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efas-my.sharepoint.com/personal/chris_lynam_cefas_co_uk/Documents/Fish_dataproduct_QSR/SweptArea_29Oct2021/R/"/>
    </mc:Choice>
  </mc:AlternateContent>
  <xr:revisionPtr revIDLastSave="2069" documentId="13_ncr:40009_{3F2403F9-0BED-4A1F-8711-F64AEF694875}" xr6:coauthVersionLast="47" xr6:coauthVersionMax="47" xr10:uidLastSave="{90748CCA-77AB-48F1-9970-843A8837E2EF}"/>
  <bookViews>
    <workbookView xWindow="990" yWindow="555" windowWidth="23115" windowHeight="12795" tabRatio="901" firstSheet="2" activeTab="8" xr2:uid="{00000000-000D-0000-FFFF-FFFF00000000}"/>
  </bookViews>
  <sheets>
    <sheet name="refspp_LWmerged_edit06Nov2015" sheetId="8" r:id="rId1"/>
    <sheet name="TL_complete_Safi_14102016" sheetId="9" r:id="rId2"/>
    <sheet name="traits_by_species_Mar2019" sheetId="2" r:id="rId3"/>
    <sheet name="MSS_Species_List2021_updating" sheetId="1" r:id="rId4"/>
    <sheet name="TL_complete_FW4_2021" sheetId="7" r:id="rId5"/>
    <sheet name="WKABSENS_Table2.1" sheetId="3" r:id="rId6"/>
    <sheet name="WKABSENS_Table4.1" sheetId="4" r:id="rId7"/>
    <sheet name="matchWKABSENS" sheetId="5" r:id="rId8"/>
    <sheet name="Species_List_Final_19Jan2022" sheetId="6" r:id="rId9"/>
  </sheets>
  <definedNames>
    <definedName name="_xlnm._FilterDatabase" localSheetId="7" hidden="1">matchWKABSENS!$A$1:$B$552</definedName>
    <definedName name="_xlnm._FilterDatabase" localSheetId="3" hidden="1">MSS_Species_List2021_updating!$A$1:$AI$567</definedName>
    <definedName name="_xlnm._FilterDatabase" localSheetId="0" hidden="1">refspp_LWmerged_edit06Nov2015!$A$1:$AA$257</definedName>
    <definedName name="_xlnm._FilterDatabase" localSheetId="8" hidden="1">Species_List_Final_19Jan2022!$A$1:$AF$565</definedName>
    <definedName name="_xlnm._FilterDatabase" localSheetId="4" hidden="1">TL_complete_FW4_2021!$G$1:$T$554</definedName>
    <definedName name="_xlnm._FilterDatabase" localSheetId="2" hidden="1">traits_by_species_Mar2019!$A$1:$T$437</definedName>
    <definedName name="_xlnm._FilterDatabase" localSheetId="5" hidden="1">WKABSENS_Table2.1!$F$2:$J$175</definedName>
    <definedName name="_xlnm._FilterDatabase" localSheetId="6" hidden="1">WKABSENS_Table4.1!$A$2:$C$52</definedName>
    <definedName name="_Ref83329151" localSheetId="5">WKABSENS_Table2.1!#REF!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62" i="1" l="1"/>
  <c r="N562" i="1"/>
  <c r="L562" i="1"/>
  <c r="T554" i="7"/>
  <c r="S554" i="7"/>
  <c r="R554" i="7"/>
  <c r="Q554" i="7"/>
  <c r="P554" i="7"/>
  <c r="O554" i="7"/>
  <c r="N554" i="7"/>
  <c r="M554" i="7"/>
  <c r="L554" i="7"/>
  <c r="K554" i="7"/>
  <c r="J554" i="7"/>
  <c r="T553" i="7"/>
  <c r="S553" i="7"/>
  <c r="R553" i="7"/>
  <c r="Q553" i="7"/>
  <c r="P553" i="7"/>
  <c r="O553" i="7"/>
  <c r="N553" i="7"/>
  <c r="M553" i="7"/>
  <c r="L553" i="7"/>
  <c r="K553" i="7"/>
  <c r="I553" i="7" s="1"/>
  <c r="J553" i="7"/>
  <c r="T552" i="7"/>
  <c r="S552" i="7"/>
  <c r="R552" i="7"/>
  <c r="Q552" i="7"/>
  <c r="P552" i="7"/>
  <c r="O552" i="7"/>
  <c r="N552" i="7"/>
  <c r="M552" i="7"/>
  <c r="L552" i="7"/>
  <c r="K552" i="7"/>
  <c r="I552" i="7" s="1"/>
  <c r="J552" i="7"/>
  <c r="T551" i="7"/>
  <c r="S551" i="7"/>
  <c r="R551" i="7"/>
  <c r="Q551" i="7"/>
  <c r="P551" i="7"/>
  <c r="O551" i="7"/>
  <c r="N551" i="7"/>
  <c r="M551" i="7"/>
  <c r="L551" i="7"/>
  <c r="K551" i="7"/>
  <c r="J551" i="7"/>
  <c r="T550" i="7"/>
  <c r="S550" i="7"/>
  <c r="R550" i="7"/>
  <c r="Q550" i="7"/>
  <c r="P550" i="7"/>
  <c r="O550" i="7"/>
  <c r="N550" i="7"/>
  <c r="M550" i="7"/>
  <c r="L550" i="7"/>
  <c r="K550" i="7"/>
  <c r="J550" i="7"/>
  <c r="T549" i="7"/>
  <c r="S549" i="7"/>
  <c r="R549" i="7"/>
  <c r="Q549" i="7"/>
  <c r="P549" i="7"/>
  <c r="O549" i="7"/>
  <c r="N549" i="7"/>
  <c r="M549" i="7"/>
  <c r="L549" i="7"/>
  <c r="K549" i="7"/>
  <c r="J549" i="7"/>
  <c r="T548" i="7"/>
  <c r="S548" i="7"/>
  <c r="R548" i="7"/>
  <c r="H548" i="7" s="1"/>
  <c r="Q548" i="7"/>
  <c r="P548" i="7"/>
  <c r="O548" i="7"/>
  <c r="N548" i="7"/>
  <c r="M548" i="7"/>
  <c r="L548" i="7"/>
  <c r="K548" i="7"/>
  <c r="J548" i="7"/>
  <c r="T547" i="7"/>
  <c r="S547" i="7"/>
  <c r="R547" i="7"/>
  <c r="H547" i="7" s="1"/>
  <c r="Q547" i="7"/>
  <c r="P547" i="7"/>
  <c r="O547" i="7"/>
  <c r="N547" i="7"/>
  <c r="M547" i="7"/>
  <c r="L547" i="7"/>
  <c r="K547" i="7"/>
  <c r="J547" i="7"/>
  <c r="T546" i="7"/>
  <c r="S546" i="7"/>
  <c r="R546" i="7"/>
  <c r="Q546" i="7"/>
  <c r="P546" i="7"/>
  <c r="O546" i="7"/>
  <c r="N546" i="7"/>
  <c r="M546" i="7"/>
  <c r="L546" i="7"/>
  <c r="K546" i="7"/>
  <c r="J546" i="7"/>
  <c r="T545" i="7"/>
  <c r="S545" i="7"/>
  <c r="R545" i="7"/>
  <c r="Q545" i="7"/>
  <c r="P545" i="7"/>
  <c r="O545" i="7"/>
  <c r="N545" i="7"/>
  <c r="M545" i="7"/>
  <c r="L545" i="7"/>
  <c r="K545" i="7"/>
  <c r="J545" i="7"/>
  <c r="T544" i="7"/>
  <c r="S544" i="7"/>
  <c r="R544" i="7"/>
  <c r="Q544" i="7"/>
  <c r="P544" i="7"/>
  <c r="O544" i="7"/>
  <c r="N544" i="7"/>
  <c r="M544" i="7"/>
  <c r="L544" i="7"/>
  <c r="K544" i="7"/>
  <c r="I544" i="7" s="1"/>
  <c r="J544" i="7"/>
  <c r="T543" i="7"/>
  <c r="S543" i="7"/>
  <c r="R543" i="7"/>
  <c r="Q543" i="7"/>
  <c r="P543" i="7"/>
  <c r="O543" i="7"/>
  <c r="N543" i="7"/>
  <c r="M543" i="7"/>
  <c r="L543" i="7"/>
  <c r="K543" i="7"/>
  <c r="J543" i="7"/>
  <c r="T542" i="7"/>
  <c r="S542" i="7"/>
  <c r="R542" i="7"/>
  <c r="Q542" i="7"/>
  <c r="P542" i="7"/>
  <c r="O542" i="7"/>
  <c r="N542" i="7"/>
  <c r="M542" i="7"/>
  <c r="L542" i="7"/>
  <c r="K542" i="7"/>
  <c r="J542" i="7"/>
  <c r="T541" i="7"/>
  <c r="S541" i="7"/>
  <c r="R541" i="7"/>
  <c r="Q541" i="7"/>
  <c r="P541" i="7"/>
  <c r="O541" i="7"/>
  <c r="N541" i="7"/>
  <c r="M541" i="7"/>
  <c r="L541" i="7"/>
  <c r="K541" i="7"/>
  <c r="J541" i="7"/>
  <c r="T540" i="7"/>
  <c r="S540" i="7"/>
  <c r="R540" i="7"/>
  <c r="Q540" i="7"/>
  <c r="P540" i="7"/>
  <c r="O540" i="7"/>
  <c r="N540" i="7"/>
  <c r="M540" i="7"/>
  <c r="L540" i="7"/>
  <c r="K540" i="7"/>
  <c r="J540" i="7"/>
  <c r="T539" i="7"/>
  <c r="S539" i="7"/>
  <c r="R539" i="7"/>
  <c r="H539" i="7" s="1"/>
  <c r="Q539" i="7"/>
  <c r="P539" i="7"/>
  <c r="O539" i="7"/>
  <c r="N539" i="7"/>
  <c r="M539" i="7"/>
  <c r="L539" i="7"/>
  <c r="K539" i="7"/>
  <c r="J539" i="7"/>
  <c r="T538" i="7"/>
  <c r="S538" i="7"/>
  <c r="R538" i="7"/>
  <c r="Q538" i="7"/>
  <c r="P538" i="7"/>
  <c r="O538" i="7"/>
  <c r="N538" i="7"/>
  <c r="M538" i="7"/>
  <c r="L538" i="7"/>
  <c r="K538" i="7"/>
  <c r="J538" i="7"/>
  <c r="T537" i="7"/>
  <c r="S537" i="7"/>
  <c r="R537" i="7"/>
  <c r="Q537" i="7"/>
  <c r="P537" i="7"/>
  <c r="O537" i="7"/>
  <c r="N537" i="7"/>
  <c r="M537" i="7"/>
  <c r="L537" i="7"/>
  <c r="K537" i="7"/>
  <c r="J537" i="7"/>
  <c r="T536" i="7"/>
  <c r="S536" i="7"/>
  <c r="R536" i="7"/>
  <c r="Q536" i="7"/>
  <c r="P536" i="7"/>
  <c r="O536" i="7"/>
  <c r="N536" i="7"/>
  <c r="M536" i="7"/>
  <c r="L536" i="7"/>
  <c r="K536" i="7"/>
  <c r="I536" i="7" s="1"/>
  <c r="J536" i="7"/>
  <c r="T535" i="7"/>
  <c r="S535" i="7"/>
  <c r="R535" i="7"/>
  <c r="Q535" i="7"/>
  <c r="P535" i="7"/>
  <c r="O535" i="7"/>
  <c r="N535" i="7"/>
  <c r="M535" i="7"/>
  <c r="L535" i="7"/>
  <c r="K535" i="7"/>
  <c r="J535" i="7"/>
  <c r="T534" i="7"/>
  <c r="S534" i="7"/>
  <c r="R534" i="7"/>
  <c r="Q534" i="7"/>
  <c r="P534" i="7"/>
  <c r="O534" i="7"/>
  <c r="N534" i="7"/>
  <c r="M534" i="7"/>
  <c r="L534" i="7"/>
  <c r="K534" i="7"/>
  <c r="J534" i="7"/>
  <c r="T533" i="7"/>
  <c r="S533" i="7"/>
  <c r="R533" i="7"/>
  <c r="Q533" i="7"/>
  <c r="P533" i="7"/>
  <c r="O533" i="7"/>
  <c r="N533" i="7"/>
  <c r="M533" i="7"/>
  <c r="L533" i="7"/>
  <c r="K533" i="7"/>
  <c r="J533" i="7"/>
  <c r="T532" i="7"/>
  <c r="S532" i="7"/>
  <c r="R532" i="7"/>
  <c r="H532" i="7" s="1"/>
  <c r="Q532" i="7"/>
  <c r="P532" i="7"/>
  <c r="O532" i="7"/>
  <c r="N532" i="7"/>
  <c r="M532" i="7"/>
  <c r="L532" i="7"/>
  <c r="K532" i="7"/>
  <c r="J532" i="7"/>
  <c r="T531" i="7"/>
  <c r="S531" i="7"/>
  <c r="R531" i="7"/>
  <c r="H531" i="7" s="1"/>
  <c r="Q531" i="7"/>
  <c r="P531" i="7"/>
  <c r="O531" i="7"/>
  <c r="N531" i="7"/>
  <c r="M531" i="7"/>
  <c r="L531" i="7"/>
  <c r="K531" i="7"/>
  <c r="J531" i="7"/>
  <c r="T530" i="7"/>
  <c r="S530" i="7"/>
  <c r="R530" i="7"/>
  <c r="Q530" i="7"/>
  <c r="P530" i="7"/>
  <c r="O530" i="7"/>
  <c r="N530" i="7"/>
  <c r="M530" i="7"/>
  <c r="L530" i="7"/>
  <c r="K530" i="7"/>
  <c r="J530" i="7"/>
  <c r="T529" i="7"/>
  <c r="S529" i="7"/>
  <c r="R529" i="7"/>
  <c r="Q529" i="7"/>
  <c r="P529" i="7"/>
  <c r="O529" i="7"/>
  <c r="N529" i="7"/>
  <c r="M529" i="7"/>
  <c r="L529" i="7"/>
  <c r="K529" i="7"/>
  <c r="J529" i="7"/>
  <c r="T528" i="7"/>
  <c r="S528" i="7"/>
  <c r="R528" i="7"/>
  <c r="Q528" i="7"/>
  <c r="P528" i="7"/>
  <c r="O528" i="7"/>
  <c r="N528" i="7"/>
  <c r="M528" i="7"/>
  <c r="L528" i="7"/>
  <c r="K528" i="7"/>
  <c r="I528" i="7" s="1"/>
  <c r="G528" i="7" s="1"/>
  <c r="J528" i="7"/>
  <c r="T527" i="7"/>
  <c r="S527" i="7"/>
  <c r="R527" i="7"/>
  <c r="Q527" i="7"/>
  <c r="P527" i="7"/>
  <c r="O527" i="7"/>
  <c r="N527" i="7"/>
  <c r="M527" i="7"/>
  <c r="L527" i="7"/>
  <c r="K527" i="7"/>
  <c r="J527" i="7"/>
  <c r="T526" i="7"/>
  <c r="S526" i="7"/>
  <c r="R526" i="7"/>
  <c r="Q526" i="7"/>
  <c r="P526" i="7"/>
  <c r="O526" i="7"/>
  <c r="N526" i="7"/>
  <c r="M526" i="7"/>
  <c r="L526" i="7"/>
  <c r="K526" i="7"/>
  <c r="J526" i="7"/>
  <c r="T525" i="7"/>
  <c r="S525" i="7"/>
  <c r="R525" i="7"/>
  <c r="Q525" i="7"/>
  <c r="P525" i="7"/>
  <c r="O525" i="7"/>
  <c r="N525" i="7"/>
  <c r="M525" i="7"/>
  <c r="L525" i="7"/>
  <c r="K525" i="7"/>
  <c r="J525" i="7"/>
  <c r="T524" i="7"/>
  <c r="S524" i="7"/>
  <c r="R524" i="7"/>
  <c r="H524" i="7" s="1"/>
  <c r="Q524" i="7"/>
  <c r="P524" i="7"/>
  <c r="O524" i="7"/>
  <c r="N524" i="7"/>
  <c r="M524" i="7"/>
  <c r="L524" i="7"/>
  <c r="K524" i="7"/>
  <c r="J524" i="7"/>
  <c r="T523" i="7"/>
  <c r="S523" i="7"/>
  <c r="R523" i="7"/>
  <c r="H523" i="7" s="1"/>
  <c r="Q523" i="7"/>
  <c r="P523" i="7"/>
  <c r="O523" i="7"/>
  <c r="N523" i="7"/>
  <c r="M523" i="7"/>
  <c r="L523" i="7"/>
  <c r="K523" i="7"/>
  <c r="J523" i="7"/>
  <c r="T522" i="7"/>
  <c r="S522" i="7"/>
  <c r="R522" i="7"/>
  <c r="Q522" i="7"/>
  <c r="P522" i="7"/>
  <c r="O522" i="7"/>
  <c r="N522" i="7"/>
  <c r="M522" i="7"/>
  <c r="L522" i="7"/>
  <c r="K522" i="7"/>
  <c r="J522" i="7"/>
  <c r="T521" i="7"/>
  <c r="S521" i="7"/>
  <c r="R521" i="7"/>
  <c r="Q521" i="7"/>
  <c r="P521" i="7"/>
  <c r="O521" i="7"/>
  <c r="N521" i="7"/>
  <c r="M521" i="7"/>
  <c r="L521" i="7"/>
  <c r="K521" i="7"/>
  <c r="J521" i="7"/>
  <c r="T520" i="7"/>
  <c r="S520" i="7"/>
  <c r="R520" i="7"/>
  <c r="Q520" i="7"/>
  <c r="P520" i="7"/>
  <c r="O520" i="7"/>
  <c r="N520" i="7"/>
  <c r="M520" i="7"/>
  <c r="L520" i="7"/>
  <c r="K520" i="7"/>
  <c r="I520" i="7" s="1"/>
  <c r="J520" i="7"/>
  <c r="T519" i="7"/>
  <c r="S519" i="7"/>
  <c r="R519" i="7"/>
  <c r="Q519" i="7"/>
  <c r="P519" i="7"/>
  <c r="O519" i="7"/>
  <c r="N519" i="7"/>
  <c r="M519" i="7"/>
  <c r="L519" i="7"/>
  <c r="K519" i="7"/>
  <c r="J519" i="7"/>
  <c r="T518" i="7"/>
  <c r="S518" i="7"/>
  <c r="R518" i="7"/>
  <c r="Q518" i="7"/>
  <c r="P518" i="7"/>
  <c r="O518" i="7"/>
  <c r="N518" i="7"/>
  <c r="M518" i="7"/>
  <c r="L518" i="7"/>
  <c r="K518" i="7"/>
  <c r="J518" i="7"/>
  <c r="T517" i="7"/>
  <c r="S517" i="7"/>
  <c r="R517" i="7"/>
  <c r="Q517" i="7"/>
  <c r="P517" i="7"/>
  <c r="O517" i="7"/>
  <c r="N517" i="7"/>
  <c r="M517" i="7"/>
  <c r="L517" i="7"/>
  <c r="K517" i="7"/>
  <c r="J517" i="7"/>
  <c r="T516" i="7"/>
  <c r="S516" i="7"/>
  <c r="R516" i="7"/>
  <c r="Q516" i="7"/>
  <c r="P516" i="7"/>
  <c r="O516" i="7"/>
  <c r="N516" i="7"/>
  <c r="M516" i="7"/>
  <c r="L516" i="7"/>
  <c r="K516" i="7"/>
  <c r="J516" i="7"/>
  <c r="T515" i="7"/>
  <c r="S515" i="7"/>
  <c r="R515" i="7"/>
  <c r="H515" i="7" s="1"/>
  <c r="Q515" i="7"/>
  <c r="P515" i="7"/>
  <c r="O515" i="7"/>
  <c r="N515" i="7"/>
  <c r="M515" i="7"/>
  <c r="L515" i="7"/>
  <c r="K515" i="7"/>
  <c r="J515" i="7"/>
  <c r="T514" i="7"/>
  <c r="S514" i="7"/>
  <c r="R514" i="7"/>
  <c r="Q514" i="7"/>
  <c r="P514" i="7"/>
  <c r="O514" i="7"/>
  <c r="N514" i="7"/>
  <c r="M514" i="7"/>
  <c r="L514" i="7"/>
  <c r="K514" i="7"/>
  <c r="J514" i="7"/>
  <c r="T513" i="7"/>
  <c r="S513" i="7"/>
  <c r="R513" i="7"/>
  <c r="Q513" i="7"/>
  <c r="P513" i="7"/>
  <c r="O513" i="7"/>
  <c r="N513" i="7"/>
  <c r="M513" i="7"/>
  <c r="L513" i="7"/>
  <c r="K513" i="7"/>
  <c r="I513" i="7" s="1"/>
  <c r="J513" i="7"/>
  <c r="T512" i="7"/>
  <c r="S512" i="7"/>
  <c r="R512" i="7"/>
  <c r="Q512" i="7"/>
  <c r="P512" i="7"/>
  <c r="O512" i="7"/>
  <c r="N512" i="7"/>
  <c r="M512" i="7"/>
  <c r="L512" i="7"/>
  <c r="K512" i="7"/>
  <c r="I512" i="7" s="1"/>
  <c r="G512" i="7" s="1"/>
  <c r="J512" i="7"/>
  <c r="T511" i="7"/>
  <c r="S511" i="7"/>
  <c r="R511" i="7"/>
  <c r="Q511" i="7"/>
  <c r="P511" i="7"/>
  <c r="O511" i="7"/>
  <c r="N511" i="7"/>
  <c r="M511" i="7"/>
  <c r="L511" i="7"/>
  <c r="K511" i="7"/>
  <c r="J511" i="7"/>
  <c r="T510" i="7"/>
  <c r="S510" i="7"/>
  <c r="R510" i="7"/>
  <c r="Q510" i="7"/>
  <c r="P510" i="7"/>
  <c r="O510" i="7"/>
  <c r="N510" i="7"/>
  <c r="M510" i="7"/>
  <c r="L510" i="7"/>
  <c r="K510" i="7"/>
  <c r="J510" i="7"/>
  <c r="T509" i="7"/>
  <c r="S509" i="7"/>
  <c r="R509" i="7"/>
  <c r="Q509" i="7"/>
  <c r="P509" i="7"/>
  <c r="O509" i="7"/>
  <c r="N509" i="7"/>
  <c r="M509" i="7"/>
  <c r="L509" i="7"/>
  <c r="K509" i="7"/>
  <c r="J509" i="7"/>
  <c r="T508" i="7"/>
  <c r="S508" i="7"/>
  <c r="R508" i="7"/>
  <c r="H508" i="7" s="1"/>
  <c r="Q508" i="7"/>
  <c r="P508" i="7"/>
  <c r="O508" i="7"/>
  <c r="N508" i="7"/>
  <c r="M508" i="7"/>
  <c r="L508" i="7"/>
  <c r="K508" i="7"/>
  <c r="J508" i="7"/>
  <c r="T507" i="7"/>
  <c r="S507" i="7"/>
  <c r="R507" i="7"/>
  <c r="H507" i="7" s="1"/>
  <c r="Q507" i="7"/>
  <c r="P507" i="7"/>
  <c r="O507" i="7"/>
  <c r="N507" i="7"/>
  <c r="M507" i="7"/>
  <c r="L507" i="7"/>
  <c r="K507" i="7"/>
  <c r="J507" i="7"/>
  <c r="T506" i="7"/>
  <c r="S506" i="7"/>
  <c r="R506" i="7"/>
  <c r="Q506" i="7"/>
  <c r="P506" i="7"/>
  <c r="O506" i="7"/>
  <c r="N506" i="7"/>
  <c r="M506" i="7"/>
  <c r="L506" i="7"/>
  <c r="K506" i="7"/>
  <c r="J506" i="7"/>
  <c r="T505" i="7"/>
  <c r="S505" i="7"/>
  <c r="R505" i="7"/>
  <c r="Q505" i="7"/>
  <c r="P505" i="7"/>
  <c r="O505" i="7"/>
  <c r="N505" i="7"/>
  <c r="M505" i="7"/>
  <c r="L505" i="7"/>
  <c r="K505" i="7"/>
  <c r="I505" i="7" s="1"/>
  <c r="J505" i="7"/>
  <c r="T504" i="7"/>
  <c r="S504" i="7"/>
  <c r="R504" i="7"/>
  <c r="Q504" i="7"/>
  <c r="P504" i="7"/>
  <c r="O504" i="7"/>
  <c r="N504" i="7"/>
  <c r="M504" i="7"/>
  <c r="L504" i="7"/>
  <c r="K504" i="7"/>
  <c r="I504" i="7" s="1"/>
  <c r="J504" i="7"/>
  <c r="T503" i="7"/>
  <c r="S503" i="7"/>
  <c r="R503" i="7"/>
  <c r="Q503" i="7"/>
  <c r="P503" i="7"/>
  <c r="O503" i="7"/>
  <c r="N503" i="7"/>
  <c r="M503" i="7"/>
  <c r="L503" i="7"/>
  <c r="K503" i="7"/>
  <c r="J503" i="7"/>
  <c r="T502" i="7"/>
  <c r="S502" i="7"/>
  <c r="R502" i="7"/>
  <c r="Q502" i="7"/>
  <c r="P502" i="7"/>
  <c r="O502" i="7"/>
  <c r="N502" i="7"/>
  <c r="M502" i="7"/>
  <c r="L502" i="7"/>
  <c r="K502" i="7"/>
  <c r="J502" i="7"/>
  <c r="T501" i="7"/>
  <c r="S501" i="7"/>
  <c r="R501" i="7"/>
  <c r="Q501" i="7"/>
  <c r="P501" i="7"/>
  <c r="O501" i="7"/>
  <c r="N501" i="7"/>
  <c r="M501" i="7"/>
  <c r="L501" i="7"/>
  <c r="K501" i="7"/>
  <c r="J501" i="7"/>
  <c r="T500" i="7"/>
  <c r="S500" i="7"/>
  <c r="R500" i="7"/>
  <c r="H500" i="7" s="1"/>
  <c r="Q500" i="7"/>
  <c r="P500" i="7"/>
  <c r="O500" i="7"/>
  <c r="N500" i="7"/>
  <c r="M500" i="7"/>
  <c r="L500" i="7"/>
  <c r="K500" i="7"/>
  <c r="J500" i="7"/>
  <c r="T499" i="7"/>
  <c r="S499" i="7"/>
  <c r="R499" i="7"/>
  <c r="H499" i="7" s="1"/>
  <c r="Q499" i="7"/>
  <c r="P499" i="7"/>
  <c r="O499" i="7"/>
  <c r="N499" i="7"/>
  <c r="M499" i="7"/>
  <c r="L499" i="7"/>
  <c r="K499" i="7"/>
  <c r="J499" i="7"/>
  <c r="T498" i="7"/>
  <c r="S498" i="7"/>
  <c r="R498" i="7"/>
  <c r="Q498" i="7"/>
  <c r="P498" i="7"/>
  <c r="O498" i="7"/>
  <c r="N498" i="7"/>
  <c r="M498" i="7"/>
  <c r="L498" i="7"/>
  <c r="K498" i="7"/>
  <c r="J498" i="7"/>
  <c r="T497" i="7"/>
  <c r="S497" i="7"/>
  <c r="R497" i="7"/>
  <c r="Q497" i="7"/>
  <c r="P497" i="7"/>
  <c r="O497" i="7"/>
  <c r="N497" i="7"/>
  <c r="M497" i="7"/>
  <c r="L497" i="7"/>
  <c r="K497" i="7"/>
  <c r="I497" i="7" s="1"/>
  <c r="G497" i="7" s="1"/>
  <c r="J497" i="7"/>
  <c r="T496" i="7"/>
  <c r="S496" i="7"/>
  <c r="R496" i="7"/>
  <c r="Q496" i="7"/>
  <c r="P496" i="7"/>
  <c r="O496" i="7"/>
  <c r="N496" i="7"/>
  <c r="M496" i="7"/>
  <c r="L496" i="7"/>
  <c r="K496" i="7"/>
  <c r="I496" i="7" s="1"/>
  <c r="J496" i="7"/>
  <c r="T495" i="7"/>
  <c r="S495" i="7"/>
  <c r="R495" i="7"/>
  <c r="Q495" i="7"/>
  <c r="P495" i="7"/>
  <c r="O495" i="7"/>
  <c r="N495" i="7"/>
  <c r="M495" i="7"/>
  <c r="L495" i="7"/>
  <c r="K495" i="7"/>
  <c r="J495" i="7"/>
  <c r="T494" i="7"/>
  <c r="S494" i="7"/>
  <c r="R494" i="7"/>
  <c r="Q494" i="7"/>
  <c r="P494" i="7"/>
  <c r="O494" i="7"/>
  <c r="N494" i="7"/>
  <c r="M494" i="7"/>
  <c r="L494" i="7"/>
  <c r="K494" i="7"/>
  <c r="J494" i="7"/>
  <c r="T493" i="7"/>
  <c r="S493" i="7"/>
  <c r="R493" i="7"/>
  <c r="Q493" i="7"/>
  <c r="P493" i="7"/>
  <c r="O493" i="7"/>
  <c r="N493" i="7"/>
  <c r="M493" i="7"/>
  <c r="L493" i="7"/>
  <c r="K493" i="7"/>
  <c r="J493" i="7"/>
  <c r="T492" i="7"/>
  <c r="S492" i="7"/>
  <c r="R492" i="7"/>
  <c r="H492" i="7" s="1"/>
  <c r="Q492" i="7"/>
  <c r="P492" i="7"/>
  <c r="O492" i="7"/>
  <c r="N492" i="7"/>
  <c r="M492" i="7"/>
  <c r="L492" i="7"/>
  <c r="K492" i="7"/>
  <c r="J492" i="7"/>
  <c r="T491" i="7"/>
  <c r="S491" i="7"/>
  <c r="R491" i="7"/>
  <c r="H491" i="7" s="1"/>
  <c r="Q491" i="7"/>
  <c r="P491" i="7"/>
  <c r="O491" i="7"/>
  <c r="N491" i="7"/>
  <c r="M491" i="7"/>
  <c r="L491" i="7"/>
  <c r="K491" i="7"/>
  <c r="J491" i="7"/>
  <c r="T490" i="7"/>
  <c r="S490" i="7"/>
  <c r="R490" i="7"/>
  <c r="Q490" i="7"/>
  <c r="P490" i="7"/>
  <c r="O490" i="7"/>
  <c r="N490" i="7"/>
  <c r="M490" i="7"/>
  <c r="L490" i="7"/>
  <c r="K490" i="7"/>
  <c r="J490" i="7"/>
  <c r="T489" i="7"/>
  <c r="S489" i="7"/>
  <c r="R489" i="7"/>
  <c r="Q489" i="7"/>
  <c r="P489" i="7"/>
  <c r="O489" i="7"/>
  <c r="N489" i="7"/>
  <c r="M489" i="7"/>
  <c r="L489" i="7"/>
  <c r="K489" i="7"/>
  <c r="I489" i="7" s="1"/>
  <c r="J489" i="7"/>
  <c r="T488" i="7"/>
  <c r="S488" i="7"/>
  <c r="R488" i="7"/>
  <c r="Q488" i="7"/>
  <c r="P488" i="7"/>
  <c r="O488" i="7"/>
  <c r="N488" i="7"/>
  <c r="M488" i="7"/>
  <c r="L488" i="7"/>
  <c r="K488" i="7"/>
  <c r="I488" i="7" s="1"/>
  <c r="J488" i="7"/>
  <c r="T487" i="7"/>
  <c r="S487" i="7"/>
  <c r="R487" i="7"/>
  <c r="Q487" i="7"/>
  <c r="P487" i="7"/>
  <c r="O487" i="7"/>
  <c r="N487" i="7"/>
  <c r="M487" i="7"/>
  <c r="L487" i="7"/>
  <c r="K487" i="7"/>
  <c r="J487" i="7"/>
  <c r="T486" i="7"/>
  <c r="S486" i="7"/>
  <c r="R486" i="7"/>
  <c r="Q486" i="7"/>
  <c r="P486" i="7"/>
  <c r="O486" i="7"/>
  <c r="N486" i="7"/>
  <c r="M486" i="7"/>
  <c r="L486" i="7"/>
  <c r="K486" i="7"/>
  <c r="J486" i="7"/>
  <c r="T485" i="7"/>
  <c r="S485" i="7"/>
  <c r="R485" i="7"/>
  <c r="Q485" i="7"/>
  <c r="P485" i="7"/>
  <c r="O485" i="7"/>
  <c r="N485" i="7"/>
  <c r="M485" i="7"/>
  <c r="L485" i="7"/>
  <c r="K485" i="7"/>
  <c r="J485" i="7"/>
  <c r="T484" i="7"/>
  <c r="S484" i="7"/>
  <c r="R484" i="7"/>
  <c r="H484" i="7" s="1"/>
  <c r="Q484" i="7"/>
  <c r="P484" i="7"/>
  <c r="O484" i="7"/>
  <c r="N484" i="7"/>
  <c r="M484" i="7"/>
  <c r="L484" i="7"/>
  <c r="K484" i="7"/>
  <c r="J484" i="7"/>
  <c r="T483" i="7"/>
  <c r="S483" i="7"/>
  <c r="R483" i="7"/>
  <c r="H483" i="7" s="1"/>
  <c r="Q483" i="7"/>
  <c r="P483" i="7"/>
  <c r="O483" i="7"/>
  <c r="N483" i="7"/>
  <c r="M483" i="7"/>
  <c r="L483" i="7"/>
  <c r="K483" i="7"/>
  <c r="J483" i="7"/>
  <c r="T482" i="7"/>
  <c r="S482" i="7"/>
  <c r="R482" i="7"/>
  <c r="Q482" i="7"/>
  <c r="P482" i="7"/>
  <c r="O482" i="7"/>
  <c r="N482" i="7"/>
  <c r="M482" i="7"/>
  <c r="L482" i="7"/>
  <c r="K482" i="7"/>
  <c r="J482" i="7"/>
  <c r="T481" i="7"/>
  <c r="S481" i="7"/>
  <c r="R481" i="7"/>
  <c r="Q481" i="7"/>
  <c r="P481" i="7"/>
  <c r="O481" i="7"/>
  <c r="N481" i="7"/>
  <c r="M481" i="7"/>
  <c r="L481" i="7"/>
  <c r="K481" i="7"/>
  <c r="J481" i="7"/>
  <c r="T480" i="7"/>
  <c r="S480" i="7"/>
  <c r="R480" i="7"/>
  <c r="Q480" i="7"/>
  <c r="P480" i="7"/>
  <c r="O480" i="7"/>
  <c r="N480" i="7"/>
  <c r="M480" i="7"/>
  <c r="L480" i="7"/>
  <c r="K480" i="7"/>
  <c r="I480" i="7" s="1"/>
  <c r="G480" i="7" s="1"/>
  <c r="J480" i="7"/>
  <c r="T479" i="7"/>
  <c r="S479" i="7"/>
  <c r="R479" i="7"/>
  <c r="Q479" i="7"/>
  <c r="P479" i="7"/>
  <c r="O479" i="7"/>
  <c r="N479" i="7"/>
  <c r="M479" i="7"/>
  <c r="L479" i="7"/>
  <c r="K479" i="7"/>
  <c r="J479" i="7"/>
  <c r="T478" i="7"/>
  <c r="S478" i="7"/>
  <c r="R478" i="7"/>
  <c r="Q478" i="7"/>
  <c r="P478" i="7"/>
  <c r="O478" i="7"/>
  <c r="N478" i="7"/>
  <c r="M478" i="7"/>
  <c r="L478" i="7"/>
  <c r="K478" i="7"/>
  <c r="J478" i="7"/>
  <c r="T477" i="7"/>
  <c r="S477" i="7"/>
  <c r="R477" i="7"/>
  <c r="Q477" i="7"/>
  <c r="P477" i="7"/>
  <c r="O477" i="7"/>
  <c r="N477" i="7"/>
  <c r="M477" i="7"/>
  <c r="L477" i="7"/>
  <c r="K477" i="7"/>
  <c r="J477" i="7"/>
  <c r="T476" i="7"/>
  <c r="S476" i="7"/>
  <c r="R476" i="7"/>
  <c r="Q476" i="7"/>
  <c r="P476" i="7"/>
  <c r="O476" i="7"/>
  <c r="N476" i="7"/>
  <c r="M476" i="7"/>
  <c r="L476" i="7"/>
  <c r="K476" i="7"/>
  <c r="J476" i="7"/>
  <c r="T475" i="7"/>
  <c r="S475" i="7"/>
  <c r="R475" i="7"/>
  <c r="H475" i="7" s="1"/>
  <c r="Q475" i="7"/>
  <c r="P475" i="7"/>
  <c r="O475" i="7"/>
  <c r="N475" i="7"/>
  <c r="M475" i="7"/>
  <c r="L475" i="7"/>
  <c r="K475" i="7"/>
  <c r="J475" i="7"/>
  <c r="T474" i="7"/>
  <c r="S474" i="7"/>
  <c r="R474" i="7"/>
  <c r="Q474" i="7"/>
  <c r="P474" i="7"/>
  <c r="O474" i="7"/>
  <c r="N474" i="7"/>
  <c r="M474" i="7"/>
  <c r="L474" i="7"/>
  <c r="K474" i="7"/>
  <c r="J474" i="7"/>
  <c r="T473" i="7"/>
  <c r="S473" i="7"/>
  <c r="R473" i="7"/>
  <c r="Q473" i="7"/>
  <c r="P473" i="7"/>
  <c r="O473" i="7"/>
  <c r="N473" i="7"/>
  <c r="M473" i="7"/>
  <c r="L473" i="7"/>
  <c r="K473" i="7"/>
  <c r="J473" i="7"/>
  <c r="T472" i="7"/>
  <c r="S472" i="7"/>
  <c r="R472" i="7"/>
  <c r="Q472" i="7"/>
  <c r="P472" i="7"/>
  <c r="O472" i="7"/>
  <c r="N472" i="7"/>
  <c r="M472" i="7"/>
  <c r="L472" i="7"/>
  <c r="K472" i="7"/>
  <c r="I472" i="7" s="1"/>
  <c r="G472" i="7" s="1"/>
  <c r="J472" i="7"/>
  <c r="T471" i="7"/>
  <c r="S471" i="7"/>
  <c r="R471" i="7"/>
  <c r="Q471" i="7"/>
  <c r="P471" i="7"/>
  <c r="O471" i="7"/>
  <c r="N471" i="7"/>
  <c r="M471" i="7"/>
  <c r="L471" i="7"/>
  <c r="K471" i="7"/>
  <c r="J471" i="7"/>
  <c r="T470" i="7"/>
  <c r="S470" i="7"/>
  <c r="R470" i="7"/>
  <c r="Q470" i="7"/>
  <c r="P470" i="7"/>
  <c r="O470" i="7"/>
  <c r="N470" i="7"/>
  <c r="M470" i="7"/>
  <c r="L470" i="7"/>
  <c r="K470" i="7"/>
  <c r="J470" i="7"/>
  <c r="T469" i="7"/>
  <c r="S469" i="7"/>
  <c r="R469" i="7"/>
  <c r="Q469" i="7"/>
  <c r="P469" i="7"/>
  <c r="O469" i="7"/>
  <c r="N469" i="7"/>
  <c r="M469" i="7"/>
  <c r="L469" i="7"/>
  <c r="K469" i="7"/>
  <c r="J469" i="7"/>
  <c r="T468" i="7"/>
  <c r="S468" i="7"/>
  <c r="R468" i="7"/>
  <c r="H468" i="7" s="1"/>
  <c r="Q468" i="7"/>
  <c r="P468" i="7"/>
  <c r="O468" i="7"/>
  <c r="N468" i="7"/>
  <c r="M468" i="7"/>
  <c r="L468" i="7"/>
  <c r="K468" i="7"/>
  <c r="J468" i="7"/>
  <c r="T467" i="7"/>
  <c r="S467" i="7"/>
  <c r="R467" i="7"/>
  <c r="H467" i="7" s="1"/>
  <c r="Q467" i="7"/>
  <c r="P467" i="7"/>
  <c r="O467" i="7"/>
  <c r="N467" i="7"/>
  <c r="M467" i="7"/>
  <c r="L467" i="7"/>
  <c r="K467" i="7"/>
  <c r="J467" i="7"/>
  <c r="T466" i="7"/>
  <c r="S466" i="7"/>
  <c r="R466" i="7"/>
  <c r="Q466" i="7"/>
  <c r="P466" i="7"/>
  <c r="O466" i="7"/>
  <c r="N466" i="7"/>
  <c r="M466" i="7"/>
  <c r="L466" i="7"/>
  <c r="K466" i="7"/>
  <c r="J466" i="7"/>
  <c r="T465" i="7"/>
  <c r="S465" i="7"/>
  <c r="R465" i="7"/>
  <c r="Q465" i="7"/>
  <c r="P465" i="7"/>
  <c r="O465" i="7"/>
  <c r="N465" i="7"/>
  <c r="M465" i="7"/>
  <c r="L465" i="7"/>
  <c r="K465" i="7"/>
  <c r="J465" i="7"/>
  <c r="T464" i="7"/>
  <c r="S464" i="7"/>
  <c r="R464" i="7"/>
  <c r="Q464" i="7"/>
  <c r="P464" i="7"/>
  <c r="O464" i="7"/>
  <c r="N464" i="7"/>
  <c r="M464" i="7"/>
  <c r="L464" i="7"/>
  <c r="K464" i="7"/>
  <c r="I464" i="7" s="1"/>
  <c r="G464" i="7" s="1"/>
  <c r="J464" i="7"/>
  <c r="T463" i="7"/>
  <c r="S463" i="7"/>
  <c r="R463" i="7"/>
  <c r="Q463" i="7"/>
  <c r="P463" i="7"/>
  <c r="O463" i="7"/>
  <c r="N463" i="7"/>
  <c r="M463" i="7"/>
  <c r="L463" i="7"/>
  <c r="K463" i="7"/>
  <c r="J463" i="7"/>
  <c r="T462" i="7"/>
  <c r="S462" i="7"/>
  <c r="R462" i="7"/>
  <c r="Q462" i="7"/>
  <c r="P462" i="7"/>
  <c r="O462" i="7"/>
  <c r="N462" i="7"/>
  <c r="M462" i="7"/>
  <c r="L462" i="7"/>
  <c r="K462" i="7"/>
  <c r="J462" i="7"/>
  <c r="T461" i="7"/>
  <c r="S461" i="7"/>
  <c r="R461" i="7"/>
  <c r="Q461" i="7"/>
  <c r="P461" i="7"/>
  <c r="O461" i="7"/>
  <c r="N461" i="7"/>
  <c r="M461" i="7"/>
  <c r="L461" i="7"/>
  <c r="K461" i="7"/>
  <c r="J461" i="7"/>
  <c r="T460" i="7"/>
  <c r="S460" i="7"/>
  <c r="R460" i="7"/>
  <c r="H460" i="7" s="1"/>
  <c r="Q460" i="7"/>
  <c r="P460" i="7"/>
  <c r="O460" i="7"/>
  <c r="N460" i="7"/>
  <c r="M460" i="7"/>
  <c r="L460" i="7"/>
  <c r="K460" i="7"/>
  <c r="J460" i="7"/>
  <c r="T459" i="7"/>
  <c r="S459" i="7"/>
  <c r="R459" i="7"/>
  <c r="H459" i="7" s="1"/>
  <c r="Q459" i="7"/>
  <c r="P459" i="7"/>
  <c r="O459" i="7"/>
  <c r="N459" i="7"/>
  <c r="M459" i="7"/>
  <c r="L459" i="7"/>
  <c r="K459" i="7"/>
  <c r="J459" i="7"/>
  <c r="T458" i="7"/>
  <c r="S458" i="7"/>
  <c r="R458" i="7"/>
  <c r="Q458" i="7"/>
  <c r="P458" i="7"/>
  <c r="O458" i="7"/>
  <c r="N458" i="7"/>
  <c r="M458" i="7"/>
  <c r="L458" i="7"/>
  <c r="K458" i="7"/>
  <c r="J458" i="7"/>
  <c r="T457" i="7"/>
  <c r="S457" i="7"/>
  <c r="R457" i="7"/>
  <c r="Q457" i="7"/>
  <c r="P457" i="7"/>
  <c r="O457" i="7"/>
  <c r="N457" i="7"/>
  <c r="M457" i="7"/>
  <c r="L457" i="7"/>
  <c r="K457" i="7"/>
  <c r="J457" i="7"/>
  <c r="T456" i="7"/>
  <c r="S456" i="7"/>
  <c r="R456" i="7"/>
  <c r="Q456" i="7"/>
  <c r="P456" i="7"/>
  <c r="O456" i="7"/>
  <c r="N456" i="7"/>
  <c r="M456" i="7"/>
  <c r="L456" i="7"/>
  <c r="K456" i="7"/>
  <c r="I456" i="7" s="1"/>
  <c r="G456" i="7" s="1"/>
  <c r="J456" i="7"/>
  <c r="T455" i="7"/>
  <c r="S455" i="7"/>
  <c r="R455" i="7"/>
  <c r="Q455" i="7"/>
  <c r="P455" i="7"/>
  <c r="O455" i="7"/>
  <c r="N455" i="7"/>
  <c r="M455" i="7"/>
  <c r="L455" i="7"/>
  <c r="K455" i="7"/>
  <c r="J455" i="7"/>
  <c r="T454" i="7"/>
  <c r="S454" i="7"/>
  <c r="R454" i="7"/>
  <c r="Q454" i="7"/>
  <c r="P454" i="7"/>
  <c r="O454" i="7"/>
  <c r="N454" i="7"/>
  <c r="M454" i="7"/>
  <c r="L454" i="7"/>
  <c r="K454" i="7"/>
  <c r="J454" i="7"/>
  <c r="T453" i="7"/>
  <c r="S453" i="7"/>
  <c r="R453" i="7"/>
  <c r="Q453" i="7"/>
  <c r="P453" i="7"/>
  <c r="O453" i="7"/>
  <c r="N453" i="7"/>
  <c r="M453" i="7"/>
  <c r="L453" i="7"/>
  <c r="K453" i="7"/>
  <c r="J453" i="7"/>
  <c r="T452" i="7"/>
  <c r="S452" i="7"/>
  <c r="R452" i="7"/>
  <c r="Q452" i="7"/>
  <c r="P452" i="7"/>
  <c r="O452" i="7"/>
  <c r="N452" i="7"/>
  <c r="M452" i="7"/>
  <c r="L452" i="7"/>
  <c r="K452" i="7"/>
  <c r="J452" i="7"/>
  <c r="T451" i="7"/>
  <c r="S451" i="7"/>
  <c r="R451" i="7"/>
  <c r="H451" i="7" s="1"/>
  <c r="Q451" i="7"/>
  <c r="P451" i="7"/>
  <c r="O451" i="7"/>
  <c r="N451" i="7"/>
  <c r="M451" i="7"/>
  <c r="L451" i="7"/>
  <c r="K451" i="7"/>
  <c r="J451" i="7"/>
  <c r="T450" i="7"/>
  <c r="S450" i="7"/>
  <c r="R450" i="7"/>
  <c r="Q450" i="7"/>
  <c r="P450" i="7"/>
  <c r="O450" i="7"/>
  <c r="N450" i="7"/>
  <c r="M450" i="7"/>
  <c r="L450" i="7"/>
  <c r="K450" i="7"/>
  <c r="J450" i="7"/>
  <c r="T449" i="7"/>
  <c r="S449" i="7"/>
  <c r="R449" i="7"/>
  <c r="Q449" i="7"/>
  <c r="P449" i="7"/>
  <c r="O449" i="7"/>
  <c r="N449" i="7"/>
  <c r="M449" i="7"/>
  <c r="L449" i="7"/>
  <c r="K449" i="7"/>
  <c r="I449" i="7" s="1"/>
  <c r="G449" i="7" s="1"/>
  <c r="J449" i="7"/>
  <c r="T448" i="7"/>
  <c r="S448" i="7"/>
  <c r="R448" i="7"/>
  <c r="Q448" i="7"/>
  <c r="P448" i="7"/>
  <c r="O448" i="7"/>
  <c r="N448" i="7"/>
  <c r="M448" i="7"/>
  <c r="L448" i="7"/>
  <c r="K448" i="7"/>
  <c r="I448" i="7" s="1"/>
  <c r="G448" i="7" s="1"/>
  <c r="J448" i="7"/>
  <c r="T447" i="7"/>
  <c r="S447" i="7"/>
  <c r="R447" i="7"/>
  <c r="Q447" i="7"/>
  <c r="P447" i="7"/>
  <c r="O447" i="7"/>
  <c r="N447" i="7"/>
  <c r="M447" i="7"/>
  <c r="L447" i="7"/>
  <c r="K447" i="7"/>
  <c r="J447" i="7"/>
  <c r="T446" i="7"/>
  <c r="S446" i="7"/>
  <c r="R446" i="7"/>
  <c r="Q446" i="7"/>
  <c r="P446" i="7"/>
  <c r="O446" i="7"/>
  <c r="N446" i="7"/>
  <c r="M446" i="7"/>
  <c r="L446" i="7"/>
  <c r="K446" i="7"/>
  <c r="J446" i="7"/>
  <c r="T445" i="7"/>
  <c r="S445" i="7"/>
  <c r="R445" i="7"/>
  <c r="Q445" i="7"/>
  <c r="P445" i="7"/>
  <c r="O445" i="7"/>
  <c r="N445" i="7"/>
  <c r="M445" i="7"/>
  <c r="L445" i="7"/>
  <c r="K445" i="7"/>
  <c r="J445" i="7"/>
  <c r="T444" i="7"/>
  <c r="S444" i="7"/>
  <c r="R444" i="7"/>
  <c r="H444" i="7" s="1"/>
  <c r="Q444" i="7"/>
  <c r="P444" i="7"/>
  <c r="O444" i="7"/>
  <c r="N444" i="7"/>
  <c r="M444" i="7"/>
  <c r="L444" i="7"/>
  <c r="K444" i="7"/>
  <c r="J444" i="7"/>
  <c r="T443" i="7"/>
  <c r="S443" i="7"/>
  <c r="R443" i="7"/>
  <c r="H443" i="7" s="1"/>
  <c r="Q443" i="7"/>
  <c r="P443" i="7"/>
  <c r="O443" i="7"/>
  <c r="N443" i="7"/>
  <c r="M443" i="7"/>
  <c r="L443" i="7"/>
  <c r="K443" i="7"/>
  <c r="J443" i="7"/>
  <c r="T442" i="7"/>
  <c r="S442" i="7"/>
  <c r="R442" i="7"/>
  <c r="Q442" i="7"/>
  <c r="P442" i="7"/>
  <c r="O442" i="7"/>
  <c r="N442" i="7"/>
  <c r="M442" i="7"/>
  <c r="L442" i="7"/>
  <c r="K442" i="7"/>
  <c r="J442" i="7"/>
  <c r="T441" i="7"/>
  <c r="S441" i="7"/>
  <c r="R441" i="7"/>
  <c r="Q441" i="7"/>
  <c r="P441" i="7"/>
  <c r="O441" i="7"/>
  <c r="N441" i="7"/>
  <c r="M441" i="7"/>
  <c r="L441" i="7"/>
  <c r="K441" i="7"/>
  <c r="I441" i="7" s="1"/>
  <c r="G441" i="7" s="1"/>
  <c r="J441" i="7"/>
  <c r="T440" i="7"/>
  <c r="S440" i="7"/>
  <c r="R440" i="7"/>
  <c r="Q440" i="7"/>
  <c r="P440" i="7"/>
  <c r="O440" i="7"/>
  <c r="N440" i="7"/>
  <c r="M440" i="7"/>
  <c r="L440" i="7"/>
  <c r="K440" i="7"/>
  <c r="I440" i="7" s="1"/>
  <c r="G440" i="7" s="1"/>
  <c r="J440" i="7"/>
  <c r="T439" i="7"/>
  <c r="S439" i="7"/>
  <c r="R439" i="7"/>
  <c r="Q439" i="7"/>
  <c r="P439" i="7"/>
  <c r="O439" i="7"/>
  <c r="N439" i="7"/>
  <c r="M439" i="7"/>
  <c r="L439" i="7"/>
  <c r="K439" i="7"/>
  <c r="J439" i="7"/>
  <c r="T438" i="7"/>
  <c r="S438" i="7"/>
  <c r="R438" i="7"/>
  <c r="Q438" i="7"/>
  <c r="P438" i="7"/>
  <c r="O438" i="7"/>
  <c r="N438" i="7"/>
  <c r="M438" i="7"/>
  <c r="L438" i="7"/>
  <c r="K438" i="7"/>
  <c r="J438" i="7"/>
  <c r="T437" i="7"/>
  <c r="S437" i="7"/>
  <c r="R437" i="7"/>
  <c r="Q437" i="7"/>
  <c r="P437" i="7"/>
  <c r="O437" i="7"/>
  <c r="N437" i="7"/>
  <c r="M437" i="7"/>
  <c r="L437" i="7"/>
  <c r="K437" i="7"/>
  <c r="J437" i="7"/>
  <c r="T436" i="7"/>
  <c r="S436" i="7"/>
  <c r="R436" i="7"/>
  <c r="H436" i="7" s="1"/>
  <c r="Q436" i="7"/>
  <c r="P436" i="7"/>
  <c r="O436" i="7"/>
  <c r="N436" i="7"/>
  <c r="M436" i="7"/>
  <c r="L436" i="7"/>
  <c r="K436" i="7"/>
  <c r="J436" i="7"/>
  <c r="T435" i="7"/>
  <c r="S435" i="7"/>
  <c r="R435" i="7"/>
  <c r="H435" i="7" s="1"/>
  <c r="Q435" i="7"/>
  <c r="P435" i="7"/>
  <c r="O435" i="7"/>
  <c r="N435" i="7"/>
  <c r="M435" i="7"/>
  <c r="L435" i="7"/>
  <c r="K435" i="7"/>
  <c r="J435" i="7"/>
  <c r="T434" i="7"/>
  <c r="S434" i="7"/>
  <c r="R434" i="7"/>
  <c r="Q434" i="7"/>
  <c r="P434" i="7"/>
  <c r="O434" i="7"/>
  <c r="N434" i="7"/>
  <c r="M434" i="7"/>
  <c r="L434" i="7"/>
  <c r="K434" i="7"/>
  <c r="J434" i="7"/>
  <c r="T433" i="7"/>
  <c r="S433" i="7"/>
  <c r="R433" i="7"/>
  <c r="Q433" i="7"/>
  <c r="P433" i="7"/>
  <c r="O433" i="7"/>
  <c r="N433" i="7"/>
  <c r="M433" i="7"/>
  <c r="L433" i="7"/>
  <c r="K433" i="7"/>
  <c r="I433" i="7" s="1"/>
  <c r="J433" i="7"/>
  <c r="T432" i="7"/>
  <c r="S432" i="7"/>
  <c r="R432" i="7"/>
  <c r="Q432" i="7"/>
  <c r="P432" i="7"/>
  <c r="O432" i="7"/>
  <c r="N432" i="7"/>
  <c r="M432" i="7"/>
  <c r="L432" i="7"/>
  <c r="K432" i="7"/>
  <c r="I432" i="7" s="1"/>
  <c r="G432" i="7" s="1"/>
  <c r="J432" i="7"/>
  <c r="T431" i="7"/>
  <c r="S431" i="7"/>
  <c r="R431" i="7"/>
  <c r="Q431" i="7"/>
  <c r="P431" i="7"/>
  <c r="O431" i="7"/>
  <c r="N431" i="7"/>
  <c r="M431" i="7"/>
  <c r="L431" i="7"/>
  <c r="K431" i="7"/>
  <c r="J431" i="7"/>
  <c r="T430" i="7"/>
  <c r="S430" i="7"/>
  <c r="R430" i="7"/>
  <c r="Q430" i="7"/>
  <c r="P430" i="7"/>
  <c r="O430" i="7"/>
  <c r="N430" i="7"/>
  <c r="M430" i="7"/>
  <c r="L430" i="7"/>
  <c r="K430" i="7"/>
  <c r="J430" i="7"/>
  <c r="T429" i="7"/>
  <c r="S429" i="7"/>
  <c r="R429" i="7"/>
  <c r="Q429" i="7"/>
  <c r="P429" i="7"/>
  <c r="O429" i="7"/>
  <c r="N429" i="7"/>
  <c r="M429" i="7"/>
  <c r="L429" i="7"/>
  <c r="K429" i="7"/>
  <c r="J429" i="7"/>
  <c r="T428" i="7"/>
  <c r="S428" i="7"/>
  <c r="R428" i="7"/>
  <c r="H428" i="7" s="1"/>
  <c r="Q428" i="7"/>
  <c r="P428" i="7"/>
  <c r="O428" i="7"/>
  <c r="N428" i="7"/>
  <c r="M428" i="7"/>
  <c r="L428" i="7"/>
  <c r="K428" i="7"/>
  <c r="J428" i="7"/>
  <c r="T427" i="7"/>
  <c r="S427" i="7"/>
  <c r="R427" i="7"/>
  <c r="H427" i="7" s="1"/>
  <c r="Q427" i="7"/>
  <c r="P427" i="7"/>
  <c r="O427" i="7"/>
  <c r="N427" i="7"/>
  <c r="M427" i="7"/>
  <c r="L427" i="7"/>
  <c r="K427" i="7"/>
  <c r="J427" i="7"/>
  <c r="T426" i="7"/>
  <c r="S426" i="7"/>
  <c r="R426" i="7"/>
  <c r="Q426" i="7"/>
  <c r="P426" i="7"/>
  <c r="O426" i="7"/>
  <c r="N426" i="7"/>
  <c r="M426" i="7"/>
  <c r="L426" i="7"/>
  <c r="K426" i="7"/>
  <c r="J426" i="7"/>
  <c r="T425" i="7"/>
  <c r="S425" i="7"/>
  <c r="R425" i="7"/>
  <c r="Q425" i="7"/>
  <c r="P425" i="7"/>
  <c r="O425" i="7"/>
  <c r="N425" i="7"/>
  <c r="M425" i="7"/>
  <c r="L425" i="7"/>
  <c r="K425" i="7"/>
  <c r="I425" i="7" s="1"/>
  <c r="G425" i="7" s="1"/>
  <c r="J425" i="7"/>
  <c r="T424" i="7"/>
  <c r="S424" i="7"/>
  <c r="R424" i="7"/>
  <c r="Q424" i="7"/>
  <c r="P424" i="7"/>
  <c r="O424" i="7"/>
  <c r="N424" i="7"/>
  <c r="M424" i="7"/>
  <c r="L424" i="7"/>
  <c r="K424" i="7"/>
  <c r="I424" i="7" s="1"/>
  <c r="G424" i="7" s="1"/>
  <c r="J424" i="7"/>
  <c r="T423" i="7"/>
  <c r="S423" i="7"/>
  <c r="R423" i="7"/>
  <c r="Q423" i="7"/>
  <c r="P423" i="7"/>
  <c r="O423" i="7"/>
  <c r="N423" i="7"/>
  <c r="M423" i="7"/>
  <c r="L423" i="7"/>
  <c r="K423" i="7"/>
  <c r="J423" i="7"/>
  <c r="T422" i="7"/>
  <c r="S422" i="7"/>
  <c r="R422" i="7"/>
  <c r="Q422" i="7"/>
  <c r="P422" i="7"/>
  <c r="O422" i="7"/>
  <c r="N422" i="7"/>
  <c r="M422" i="7"/>
  <c r="L422" i="7"/>
  <c r="K422" i="7"/>
  <c r="J422" i="7"/>
  <c r="T421" i="7"/>
  <c r="S421" i="7"/>
  <c r="R421" i="7"/>
  <c r="Q421" i="7"/>
  <c r="P421" i="7"/>
  <c r="O421" i="7"/>
  <c r="N421" i="7"/>
  <c r="M421" i="7"/>
  <c r="L421" i="7"/>
  <c r="K421" i="7"/>
  <c r="J421" i="7"/>
  <c r="T420" i="7"/>
  <c r="S420" i="7"/>
  <c r="R420" i="7"/>
  <c r="H420" i="7" s="1"/>
  <c r="Q420" i="7"/>
  <c r="P420" i="7"/>
  <c r="O420" i="7"/>
  <c r="N420" i="7"/>
  <c r="M420" i="7"/>
  <c r="L420" i="7"/>
  <c r="K420" i="7"/>
  <c r="J420" i="7"/>
  <c r="T419" i="7"/>
  <c r="S419" i="7"/>
  <c r="R419" i="7"/>
  <c r="H419" i="7" s="1"/>
  <c r="Q419" i="7"/>
  <c r="P419" i="7"/>
  <c r="O419" i="7"/>
  <c r="N419" i="7"/>
  <c r="M419" i="7"/>
  <c r="L419" i="7"/>
  <c r="K419" i="7"/>
  <c r="J419" i="7"/>
  <c r="T418" i="7"/>
  <c r="S418" i="7"/>
  <c r="R418" i="7"/>
  <c r="Q418" i="7"/>
  <c r="P418" i="7"/>
  <c r="O418" i="7"/>
  <c r="N418" i="7"/>
  <c r="M418" i="7"/>
  <c r="L418" i="7"/>
  <c r="K418" i="7"/>
  <c r="J418" i="7"/>
  <c r="T417" i="7"/>
  <c r="S417" i="7"/>
  <c r="R417" i="7"/>
  <c r="Q417" i="7"/>
  <c r="P417" i="7"/>
  <c r="O417" i="7"/>
  <c r="N417" i="7"/>
  <c r="M417" i="7"/>
  <c r="L417" i="7"/>
  <c r="K417" i="7"/>
  <c r="J417" i="7"/>
  <c r="T416" i="7"/>
  <c r="S416" i="7"/>
  <c r="R416" i="7"/>
  <c r="Q416" i="7"/>
  <c r="P416" i="7"/>
  <c r="O416" i="7"/>
  <c r="N416" i="7"/>
  <c r="M416" i="7"/>
  <c r="L416" i="7"/>
  <c r="K416" i="7"/>
  <c r="I416" i="7" s="1"/>
  <c r="G416" i="7" s="1"/>
  <c r="J416" i="7"/>
  <c r="T415" i="7"/>
  <c r="S415" i="7"/>
  <c r="R415" i="7"/>
  <c r="Q415" i="7"/>
  <c r="P415" i="7"/>
  <c r="O415" i="7"/>
  <c r="N415" i="7"/>
  <c r="M415" i="7"/>
  <c r="L415" i="7"/>
  <c r="K415" i="7"/>
  <c r="J415" i="7"/>
  <c r="T414" i="7"/>
  <c r="S414" i="7"/>
  <c r="R414" i="7"/>
  <c r="Q414" i="7"/>
  <c r="P414" i="7"/>
  <c r="O414" i="7"/>
  <c r="N414" i="7"/>
  <c r="M414" i="7"/>
  <c r="L414" i="7"/>
  <c r="K414" i="7"/>
  <c r="J414" i="7"/>
  <c r="T413" i="7"/>
  <c r="S413" i="7"/>
  <c r="R413" i="7"/>
  <c r="Q413" i="7"/>
  <c r="P413" i="7"/>
  <c r="O413" i="7"/>
  <c r="N413" i="7"/>
  <c r="M413" i="7"/>
  <c r="L413" i="7"/>
  <c r="K413" i="7"/>
  <c r="J413" i="7"/>
  <c r="T412" i="7"/>
  <c r="S412" i="7"/>
  <c r="R412" i="7"/>
  <c r="Q412" i="7"/>
  <c r="P412" i="7"/>
  <c r="O412" i="7"/>
  <c r="N412" i="7"/>
  <c r="M412" i="7"/>
  <c r="L412" i="7"/>
  <c r="K412" i="7"/>
  <c r="J412" i="7"/>
  <c r="T411" i="7"/>
  <c r="S411" i="7"/>
  <c r="R411" i="7"/>
  <c r="H411" i="7" s="1"/>
  <c r="Q411" i="7"/>
  <c r="P411" i="7"/>
  <c r="O411" i="7"/>
  <c r="N411" i="7"/>
  <c r="M411" i="7"/>
  <c r="L411" i="7"/>
  <c r="K411" i="7"/>
  <c r="J411" i="7"/>
  <c r="T410" i="7"/>
  <c r="S410" i="7"/>
  <c r="R410" i="7"/>
  <c r="Q410" i="7"/>
  <c r="P410" i="7"/>
  <c r="O410" i="7"/>
  <c r="N410" i="7"/>
  <c r="M410" i="7"/>
  <c r="L410" i="7"/>
  <c r="K410" i="7"/>
  <c r="J410" i="7"/>
  <c r="T409" i="7"/>
  <c r="S409" i="7"/>
  <c r="R409" i="7"/>
  <c r="Q409" i="7"/>
  <c r="P409" i="7"/>
  <c r="O409" i="7"/>
  <c r="N409" i="7"/>
  <c r="M409" i="7"/>
  <c r="L409" i="7"/>
  <c r="K409" i="7"/>
  <c r="J409" i="7"/>
  <c r="T408" i="7"/>
  <c r="S408" i="7"/>
  <c r="R408" i="7"/>
  <c r="Q408" i="7"/>
  <c r="P408" i="7"/>
  <c r="O408" i="7"/>
  <c r="N408" i="7"/>
  <c r="M408" i="7"/>
  <c r="L408" i="7"/>
  <c r="K408" i="7"/>
  <c r="I408" i="7" s="1"/>
  <c r="G408" i="7" s="1"/>
  <c r="J408" i="7"/>
  <c r="T407" i="7"/>
  <c r="S407" i="7"/>
  <c r="R407" i="7"/>
  <c r="Q407" i="7"/>
  <c r="P407" i="7"/>
  <c r="O407" i="7"/>
  <c r="N407" i="7"/>
  <c r="M407" i="7"/>
  <c r="L407" i="7"/>
  <c r="K407" i="7"/>
  <c r="J407" i="7"/>
  <c r="T406" i="7"/>
  <c r="S406" i="7"/>
  <c r="R406" i="7"/>
  <c r="Q406" i="7"/>
  <c r="P406" i="7"/>
  <c r="O406" i="7"/>
  <c r="N406" i="7"/>
  <c r="M406" i="7"/>
  <c r="L406" i="7"/>
  <c r="K406" i="7"/>
  <c r="J406" i="7"/>
  <c r="T405" i="7"/>
  <c r="S405" i="7"/>
  <c r="R405" i="7"/>
  <c r="Q405" i="7"/>
  <c r="P405" i="7"/>
  <c r="O405" i="7"/>
  <c r="N405" i="7"/>
  <c r="M405" i="7"/>
  <c r="L405" i="7"/>
  <c r="K405" i="7"/>
  <c r="J405" i="7"/>
  <c r="T404" i="7"/>
  <c r="S404" i="7"/>
  <c r="R404" i="7"/>
  <c r="H404" i="7" s="1"/>
  <c r="Q404" i="7"/>
  <c r="P404" i="7"/>
  <c r="O404" i="7"/>
  <c r="N404" i="7"/>
  <c r="M404" i="7"/>
  <c r="L404" i="7"/>
  <c r="K404" i="7"/>
  <c r="J404" i="7"/>
  <c r="T403" i="7"/>
  <c r="S403" i="7"/>
  <c r="R403" i="7"/>
  <c r="H403" i="7" s="1"/>
  <c r="Q403" i="7"/>
  <c r="P403" i="7"/>
  <c r="O403" i="7"/>
  <c r="N403" i="7"/>
  <c r="M403" i="7"/>
  <c r="L403" i="7"/>
  <c r="K403" i="7"/>
  <c r="J403" i="7"/>
  <c r="T402" i="7"/>
  <c r="S402" i="7"/>
  <c r="R402" i="7"/>
  <c r="Q402" i="7"/>
  <c r="P402" i="7"/>
  <c r="O402" i="7"/>
  <c r="N402" i="7"/>
  <c r="M402" i="7"/>
  <c r="L402" i="7"/>
  <c r="K402" i="7"/>
  <c r="J402" i="7"/>
  <c r="T401" i="7"/>
  <c r="S401" i="7"/>
  <c r="R401" i="7"/>
  <c r="Q401" i="7"/>
  <c r="P401" i="7"/>
  <c r="O401" i="7"/>
  <c r="N401" i="7"/>
  <c r="M401" i="7"/>
  <c r="L401" i="7"/>
  <c r="K401" i="7"/>
  <c r="J401" i="7"/>
  <c r="T400" i="7"/>
  <c r="S400" i="7"/>
  <c r="R400" i="7"/>
  <c r="Q400" i="7"/>
  <c r="P400" i="7"/>
  <c r="O400" i="7"/>
  <c r="N400" i="7"/>
  <c r="M400" i="7"/>
  <c r="L400" i="7"/>
  <c r="K400" i="7"/>
  <c r="I400" i="7" s="1"/>
  <c r="G400" i="7" s="1"/>
  <c r="J400" i="7"/>
  <c r="T399" i="7"/>
  <c r="S399" i="7"/>
  <c r="R399" i="7"/>
  <c r="Q399" i="7"/>
  <c r="P399" i="7"/>
  <c r="O399" i="7"/>
  <c r="N399" i="7"/>
  <c r="M399" i="7"/>
  <c r="L399" i="7"/>
  <c r="K399" i="7"/>
  <c r="J399" i="7"/>
  <c r="T398" i="7"/>
  <c r="S398" i="7"/>
  <c r="R398" i="7"/>
  <c r="Q398" i="7"/>
  <c r="P398" i="7"/>
  <c r="O398" i="7"/>
  <c r="N398" i="7"/>
  <c r="M398" i="7"/>
  <c r="L398" i="7"/>
  <c r="K398" i="7"/>
  <c r="J398" i="7"/>
  <c r="T397" i="7"/>
  <c r="S397" i="7"/>
  <c r="R397" i="7"/>
  <c r="Q397" i="7"/>
  <c r="P397" i="7"/>
  <c r="O397" i="7"/>
  <c r="N397" i="7"/>
  <c r="M397" i="7"/>
  <c r="L397" i="7"/>
  <c r="K397" i="7"/>
  <c r="J397" i="7"/>
  <c r="T396" i="7"/>
  <c r="S396" i="7"/>
  <c r="R396" i="7"/>
  <c r="H396" i="7" s="1"/>
  <c r="Q396" i="7"/>
  <c r="P396" i="7"/>
  <c r="O396" i="7"/>
  <c r="N396" i="7"/>
  <c r="M396" i="7"/>
  <c r="L396" i="7"/>
  <c r="K396" i="7"/>
  <c r="J396" i="7"/>
  <c r="T395" i="7"/>
  <c r="S395" i="7"/>
  <c r="R395" i="7"/>
  <c r="H395" i="7" s="1"/>
  <c r="Q395" i="7"/>
  <c r="P395" i="7"/>
  <c r="O395" i="7"/>
  <c r="N395" i="7"/>
  <c r="M395" i="7"/>
  <c r="L395" i="7"/>
  <c r="K395" i="7"/>
  <c r="J395" i="7"/>
  <c r="T394" i="7"/>
  <c r="S394" i="7"/>
  <c r="R394" i="7"/>
  <c r="Q394" i="7"/>
  <c r="P394" i="7"/>
  <c r="O394" i="7"/>
  <c r="N394" i="7"/>
  <c r="M394" i="7"/>
  <c r="L394" i="7"/>
  <c r="K394" i="7"/>
  <c r="J394" i="7"/>
  <c r="T393" i="7"/>
  <c r="S393" i="7"/>
  <c r="R393" i="7"/>
  <c r="Q393" i="7"/>
  <c r="P393" i="7"/>
  <c r="O393" i="7"/>
  <c r="N393" i="7"/>
  <c r="M393" i="7"/>
  <c r="L393" i="7"/>
  <c r="K393" i="7"/>
  <c r="J393" i="7"/>
  <c r="T392" i="7"/>
  <c r="S392" i="7"/>
  <c r="R392" i="7"/>
  <c r="Q392" i="7"/>
  <c r="P392" i="7"/>
  <c r="O392" i="7"/>
  <c r="N392" i="7"/>
  <c r="M392" i="7"/>
  <c r="L392" i="7"/>
  <c r="K392" i="7"/>
  <c r="I392" i="7" s="1"/>
  <c r="G392" i="7" s="1"/>
  <c r="J392" i="7"/>
  <c r="T391" i="7"/>
  <c r="S391" i="7"/>
  <c r="R391" i="7"/>
  <c r="Q391" i="7"/>
  <c r="P391" i="7"/>
  <c r="O391" i="7"/>
  <c r="N391" i="7"/>
  <c r="M391" i="7"/>
  <c r="L391" i="7"/>
  <c r="K391" i="7"/>
  <c r="J391" i="7"/>
  <c r="T390" i="7"/>
  <c r="S390" i="7"/>
  <c r="R390" i="7"/>
  <c r="Q390" i="7"/>
  <c r="P390" i="7"/>
  <c r="O390" i="7"/>
  <c r="N390" i="7"/>
  <c r="M390" i="7"/>
  <c r="L390" i="7"/>
  <c r="K390" i="7"/>
  <c r="J390" i="7"/>
  <c r="T389" i="7"/>
  <c r="S389" i="7"/>
  <c r="R389" i="7"/>
  <c r="Q389" i="7"/>
  <c r="P389" i="7"/>
  <c r="O389" i="7"/>
  <c r="N389" i="7"/>
  <c r="M389" i="7"/>
  <c r="L389" i="7"/>
  <c r="K389" i="7"/>
  <c r="J389" i="7"/>
  <c r="T388" i="7"/>
  <c r="S388" i="7"/>
  <c r="R388" i="7"/>
  <c r="Q388" i="7"/>
  <c r="P388" i="7"/>
  <c r="O388" i="7"/>
  <c r="N388" i="7"/>
  <c r="M388" i="7"/>
  <c r="L388" i="7"/>
  <c r="K388" i="7"/>
  <c r="J388" i="7"/>
  <c r="T387" i="7"/>
  <c r="S387" i="7"/>
  <c r="R387" i="7"/>
  <c r="H387" i="7" s="1"/>
  <c r="Q387" i="7"/>
  <c r="P387" i="7"/>
  <c r="O387" i="7"/>
  <c r="N387" i="7"/>
  <c r="M387" i="7"/>
  <c r="L387" i="7"/>
  <c r="K387" i="7"/>
  <c r="J387" i="7"/>
  <c r="T386" i="7"/>
  <c r="S386" i="7"/>
  <c r="R386" i="7"/>
  <c r="Q386" i="7"/>
  <c r="P386" i="7"/>
  <c r="O386" i="7"/>
  <c r="N386" i="7"/>
  <c r="M386" i="7"/>
  <c r="L386" i="7"/>
  <c r="K386" i="7"/>
  <c r="J386" i="7"/>
  <c r="T385" i="7"/>
  <c r="S385" i="7"/>
  <c r="R385" i="7"/>
  <c r="Q385" i="7"/>
  <c r="P385" i="7"/>
  <c r="O385" i="7"/>
  <c r="N385" i="7"/>
  <c r="M385" i="7"/>
  <c r="L385" i="7"/>
  <c r="K385" i="7"/>
  <c r="I385" i="7" s="1"/>
  <c r="G385" i="7" s="1"/>
  <c r="J385" i="7"/>
  <c r="T384" i="7"/>
  <c r="S384" i="7"/>
  <c r="R384" i="7"/>
  <c r="Q384" i="7"/>
  <c r="P384" i="7"/>
  <c r="O384" i="7"/>
  <c r="N384" i="7"/>
  <c r="M384" i="7"/>
  <c r="L384" i="7"/>
  <c r="K384" i="7"/>
  <c r="I384" i="7" s="1"/>
  <c r="G384" i="7" s="1"/>
  <c r="J384" i="7"/>
  <c r="T383" i="7"/>
  <c r="S383" i="7"/>
  <c r="R383" i="7"/>
  <c r="Q383" i="7"/>
  <c r="P383" i="7"/>
  <c r="O383" i="7"/>
  <c r="N383" i="7"/>
  <c r="M383" i="7"/>
  <c r="L383" i="7"/>
  <c r="K383" i="7"/>
  <c r="J383" i="7"/>
  <c r="T382" i="7"/>
  <c r="S382" i="7"/>
  <c r="R382" i="7"/>
  <c r="Q382" i="7"/>
  <c r="P382" i="7"/>
  <c r="O382" i="7"/>
  <c r="N382" i="7"/>
  <c r="M382" i="7"/>
  <c r="L382" i="7"/>
  <c r="K382" i="7"/>
  <c r="J382" i="7"/>
  <c r="T381" i="7"/>
  <c r="S381" i="7"/>
  <c r="R381" i="7"/>
  <c r="Q381" i="7"/>
  <c r="P381" i="7"/>
  <c r="O381" i="7"/>
  <c r="N381" i="7"/>
  <c r="M381" i="7"/>
  <c r="L381" i="7"/>
  <c r="K381" i="7"/>
  <c r="J381" i="7"/>
  <c r="T380" i="7"/>
  <c r="S380" i="7"/>
  <c r="R380" i="7"/>
  <c r="H380" i="7" s="1"/>
  <c r="Q380" i="7"/>
  <c r="P380" i="7"/>
  <c r="O380" i="7"/>
  <c r="N380" i="7"/>
  <c r="M380" i="7"/>
  <c r="L380" i="7"/>
  <c r="K380" i="7"/>
  <c r="J380" i="7"/>
  <c r="T379" i="7"/>
  <c r="S379" i="7"/>
  <c r="R379" i="7"/>
  <c r="H379" i="7" s="1"/>
  <c r="Q379" i="7"/>
  <c r="P379" i="7"/>
  <c r="O379" i="7"/>
  <c r="N379" i="7"/>
  <c r="M379" i="7"/>
  <c r="L379" i="7"/>
  <c r="K379" i="7"/>
  <c r="J379" i="7"/>
  <c r="T378" i="7"/>
  <c r="S378" i="7"/>
  <c r="R378" i="7"/>
  <c r="Q378" i="7"/>
  <c r="P378" i="7"/>
  <c r="O378" i="7"/>
  <c r="N378" i="7"/>
  <c r="M378" i="7"/>
  <c r="L378" i="7"/>
  <c r="K378" i="7"/>
  <c r="J378" i="7"/>
  <c r="T377" i="7"/>
  <c r="S377" i="7"/>
  <c r="R377" i="7"/>
  <c r="Q377" i="7"/>
  <c r="P377" i="7"/>
  <c r="O377" i="7"/>
  <c r="N377" i="7"/>
  <c r="M377" i="7"/>
  <c r="L377" i="7"/>
  <c r="K377" i="7"/>
  <c r="I377" i="7" s="1"/>
  <c r="G377" i="7" s="1"/>
  <c r="J377" i="7"/>
  <c r="T376" i="7"/>
  <c r="S376" i="7"/>
  <c r="R376" i="7"/>
  <c r="Q376" i="7"/>
  <c r="P376" i="7"/>
  <c r="O376" i="7"/>
  <c r="N376" i="7"/>
  <c r="M376" i="7"/>
  <c r="L376" i="7"/>
  <c r="K376" i="7"/>
  <c r="I376" i="7" s="1"/>
  <c r="J376" i="7"/>
  <c r="T375" i="7"/>
  <c r="S375" i="7"/>
  <c r="R375" i="7"/>
  <c r="Q375" i="7"/>
  <c r="P375" i="7"/>
  <c r="O375" i="7"/>
  <c r="N375" i="7"/>
  <c r="M375" i="7"/>
  <c r="L375" i="7"/>
  <c r="K375" i="7"/>
  <c r="J375" i="7"/>
  <c r="T374" i="7"/>
  <c r="S374" i="7"/>
  <c r="R374" i="7"/>
  <c r="Q374" i="7"/>
  <c r="P374" i="7"/>
  <c r="O374" i="7"/>
  <c r="N374" i="7"/>
  <c r="M374" i="7"/>
  <c r="L374" i="7"/>
  <c r="K374" i="7"/>
  <c r="J374" i="7"/>
  <c r="T373" i="7"/>
  <c r="S373" i="7"/>
  <c r="R373" i="7"/>
  <c r="Q373" i="7"/>
  <c r="P373" i="7"/>
  <c r="O373" i="7"/>
  <c r="N373" i="7"/>
  <c r="M373" i="7"/>
  <c r="L373" i="7"/>
  <c r="K373" i="7"/>
  <c r="J373" i="7"/>
  <c r="T372" i="7"/>
  <c r="S372" i="7"/>
  <c r="R372" i="7"/>
  <c r="H372" i="7" s="1"/>
  <c r="Q372" i="7"/>
  <c r="P372" i="7"/>
  <c r="O372" i="7"/>
  <c r="N372" i="7"/>
  <c r="M372" i="7"/>
  <c r="L372" i="7"/>
  <c r="K372" i="7"/>
  <c r="J372" i="7"/>
  <c r="T371" i="7"/>
  <c r="S371" i="7"/>
  <c r="R371" i="7"/>
  <c r="H371" i="7" s="1"/>
  <c r="Q371" i="7"/>
  <c r="P371" i="7"/>
  <c r="O371" i="7"/>
  <c r="N371" i="7"/>
  <c r="M371" i="7"/>
  <c r="L371" i="7"/>
  <c r="K371" i="7"/>
  <c r="J371" i="7"/>
  <c r="T370" i="7"/>
  <c r="S370" i="7"/>
  <c r="R370" i="7"/>
  <c r="Q370" i="7"/>
  <c r="P370" i="7"/>
  <c r="O370" i="7"/>
  <c r="N370" i="7"/>
  <c r="M370" i="7"/>
  <c r="L370" i="7"/>
  <c r="K370" i="7"/>
  <c r="J370" i="7"/>
  <c r="T369" i="7"/>
  <c r="S369" i="7"/>
  <c r="R369" i="7"/>
  <c r="Q369" i="7"/>
  <c r="P369" i="7"/>
  <c r="O369" i="7"/>
  <c r="N369" i="7"/>
  <c r="M369" i="7"/>
  <c r="L369" i="7"/>
  <c r="K369" i="7"/>
  <c r="I369" i="7" s="1"/>
  <c r="G369" i="7" s="1"/>
  <c r="J369" i="7"/>
  <c r="T368" i="7"/>
  <c r="S368" i="7"/>
  <c r="R368" i="7"/>
  <c r="Q368" i="7"/>
  <c r="P368" i="7"/>
  <c r="O368" i="7"/>
  <c r="N368" i="7"/>
  <c r="M368" i="7"/>
  <c r="L368" i="7"/>
  <c r="K368" i="7"/>
  <c r="I368" i="7" s="1"/>
  <c r="G368" i="7" s="1"/>
  <c r="J368" i="7"/>
  <c r="T367" i="7"/>
  <c r="S367" i="7"/>
  <c r="R367" i="7"/>
  <c r="Q367" i="7"/>
  <c r="P367" i="7"/>
  <c r="O367" i="7"/>
  <c r="N367" i="7"/>
  <c r="M367" i="7"/>
  <c r="L367" i="7"/>
  <c r="K367" i="7"/>
  <c r="J367" i="7"/>
  <c r="T366" i="7"/>
  <c r="S366" i="7"/>
  <c r="R366" i="7"/>
  <c r="Q366" i="7"/>
  <c r="P366" i="7"/>
  <c r="O366" i="7"/>
  <c r="N366" i="7"/>
  <c r="M366" i="7"/>
  <c r="L366" i="7"/>
  <c r="K366" i="7"/>
  <c r="J366" i="7"/>
  <c r="T365" i="7"/>
  <c r="S365" i="7"/>
  <c r="R365" i="7"/>
  <c r="Q365" i="7"/>
  <c r="P365" i="7"/>
  <c r="O365" i="7"/>
  <c r="N365" i="7"/>
  <c r="M365" i="7"/>
  <c r="L365" i="7"/>
  <c r="K365" i="7"/>
  <c r="J365" i="7"/>
  <c r="T364" i="7"/>
  <c r="S364" i="7"/>
  <c r="R364" i="7"/>
  <c r="H364" i="7" s="1"/>
  <c r="Q364" i="7"/>
  <c r="P364" i="7"/>
  <c r="O364" i="7"/>
  <c r="N364" i="7"/>
  <c r="M364" i="7"/>
  <c r="L364" i="7"/>
  <c r="K364" i="7"/>
  <c r="J364" i="7"/>
  <c r="T363" i="7"/>
  <c r="S363" i="7"/>
  <c r="R363" i="7"/>
  <c r="H363" i="7" s="1"/>
  <c r="Q363" i="7"/>
  <c r="P363" i="7"/>
  <c r="O363" i="7"/>
  <c r="N363" i="7"/>
  <c r="M363" i="7"/>
  <c r="L363" i="7"/>
  <c r="K363" i="7"/>
  <c r="J363" i="7"/>
  <c r="T362" i="7"/>
  <c r="S362" i="7"/>
  <c r="R362" i="7"/>
  <c r="Q362" i="7"/>
  <c r="P362" i="7"/>
  <c r="O362" i="7"/>
  <c r="N362" i="7"/>
  <c r="M362" i="7"/>
  <c r="L362" i="7"/>
  <c r="K362" i="7"/>
  <c r="J362" i="7"/>
  <c r="T361" i="7"/>
  <c r="S361" i="7"/>
  <c r="R361" i="7"/>
  <c r="Q361" i="7"/>
  <c r="P361" i="7"/>
  <c r="O361" i="7"/>
  <c r="N361" i="7"/>
  <c r="M361" i="7"/>
  <c r="L361" i="7"/>
  <c r="K361" i="7"/>
  <c r="I361" i="7" s="1"/>
  <c r="G361" i="7" s="1"/>
  <c r="J361" i="7"/>
  <c r="T360" i="7"/>
  <c r="S360" i="7"/>
  <c r="R360" i="7"/>
  <c r="Q360" i="7"/>
  <c r="P360" i="7"/>
  <c r="O360" i="7"/>
  <c r="N360" i="7"/>
  <c r="M360" i="7"/>
  <c r="L360" i="7"/>
  <c r="K360" i="7"/>
  <c r="I360" i="7" s="1"/>
  <c r="J360" i="7"/>
  <c r="T359" i="7"/>
  <c r="S359" i="7"/>
  <c r="R359" i="7"/>
  <c r="Q359" i="7"/>
  <c r="P359" i="7"/>
  <c r="O359" i="7"/>
  <c r="N359" i="7"/>
  <c r="M359" i="7"/>
  <c r="L359" i="7"/>
  <c r="K359" i="7"/>
  <c r="J359" i="7"/>
  <c r="T358" i="7"/>
  <c r="S358" i="7"/>
  <c r="R358" i="7"/>
  <c r="Q358" i="7"/>
  <c r="P358" i="7"/>
  <c r="O358" i="7"/>
  <c r="N358" i="7"/>
  <c r="M358" i="7"/>
  <c r="L358" i="7"/>
  <c r="K358" i="7"/>
  <c r="J358" i="7"/>
  <c r="T357" i="7"/>
  <c r="S357" i="7"/>
  <c r="R357" i="7"/>
  <c r="Q357" i="7"/>
  <c r="P357" i="7"/>
  <c r="O357" i="7"/>
  <c r="N357" i="7"/>
  <c r="M357" i="7"/>
  <c r="L357" i="7"/>
  <c r="K357" i="7"/>
  <c r="J357" i="7"/>
  <c r="T356" i="7"/>
  <c r="S356" i="7"/>
  <c r="R356" i="7"/>
  <c r="H356" i="7" s="1"/>
  <c r="Q356" i="7"/>
  <c r="P356" i="7"/>
  <c r="O356" i="7"/>
  <c r="N356" i="7"/>
  <c r="M356" i="7"/>
  <c r="L356" i="7"/>
  <c r="K356" i="7"/>
  <c r="J356" i="7"/>
  <c r="T355" i="7"/>
  <c r="S355" i="7"/>
  <c r="R355" i="7"/>
  <c r="H355" i="7" s="1"/>
  <c r="Q355" i="7"/>
  <c r="P355" i="7"/>
  <c r="O355" i="7"/>
  <c r="N355" i="7"/>
  <c r="M355" i="7"/>
  <c r="L355" i="7"/>
  <c r="K355" i="7"/>
  <c r="J355" i="7"/>
  <c r="T354" i="7"/>
  <c r="S354" i="7"/>
  <c r="R354" i="7"/>
  <c r="Q354" i="7"/>
  <c r="P354" i="7"/>
  <c r="O354" i="7"/>
  <c r="N354" i="7"/>
  <c r="M354" i="7"/>
  <c r="L354" i="7"/>
  <c r="K354" i="7"/>
  <c r="J354" i="7"/>
  <c r="T353" i="7"/>
  <c r="S353" i="7"/>
  <c r="R353" i="7"/>
  <c r="Q353" i="7"/>
  <c r="P353" i="7"/>
  <c r="O353" i="7"/>
  <c r="N353" i="7"/>
  <c r="M353" i="7"/>
  <c r="L353" i="7"/>
  <c r="K353" i="7"/>
  <c r="J353" i="7"/>
  <c r="T352" i="7"/>
  <c r="S352" i="7"/>
  <c r="R352" i="7"/>
  <c r="Q352" i="7"/>
  <c r="P352" i="7"/>
  <c r="O352" i="7"/>
  <c r="N352" i="7"/>
  <c r="M352" i="7"/>
  <c r="L352" i="7"/>
  <c r="K352" i="7"/>
  <c r="I352" i="7" s="1"/>
  <c r="G352" i="7" s="1"/>
  <c r="J352" i="7"/>
  <c r="T351" i="7"/>
  <c r="S351" i="7"/>
  <c r="R351" i="7"/>
  <c r="Q351" i="7"/>
  <c r="P351" i="7"/>
  <c r="O351" i="7"/>
  <c r="N351" i="7"/>
  <c r="M351" i="7"/>
  <c r="L351" i="7"/>
  <c r="K351" i="7"/>
  <c r="J351" i="7"/>
  <c r="T350" i="7"/>
  <c r="S350" i="7"/>
  <c r="R350" i="7"/>
  <c r="Q350" i="7"/>
  <c r="P350" i="7"/>
  <c r="O350" i="7"/>
  <c r="N350" i="7"/>
  <c r="M350" i="7"/>
  <c r="L350" i="7"/>
  <c r="K350" i="7"/>
  <c r="J350" i="7"/>
  <c r="T349" i="7"/>
  <c r="S349" i="7"/>
  <c r="R349" i="7"/>
  <c r="Q349" i="7"/>
  <c r="P349" i="7"/>
  <c r="O349" i="7"/>
  <c r="N349" i="7"/>
  <c r="M349" i="7"/>
  <c r="L349" i="7"/>
  <c r="K349" i="7"/>
  <c r="J349" i="7"/>
  <c r="T348" i="7"/>
  <c r="S348" i="7"/>
  <c r="R348" i="7"/>
  <c r="H348" i="7" s="1"/>
  <c r="Q348" i="7"/>
  <c r="P348" i="7"/>
  <c r="O348" i="7"/>
  <c r="N348" i="7"/>
  <c r="M348" i="7"/>
  <c r="L348" i="7"/>
  <c r="K348" i="7"/>
  <c r="J348" i="7"/>
  <c r="T347" i="7"/>
  <c r="S347" i="7"/>
  <c r="R347" i="7"/>
  <c r="H347" i="7" s="1"/>
  <c r="Q347" i="7"/>
  <c r="P347" i="7"/>
  <c r="O347" i="7"/>
  <c r="N347" i="7"/>
  <c r="M347" i="7"/>
  <c r="L347" i="7"/>
  <c r="K347" i="7"/>
  <c r="J347" i="7"/>
  <c r="T346" i="7"/>
  <c r="S346" i="7"/>
  <c r="R346" i="7"/>
  <c r="Q346" i="7"/>
  <c r="P346" i="7"/>
  <c r="O346" i="7"/>
  <c r="N346" i="7"/>
  <c r="M346" i="7"/>
  <c r="L346" i="7"/>
  <c r="K346" i="7"/>
  <c r="J346" i="7"/>
  <c r="T345" i="7"/>
  <c r="S345" i="7"/>
  <c r="R345" i="7"/>
  <c r="Q345" i="7"/>
  <c r="P345" i="7"/>
  <c r="O345" i="7"/>
  <c r="N345" i="7"/>
  <c r="M345" i="7"/>
  <c r="L345" i="7"/>
  <c r="K345" i="7"/>
  <c r="J345" i="7"/>
  <c r="T344" i="7"/>
  <c r="S344" i="7"/>
  <c r="R344" i="7"/>
  <c r="Q344" i="7"/>
  <c r="P344" i="7"/>
  <c r="O344" i="7"/>
  <c r="N344" i="7"/>
  <c r="M344" i="7"/>
  <c r="L344" i="7"/>
  <c r="K344" i="7"/>
  <c r="I344" i="7" s="1"/>
  <c r="G344" i="7" s="1"/>
  <c r="J344" i="7"/>
  <c r="T343" i="7"/>
  <c r="S343" i="7"/>
  <c r="R343" i="7"/>
  <c r="Q343" i="7"/>
  <c r="P343" i="7"/>
  <c r="O343" i="7"/>
  <c r="N343" i="7"/>
  <c r="M343" i="7"/>
  <c r="L343" i="7"/>
  <c r="K343" i="7"/>
  <c r="J343" i="7"/>
  <c r="T342" i="7"/>
  <c r="S342" i="7"/>
  <c r="R342" i="7"/>
  <c r="Q342" i="7"/>
  <c r="P342" i="7"/>
  <c r="O342" i="7"/>
  <c r="N342" i="7"/>
  <c r="M342" i="7"/>
  <c r="L342" i="7"/>
  <c r="K342" i="7"/>
  <c r="J342" i="7"/>
  <c r="T341" i="7"/>
  <c r="S341" i="7"/>
  <c r="R341" i="7"/>
  <c r="Q341" i="7"/>
  <c r="P341" i="7"/>
  <c r="O341" i="7"/>
  <c r="N341" i="7"/>
  <c r="M341" i="7"/>
  <c r="L341" i="7"/>
  <c r="K341" i="7"/>
  <c r="J341" i="7"/>
  <c r="T340" i="7"/>
  <c r="S340" i="7"/>
  <c r="R340" i="7"/>
  <c r="H340" i="7" s="1"/>
  <c r="Q340" i="7"/>
  <c r="P340" i="7"/>
  <c r="O340" i="7"/>
  <c r="N340" i="7"/>
  <c r="M340" i="7"/>
  <c r="L340" i="7"/>
  <c r="K340" i="7"/>
  <c r="J340" i="7"/>
  <c r="T339" i="7"/>
  <c r="S339" i="7"/>
  <c r="R339" i="7"/>
  <c r="H339" i="7" s="1"/>
  <c r="Q339" i="7"/>
  <c r="P339" i="7"/>
  <c r="O339" i="7"/>
  <c r="N339" i="7"/>
  <c r="M339" i="7"/>
  <c r="L339" i="7"/>
  <c r="K339" i="7"/>
  <c r="J339" i="7"/>
  <c r="T338" i="7"/>
  <c r="S338" i="7"/>
  <c r="R338" i="7"/>
  <c r="Q338" i="7"/>
  <c r="P338" i="7"/>
  <c r="O338" i="7"/>
  <c r="N338" i="7"/>
  <c r="M338" i="7"/>
  <c r="L338" i="7"/>
  <c r="K338" i="7"/>
  <c r="J338" i="7"/>
  <c r="T337" i="7"/>
  <c r="S337" i="7"/>
  <c r="R337" i="7"/>
  <c r="Q337" i="7"/>
  <c r="P337" i="7"/>
  <c r="O337" i="7"/>
  <c r="N337" i="7"/>
  <c r="M337" i="7"/>
  <c r="L337" i="7"/>
  <c r="K337" i="7"/>
  <c r="J337" i="7"/>
  <c r="T336" i="7"/>
  <c r="S336" i="7"/>
  <c r="R336" i="7"/>
  <c r="Q336" i="7"/>
  <c r="P336" i="7"/>
  <c r="O336" i="7"/>
  <c r="N336" i="7"/>
  <c r="M336" i="7"/>
  <c r="L336" i="7"/>
  <c r="K336" i="7"/>
  <c r="I336" i="7" s="1"/>
  <c r="G336" i="7" s="1"/>
  <c r="J336" i="7"/>
  <c r="T335" i="7"/>
  <c r="S335" i="7"/>
  <c r="R335" i="7"/>
  <c r="Q335" i="7"/>
  <c r="P335" i="7"/>
  <c r="O335" i="7"/>
  <c r="N335" i="7"/>
  <c r="M335" i="7"/>
  <c r="L335" i="7"/>
  <c r="K335" i="7"/>
  <c r="J335" i="7"/>
  <c r="T334" i="7"/>
  <c r="S334" i="7"/>
  <c r="R334" i="7"/>
  <c r="Q334" i="7"/>
  <c r="P334" i="7"/>
  <c r="O334" i="7"/>
  <c r="N334" i="7"/>
  <c r="M334" i="7"/>
  <c r="L334" i="7"/>
  <c r="K334" i="7"/>
  <c r="J334" i="7"/>
  <c r="T333" i="7"/>
  <c r="S333" i="7"/>
  <c r="R333" i="7"/>
  <c r="Q333" i="7"/>
  <c r="P333" i="7"/>
  <c r="O333" i="7"/>
  <c r="N333" i="7"/>
  <c r="M333" i="7"/>
  <c r="L333" i="7"/>
  <c r="K333" i="7"/>
  <c r="J333" i="7"/>
  <c r="T332" i="7"/>
  <c r="S332" i="7"/>
  <c r="R332" i="7"/>
  <c r="H332" i="7" s="1"/>
  <c r="Q332" i="7"/>
  <c r="P332" i="7"/>
  <c r="O332" i="7"/>
  <c r="N332" i="7"/>
  <c r="M332" i="7"/>
  <c r="L332" i="7"/>
  <c r="K332" i="7"/>
  <c r="J332" i="7"/>
  <c r="T331" i="7"/>
  <c r="S331" i="7"/>
  <c r="R331" i="7"/>
  <c r="H331" i="7" s="1"/>
  <c r="Q331" i="7"/>
  <c r="P331" i="7"/>
  <c r="O331" i="7"/>
  <c r="N331" i="7"/>
  <c r="M331" i="7"/>
  <c r="L331" i="7"/>
  <c r="K331" i="7"/>
  <c r="J331" i="7"/>
  <c r="T330" i="7"/>
  <c r="S330" i="7"/>
  <c r="R330" i="7"/>
  <c r="Q330" i="7"/>
  <c r="P330" i="7"/>
  <c r="O330" i="7"/>
  <c r="N330" i="7"/>
  <c r="M330" i="7"/>
  <c r="L330" i="7"/>
  <c r="K330" i="7"/>
  <c r="J330" i="7"/>
  <c r="T329" i="7"/>
  <c r="S329" i="7"/>
  <c r="R329" i="7"/>
  <c r="Q329" i="7"/>
  <c r="P329" i="7"/>
  <c r="O329" i="7"/>
  <c r="N329" i="7"/>
  <c r="M329" i="7"/>
  <c r="L329" i="7"/>
  <c r="K329" i="7"/>
  <c r="J329" i="7"/>
  <c r="T328" i="7"/>
  <c r="S328" i="7"/>
  <c r="R328" i="7"/>
  <c r="Q328" i="7"/>
  <c r="P328" i="7"/>
  <c r="O328" i="7"/>
  <c r="N328" i="7"/>
  <c r="M328" i="7"/>
  <c r="L328" i="7"/>
  <c r="K328" i="7"/>
  <c r="I328" i="7" s="1"/>
  <c r="J328" i="7"/>
  <c r="T327" i="7"/>
  <c r="S327" i="7"/>
  <c r="R327" i="7"/>
  <c r="Q327" i="7"/>
  <c r="P327" i="7"/>
  <c r="O327" i="7"/>
  <c r="N327" i="7"/>
  <c r="M327" i="7"/>
  <c r="L327" i="7"/>
  <c r="K327" i="7"/>
  <c r="J327" i="7"/>
  <c r="T326" i="7"/>
  <c r="S326" i="7"/>
  <c r="R326" i="7"/>
  <c r="Q326" i="7"/>
  <c r="P326" i="7"/>
  <c r="O326" i="7"/>
  <c r="N326" i="7"/>
  <c r="M326" i="7"/>
  <c r="L326" i="7"/>
  <c r="K326" i="7"/>
  <c r="J326" i="7"/>
  <c r="T325" i="7"/>
  <c r="S325" i="7"/>
  <c r="R325" i="7"/>
  <c r="Q325" i="7"/>
  <c r="P325" i="7"/>
  <c r="O325" i="7"/>
  <c r="N325" i="7"/>
  <c r="M325" i="7"/>
  <c r="L325" i="7"/>
  <c r="K325" i="7"/>
  <c r="J325" i="7"/>
  <c r="T324" i="7"/>
  <c r="S324" i="7"/>
  <c r="R324" i="7"/>
  <c r="H324" i="7" s="1"/>
  <c r="Q324" i="7"/>
  <c r="P324" i="7"/>
  <c r="O324" i="7"/>
  <c r="N324" i="7"/>
  <c r="M324" i="7"/>
  <c r="L324" i="7"/>
  <c r="K324" i="7"/>
  <c r="J324" i="7"/>
  <c r="T323" i="7"/>
  <c r="S323" i="7"/>
  <c r="R323" i="7"/>
  <c r="H323" i="7" s="1"/>
  <c r="Q323" i="7"/>
  <c r="P323" i="7"/>
  <c r="O323" i="7"/>
  <c r="N323" i="7"/>
  <c r="M323" i="7"/>
  <c r="L323" i="7"/>
  <c r="K323" i="7"/>
  <c r="J323" i="7"/>
  <c r="T322" i="7"/>
  <c r="S322" i="7"/>
  <c r="R322" i="7"/>
  <c r="Q322" i="7"/>
  <c r="P322" i="7"/>
  <c r="O322" i="7"/>
  <c r="N322" i="7"/>
  <c r="M322" i="7"/>
  <c r="L322" i="7"/>
  <c r="K322" i="7"/>
  <c r="J322" i="7"/>
  <c r="T321" i="7"/>
  <c r="S321" i="7"/>
  <c r="R321" i="7"/>
  <c r="Q321" i="7"/>
  <c r="P321" i="7"/>
  <c r="O321" i="7"/>
  <c r="N321" i="7"/>
  <c r="M321" i="7"/>
  <c r="L321" i="7"/>
  <c r="K321" i="7"/>
  <c r="I321" i="7" s="1"/>
  <c r="G321" i="7" s="1"/>
  <c r="J321" i="7"/>
  <c r="T320" i="7"/>
  <c r="S320" i="7"/>
  <c r="R320" i="7"/>
  <c r="Q320" i="7"/>
  <c r="P320" i="7"/>
  <c r="O320" i="7"/>
  <c r="N320" i="7"/>
  <c r="M320" i="7"/>
  <c r="L320" i="7"/>
  <c r="K320" i="7"/>
  <c r="I320" i="7" s="1"/>
  <c r="G320" i="7" s="1"/>
  <c r="J320" i="7"/>
  <c r="T319" i="7"/>
  <c r="S319" i="7"/>
  <c r="R319" i="7"/>
  <c r="Q319" i="7"/>
  <c r="P319" i="7"/>
  <c r="O319" i="7"/>
  <c r="N319" i="7"/>
  <c r="M319" i="7"/>
  <c r="L319" i="7"/>
  <c r="K319" i="7"/>
  <c r="J319" i="7"/>
  <c r="T318" i="7"/>
  <c r="S318" i="7"/>
  <c r="R318" i="7"/>
  <c r="Q318" i="7"/>
  <c r="P318" i="7"/>
  <c r="O318" i="7"/>
  <c r="N318" i="7"/>
  <c r="M318" i="7"/>
  <c r="L318" i="7"/>
  <c r="K318" i="7"/>
  <c r="J318" i="7"/>
  <c r="T317" i="7"/>
  <c r="S317" i="7"/>
  <c r="R317" i="7"/>
  <c r="Q317" i="7"/>
  <c r="P317" i="7"/>
  <c r="O317" i="7"/>
  <c r="N317" i="7"/>
  <c r="M317" i="7"/>
  <c r="L317" i="7"/>
  <c r="K317" i="7"/>
  <c r="J317" i="7"/>
  <c r="T316" i="7"/>
  <c r="S316" i="7"/>
  <c r="R316" i="7"/>
  <c r="H316" i="7" s="1"/>
  <c r="Q316" i="7"/>
  <c r="P316" i="7"/>
  <c r="O316" i="7"/>
  <c r="N316" i="7"/>
  <c r="M316" i="7"/>
  <c r="L316" i="7"/>
  <c r="K316" i="7"/>
  <c r="J316" i="7"/>
  <c r="T315" i="7"/>
  <c r="S315" i="7"/>
  <c r="R315" i="7"/>
  <c r="H315" i="7" s="1"/>
  <c r="Q315" i="7"/>
  <c r="P315" i="7"/>
  <c r="O315" i="7"/>
  <c r="N315" i="7"/>
  <c r="M315" i="7"/>
  <c r="L315" i="7"/>
  <c r="K315" i="7"/>
  <c r="J315" i="7"/>
  <c r="T314" i="7"/>
  <c r="S314" i="7"/>
  <c r="R314" i="7"/>
  <c r="Q314" i="7"/>
  <c r="P314" i="7"/>
  <c r="O314" i="7"/>
  <c r="N314" i="7"/>
  <c r="M314" i="7"/>
  <c r="L314" i="7"/>
  <c r="K314" i="7"/>
  <c r="J314" i="7"/>
  <c r="T313" i="7"/>
  <c r="S313" i="7"/>
  <c r="R313" i="7"/>
  <c r="Q313" i="7"/>
  <c r="P313" i="7"/>
  <c r="O313" i="7"/>
  <c r="N313" i="7"/>
  <c r="M313" i="7"/>
  <c r="L313" i="7"/>
  <c r="K313" i="7"/>
  <c r="I313" i="7" s="1"/>
  <c r="G313" i="7" s="1"/>
  <c r="J313" i="7"/>
  <c r="T312" i="7"/>
  <c r="S312" i="7"/>
  <c r="R312" i="7"/>
  <c r="Q312" i="7"/>
  <c r="P312" i="7"/>
  <c r="O312" i="7"/>
  <c r="N312" i="7"/>
  <c r="M312" i="7"/>
  <c r="L312" i="7"/>
  <c r="K312" i="7"/>
  <c r="I312" i="7" s="1"/>
  <c r="G312" i="7" s="1"/>
  <c r="J312" i="7"/>
  <c r="T311" i="7"/>
  <c r="S311" i="7"/>
  <c r="R311" i="7"/>
  <c r="Q311" i="7"/>
  <c r="P311" i="7"/>
  <c r="O311" i="7"/>
  <c r="N311" i="7"/>
  <c r="M311" i="7"/>
  <c r="L311" i="7"/>
  <c r="K311" i="7"/>
  <c r="J311" i="7"/>
  <c r="T310" i="7"/>
  <c r="S310" i="7"/>
  <c r="R310" i="7"/>
  <c r="Q310" i="7"/>
  <c r="P310" i="7"/>
  <c r="O310" i="7"/>
  <c r="N310" i="7"/>
  <c r="M310" i="7"/>
  <c r="L310" i="7"/>
  <c r="K310" i="7"/>
  <c r="J310" i="7"/>
  <c r="T309" i="7"/>
  <c r="S309" i="7"/>
  <c r="R309" i="7"/>
  <c r="Q309" i="7"/>
  <c r="P309" i="7"/>
  <c r="O309" i="7"/>
  <c r="N309" i="7"/>
  <c r="M309" i="7"/>
  <c r="L309" i="7"/>
  <c r="K309" i="7"/>
  <c r="J309" i="7"/>
  <c r="T308" i="7"/>
  <c r="S308" i="7"/>
  <c r="R308" i="7"/>
  <c r="H308" i="7" s="1"/>
  <c r="Q308" i="7"/>
  <c r="P308" i="7"/>
  <c r="O308" i="7"/>
  <c r="N308" i="7"/>
  <c r="M308" i="7"/>
  <c r="L308" i="7"/>
  <c r="K308" i="7"/>
  <c r="J308" i="7"/>
  <c r="T307" i="7"/>
  <c r="S307" i="7"/>
  <c r="R307" i="7"/>
  <c r="H307" i="7" s="1"/>
  <c r="Q307" i="7"/>
  <c r="P307" i="7"/>
  <c r="O307" i="7"/>
  <c r="N307" i="7"/>
  <c r="M307" i="7"/>
  <c r="L307" i="7"/>
  <c r="K307" i="7"/>
  <c r="J307" i="7"/>
  <c r="T306" i="7"/>
  <c r="S306" i="7"/>
  <c r="R306" i="7"/>
  <c r="Q306" i="7"/>
  <c r="P306" i="7"/>
  <c r="O306" i="7"/>
  <c r="N306" i="7"/>
  <c r="M306" i="7"/>
  <c r="L306" i="7"/>
  <c r="K306" i="7"/>
  <c r="J306" i="7"/>
  <c r="T305" i="7"/>
  <c r="S305" i="7"/>
  <c r="R305" i="7"/>
  <c r="Q305" i="7"/>
  <c r="P305" i="7"/>
  <c r="O305" i="7"/>
  <c r="N305" i="7"/>
  <c r="M305" i="7"/>
  <c r="L305" i="7"/>
  <c r="K305" i="7"/>
  <c r="I305" i="7" s="1"/>
  <c r="J305" i="7"/>
  <c r="T304" i="7"/>
  <c r="S304" i="7"/>
  <c r="R304" i="7"/>
  <c r="Q304" i="7"/>
  <c r="P304" i="7"/>
  <c r="O304" i="7"/>
  <c r="N304" i="7"/>
  <c r="M304" i="7"/>
  <c r="L304" i="7"/>
  <c r="K304" i="7"/>
  <c r="I304" i="7" s="1"/>
  <c r="G304" i="7" s="1"/>
  <c r="J304" i="7"/>
  <c r="T303" i="7"/>
  <c r="S303" i="7"/>
  <c r="R303" i="7"/>
  <c r="Q303" i="7"/>
  <c r="P303" i="7"/>
  <c r="O303" i="7"/>
  <c r="N303" i="7"/>
  <c r="M303" i="7"/>
  <c r="L303" i="7"/>
  <c r="K303" i="7"/>
  <c r="J303" i="7"/>
  <c r="T302" i="7"/>
  <c r="S302" i="7"/>
  <c r="R302" i="7"/>
  <c r="Q302" i="7"/>
  <c r="P302" i="7"/>
  <c r="O302" i="7"/>
  <c r="N302" i="7"/>
  <c r="M302" i="7"/>
  <c r="L302" i="7"/>
  <c r="K302" i="7"/>
  <c r="J302" i="7"/>
  <c r="T301" i="7"/>
  <c r="S301" i="7"/>
  <c r="R301" i="7"/>
  <c r="Q301" i="7"/>
  <c r="P301" i="7"/>
  <c r="O301" i="7"/>
  <c r="N301" i="7"/>
  <c r="M301" i="7"/>
  <c r="L301" i="7"/>
  <c r="K301" i="7"/>
  <c r="J301" i="7"/>
  <c r="T300" i="7"/>
  <c r="S300" i="7"/>
  <c r="R300" i="7"/>
  <c r="H300" i="7" s="1"/>
  <c r="Q300" i="7"/>
  <c r="P300" i="7"/>
  <c r="O300" i="7"/>
  <c r="N300" i="7"/>
  <c r="M300" i="7"/>
  <c r="L300" i="7"/>
  <c r="K300" i="7"/>
  <c r="J300" i="7"/>
  <c r="T299" i="7"/>
  <c r="S299" i="7"/>
  <c r="R299" i="7"/>
  <c r="H299" i="7" s="1"/>
  <c r="Q299" i="7"/>
  <c r="P299" i="7"/>
  <c r="O299" i="7"/>
  <c r="N299" i="7"/>
  <c r="M299" i="7"/>
  <c r="L299" i="7"/>
  <c r="K299" i="7"/>
  <c r="J299" i="7"/>
  <c r="T298" i="7"/>
  <c r="S298" i="7"/>
  <c r="R298" i="7"/>
  <c r="Q298" i="7"/>
  <c r="P298" i="7"/>
  <c r="O298" i="7"/>
  <c r="N298" i="7"/>
  <c r="M298" i="7"/>
  <c r="L298" i="7"/>
  <c r="K298" i="7"/>
  <c r="J298" i="7"/>
  <c r="T297" i="7"/>
  <c r="S297" i="7"/>
  <c r="R297" i="7"/>
  <c r="Q297" i="7"/>
  <c r="P297" i="7"/>
  <c r="O297" i="7"/>
  <c r="N297" i="7"/>
  <c r="M297" i="7"/>
  <c r="L297" i="7"/>
  <c r="K297" i="7"/>
  <c r="I297" i="7" s="1"/>
  <c r="J297" i="7"/>
  <c r="T296" i="7"/>
  <c r="S296" i="7"/>
  <c r="R296" i="7"/>
  <c r="Q296" i="7"/>
  <c r="P296" i="7"/>
  <c r="O296" i="7"/>
  <c r="N296" i="7"/>
  <c r="M296" i="7"/>
  <c r="L296" i="7"/>
  <c r="K296" i="7"/>
  <c r="I296" i="7" s="1"/>
  <c r="G296" i="7" s="1"/>
  <c r="J296" i="7"/>
  <c r="T295" i="7"/>
  <c r="S295" i="7"/>
  <c r="R295" i="7"/>
  <c r="Q295" i="7"/>
  <c r="P295" i="7"/>
  <c r="O295" i="7"/>
  <c r="N295" i="7"/>
  <c r="M295" i="7"/>
  <c r="L295" i="7"/>
  <c r="K295" i="7"/>
  <c r="J295" i="7"/>
  <c r="T294" i="7"/>
  <c r="S294" i="7"/>
  <c r="R294" i="7"/>
  <c r="Q294" i="7"/>
  <c r="P294" i="7"/>
  <c r="O294" i="7"/>
  <c r="N294" i="7"/>
  <c r="M294" i="7"/>
  <c r="L294" i="7"/>
  <c r="K294" i="7"/>
  <c r="J294" i="7"/>
  <c r="T293" i="7"/>
  <c r="S293" i="7"/>
  <c r="R293" i="7"/>
  <c r="Q293" i="7"/>
  <c r="P293" i="7"/>
  <c r="O293" i="7"/>
  <c r="N293" i="7"/>
  <c r="M293" i="7"/>
  <c r="L293" i="7"/>
  <c r="K293" i="7"/>
  <c r="J293" i="7"/>
  <c r="T292" i="7"/>
  <c r="S292" i="7"/>
  <c r="R292" i="7"/>
  <c r="H292" i="7" s="1"/>
  <c r="Q292" i="7"/>
  <c r="P292" i="7"/>
  <c r="O292" i="7"/>
  <c r="N292" i="7"/>
  <c r="M292" i="7"/>
  <c r="L292" i="7"/>
  <c r="K292" i="7"/>
  <c r="J292" i="7"/>
  <c r="T291" i="7"/>
  <c r="S291" i="7"/>
  <c r="R291" i="7"/>
  <c r="H291" i="7" s="1"/>
  <c r="Q291" i="7"/>
  <c r="P291" i="7"/>
  <c r="O291" i="7"/>
  <c r="N291" i="7"/>
  <c r="M291" i="7"/>
  <c r="L291" i="7"/>
  <c r="K291" i="7"/>
  <c r="J291" i="7"/>
  <c r="T290" i="7"/>
  <c r="S290" i="7"/>
  <c r="R290" i="7"/>
  <c r="Q290" i="7"/>
  <c r="P290" i="7"/>
  <c r="O290" i="7"/>
  <c r="N290" i="7"/>
  <c r="M290" i="7"/>
  <c r="L290" i="7"/>
  <c r="K290" i="7"/>
  <c r="J290" i="7"/>
  <c r="T289" i="7"/>
  <c r="S289" i="7"/>
  <c r="R289" i="7"/>
  <c r="Q289" i="7"/>
  <c r="P289" i="7"/>
  <c r="O289" i="7"/>
  <c r="N289" i="7"/>
  <c r="M289" i="7"/>
  <c r="L289" i="7"/>
  <c r="K289" i="7"/>
  <c r="I289" i="7" s="1"/>
  <c r="G289" i="7" s="1"/>
  <c r="J289" i="7"/>
  <c r="T288" i="7"/>
  <c r="S288" i="7"/>
  <c r="R288" i="7"/>
  <c r="Q288" i="7"/>
  <c r="P288" i="7"/>
  <c r="O288" i="7"/>
  <c r="N288" i="7"/>
  <c r="M288" i="7"/>
  <c r="L288" i="7"/>
  <c r="K288" i="7"/>
  <c r="I288" i="7" s="1"/>
  <c r="G288" i="7" s="1"/>
  <c r="J288" i="7"/>
  <c r="T287" i="7"/>
  <c r="S287" i="7"/>
  <c r="R287" i="7"/>
  <c r="Q287" i="7"/>
  <c r="P287" i="7"/>
  <c r="O287" i="7"/>
  <c r="N287" i="7"/>
  <c r="M287" i="7"/>
  <c r="L287" i="7"/>
  <c r="K287" i="7"/>
  <c r="J287" i="7"/>
  <c r="T286" i="7"/>
  <c r="S286" i="7"/>
  <c r="R286" i="7"/>
  <c r="Q286" i="7"/>
  <c r="P286" i="7"/>
  <c r="O286" i="7"/>
  <c r="N286" i="7"/>
  <c r="M286" i="7"/>
  <c r="L286" i="7"/>
  <c r="K286" i="7"/>
  <c r="J286" i="7"/>
  <c r="T285" i="7"/>
  <c r="S285" i="7"/>
  <c r="R285" i="7"/>
  <c r="Q285" i="7"/>
  <c r="P285" i="7"/>
  <c r="O285" i="7"/>
  <c r="N285" i="7"/>
  <c r="M285" i="7"/>
  <c r="L285" i="7"/>
  <c r="K285" i="7"/>
  <c r="J285" i="7"/>
  <c r="T284" i="7"/>
  <c r="S284" i="7"/>
  <c r="R284" i="7"/>
  <c r="Q284" i="7"/>
  <c r="P284" i="7"/>
  <c r="O284" i="7"/>
  <c r="N284" i="7"/>
  <c r="M284" i="7"/>
  <c r="L284" i="7"/>
  <c r="K284" i="7"/>
  <c r="J284" i="7"/>
  <c r="T283" i="7"/>
  <c r="S283" i="7"/>
  <c r="R283" i="7"/>
  <c r="H283" i="7" s="1"/>
  <c r="Q283" i="7"/>
  <c r="P283" i="7"/>
  <c r="O283" i="7"/>
  <c r="N283" i="7"/>
  <c r="M283" i="7"/>
  <c r="L283" i="7"/>
  <c r="K283" i="7"/>
  <c r="J283" i="7"/>
  <c r="T282" i="7"/>
  <c r="S282" i="7"/>
  <c r="R282" i="7"/>
  <c r="Q282" i="7"/>
  <c r="P282" i="7"/>
  <c r="O282" i="7"/>
  <c r="N282" i="7"/>
  <c r="M282" i="7"/>
  <c r="L282" i="7"/>
  <c r="K282" i="7"/>
  <c r="J282" i="7"/>
  <c r="T281" i="7"/>
  <c r="S281" i="7"/>
  <c r="R281" i="7"/>
  <c r="Q281" i="7"/>
  <c r="P281" i="7"/>
  <c r="O281" i="7"/>
  <c r="N281" i="7"/>
  <c r="M281" i="7"/>
  <c r="L281" i="7"/>
  <c r="K281" i="7"/>
  <c r="J281" i="7"/>
  <c r="T280" i="7"/>
  <c r="S280" i="7"/>
  <c r="R280" i="7"/>
  <c r="Q280" i="7"/>
  <c r="P280" i="7"/>
  <c r="O280" i="7"/>
  <c r="N280" i="7"/>
  <c r="M280" i="7"/>
  <c r="L280" i="7"/>
  <c r="K280" i="7"/>
  <c r="I280" i="7" s="1"/>
  <c r="G280" i="7" s="1"/>
  <c r="J280" i="7"/>
  <c r="T279" i="7"/>
  <c r="S279" i="7"/>
  <c r="R279" i="7"/>
  <c r="Q279" i="7"/>
  <c r="P279" i="7"/>
  <c r="O279" i="7"/>
  <c r="N279" i="7"/>
  <c r="M279" i="7"/>
  <c r="L279" i="7"/>
  <c r="K279" i="7"/>
  <c r="J279" i="7"/>
  <c r="T278" i="7"/>
  <c r="S278" i="7"/>
  <c r="R278" i="7"/>
  <c r="Q278" i="7"/>
  <c r="P278" i="7"/>
  <c r="O278" i="7"/>
  <c r="N278" i="7"/>
  <c r="M278" i="7"/>
  <c r="L278" i="7"/>
  <c r="K278" i="7"/>
  <c r="J278" i="7"/>
  <c r="T277" i="7"/>
  <c r="S277" i="7"/>
  <c r="R277" i="7"/>
  <c r="Q277" i="7"/>
  <c r="P277" i="7"/>
  <c r="O277" i="7"/>
  <c r="N277" i="7"/>
  <c r="M277" i="7"/>
  <c r="L277" i="7"/>
  <c r="K277" i="7"/>
  <c r="J277" i="7"/>
  <c r="T276" i="7"/>
  <c r="S276" i="7"/>
  <c r="R276" i="7"/>
  <c r="H276" i="7" s="1"/>
  <c r="Q276" i="7"/>
  <c r="P276" i="7"/>
  <c r="O276" i="7"/>
  <c r="N276" i="7"/>
  <c r="M276" i="7"/>
  <c r="L276" i="7"/>
  <c r="K276" i="7"/>
  <c r="J276" i="7"/>
  <c r="T275" i="7"/>
  <c r="S275" i="7"/>
  <c r="R275" i="7"/>
  <c r="H275" i="7" s="1"/>
  <c r="Q275" i="7"/>
  <c r="P275" i="7"/>
  <c r="O275" i="7"/>
  <c r="N275" i="7"/>
  <c r="M275" i="7"/>
  <c r="L275" i="7"/>
  <c r="K275" i="7"/>
  <c r="J275" i="7"/>
  <c r="T274" i="7"/>
  <c r="S274" i="7"/>
  <c r="R274" i="7"/>
  <c r="Q274" i="7"/>
  <c r="P274" i="7"/>
  <c r="O274" i="7"/>
  <c r="N274" i="7"/>
  <c r="M274" i="7"/>
  <c r="L274" i="7"/>
  <c r="K274" i="7"/>
  <c r="J274" i="7"/>
  <c r="T273" i="7"/>
  <c r="S273" i="7"/>
  <c r="R273" i="7"/>
  <c r="Q273" i="7"/>
  <c r="P273" i="7"/>
  <c r="O273" i="7"/>
  <c r="N273" i="7"/>
  <c r="M273" i="7"/>
  <c r="L273" i="7"/>
  <c r="K273" i="7"/>
  <c r="J273" i="7"/>
  <c r="T272" i="7"/>
  <c r="S272" i="7"/>
  <c r="R272" i="7"/>
  <c r="Q272" i="7"/>
  <c r="P272" i="7"/>
  <c r="O272" i="7"/>
  <c r="N272" i="7"/>
  <c r="M272" i="7"/>
  <c r="L272" i="7"/>
  <c r="K272" i="7"/>
  <c r="I272" i="7" s="1"/>
  <c r="G272" i="7" s="1"/>
  <c r="J272" i="7"/>
  <c r="T271" i="7"/>
  <c r="S271" i="7"/>
  <c r="R271" i="7"/>
  <c r="Q271" i="7"/>
  <c r="P271" i="7"/>
  <c r="O271" i="7"/>
  <c r="N271" i="7"/>
  <c r="M271" i="7"/>
  <c r="L271" i="7"/>
  <c r="K271" i="7"/>
  <c r="J271" i="7"/>
  <c r="T270" i="7"/>
  <c r="S270" i="7"/>
  <c r="R270" i="7"/>
  <c r="Q270" i="7"/>
  <c r="P270" i="7"/>
  <c r="O270" i="7"/>
  <c r="N270" i="7"/>
  <c r="M270" i="7"/>
  <c r="L270" i="7"/>
  <c r="K270" i="7"/>
  <c r="J270" i="7"/>
  <c r="T269" i="7"/>
  <c r="S269" i="7"/>
  <c r="R269" i="7"/>
  <c r="Q269" i="7"/>
  <c r="P269" i="7"/>
  <c r="O269" i="7"/>
  <c r="N269" i="7"/>
  <c r="M269" i="7"/>
  <c r="L269" i="7"/>
  <c r="K269" i="7"/>
  <c r="J269" i="7"/>
  <c r="T268" i="7"/>
  <c r="S268" i="7"/>
  <c r="R268" i="7"/>
  <c r="H268" i="7" s="1"/>
  <c r="Q268" i="7"/>
  <c r="P268" i="7"/>
  <c r="O268" i="7"/>
  <c r="N268" i="7"/>
  <c r="M268" i="7"/>
  <c r="L268" i="7"/>
  <c r="K268" i="7"/>
  <c r="J268" i="7"/>
  <c r="T267" i="7"/>
  <c r="S267" i="7"/>
  <c r="R267" i="7"/>
  <c r="H267" i="7" s="1"/>
  <c r="Q267" i="7"/>
  <c r="P267" i="7"/>
  <c r="O267" i="7"/>
  <c r="N267" i="7"/>
  <c r="M267" i="7"/>
  <c r="L267" i="7"/>
  <c r="K267" i="7"/>
  <c r="J267" i="7"/>
  <c r="T266" i="7"/>
  <c r="S266" i="7"/>
  <c r="R266" i="7"/>
  <c r="Q266" i="7"/>
  <c r="P266" i="7"/>
  <c r="O266" i="7"/>
  <c r="N266" i="7"/>
  <c r="M266" i="7"/>
  <c r="L266" i="7"/>
  <c r="K266" i="7"/>
  <c r="J266" i="7"/>
  <c r="T265" i="7"/>
  <c r="S265" i="7"/>
  <c r="R265" i="7"/>
  <c r="Q265" i="7"/>
  <c r="P265" i="7"/>
  <c r="O265" i="7"/>
  <c r="N265" i="7"/>
  <c r="M265" i="7"/>
  <c r="L265" i="7"/>
  <c r="K265" i="7"/>
  <c r="I265" i="7" s="1"/>
  <c r="G265" i="7" s="1"/>
  <c r="J265" i="7"/>
  <c r="T264" i="7"/>
  <c r="S264" i="7"/>
  <c r="R264" i="7"/>
  <c r="Q264" i="7"/>
  <c r="P264" i="7"/>
  <c r="O264" i="7"/>
  <c r="N264" i="7"/>
  <c r="M264" i="7"/>
  <c r="L264" i="7"/>
  <c r="K264" i="7"/>
  <c r="I264" i="7" s="1"/>
  <c r="G264" i="7" s="1"/>
  <c r="J264" i="7"/>
  <c r="T263" i="7"/>
  <c r="S263" i="7"/>
  <c r="R263" i="7"/>
  <c r="Q263" i="7"/>
  <c r="P263" i="7"/>
  <c r="O263" i="7"/>
  <c r="N263" i="7"/>
  <c r="M263" i="7"/>
  <c r="L263" i="7"/>
  <c r="K263" i="7"/>
  <c r="J263" i="7"/>
  <c r="T262" i="7"/>
  <c r="S262" i="7"/>
  <c r="R262" i="7"/>
  <c r="Q262" i="7"/>
  <c r="P262" i="7"/>
  <c r="O262" i="7"/>
  <c r="N262" i="7"/>
  <c r="M262" i="7"/>
  <c r="L262" i="7"/>
  <c r="K262" i="7"/>
  <c r="J262" i="7"/>
  <c r="T261" i="7"/>
  <c r="S261" i="7"/>
  <c r="R261" i="7"/>
  <c r="Q261" i="7"/>
  <c r="P261" i="7"/>
  <c r="O261" i="7"/>
  <c r="N261" i="7"/>
  <c r="M261" i="7"/>
  <c r="L261" i="7"/>
  <c r="K261" i="7"/>
  <c r="J261" i="7"/>
  <c r="T260" i="7"/>
  <c r="S260" i="7"/>
  <c r="R260" i="7"/>
  <c r="H260" i="7" s="1"/>
  <c r="Q260" i="7"/>
  <c r="P260" i="7"/>
  <c r="O260" i="7"/>
  <c r="N260" i="7"/>
  <c r="M260" i="7"/>
  <c r="L260" i="7"/>
  <c r="K260" i="7"/>
  <c r="J260" i="7"/>
  <c r="T259" i="7"/>
  <c r="S259" i="7"/>
  <c r="R259" i="7"/>
  <c r="H259" i="7" s="1"/>
  <c r="Q259" i="7"/>
  <c r="P259" i="7"/>
  <c r="O259" i="7"/>
  <c r="N259" i="7"/>
  <c r="M259" i="7"/>
  <c r="L259" i="7"/>
  <c r="K259" i="7"/>
  <c r="J259" i="7"/>
  <c r="T258" i="7"/>
  <c r="S258" i="7"/>
  <c r="R258" i="7"/>
  <c r="Q258" i="7"/>
  <c r="P258" i="7"/>
  <c r="O258" i="7"/>
  <c r="N258" i="7"/>
  <c r="M258" i="7"/>
  <c r="L258" i="7"/>
  <c r="K258" i="7"/>
  <c r="J258" i="7"/>
  <c r="T257" i="7"/>
  <c r="S257" i="7"/>
  <c r="R257" i="7"/>
  <c r="Q257" i="7"/>
  <c r="P257" i="7"/>
  <c r="O257" i="7"/>
  <c r="N257" i="7"/>
  <c r="M257" i="7"/>
  <c r="L257" i="7"/>
  <c r="K257" i="7"/>
  <c r="I257" i="7" s="1"/>
  <c r="G257" i="7" s="1"/>
  <c r="J257" i="7"/>
  <c r="T256" i="7"/>
  <c r="S256" i="7"/>
  <c r="R256" i="7"/>
  <c r="Q256" i="7"/>
  <c r="P256" i="7"/>
  <c r="O256" i="7"/>
  <c r="N256" i="7"/>
  <c r="M256" i="7"/>
  <c r="L256" i="7"/>
  <c r="K256" i="7"/>
  <c r="I256" i="7" s="1"/>
  <c r="G256" i="7" s="1"/>
  <c r="J256" i="7"/>
  <c r="T255" i="7"/>
  <c r="S255" i="7"/>
  <c r="R255" i="7"/>
  <c r="Q255" i="7"/>
  <c r="P255" i="7"/>
  <c r="O255" i="7"/>
  <c r="N255" i="7"/>
  <c r="M255" i="7"/>
  <c r="L255" i="7"/>
  <c r="K255" i="7"/>
  <c r="J255" i="7"/>
  <c r="T254" i="7"/>
  <c r="S254" i="7"/>
  <c r="R254" i="7"/>
  <c r="Q254" i="7"/>
  <c r="P254" i="7"/>
  <c r="O254" i="7"/>
  <c r="N254" i="7"/>
  <c r="M254" i="7"/>
  <c r="L254" i="7"/>
  <c r="K254" i="7"/>
  <c r="J254" i="7"/>
  <c r="T253" i="7"/>
  <c r="S253" i="7"/>
  <c r="R253" i="7"/>
  <c r="Q253" i="7"/>
  <c r="P253" i="7"/>
  <c r="O253" i="7"/>
  <c r="N253" i="7"/>
  <c r="M253" i="7"/>
  <c r="L253" i="7"/>
  <c r="K253" i="7"/>
  <c r="J253" i="7"/>
  <c r="T252" i="7"/>
  <c r="S252" i="7"/>
  <c r="R252" i="7"/>
  <c r="H252" i="7" s="1"/>
  <c r="Q252" i="7"/>
  <c r="P252" i="7"/>
  <c r="O252" i="7"/>
  <c r="N252" i="7"/>
  <c r="M252" i="7"/>
  <c r="L252" i="7"/>
  <c r="K252" i="7"/>
  <c r="J252" i="7"/>
  <c r="T251" i="7"/>
  <c r="S251" i="7"/>
  <c r="R251" i="7"/>
  <c r="H251" i="7" s="1"/>
  <c r="Q251" i="7"/>
  <c r="P251" i="7"/>
  <c r="O251" i="7"/>
  <c r="N251" i="7"/>
  <c r="M251" i="7"/>
  <c r="L251" i="7"/>
  <c r="K251" i="7"/>
  <c r="J251" i="7"/>
  <c r="T250" i="7"/>
  <c r="S250" i="7"/>
  <c r="R250" i="7"/>
  <c r="Q250" i="7"/>
  <c r="P250" i="7"/>
  <c r="O250" i="7"/>
  <c r="N250" i="7"/>
  <c r="M250" i="7"/>
  <c r="L250" i="7"/>
  <c r="K250" i="7"/>
  <c r="J250" i="7"/>
  <c r="T249" i="7"/>
  <c r="S249" i="7"/>
  <c r="R249" i="7"/>
  <c r="Q249" i="7"/>
  <c r="P249" i="7"/>
  <c r="O249" i="7"/>
  <c r="N249" i="7"/>
  <c r="M249" i="7"/>
  <c r="L249" i="7"/>
  <c r="K249" i="7"/>
  <c r="I249" i="7" s="1"/>
  <c r="G249" i="7" s="1"/>
  <c r="J249" i="7"/>
  <c r="T248" i="7"/>
  <c r="S248" i="7"/>
  <c r="R248" i="7"/>
  <c r="Q248" i="7"/>
  <c r="P248" i="7"/>
  <c r="O248" i="7"/>
  <c r="N248" i="7"/>
  <c r="M248" i="7"/>
  <c r="L248" i="7"/>
  <c r="K248" i="7"/>
  <c r="I248" i="7" s="1"/>
  <c r="G248" i="7" s="1"/>
  <c r="J248" i="7"/>
  <c r="T247" i="7"/>
  <c r="S247" i="7"/>
  <c r="R247" i="7"/>
  <c r="Q247" i="7"/>
  <c r="P247" i="7"/>
  <c r="O247" i="7"/>
  <c r="N247" i="7"/>
  <c r="M247" i="7"/>
  <c r="L247" i="7"/>
  <c r="K247" i="7"/>
  <c r="J247" i="7"/>
  <c r="T246" i="7"/>
  <c r="S246" i="7"/>
  <c r="R246" i="7"/>
  <c r="Q246" i="7"/>
  <c r="P246" i="7"/>
  <c r="O246" i="7"/>
  <c r="N246" i="7"/>
  <c r="M246" i="7"/>
  <c r="L246" i="7"/>
  <c r="K246" i="7"/>
  <c r="J246" i="7"/>
  <c r="T245" i="7"/>
  <c r="S245" i="7"/>
  <c r="R245" i="7"/>
  <c r="Q245" i="7"/>
  <c r="P245" i="7"/>
  <c r="O245" i="7"/>
  <c r="N245" i="7"/>
  <c r="M245" i="7"/>
  <c r="L245" i="7"/>
  <c r="K245" i="7"/>
  <c r="J245" i="7"/>
  <c r="T244" i="7"/>
  <c r="S244" i="7"/>
  <c r="R244" i="7"/>
  <c r="H244" i="7" s="1"/>
  <c r="Q244" i="7"/>
  <c r="P244" i="7"/>
  <c r="O244" i="7"/>
  <c r="N244" i="7"/>
  <c r="M244" i="7"/>
  <c r="L244" i="7"/>
  <c r="K244" i="7"/>
  <c r="J244" i="7"/>
  <c r="T243" i="7"/>
  <c r="S243" i="7"/>
  <c r="R243" i="7"/>
  <c r="H243" i="7" s="1"/>
  <c r="Q243" i="7"/>
  <c r="P243" i="7"/>
  <c r="O243" i="7"/>
  <c r="N243" i="7"/>
  <c r="M243" i="7"/>
  <c r="L243" i="7"/>
  <c r="K243" i="7"/>
  <c r="J243" i="7"/>
  <c r="T242" i="7"/>
  <c r="S242" i="7"/>
  <c r="R242" i="7"/>
  <c r="Q242" i="7"/>
  <c r="P242" i="7"/>
  <c r="O242" i="7"/>
  <c r="N242" i="7"/>
  <c r="M242" i="7"/>
  <c r="L242" i="7"/>
  <c r="K242" i="7"/>
  <c r="J242" i="7"/>
  <c r="T241" i="7"/>
  <c r="S241" i="7"/>
  <c r="R241" i="7"/>
  <c r="Q241" i="7"/>
  <c r="P241" i="7"/>
  <c r="O241" i="7"/>
  <c r="N241" i="7"/>
  <c r="M241" i="7"/>
  <c r="L241" i="7"/>
  <c r="K241" i="7"/>
  <c r="I241" i="7" s="1"/>
  <c r="G241" i="7" s="1"/>
  <c r="J241" i="7"/>
  <c r="T240" i="7"/>
  <c r="S240" i="7"/>
  <c r="R240" i="7"/>
  <c r="Q240" i="7"/>
  <c r="P240" i="7"/>
  <c r="O240" i="7"/>
  <c r="N240" i="7"/>
  <c r="M240" i="7"/>
  <c r="L240" i="7"/>
  <c r="K240" i="7"/>
  <c r="I240" i="7" s="1"/>
  <c r="G240" i="7" s="1"/>
  <c r="J240" i="7"/>
  <c r="T239" i="7"/>
  <c r="S239" i="7"/>
  <c r="R239" i="7"/>
  <c r="Q239" i="7"/>
  <c r="P239" i="7"/>
  <c r="O239" i="7"/>
  <c r="N239" i="7"/>
  <c r="M239" i="7"/>
  <c r="L239" i="7"/>
  <c r="K239" i="7"/>
  <c r="J239" i="7"/>
  <c r="T238" i="7"/>
  <c r="S238" i="7"/>
  <c r="R238" i="7"/>
  <c r="Q238" i="7"/>
  <c r="P238" i="7"/>
  <c r="O238" i="7"/>
  <c r="N238" i="7"/>
  <c r="M238" i="7"/>
  <c r="L238" i="7"/>
  <c r="K238" i="7"/>
  <c r="J238" i="7"/>
  <c r="T237" i="7"/>
  <c r="S237" i="7"/>
  <c r="R237" i="7"/>
  <c r="Q237" i="7"/>
  <c r="P237" i="7"/>
  <c r="O237" i="7"/>
  <c r="N237" i="7"/>
  <c r="M237" i="7"/>
  <c r="L237" i="7"/>
  <c r="K237" i="7"/>
  <c r="J237" i="7"/>
  <c r="T236" i="7"/>
  <c r="S236" i="7"/>
  <c r="R236" i="7"/>
  <c r="H236" i="7" s="1"/>
  <c r="Q236" i="7"/>
  <c r="P236" i="7"/>
  <c r="O236" i="7"/>
  <c r="N236" i="7"/>
  <c r="M236" i="7"/>
  <c r="L236" i="7"/>
  <c r="K236" i="7"/>
  <c r="J236" i="7"/>
  <c r="T235" i="7"/>
  <c r="S235" i="7"/>
  <c r="R235" i="7"/>
  <c r="H235" i="7" s="1"/>
  <c r="Q235" i="7"/>
  <c r="P235" i="7"/>
  <c r="O235" i="7"/>
  <c r="N235" i="7"/>
  <c r="M235" i="7"/>
  <c r="L235" i="7"/>
  <c r="K235" i="7"/>
  <c r="J235" i="7"/>
  <c r="T234" i="7"/>
  <c r="S234" i="7"/>
  <c r="R234" i="7"/>
  <c r="Q234" i="7"/>
  <c r="P234" i="7"/>
  <c r="O234" i="7"/>
  <c r="N234" i="7"/>
  <c r="M234" i="7"/>
  <c r="L234" i="7"/>
  <c r="K234" i="7"/>
  <c r="J234" i="7"/>
  <c r="T233" i="7"/>
  <c r="S233" i="7"/>
  <c r="R233" i="7"/>
  <c r="Q233" i="7"/>
  <c r="P233" i="7"/>
  <c r="O233" i="7"/>
  <c r="N233" i="7"/>
  <c r="M233" i="7"/>
  <c r="L233" i="7"/>
  <c r="K233" i="7"/>
  <c r="I233" i="7" s="1"/>
  <c r="G233" i="7" s="1"/>
  <c r="J233" i="7"/>
  <c r="T232" i="7"/>
  <c r="S232" i="7"/>
  <c r="R232" i="7"/>
  <c r="Q232" i="7"/>
  <c r="P232" i="7"/>
  <c r="O232" i="7"/>
  <c r="N232" i="7"/>
  <c r="M232" i="7"/>
  <c r="L232" i="7"/>
  <c r="K232" i="7"/>
  <c r="I232" i="7" s="1"/>
  <c r="J232" i="7"/>
  <c r="T231" i="7"/>
  <c r="S231" i="7"/>
  <c r="R231" i="7"/>
  <c r="Q231" i="7"/>
  <c r="P231" i="7"/>
  <c r="O231" i="7"/>
  <c r="N231" i="7"/>
  <c r="M231" i="7"/>
  <c r="L231" i="7"/>
  <c r="K231" i="7"/>
  <c r="J231" i="7"/>
  <c r="T230" i="7"/>
  <c r="S230" i="7"/>
  <c r="R230" i="7"/>
  <c r="Q230" i="7"/>
  <c r="P230" i="7"/>
  <c r="O230" i="7"/>
  <c r="N230" i="7"/>
  <c r="M230" i="7"/>
  <c r="L230" i="7"/>
  <c r="K230" i="7"/>
  <c r="J230" i="7"/>
  <c r="T229" i="7"/>
  <c r="S229" i="7"/>
  <c r="R229" i="7"/>
  <c r="Q229" i="7"/>
  <c r="P229" i="7"/>
  <c r="O229" i="7"/>
  <c r="N229" i="7"/>
  <c r="M229" i="7"/>
  <c r="L229" i="7"/>
  <c r="K229" i="7"/>
  <c r="J229" i="7"/>
  <c r="T228" i="7"/>
  <c r="S228" i="7"/>
  <c r="R228" i="7"/>
  <c r="H228" i="7" s="1"/>
  <c r="Q228" i="7"/>
  <c r="P228" i="7"/>
  <c r="O228" i="7"/>
  <c r="N228" i="7"/>
  <c r="M228" i="7"/>
  <c r="L228" i="7"/>
  <c r="K228" i="7"/>
  <c r="J228" i="7"/>
  <c r="T227" i="7"/>
  <c r="S227" i="7"/>
  <c r="R227" i="7"/>
  <c r="H227" i="7" s="1"/>
  <c r="Q227" i="7"/>
  <c r="P227" i="7"/>
  <c r="O227" i="7"/>
  <c r="N227" i="7"/>
  <c r="M227" i="7"/>
  <c r="L227" i="7"/>
  <c r="K227" i="7"/>
  <c r="J227" i="7"/>
  <c r="T226" i="7"/>
  <c r="S226" i="7"/>
  <c r="R226" i="7"/>
  <c r="Q226" i="7"/>
  <c r="P226" i="7"/>
  <c r="O226" i="7"/>
  <c r="N226" i="7"/>
  <c r="M226" i="7"/>
  <c r="L226" i="7"/>
  <c r="K226" i="7"/>
  <c r="J226" i="7"/>
  <c r="T225" i="7"/>
  <c r="S225" i="7"/>
  <c r="R225" i="7"/>
  <c r="Q225" i="7"/>
  <c r="P225" i="7"/>
  <c r="O225" i="7"/>
  <c r="N225" i="7"/>
  <c r="M225" i="7"/>
  <c r="L225" i="7"/>
  <c r="K225" i="7"/>
  <c r="I225" i="7" s="1"/>
  <c r="G225" i="7" s="1"/>
  <c r="J225" i="7"/>
  <c r="T224" i="7"/>
  <c r="S224" i="7"/>
  <c r="R224" i="7"/>
  <c r="Q224" i="7"/>
  <c r="P224" i="7"/>
  <c r="O224" i="7"/>
  <c r="N224" i="7"/>
  <c r="M224" i="7"/>
  <c r="L224" i="7"/>
  <c r="K224" i="7"/>
  <c r="I224" i="7" s="1"/>
  <c r="G224" i="7" s="1"/>
  <c r="J224" i="7"/>
  <c r="T223" i="7"/>
  <c r="S223" i="7"/>
  <c r="R223" i="7"/>
  <c r="Q223" i="7"/>
  <c r="P223" i="7"/>
  <c r="O223" i="7"/>
  <c r="N223" i="7"/>
  <c r="M223" i="7"/>
  <c r="L223" i="7"/>
  <c r="K223" i="7"/>
  <c r="J223" i="7"/>
  <c r="T222" i="7"/>
  <c r="S222" i="7"/>
  <c r="R222" i="7"/>
  <c r="Q222" i="7"/>
  <c r="P222" i="7"/>
  <c r="O222" i="7"/>
  <c r="N222" i="7"/>
  <c r="M222" i="7"/>
  <c r="L222" i="7"/>
  <c r="K222" i="7"/>
  <c r="J222" i="7"/>
  <c r="T221" i="7"/>
  <c r="S221" i="7"/>
  <c r="R221" i="7"/>
  <c r="Q221" i="7"/>
  <c r="P221" i="7"/>
  <c r="O221" i="7"/>
  <c r="N221" i="7"/>
  <c r="M221" i="7"/>
  <c r="L221" i="7"/>
  <c r="K221" i="7"/>
  <c r="J221" i="7"/>
  <c r="T220" i="7"/>
  <c r="S220" i="7"/>
  <c r="R220" i="7"/>
  <c r="H220" i="7" s="1"/>
  <c r="Q220" i="7"/>
  <c r="P220" i="7"/>
  <c r="O220" i="7"/>
  <c r="N220" i="7"/>
  <c r="M220" i="7"/>
  <c r="L220" i="7"/>
  <c r="K220" i="7"/>
  <c r="J220" i="7"/>
  <c r="T219" i="7"/>
  <c r="S219" i="7"/>
  <c r="R219" i="7"/>
  <c r="H219" i="7" s="1"/>
  <c r="Q219" i="7"/>
  <c r="P219" i="7"/>
  <c r="O219" i="7"/>
  <c r="N219" i="7"/>
  <c r="M219" i="7"/>
  <c r="L219" i="7"/>
  <c r="K219" i="7"/>
  <c r="J219" i="7"/>
  <c r="T218" i="7"/>
  <c r="S218" i="7"/>
  <c r="R218" i="7"/>
  <c r="Q218" i="7"/>
  <c r="P218" i="7"/>
  <c r="O218" i="7"/>
  <c r="N218" i="7"/>
  <c r="M218" i="7"/>
  <c r="L218" i="7"/>
  <c r="K218" i="7"/>
  <c r="J218" i="7"/>
  <c r="T217" i="7"/>
  <c r="S217" i="7"/>
  <c r="R217" i="7"/>
  <c r="Q217" i="7"/>
  <c r="P217" i="7"/>
  <c r="O217" i="7"/>
  <c r="N217" i="7"/>
  <c r="M217" i="7"/>
  <c r="L217" i="7"/>
  <c r="K217" i="7"/>
  <c r="I217" i="7" s="1"/>
  <c r="G217" i="7" s="1"/>
  <c r="J217" i="7"/>
  <c r="T216" i="7"/>
  <c r="S216" i="7"/>
  <c r="R216" i="7"/>
  <c r="Q216" i="7"/>
  <c r="P216" i="7"/>
  <c r="O216" i="7"/>
  <c r="N216" i="7"/>
  <c r="M216" i="7"/>
  <c r="L216" i="7"/>
  <c r="K216" i="7"/>
  <c r="I216" i="7" s="1"/>
  <c r="G216" i="7" s="1"/>
  <c r="J216" i="7"/>
  <c r="T215" i="7"/>
  <c r="S215" i="7"/>
  <c r="R215" i="7"/>
  <c r="Q215" i="7"/>
  <c r="P215" i="7"/>
  <c r="O215" i="7"/>
  <c r="N215" i="7"/>
  <c r="M215" i="7"/>
  <c r="L215" i="7"/>
  <c r="K215" i="7"/>
  <c r="J215" i="7"/>
  <c r="T214" i="7"/>
  <c r="S214" i="7"/>
  <c r="R214" i="7"/>
  <c r="Q214" i="7"/>
  <c r="P214" i="7"/>
  <c r="O214" i="7"/>
  <c r="N214" i="7"/>
  <c r="M214" i="7"/>
  <c r="L214" i="7"/>
  <c r="K214" i="7"/>
  <c r="J214" i="7"/>
  <c r="T213" i="7"/>
  <c r="S213" i="7"/>
  <c r="R213" i="7"/>
  <c r="Q213" i="7"/>
  <c r="P213" i="7"/>
  <c r="O213" i="7"/>
  <c r="N213" i="7"/>
  <c r="M213" i="7"/>
  <c r="L213" i="7"/>
  <c r="K213" i="7"/>
  <c r="J213" i="7"/>
  <c r="T212" i="7"/>
  <c r="S212" i="7"/>
  <c r="R212" i="7"/>
  <c r="H212" i="7" s="1"/>
  <c r="Q212" i="7"/>
  <c r="P212" i="7"/>
  <c r="O212" i="7"/>
  <c r="N212" i="7"/>
  <c r="M212" i="7"/>
  <c r="L212" i="7"/>
  <c r="K212" i="7"/>
  <c r="J212" i="7"/>
  <c r="T211" i="7"/>
  <c r="S211" i="7"/>
  <c r="R211" i="7"/>
  <c r="H211" i="7" s="1"/>
  <c r="Q211" i="7"/>
  <c r="P211" i="7"/>
  <c r="O211" i="7"/>
  <c r="N211" i="7"/>
  <c r="M211" i="7"/>
  <c r="L211" i="7"/>
  <c r="K211" i="7"/>
  <c r="J211" i="7"/>
  <c r="T210" i="7"/>
  <c r="S210" i="7"/>
  <c r="R210" i="7"/>
  <c r="Q210" i="7"/>
  <c r="P210" i="7"/>
  <c r="O210" i="7"/>
  <c r="N210" i="7"/>
  <c r="M210" i="7"/>
  <c r="L210" i="7"/>
  <c r="K210" i="7"/>
  <c r="J210" i="7"/>
  <c r="T209" i="7"/>
  <c r="S209" i="7"/>
  <c r="R209" i="7"/>
  <c r="H209" i="7" s="1"/>
  <c r="Q209" i="7"/>
  <c r="P209" i="7"/>
  <c r="O209" i="7"/>
  <c r="N209" i="7"/>
  <c r="M209" i="7"/>
  <c r="L209" i="7"/>
  <c r="K209" i="7"/>
  <c r="J209" i="7"/>
  <c r="T208" i="7"/>
  <c r="S208" i="7"/>
  <c r="R208" i="7"/>
  <c r="Q208" i="7"/>
  <c r="P208" i="7"/>
  <c r="O208" i="7"/>
  <c r="N208" i="7"/>
  <c r="M208" i="7"/>
  <c r="L208" i="7"/>
  <c r="K208" i="7"/>
  <c r="I208" i="7" s="1"/>
  <c r="G208" i="7" s="1"/>
  <c r="J208" i="7"/>
  <c r="T207" i="7"/>
  <c r="S207" i="7"/>
  <c r="R207" i="7"/>
  <c r="Q207" i="7"/>
  <c r="P207" i="7"/>
  <c r="O207" i="7"/>
  <c r="N207" i="7"/>
  <c r="M207" i="7"/>
  <c r="L207" i="7"/>
  <c r="K207" i="7"/>
  <c r="J207" i="7"/>
  <c r="T206" i="7"/>
  <c r="S206" i="7"/>
  <c r="R206" i="7"/>
  <c r="Q206" i="7"/>
  <c r="P206" i="7"/>
  <c r="O206" i="7"/>
  <c r="N206" i="7"/>
  <c r="M206" i="7"/>
  <c r="L206" i="7"/>
  <c r="K206" i="7"/>
  <c r="J206" i="7"/>
  <c r="T205" i="7"/>
  <c r="S205" i="7"/>
  <c r="R205" i="7"/>
  <c r="Q205" i="7"/>
  <c r="P205" i="7"/>
  <c r="O205" i="7"/>
  <c r="N205" i="7"/>
  <c r="M205" i="7"/>
  <c r="L205" i="7"/>
  <c r="K205" i="7"/>
  <c r="J205" i="7"/>
  <c r="T204" i="7"/>
  <c r="S204" i="7"/>
  <c r="R204" i="7"/>
  <c r="H204" i="7" s="1"/>
  <c r="Q204" i="7"/>
  <c r="P204" i="7"/>
  <c r="O204" i="7"/>
  <c r="N204" i="7"/>
  <c r="M204" i="7"/>
  <c r="L204" i="7"/>
  <c r="K204" i="7"/>
  <c r="J204" i="7"/>
  <c r="T203" i="7"/>
  <c r="S203" i="7"/>
  <c r="R203" i="7"/>
  <c r="H203" i="7" s="1"/>
  <c r="Q203" i="7"/>
  <c r="P203" i="7"/>
  <c r="O203" i="7"/>
  <c r="N203" i="7"/>
  <c r="M203" i="7"/>
  <c r="L203" i="7"/>
  <c r="K203" i="7"/>
  <c r="J203" i="7"/>
  <c r="T202" i="7"/>
  <c r="S202" i="7"/>
  <c r="R202" i="7"/>
  <c r="Q202" i="7"/>
  <c r="P202" i="7"/>
  <c r="O202" i="7"/>
  <c r="N202" i="7"/>
  <c r="M202" i="7"/>
  <c r="L202" i="7"/>
  <c r="K202" i="7"/>
  <c r="J202" i="7"/>
  <c r="T201" i="7"/>
  <c r="S201" i="7"/>
  <c r="R201" i="7"/>
  <c r="Q201" i="7"/>
  <c r="P201" i="7"/>
  <c r="O201" i="7"/>
  <c r="N201" i="7"/>
  <c r="M201" i="7"/>
  <c r="L201" i="7"/>
  <c r="K201" i="7"/>
  <c r="I201" i="7" s="1"/>
  <c r="G201" i="7" s="1"/>
  <c r="J201" i="7"/>
  <c r="T200" i="7"/>
  <c r="S200" i="7"/>
  <c r="R200" i="7"/>
  <c r="Q200" i="7"/>
  <c r="P200" i="7"/>
  <c r="O200" i="7"/>
  <c r="N200" i="7"/>
  <c r="M200" i="7"/>
  <c r="L200" i="7"/>
  <c r="K200" i="7"/>
  <c r="I200" i="7" s="1"/>
  <c r="G200" i="7" s="1"/>
  <c r="J200" i="7"/>
  <c r="T199" i="7"/>
  <c r="S199" i="7"/>
  <c r="R199" i="7"/>
  <c r="Q199" i="7"/>
  <c r="P199" i="7"/>
  <c r="O199" i="7"/>
  <c r="N199" i="7"/>
  <c r="M199" i="7"/>
  <c r="L199" i="7"/>
  <c r="K199" i="7"/>
  <c r="J199" i="7"/>
  <c r="T198" i="7"/>
  <c r="S198" i="7"/>
  <c r="R198" i="7"/>
  <c r="Q198" i="7"/>
  <c r="P198" i="7"/>
  <c r="O198" i="7"/>
  <c r="N198" i="7"/>
  <c r="M198" i="7"/>
  <c r="L198" i="7"/>
  <c r="K198" i="7"/>
  <c r="J198" i="7"/>
  <c r="T197" i="7"/>
  <c r="S197" i="7"/>
  <c r="R197" i="7"/>
  <c r="Q197" i="7"/>
  <c r="P197" i="7"/>
  <c r="O197" i="7"/>
  <c r="N197" i="7"/>
  <c r="M197" i="7"/>
  <c r="L197" i="7"/>
  <c r="K197" i="7"/>
  <c r="J197" i="7"/>
  <c r="T196" i="7"/>
  <c r="S196" i="7"/>
  <c r="R196" i="7"/>
  <c r="H196" i="7" s="1"/>
  <c r="Q196" i="7"/>
  <c r="P196" i="7"/>
  <c r="O196" i="7"/>
  <c r="N196" i="7"/>
  <c r="M196" i="7"/>
  <c r="L196" i="7"/>
  <c r="K196" i="7"/>
  <c r="J196" i="7"/>
  <c r="T195" i="7"/>
  <c r="S195" i="7"/>
  <c r="R195" i="7"/>
  <c r="H195" i="7" s="1"/>
  <c r="Q195" i="7"/>
  <c r="P195" i="7"/>
  <c r="O195" i="7"/>
  <c r="N195" i="7"/>
  <c r="M195" i="7"/>
  <c r="L195" i="7"/>
  <c r="K195" i="7"/>
  <c r="J195" i="7"/>
  <c r="T194" i="7"/>
  <c r="S194" i="7"/>
  <c r="R194" i="7"/>
  <c r="Q194" i="7"/>
  <c r="P194" i="7"/>
  <c r="O194" i="7"/>
  <c r="N194" i="7"/>
  <c r="M194" i="7"/>
  <c r="L194" i="7"/>
  <c r="K194" i="7"/>
  <c r="J194" i="7"/>
  <c r="T193" i="7"/>
  <c r="S193" i="7"/>
  <c r="R193" i="7"/>
  <c r="Q193" i="7"/>
  <c r="P193" i="7"/>
  <c r="O193" i="7"/>
  <c r="N193" i="7"/>
  <c r="M193" i="7"/>
  <c r="L193" i="7"/>
  <c r="K193" i="7"/>
  <c r="I193" i="7" s="1"/>
  <c r="G193" i="7" s="1"/>
  <c r="J193" i="7"/>
  <c r="T192" i="7"/>
  <c r="S192" i="7"/>
  <c r="R192" i="7"/>
  <c r="Q192" i="7"/>
  <c r="P192" i="7"/>
  <c r="O192" i="7"/>
  <c r="N192" i="7"/>
  <c r="M192" i="7"/>
  <c r="L192" i="7"/>
  <c r="K192" i="7"/>
  <c r="I192" i="7" s="1"/>
  <c r="G192" i="7" s="1"/>
  <c r="J192" i="7"/>
  <c r="T191" i="7"/>
  <c r="S191" i="7"/>
  <c r="R191" i="7"/>
  <c r="Q191" i="7"/>
  <c r="P191" i="7"/>
  <c r="O191" i="7"/>
  <c r="N191" i="7"/>
  <c r="M191" i="7"/>
  <c r="L191" i="7"/>
  <c r="K191" i="7"/>
  <c r="J191" i="7"/>
  <c r="T190" i="7"/>
  <c r="S190" i="7"/>
  <c r="R190" i="7"/>
  <c r="Q190" i="7"/>
  <c r="P190" i="7"/>
  <c r="O190" i="7"/>
  <c r="N190" i="7"/>
  <c r="M190" i="7"/>
  <c r="L190" i="7"/>
  <c r="K190" i="7"/>
  <c r="J190" i="7"/>
  <c r="T189" i="7"/>
  <c r="S189" i="7"/>
  <c r="R189" i="7"/>
  <c r="Q189" i="7"/>
  <c r="P189" i="7"/>
  <c r="O189" i="7"/>
  <c r="N189" i="7"/>
  <c r="M189" i="7"/>
  <c r="L189" i="7"/>
  <c r="K189" i="7"/>
  <c r="J189" i="7"/>
  <c r="T188" i="7"/>
  <c r="S188" i="7"/>
  <c r="R188" i="7"/>
  <c r="H188" i="7" s="1"/>
  <c r="Q188" i="7"/>
  <c r="P188" i="7"/>
  <c r="O188" i="7"/>
  <c r="N188" i="7"/>
  <c r="M188" i="7"/>
  <c r="L188" i="7"/>
  <c r="K188" i="7"/>
  <c r="J188" i="7"/>
  <c r="T187" i="7"/>
  <c r="S187" i="7"/>
  <c r="R187" i="7"/>
  <c r="H187" i="7" s="1"/>
  <c r="Q187" i="7"/>
  <c r="P187" i="7"/>
  <c r="O187" i="7"/>
  <c r="N187" i="7"/>
  <c r="M187" i="7"/>
  <c r="L187" i="7"/>
  <c r="K187" i="7"/>
  <c r="J187" i="7"/>
  <c r="T186" i="7"/>
  <c r="S186" i="7"/>
  <c r="R186" i="7"/>
  <c r="Q186" i="7"/>
  <c r="P186" i="7"/>
  <c r="O186" i="7"/>
  <c r="N186" i="7"/>
  <c r="M186" i="7"/>
  <c r="L186" i="7"/>
  <c r="K186" i="7"/>
  <c r="J186" i="7"/>
  <c r="T185" i="7"/>
  <c r="S185" i="7"/>
  <c r="R185" i="7"/>
  <c r="H185" i="7" s="1"/>
  <c r="Q185" i="7"/>
  <c r="P185" i="7"/>
  <c r="O185" i="7"/>
  <c r="N185" i="7"/>
  <c r="M185" i="7"/>
  <c r="L185" i="7"/>
  <c r="K185" i="7"/>
  <c r="I185" i="7" s="1"/>
  <c r="G185" i="7" s="1"/>
  <c r="J185" i="7"/>
  <c r="T184" i="7"/>
  <c r="S184" i="7"/>
  <c r="R184" i="7"/>
  <c r="Q184" i="7"/>
  <c r="P184" i="7"/>
  <c r="O184" i="7"/>
  <c r="N184" i="7"/>
  <c r="M184" i="7"/>
  <c r="L184" i="7"/>
  <c r="K184" i="7"/>
  <c r="I184" i="7" s="1"/>
  <c r="G184" i="7" s="1"/>
  <c r="J184" i="7"/>
  <c r="T183" i="7"/>
  <c r="S183" i="7"/>
  <c r="R183" i="7"/>
  <c r="Q183" i="7"/>
  <c r="P183" i="7"/>
  <c r="O183" i="7"/>
  <c r="N183" i="7"/>
  <c r="M183" i="7"/>
  <c r="L183" i="7"/>
  <c r="K183" i="7"/>
  <c r="J183" i="7"/>
  <c r="T182" i="7"/>
  <c r="S182" i="7"/>
  <c r="R182" i="7"/>
  <c r="Q182" i="7"/>
  <c r="P182" i="7"/>
  <c r="O182" i="7"/>
  <c r="N182" i="7"/>
  <c r="M182" i="7"/>
  <c r="L182" i="7"/>
  <c r="K182" i="7"/>
  <c r="J182" i="7"/>
  <c r="T181" i="7"/>
  <c r="S181" i="7"/>
  <c r="R181" i="7"/>
  <c r="Q181" i="7"/>
  <c r="P181" i="7"/>
  <c r="O181" i="7"/>
  <c r="N181" i="7"/>
  <c r="M181" i="7"/>
  <c r="L181" i="7"/>
  <c r="K181" i="7"/>
  <c r="J181" i="7"/>
  <c r="T180" i="7"/>
  <c r="S180" i="7"/>
  <c r="R180" i="7"/>
  <c r="H180" i="7" s="1"/>
  <c r="Q180" i="7"/>
  <c r="P180" i="7"/>
  <c r="O180" i="7"/>
  <c r="N180" i="7"/>
  <c r="M180" i="7"/>
  <c r="L180" i="7"/>
  <c r="K180" i="7"/>
  <c r="J180" i="7"/>
  <c r="T179" i="7"/>
  <c r="S179" i="7"/>
  <c r="R179" i="7"/>
  <c r="H179" i="7" s="1"/>
  <c r="Q179" i="7"/>
  <c r="P179" i="7"/>
  <c r="O179" i="7"/>
  <c r="N179" i="7"/>
  <c r="M179" i="7"/>
  <c r="L179" i="7"/>
  <c r="K179" i="7"/>
  <c r="J179" i="7"/>
  <c r="T178" i="7"/>
  <c r="S178" i="7"/>
  <c r="R178" i="7"/>
  <c r="Q178" i="7"/>
  <c r="P178" i="7"/>
  <c r="O178" i="7"/>
  <c r="N178" i="7"/>
  <c r="M178" i="7"/>
  <c r="L178" i="7"/>
  <c r="K178" i="7"/>
  <c r="J178" i="7"/>
  <c r="T177" i="7"/>
  <c r="S177" i="7"/>
  <c r="R177" i="7"/>
  <c r="Q177" i="7"/>
  <c r="P177" i="7"/>
  <c r="O177" i="7"/>
  <c r="N177" i="7"/>
  <c r="M177" i="7"/>
  <c r="L177" i="7"/>
  <c r="K177" i="7"/>
  <c r="I177" i="7" s="1"/>
  <c r="G177" i="7" s="1"/>
  <c r="J177" i="7"/>
  <c r="T176" i="7"/>
  <c r="S176" i="7"/>
  <c r="R176" i="7"/>
  <c r="Q176" i="7"/>
  <c r="P176" i="7"/>
  <c r="O176" i="7"/>
  <c r="N176" i="7"/>
  <c r="M176" i="7"/>
  <c r="L176" i="7"/>
  <c r="K176" i="7"/>
  <c r="I176" i="7" s="1"/>
  <c r="G176" i="7" s="1"/>
  <c r="J176" i="7"/>
  <c r="T175" i="7"/>
  <c r="S175" i="7"/>
  <c r="R175" i="7"/>
  <c r="Q175" i="7"/>
  <c r="P175" i="7"/>
  <c r="O175" i="7"/>
  <c r="N175" i="7"/>
  <c r="M175" i="7"/>
  <c r="L175" i="7"/>
  <c r="K175" i="7"/>
  <c r="J175" i="7"/>
  <c r="T174" i="7"/>
  <c r="S174" i="7"/>
  <c r="R174" i="7"/>
  <c r="Q174" i="7"/>
  <c r="P174" i="7"/>
  <c r="O174" i="7"/>
  <c r="N174" i="7"/>
  <c r="M174" i="7"/>
  <c r="L174" i="7"/>
  <c r="K174" i="7"/>
  <c r="J174" i="7"/>
  <c r="T173" i="7"/>
  <c r="S173" i="7"/>
  <c r="R173" i="7"/>
  <c r="Q173" i="7"/>
  <c r="P173" i="7"/>
  <c r="O173" i="7"/>
  <c r="N173" i="7"/>
  <c r="M173" i="7"/>
  <c r="L173" i="7"/>
  <c r="K173" i="7"/>
  <c r="J173" i="7"/>
  <c r="T172" i="7"/>
  <c r="S172" i="7"/>
  <c r="R172" i="7"/>
  <c r="H172" i="7" s="1"/>
  <c r="Q172" i="7"/>
  <c r="P172" i="7"/>
  <c r="O172" i="7"/>
  <c r="N172" i="7"/>
  <c r="M172" i="7"/>
  <c r="L172" i="7"/>
  <c r="K172" i="7"/>
  <c r="J172" i="7"/>
  <c r="T171" i="7"/>
  <c r="S171" i="7"/>
  <c r="R171" i="7"/>
  <c r="H171" i="7" s="1"/>
  <c r="Q171" i="7"/>
  <c r="P171" i="7"/>
  <c r="O171" i="7"/>
  <c r="N171" i="7"/>
  <c r="M171" i="7"/>
  <c r="L171" i="7"/>
  <c r="K171" i="7"/>
  <c r="J171" i="7"/>
  <c r="T170" i="7"/>
  <c r="S170" i="7"/>
  <c r="R170" i="7"/>
  <c r="Q170" i="7"/>
  <c r="P170" i="7"/>
  <c r="O170" i="7"/>
  <c r="N170" i="7"/>
  <c r="M170" i="7"/>
  <c r="L170" i="7"/>
  <c r="K170" i="7"/>
  <c r="J170" i="7"/>
  <c r="T169" i="7"/>
  <c r="S169" i="7"/>
  <c r="R169" i="7"/>
  <c r="H169" i="7" s="1"/>
  <c r="Q169" i="7"/>
  <c r="P169" i="7"/>
  <c r="O169" i="7"/>
  <c r="N169" i="7"/>
  <c r="M169" i="7"/>
  <c r="L169" i="7"/>
  <c r="K169" i="7"/>
  <c r="I169" i="7" s="1"/>
  <c r="G169" i="7" s="1"/>
  <c r="J169" i="7"/>
  <c r="T168" i="7"/>
  <c r="S168" i="7"/>
  <c r="R168" i="7"/>
  <c r="Q168" i="7"/>
  <c r="P168" i="7"/>
  <c r="O168" i="7"/>
  <c r="N168" i="7"/>
  <c r="M168" i="7"/>
  <c r="L168" i="7"/>
  <c r="K168" i="7"/>
  <c r="I168" i="7" s="1"/>
  <c r="J168" i="7"/>
  <c r="T167" i="7"/>
  <c r="S167" i="7"/>
  <c r="R167" i="7"/>
  <c r="Q167" i="7"/>
  <c r="P167" i="7"/>
  <c r="O167" i="7"/>
  <c r="N167" i="7"/>
  <c r="M167" i="7"/>
  <c r="L167" i="7"/>
  <c r="K167" i="7"/>
  <c r="J167" i="7"/>
  <c r="T166" i="7"/>
  <c r="S166" i="7"/>
  <c r="R166" i="7"/>
  <c r="Q166" i="7"/>
  <c r="P166" i="7"/>
  <c r="O166" i="7"/>
  <c r="N166" i="7"/>
  <c r="M166" i="7"/>
  <c r="L166" i="7"/>
  <c r="K166" i="7"/>
  <c r="J166" i="7"/>
  <c r="T165" i="7"/>
  <c r="S165" i="7"/>
  <c r="R165" i="7"/>
  <c r="Q165" i="7"/>
  <c r="P165" i="7"/>
  <c r="O165" i="7"/>
  <c r="N165" i="7"/>
  <c r="M165" i="7"/>
  <c r="L165" i="7"/>
  <c r="K165" i="7"/>
  <c r="J165" i="7"/>
  <c r="T164" i="7"/>
  <c r="S164" i="7"/>
  <c r="R164" i="7"/>
  <c r="H164" i="7" s="1"/>
  <c r="Q164" i="7"/>
  <c r="P164" i="7"/>
  <c r="O164" i="7"/>
  <c r="N164" i="7"/>
  <c r="M164" i="7"/>
  <c r="L164" i="7"/>
  <c r="K164" i="7"/>
  <c r="J164" i="7"/>
  <c r="T163" i="7"/>
  <c r="S163" i="7"/>
  <c r="R163" i="7"/>
  <c r="H163" i="7" s="1"/>
  <c r="Q163" i="7"/>
  <c r="P163" i="7"/>
  <c r="O163" i="7"/>
  <c r="N163" i="7"/>
  <c r="M163" i="7"/>
  <c r="L163" i="7"/>
  <c r="K163" i="7"/>
  <c r="J163" i="7"/>
  <c r="T162" i="7"/>
  <c r="S162" i="7"/>
  <c r="R162" i="7"/>
  <c r="Q162" i="7"/>
  <c r="P162" i="7"/>
  <c r="O162" i="7"/>
  <c r="N162" i="7"/>
  <c r="M162" i="7"/>
  <c r="L162" i="7"/>
  <c r="K162" i="7"/>
  <c r="J162" i="7"/>
  <c r="T161" i="7"/>
  <c r="S161" i="7"/>
  <c r="R161" i="7"/>
  <c r="Q161" i="7"/>
  <c r="P161" i="7"/>
  <c r="O161" i="7"/>
  <c r="N161" i="7"/>
  <c r="M161" i="7"/>
  <c r="L161" i="7"/>
  <c r="K161" i="7"/>
  <c r="I161" i="7" s="1"/>
  <c r="G161" i="7" s="1"/>
  <c r="J161" i="7"/>
  <c r="T160" i="7"/>
  <c r="S160" i="7"/>
  <c r="R160" i="7"/>
  <c r="Q160" i="7"/>
  <c r="P160" i="7"/>
  <c r="O160" i="7"/>
  <c r="N160" i="7"/>
  <c r="M160" i="7"/>
  <c r="L160" i="7"/>
  <c r="K160" i="7"/>
  <c r="I160" i="7" s="1"/>
  <c r="J160" i="7"/>
  <c r="T159" i="7"/>
  <c r="S159" i="7"/>
  <c r="R159" i="7"/>
  <c r="Q159" i="7"/>
  <c r="P159" i="7"/>
  <c r="O159" i="7"/>
  <c r="N159" i="7"/>
  <c r="M159" i="7"/>
  <c r="L159" i="7"/>
  <c r="K159" i="7"/>
  <c r="J159" i="7"/>
  <c r="T158" i="7"/>
  <c r="S158" i="7"/>
  <c r="R158" i="7"/>
  <c r="Q158" i="7"/>
  <c r="P158" i="7"/>
  <c r="O158" i="7"/>
  <c r="N158" i="7"/>
  <c r="M158" i="7"/>
  <c r="L158" i="7"/>
  <c r="K158" i="7"/>
  <c r="J158" i="7"/>
  <c r="T157" i="7"/>
  <c r="S157" i="7"/>
  <c r="R157" i="7"/>
  <c r="Q157" i="7"/>
  <c r="P157" i="7"/>
  <c r="O157" i="7"/>
  <c r="N157" i="7"/>
  <c r="M157" i="7"/>
  <c r="L157" i="7"/>
  <c r="K157" i="7"/>
  <c r="J157" i="7"/>
  <c r="T156" i="7"/>
  <c r="S156" i="7"/>
  <c r="R156" i="7"/>
  <c r="H156" i="7" s="1"/>
  <c r="Q156" i="7"/>
  <c r="P156" i="7"/>
  <c r="O156" i="7"/>
  <c r="N156" i="7"/>
  <c r="M156" i="7"/>
  <c r="L156" i="7"/>
  <c r="K156" i="7"/>
  <c r="J156" i="7"/>
  <c r="T155" i="7"/>
  <c r="S155" i="7"/>
  <c r="R155" i="7"/>
  <c r="H155" i="7" s="1"/>
  <c r="Q155" i="7"/>
  <c r="P155" i="7"/>
  <c r="O155" i="7"/>
  <c r="N155" i="7"/>
  <c r="M155" i="7"/>
  <c r="L155" i="7"/>
  <c r="K155" i="7"/>
  <c r="J155" i="7"/>
  <c r="T154" i="7"/>
  <c r="S154" i="7"/>
  <c r="R154" i="7"/>
  <c r="Q154" i="7"/>
  <c r="P154" i="7"/>
  <c r="O154" i="7"/>
  <c r="N154" i="7"/>
  <c r="M154" i="7"/>
  <c r="L154" i="7"/>
  <c r="K154" i="7"/>
  <c r="J154" i="7"/>
  <c r="T153" i="7"/>
  <c r="S153" i="7"/>
  <c r="R153" i="7"/>
  <c r="Q153" i="7"/>
  <c r="P153" i="7"/>
  <c r="O153" i="7"/>
  <c r="N153" i="7"/>
  <c r="M153" i="7"/>
  <c r="L153" i="7"/>
  <c r="K153" i="7"/>
  <c r="J153" i="7"/>
  <c r="T152" i="7"/>
  <c r="S152" i="7"/>
  <c r="R152" i="7"/>
  <c r="Q152" i="7"/>
  <c r="P152" i="7"/>
  <c r="O152" i="7"/>
  <c r="N152" i="7"/>
  <c r="M152" i="7"/>
  <c r="L152" i="7"/>
  <c r="K152" i="7"/>
  <c r="I152" i="7" s="1"/>
  <c r="G152" i="7" s="1"/>
  <c r="J152" i="7"/>
  <c r="T151" i="7"/>
  <c r="S151" i="7"/>
  <c r="R151" i="7"/>
  <c r="Q151" i="7"/>
  <c r="P151" i="7"/>
  <c r="O151" i="7"/>
  <c r="N151" i="7"/>
  <c r="M151" i="7"/>
  <c r="L151" i="7"/>
  <c r="K151" i="7"/>
  <c r="J151" i="7"/>
  <c r="T150" i="7"/>
  <c r="S150" i="7"/>
  <c r="R150" i="7"/>
  <c r="Q150" i="7"/>
  <c r="P150" i="7"/>
  <c r="O150" i="7"/>
  <c r="N150" i="7"/>
  <c r="M150" i="7"/>
  <c r="L150" i="7"/>
  <c r="K150" i="7"/>
  <c r="J150" i="7"/>
  <c r="T149" i="7"/>
  <c r="S149" i="7"/>
  <c r="R149" i="7"/>
  <c r="Q149" i="7"/>
  <c r="P149" i="7"/>
  <c r="O149" i="7"/>
  <c r="N149" i="7"/>
  <c r="M149" i="7"/>
  <c r="L149" i="7"/>
  <c r="K149" i="7"/>
  <c r="J149" i="7"/>
  <c r="T148" i="7"/>
  <c r="S148" i="7"/>
  <c r="R148" i="7"/>
  <c r="H148" i="7" s="1"/>
  <c r="Q148" i="7"/>
  <c r="P148" i="7"/>
  <c r="O148" i="7"/>
  <c r="N148" i="7"/>
  <c r="M148" i="7"/>
  <c r="L148" i="7"/>
  <c r="K148" i="7"/>
  <c r="J148" i="7"/>
  <c r="T147" i="7"/>
  <c r="S147" i="7"/>
  <c r="R147" i="7"/>
  <c r="H147" i="7" s="1"/>
  <c r="Q147" i="7"/>
  <c r="P147" i="7"/>
  <c r="O147" i="7"/>
  <c r="N147" i="7"/>
  <c r="M147" i="7"/>
  <c r="L147" i="7"/>
  <c r="K147" i="7"/>
  <c r="J147" i="7"/>
  <c r="T146" i="7"/>
  <c r="S146" i="7"/>
  <c r="R146" i="7"/>
  <c r="Q146" i="7"/>
  <c r="P146" i="7"/>
  <c r="O146" i="7"/>
  <c r="N146" i="7"/>
  <c r="M146" i="7"/>
  <c r="L146" i="7"/>
  <c r="K146" i="7"/>
  <c r="J146" i="7"/>
  <c r="T145" i="7"/>
  <c r="S145" i="7"/>
  <c r="R145" i="7"/>
  <c r="H145" i="7" s="1"/>
  <c r="Q145" i="7"/>
  <c r="P145" i="7"/>
  <c r="O145" i="7"/>
  <c r="N145" i="7"/>
  <c r="M145" i="7"/>
  <c r="L145" i="7"/>
  <c r="K145" i="7"/>
  <c r="I145" i="7" s="1"/>
  <c r="G145" i="7" s="1"/>
  <c r="J145" i="7"/>
  <c r="T144" i="7"/>
  <c r="S144" i="7"/>
  <c r="R144" i="7"/>
  <c r="Q144" i="7"/>
  <c r="P144" i="7"/>
  <c r="O144" i="7"/>
  <c r="N144" i="7"/>
  <c r="M144" i="7"/>
  <c r="L144" i="7"/>
  <c r="K144" i="7"/>
  <c r="I144" i="7" s="1"/>
  <c r="G144" i="7" s="1"/>
  <c r="J144" i="7"/>
  <c r="T143" i="7"/>
  <c r="S143" i="7"/>
  <c r="R143" i="7"/>
  <c r="Q143" i="7"/>
  <c r="P143" i="7"/>
  <c r="O143" i="7"/>
  <c r="N143" i="7"/>
  <c r="M143" i="7"/>
  <c r="L143" i="7"/>
  <c r="K143" i="7"/>
  <c r="J143" i="7"/>
  <c r="T142" i="7"/>
  <c r="S142" i="7"/>
  <c r="R142" i="7"/>
  <c r="Q142" i="7"/>
  <c r="P142" i="7"/>
  <c r="O142" i="7"/>
  <c r="N142" i="7"/>
  <c r="M142" i="7"/>
  <c r="L142" i="7"/>
  <c r="K142" i="7"/>
  <c r="J142" i="7"/>
  <c r="T141" i="7"/>
  <c r="S141" i="7"/>
  <c r="R141" i="7"/>
  <c r="Q141" i="7"/>
  <c r="P141" i="7"/>
  <c r="O141" i="7"/>
  <c r="N141" i="7"/>
  <c r="M141" i="7"/>
  <c r="L141" i="7"/>
  <c r="K141" i="7"/>
  <c r="J141" i="7"/>
  <c r="T140" i="7"/>
  <c r="S140" i="7"/>
  <c r="R140" i="7"/>
  <c r="H140" i="7" s="1"/>
  <c r="Q140" i="7"/>
  <c r="P140" i="7"/>
  <c r="O140" i="7"/>
  <c r="N140" i="7"/>
  <c r="M140" i="7"/>
  <c r="L140" i="7"/>
  <c r="K140" i="7"/>
  <c r="J140" i="7"/>
  <c r="T139" i="7"/>
  <c r="S139" i="7"/>
  <c r="R139" i="7"/>
  <c r="H139" i="7" s="1"/>
  <c r="Q139" i="7"/>
  <c r="P139" i="7"/>
  <c r="O139" i="7"/>
  <c r="N139" i="7"/>
  <c r="M139" i="7"/>
  <c r="L139" i="7"/>
  <c r="K139" i="7"/>
  <c r="J139" i="7"/>
  <c r="T138" i="7"/>
  <c r="S138" i="7"/>
  <c r="R138" i="7"/>
  <c r="Q138" i="7"/>
  <c r="P138" i="7"/>
  <c r="O138" i="7"/>
  <c r="N138" i="7"/>
  <c r="M138" i="7"/>
  <c r="L138" i="7"/>
  <c r="K138" i="7"/>
  <c r="J138" i="7"/>
  <c r="T137" i="7"/>
  <c r="S137" i="7"/>
  <c r="R137" i="7"/>
  <c r="Q137" i="7"/>
  <c r="P137" i="7"/>
  <c r="O137" i="7"/>
  <c r="N137" i="7"/>
  <c r="M137" i="7"/>
  <c r="L137" i="7"/>
  <c r="K137" i="7"/>
  <c r="I137" i="7" s="1"/>
  <c r="G137" i="7" s="1"/>
  <c r="J137" i="7"/>
  <c r="T136" i="7"/>
  <c r="S136" i="7"/>
  <c r="R136" i="7"/>
  <c r="Q136" i="7"/>
  <c r="P136" i="7"/>
  <c r="O136" i="7"/>
  <c r="N136" i="7"/>
  <c r="M136" i="7"/>
  <c r="L136" i="7"/>
  <c r="K136" i="7"/>
  <c r="I136" i="7" s="1"/>
  <c r="G136" i="7" s="1"/>
  <c r="J136" i="7"/>
  <c r="T135" i="7"/>
  <c r="S135" i="7"/>
  <c r="R135" i="7"/>
  <c r="Q135" i="7"/>
  <c r="P135" i="7"/>
  <c r="O135" i="7"/>
  <c r="N135" i="7"/>
  <c r="M135" i="7"/>
  <c r="L135" i="7"/>
  <c r="K135" i="7"/>
  <c r="J135" i="7"/>
  <c r="T134" i="7"/>
  <c r="S134" i="7"/>
  <c r="R134" i="7"/>
  <c r="Q134" i="7"/>
  <c r="P134" i="7"/>
  <c r="O134" i="7"/>
  <c r="N134" i="7"/>
  <c r="M134" i="7"/>
  <c r="L134" i="7"/>
  <c r="K134" i="7"/>
  <c r="J134" i="7"/>
  <c r="T133" i="7"/>
  <c r="S133" i="7"/>
  <c r="R133" i="7"/>
  <c r="Q133" i="7"/>
  <c r="P133" i="7"/>
  <c r="O133" i="7"/>
  <c r="N133" i="7"/>
  <c r="M133" i="7"/>
  <c r="L133" i="7"/>
  <c r="K133" i="7"/>
  <c r="J133" i="7"/>
  <c r="T132" i="7"/>
  <c r="S132" i="7"/>
  <c r="R132" i="7"/>
  <c r="H132" i="7" s="1"/>
  <c r="Q132" i="7"/>
  <c r="P132" i="7"/>
  <c r="O132" i="7"/>
  <c r="N132" i="7"/>
  <c r="M132" i="7"/>
  <c r="L132" i="7"/>
  <c r="K132" i="7"/>
  <c r="J132" i="7"/>
  <c r="T131" i="7"/>
  <c r="S131" i="7"/>
  <c r="R131" i="7"/>
  <c r="H131" i="7" s="1"/>
  <c r="Q131" i="7"/>
  <c r="P131" i="7"/>
  <c r="O131" i="7"/>
  <c r="N131" i="7"/>
  <c r="M131" i="7"/>
  <c r="L131" i="7"/>
  <c r="K131" i="7"/>
  <c r="J131" i="7"/>
  <c r="T130" i="7"/>
  <c r="S130" i="7"/>
  <c r="R130" i="7"/>
  <c r="Q130" i="7"/>
  <c r="P130" i="7"/>
  <c r="O130" i="7"/>
  <c r="N130" i="7"/>
  <c r="M130" i="7"/>
  <c r="L130" i="7"/>
  <c r="K130" i="7"/>
  <c r="J130" i="7"/>
  <c r="T129" i="7"/>
  <c r="S129" i="7"/>
  <c r="R129" i="7"/>
  <c r="Q129" i="7"/>
  <c r="P129" i="7"/>
  <c r="O129" i="7"/>
  <c r="N129" i="7"/>
  <c r="M129" i="7"/>
  <c r="L129" i="7"/>
  <c r="K129" i="7"/>
  <c r="I129" i="7" s="1"/>
  <c r="G129" i="7" s="1"/>
  <c r="J129" i="7"/>
  <c r="T128" i="7"/>
  <c r="S128" i="7"/>
  <c r="R128" i="7"/>
  <c r="Q128" i="7"/>
  <c r="P128" i="7"/>
  <c r="O128" i="7"/>
  <c r="N128" i="7"/>
  <c r="M128" i="7"/>
  <c r="L128" i="7"/>
  <c r="K128" i="7"/>
  <c r="I128" i="7" s="1"/>
  <c r="G128" i="7" s="1"/>
  <c r="J128" i="7"/>
  <c r="T127" i="7"/>
  <c r="S127" i="7"/>
  <c r="R127" i="7"/>
  <c r="Q127" i="7"/>
  <c r="P127" i="7"/>
  <c r="O127" i="7"/>
  <c r="N127" i="7"/>
  <c r="M127" i="7"/>
  <c r="L127" i="7"/>
  <c r="K127" i="7"/>
  <c r="J127" i="7"/>
  <c r="T126" i="7"/>
  <c r="S126" i="7"/>
  <c r="R126" i="7"/>
  <c r="Q126" i="7"/>
  <c r="P126" i="7"/>
  <c r="O126" i="7"/>
  <c r="N126" i="7"/>
  <c r="M126" i="7"/>
  <c r="L126" i="7"/>
  <c r="K126" i="7"/>
  <c r="J126" i="7"/>
  <c r="T125" i="7"/>
  <c r="S125" i="7"/>
  <c r="R125" i="7"/>
  <c r="Q125" i="7"/>
  <c r="P125" i="7"/>
  <c r="O125" i="7"/>
  <c r="N125" i="7"/>
  <c r="M125" i="7"/>
  <c r="L125" i="7"/>
  <c r="K125" i="7"/>
  <c r="J125" i="7"/>
  <c r="T124" i="7"/>
  <c r="S124" i="7"/>
  <c r="R124" i="7"/>
  <c r="H124" i="7" s="1"/>
  <c r="Q124" i="7"/>
  <c r="P124" i="7"/>
  <c r="O124" i="7"/>
  <c r="N124" i="7"/>
  <c r="M124" i="7"/>
  <c r="L124" i="7"/>
  <c r="K124" i="7"/>
  <c r="J124" i="7"/>
  <c r="T123" i="7"/>
  <c r="S123" i="7"/>
  <c r="R123" i="7"/>
  <c r="H123" i="7" s="1"/>
  <c r="Q123" i="7"/>
  <c r="P123" i="7"/>
  <c r="O123" i="7"/>
  <c r="N123" i="7"/>
  <c r="M123" i="7"/>
  <c r="L123" i="7"/>
  <c r="K123" i="7"/>
  <c r="J123" i="7"/>
  <c r="T122" i="7"/>
  <c r="S122" i="7"/>
  <c r="R122" i="7"/>
  <c r="Q122" i="7"/>
  <c r="P122" i="7"/>
  <c r="O122" i="7"/>
  <c r="N122" i="7"/>
  <c r="M122" i="7"/>
  <c r="L122" i="7"/>
  <c r="K122" i="7"/>
  <c r="J122" i="7"/>
  <c r="T121" i="7"/>
  <c r="S121" i="7"/>
  <c r="R121" i="7"/>
  <c r="H121" i="7" s="1"/>
  <c r="Q121" i="7"/>
  <c r="P121" i="7"/>
  <c r="O121" i="7"/>
  <c r="N121" i="7"/>
  <c r="M121" i="7"/>
  <c r="L121" i="7"/>
  <c r="K121" i="7"/>
  <c r="I121" i="7" s="1"/>
  <c r="G121" i="7" s="1"/>
  <c r="J121" i="7"/>
  <c r="T120" i="7"/>
  <c r="S120" i="7"/>
  <c r="R120" i="7"/>
  <c r="Q120" i="7"/>
  <c r="P120" i="7"/>
  <c r="O120" i="7"/>
  <c r="N120" i="7"/>
  <c r="M120" i="7"/>
  <c r="L120" i="7"/>
  <c r="K120" i="7"/>
  <c r="I120" i="7" s="1"/>
  <c r="G120" i="7" s="1"/>
  <c r="J120" i="7"/>
  <c r="T119" i="7"/>
  <c r="S119" i="7"/>
  <c r="R119" i="7"/>
  <c r="Q119" i="7"/>
  <c r="P119" i="7"/>
  <c r="O119" i="7"/>
  <c r="N119" i="7"/>
  <c r="M119" i="7"/>
  <c r="L119" i="7"/>
  <c r="K119" i="7"/>
  <c r="J119" i="7"/>
  <c r="T118" i="7"/>
  <c r="S118" i="7"/>
  <c r="R118" i="7"/>
  <c r="Q118" i="7"/>
  <c r="P118" i="7"/>
  <c r="O118" i="7"/>
  <c r="N118" i="7"/>
  <c r="M118" i="7"/>
  <c r="L118" i="7"/>
  <c r="K118" i="7"/>
  <c r="J118" i="7"/>
  <c r="T117" i="7"/>
  <c r="S117" i="7"/>
  <c r="R117" i="7"/>
  <c r="Q117" i="7"/>
  <c r="P117" i="7"/>
  <c r="O117" i="7"/>
  <c r="N117" i="7"/>
  <c r="M117" i="7"/>
  <c r="L117" i="7"/>
  <c r="K117" i="7"/>
  <c r="J117" i="7"/>
  <c r="T116" i="7"/>
  <c r="S116" i="7"/>
  <c r="R116" i="7"/>
  <c r="H116" i="7" s="1"/>
  <c r="Q116" i="7"/>
  <c r="P116" i="7"/>
  <c r="O116" i="7"/>
  <c r="N116" i="7"/>
  <c r="M116" i="7"/>
  <c r="L116" i="7"/>
  <c r="K116" i="7"/>
  <c r="J116" i="7"/>
  <c r="T115" i="7"/>
  <c r="S115" i="7"/>
  <c r="R115" i="7"/>
  <c r="H115" i="7" s="1"/>
  <c r="Q115" i="7"/>
  <c r="P115" i="7"/>
  <c r="O115" i="7"/>
  <c r="N115" i="7"/>
  <c r="M115" i="7"/>
  <c r="L115" i="7"/>
  <c r="K115" i="7"/>
  <c r="J115" i="7"/>
  <c r="T114" i="7"/>
  <c r="S114" i="7"/>
  <c r="R114" i="7"/>
  <c r="Q114" i="7"/>
  <c r="P114" i="7"/>
  <c r="O114" i="7"/>
  <c r="N114" i="7"/>
  <c r="M114" i="7"/>
  <c r="L114" i="7"/>
  <c r="K114" i="7"/>
  <c r="J114" i="7"/>
  <c r="T113" i="7"/>
  <c r="S113" i="7"/>
  <c r="R113" i="7"/>
  <c r="Q113" i="7"/>
  <c r="P113" i="7"/>
  <c r="O113" i="7"/>
  <c r="N113" i="7"/>
  <c r="M113" i="7"/>
  <c r="L113" i="7"/>
  <c r="K113" i="7"/>
  <c r="I113" i="7" s="1"/>
  <c r="G113" i="7" s="1"/>
  <c r="J113" i="7"/>
  <c r="T112" i="7"/>
  <c r="S112" i="7"/>
  <c r="R112" i="7"/>
  <c r="Q112" i="7"/>
  <c r="P112" i="7"/>
  <c r="O112" i="7"/>
  <c r="N112" i="7"/>
  <c r="M112" i="7"/>
  <c r="L112" i="7"/>
  <c r="K112" i="7"/>
  <c r="I112" i="7" s="1"/>
  <c r="G112" i="7" s="1"/>
  <c r="J112" i="7"/>
  <c r="T111" i="7"/>
  <c r="S111" i="7"/>
  <c r="R111" i="7"/>
  <c r="Q111" i="7"/>
  <c r="P111" i="7"/>
  <c r="O111" i="7"/>
  <c r="N111" i="7"/>
  <c r="M111" i="7"/>
  <c r="L111" i="7"/>
  <c r="K111" i="7"/>
  <c r="J111" i="7"/>
  <c r="T110" i="7"/>
  <c r="S110" i="7"/>
  <c r="R110" i="7"/>
  <c r="Q110" i="7"/>
  <c r="P110" i="7"/>
  <c r="O110" i="7"/>
  <c r="N110" i="7"/>
  <c r="M110" i="7"/>
  <c r="L110" i="7"/>
  <c r="K110" i="7"/>
  <c r="J110" i="7"/>
  <c r="T109" i="7"/>
  <c r="S109" i="7"/>
  <c r="R109" i="7"/>
  <c r="Q109" i="7"/>
  <c r="P109" i="7"/>
  <c r="O109" i="7"/>
  <c r="N109" i="7"/>
  <c r="M109" i="7"/>
  <c r="L109" i="7"/>
  <c r="K109" i="7"/>
  <c r="J109" i="7"/>
  <c r="T108" i="7"/>
  <c r="S108" i="7"/>
  <c r="R108" i="7"/>
  <c r="H108" i="7" s="1"/>
  <c r="Q108" i="7"/>
  <c r="P108" i="7"/>
  <c r="O108" i="7"/>
  <c r="N108" i="7"/>
  <c r="M108" i="7"/>
  <c r="L108" i="7"/>
  <c r="K108" i="7"/>
  <c r="J108" i="7"/>
  <c r="T107" i="7"/>
  <c r="S107" i="7"/>
  <c r="R107" i="7"/>
  <c r="H107" i="7" s="1"/>
  <c r="Q107" i="7"/>
  <c r="P107" i="7"/>
  <c r="O107" i="7"/>
  <c r="N107" i="7"/>
  <c r="M107" i="7"/>
  <c r="L107" i="7"/>
  <c r="K107" i="7"/>
  <c r="J107" i="7"/>
  <c r="T106" i="7"/>
  <c r="S106" i="7"/>
  <c r="R106" i="7"/>
  <c r="Q106" i="7"/>
  <c r="P106" i="7"/>
  <c r="O106" i="7"/>
  <c r="N106" i="7"/>
  <c r="M106" i="7"/>
  <c r="L106" i="7"/>
  <c r="K106" i="7"/>
  <c r="J106" i="7"/>
  <c r="T105" i="7"/>
  <c r="S105" i="7"/>
  <c r="R105" i="7"/>
  <c r="H105" i="7" s="1"/>
  <c r="Q105" i="7"/>
  <c r="P105" i="7"/>
  <c r="O105" i="7"/>
  <c r="N105" i="7"/>
  <c r="M105" i="7"/>
  <c r="L105" i="7"/>
  <c r="K105" i="7"/>
  <c r="I105" i="7" s="1"/>
  <c r="J105" i="7"/>
  <c r="T104" i="7"/>
  <c r="S104" i="7"/>
  <c r="R104" i="7"/>
  <c r="Q104" i="7"/>
  <c r="P104" i="7"/>
  <c r="O104" i="7"/>
  <c r="N104" i="7"/>
  <c r="M104" i="7"/>
  <c r="L104" i="7"/>
  <c r="K104" i="7"/>
  <c r="I104" i="7" s="1"/>
  <c r="J104" i="7"/>
  <c r="T103" i="7"/>
  <c r="S103" i="7"/>
  <c r="R103" i="7"/>
  <c r="Q103" i="7"/>
  <c r="P103" i="7"/>
  <c r="O103" i="7"/>
  <c r="N103" i="7"/>
  <c r="M103" i="7"/>
  <c r="L103" i="7"/>
  <c r="K103" i="7"/>
  <c r="J103" i="7"/>
  <c r="T102" i="7"/>
  <c r="S102" i="7"/>
  <c r="R102" i="7"/>
  <c r="Q102" i="7"/>
  <c r="P102" i="7"/>
  <c r="O102" i="7"/>
  <c r="N102" i="7"/>
  <c r="M102" i="7"/>
  <c r="L102" i="7"/>
  <c r="K102" i="7"/>
  <c r="J102" i="7"/>
  <c r="T101" i="7"/>
  <c r="S101" i="7"/>
  <c r="R101" i="7"/>
  <c r="Q101" i="7"/>
  <c r="P101" i="7"/>
  <c r="O101" i="7"/>
  <c r="N101" i="7"/>
  <c r="M101" i="7"/>
  <c r="L101" i="7"/>
  <c r="K101" i="7"/>
  <c r="J101" i="7"/>
  <c r="T100" i="7"/>
  <c r="S100" i="7"/>
  <c r="R100" i="7"/>
  <c r="H100" i="7" s="1"/>
  <c r="Q100" i="7"/>
  <c r="P100" i="7"/>
  <c r="O100" i="7"/>
  <c r="N100" i="7"/>
  <c r="M100" i="7"/>
  <c r="L100" i="7"/>
  <c r="K100" i="7"/>
  <c r="J100" i="7"/>
  <c r="T99" i="7"/>
  <c r="S99" i="7"/>
  <c r="R99" i="7"/>
  <c r="H99" i="7" s="1"/>
  <c r="Q99" i="7"/>
  <c r="P99" i="7"/>
  <c r="O99" i="7"/>
  <c r="N99" i="7"/>
  <c r="M99" i="7"/>
  <c r="L99" i="7"/>
  <c r="K99" i="7"/>
  <c r="J99" i="7"/>
  <c r="T98" i="7"/>
  <c r="S98" i="7"/>
  <c r="R98" i="7"/>
  <c r="Q98" i="7"/>
  <c r="P98" i="7"/>
  <c r="O98" i="7"/>
  <c r="N98" i="7"/>
  <c r="M98" i="7"/>
  <c r="L98" i="7"/>
  <c r="K98" i="7"/>
  <c r="J98" i="7"/>
  <c r="T97" i="7"/>
  <c r="S97" i="7"/>
  <c r="R97" i="7"/>
  <c r="H97" i="7" s="1"/>
  <c r="Q97" i="7"/>
  <c r="P97" i="7"/>
  <c r="O97" i="7"/>
  <c r="N97" i="7"/>
  <c r="M97" i="7"/>
  <c r="L97" i="7"/>
  <c r="K97" i="7"/>
  <c r="I97" i="7" s="1"/>
  <c r="G97" i="7" s="1"/>
  <c r="J97" i="7"/>
  <c r="T96" i="7"/>
  <c r="S96" i="7"/>
  <c r="R96" i="7"/>
  <c r="Q96" i="7"/>
  <c r="P96" i="7"/>
  <c r="O96" i="7"/>
  <c r="N96" i="7"/>
  <c r="M96" i="7"/>
  <c r="L96" i="7"/>
  <c r="K96" i="7"/>
  <c r="I96" i="7" s="1"/>
  <c r="G96" i="7" s="1"/>
  <c r="J96" i="7"/>
  <c r="T95" i="7"/>
  <c r="S95" i="7"/>
  <c r="R95" i="7"/>
  <c r="Q95" i="7"/>
  <c r="P95" i="7"/>
  <c r="O95" i="7"/>
  <c r="N95" i="7"/>
  <c r="M95" i="7"/>
  <c r="L95" i="7"/>
  <c r="K95" i="7"/>
  <c r="J95" i="7"/>
  <c r="T94" i="7"/>
  <c r="S94" i="7"/>
  <c r="R94" i="7"/>
  <c r="Q94" i="7"/>
  <c r="P94" i="7"/>
  <c r="O94" i="7"/>
  <c r="N94" i="7"/>
  <c r="M94" i="7"/>
  <c r="L94" i="7"/>
  <c r="K94" i="7"/>
  <c r="J94" i="7"/>
  <c r="T93" i="7"/>
  <c r="S93" i="7"/>
  <c r="R93" i="7"/>
  <c r="Q93" i="7"/>
  <c r="P93" i="7"/>
  <c r="O93" i="7"/>
  <c r="N93" i="7"/>
  <c r="M93" i="7"/>
  <c r="L93" i="7"/>
  <c r="K93" i="7"/>
  <c r="J93" i="7"/>
  <c r="T92" i="7"/>
  <c r="S92" i="7"/>
  <c r="R92" i="7"/>
  <c r="H92" i="7" s="1"/>
  <c r="Q92" i="7"/>
  <c r="P92" i="7"/>
  <c r="O92" i="7"/>
  <c r="N92" i="7"/>
  <c r="M92" i="7"/>
  <c r="L92" i="7"/>
  <c r="K92" i="7"/>
  <c r="J92" i="7"/>
  <c r="T91" i="7"/>
  <c r="S91" i="7"/>
  <c r="R91" i="7"/>
  <c r="H91" i="7" s="1"/>
  <c r="Q91" i="7"/>
  <c r="P91" i="7"/>
  <c r="O91" i="7"/>
  <c r="N91" i="7"/>
  <c r="M91" i="7"/>
  <c r="L91" i="7"/>
  <c r="K91" i="7"/>
  <c r="J91" i="7"/>
  <c r="T90" i="7"/>
  <c r="S90" i="7"/>
  <c r="R90" i="7"/>
  <c r="Q90" i="7"/>
  <c r="P90" i="7"/>
  <c r="O90" i="7"/>
  <c r="N90" i="7"/>
  <c r="M90" i="7"/>
  <c r="L90" i="7"/>
  <c r="K90" i="7"/>
  <c r="J90" i="7"/>
  <c r="T89" i="7"/>
  <c r="S89" i="7"/>
  <c r="R89" i="7"/>
  <c r="H89" i="7" s="1"/>
  <c r="Q89" i="7"/>
  <c r="P89" i="7"/>
  <c r="O89" i="7"/>
  <c r="N89" i="7"/>
  <c r="M89" i="7"/>
  <c r="L89" i="7"/>
  <c r="K89" i="7"/>
  <c r="I89" i="7" s="1"/>
  <c r="G89" i="7" s="1"/>
  <c r="J89" i="7"/>
  <c r="T88" i="7"/>
  <c r="S88" i="7"/>
  <c r="R88" i="7"/>
  <c r="Q88" i="7"/>
  <c r="P88" i="7"/>
  <c r="O88" i="7"/>
  <c r="N88" i="7"/>
  <c r="M88" i="7"/>
  <c r="L88" i="7"/>
  <c r="K88" i="7"/>
  <c r="I88" i="7" s="1"/>
  <c r="G88" i="7" s="1"/>
  <c r="J88" i="7"/>
  <c r="T87" i="7"/>
  <c r="S87" i="7"/>
  <c r="R87" i="7"/>
  <c r="Q87" i="7"/>
  <c r="P87" i="7"/>
  <c r="O87" i="7"/>
  <c r="N87" i="7"/>
  <c r="M87" i="7"/>
  <c r="L87" i="7"/>
  <c r="K87" i="7"/>
  <c r="J87" i="7"/>
  <c r="T86" i="7"/>
  <c r="S86" i="7"/>
  <c r="R86" i="7"/>
  <c r="Q86" i="7"/>
  <c r="P86" i="7"/>
  <c r="O86" i="7"/>
  <c r="N86" i="7"/>
  <c r="M86" i="7"/>
  <c r="L86" i="7"/>
  <c r="K86" i="7"/>
  <c r="J86" i="7"/>
  <c r="T85" i="7"/>
  <c r="S85" i="7"/>
  <c r="R85" i="7"/>
  <c r="Q85" i="7"/>
  <c r="P85" i="7"/>
  <c r="O85" i="7"/>
  <c r="N85" i="7"/>
  <c r="M85" i="7"/>
  <c r="L85" i="7"/>
  <c r="K85" i="7"/>
  <c r="I85" i="7" s="1"/>
  <c r="G85" i="7" s="1"/>
  <c r="J85" i="7"/>
  <c r="T84" i="7"/>
  <c r="S84" i="7"/>
  <c r="R84" i="7"/>
  <c r="H84" i="7" s="1"/>
  <c r="Q84" i="7"/>
  <c r="P84" i="7"/>
  <c r="O84" i="7"/>
  <c r="N84" i="7"/>
  <c r="M84" i="7"/>
  <c r="L84" i="7"/>
  <c r="K84" i="7"/>
  <c r="J84" i="7"/>
  <c r="T83" i="7"/>
  <c r="S83" i="7"/>
  <c r="R83" i="7"/>
  <c r="H83" i="7" s="1"/>
  <c r="Q83" i="7"/>
  <c r="P83" i="7"/>
  <c r="O83" i="7"/>
  <c r="N83" i="7"/>
  <c r="M83" i="7"/>
  <c r="L83" i="7"/>
  <c r="K83" i="7"/>
  <c r="J83" i="7"/>
  <c r="T82" i="7"/>
  <c r="S82" i="7"/>
  <c r="R82" i="7"/>
  <c r="Q82" i="7"/>
  <c r="P82" i="7"/>
  <c r="O82" i="7"/>
  <c r="N82" i="7"/>
  <c r="M82" i="7"/>
  <c r="L82" i="7"/>
  <c r="K82" i="7"/>
  <c r="J82" i="7"/>
  <c r="T81" i="7"/>
  <c r="S81" i="7"/>
  <c r="R81" i="7"/>
  <c r="H81" i="7" s="1"/>
  <c r="Q81" i="7"/>
  <c r="P81" i="7"/>
  <c r="O81" i="7"/>
  <c r="N81" i="7"/>
  <c r="M81" i="7"/>
  <c r="L81" i="7"/>
  <c r="K81" i="7"/>
  <c r="J81" i="7"/>
  <c r="T80" i="7"/>
  <c r="S80" i="7"/>
  <c r="R80" i="7"/>
  <c r="Q80" i="7"/>
  <c r="P80" i="7"/>
  <c r="O80" i="7"/>
  <c r="N80" i="7"/>
  <c r="M80" i="7"/>
  <c r="L80" i="7"/>
  <c r="K80" i="7"/>
  <c r="I80" i="7" s="1"/>
  <c r="G80" i="7" s="1"/>
  <c r="J80" i="7"/>
  <c r="T79" i="7"/>
  <c r="S79" i="7"/>
  <c r="R79" i="7"/>
  <c r="Q79" i="7"/>
  <c r="P79" i="7"/>
  <c r="O79" i="7"/>
  <c r="N79" i="7"/>
  <c r="M79" i="7"/>
  <c r="L79" i="7"/>
  <c r="K79" i="7"/>
  <c r="J79" i="7"/>
  <c r="T78" i="7"/>
  <c r="S78" i="7"/>
  <c r="R78" i="7"/>
  <c r="Q78" i="7"/>
  <c r="P78" i="7"/>
  <c r="O78" i="7"/>
  <c r="N78" i="7"/>
  <c r="M78" i="7"/>
  <c r="L78" i="7"/>
  <c r="K78" i="7"/>
  <c r="J78" i="7"/>
  <c r="T77" i="7"/>
  <c r="S77" i="7"/>
  <c r="R77" i="7"/>
  <c r="Q77" i="7"/>
  <c r="P77" i="7"/>
  <c r="O77" i="7"/>
  <c r="N77" i="7"/>
  <c r="M77" i="7"/>
  <c r="L77" i="7"/>
  <c r="K77" i="7"/>
  <c r="J77" i="7"/>
  <c r="T76" i="7"/>
  <c r="S76" i="7"/>
  <c r="R76" i="7"/>
  <c r="H76" i="7" s="1"/>
  <c r="Q76" i="7"/>
  <c r="P76" i="7"/>
  <c r="O76" i="7"/>
  <c r="N76" i="7"/>
  <c r="M76" i="7"/>
  <c r="L76" i="7"/>
  <c r="K76" i="7"/>
  <c r="J76" i="7"/>
  <c r="T75" i="7"/>
  <c r="S75" i="7"/>
  <c r="R75" i="7"/>
  <c r="H75" i="7" s="1"/>
  <c r="Q75" i="7"/>
  <c r="P75" i="7"/>
  <c r="O75" i="7"/>
  <c r="N75" i="7"/>
  <c r="M75" i="7"/>
  <c r="L75" i="7"/>
  <c r="K75" i="7"/>
  <c r="J75" i="7"/>
  <c r="T74" i="7"/>
  <c r="S74" i="7"/>
  <c r="R74" i="7"/>
  <c r="Q74" i="7"/>
  <c r="P74" i="7"/>
  <c r="O74" i="7"/>
  <c r="N74" i="7"/>
  <c r="M74" i="7"/>
  <c r="L74" i="7"/>
  <c r="K74" i="7"/>
  <c r="J74" i="7"/>
  <c r="T73" i="7"/>
  <c r="S73" i="7"/>
  <c r="R73" i="7"/>
  <c r="Q73" i="7"/>
  <c r="P73" i="7"/>
  <c r="O73" i="7"/>
  <c r="N73" i="7"/>
  <c r="M73" i="7"/>
  <c r="L73" i="7"/>
  <c r="K73" i="7"/>
  <c r="I73" i="7" s="1"/>
  <c r="G73" i="7" s="1"/>
  <c r="J73" i="7"/>
  <c r="T72" i="7"/>
  <c r="S72" i="7"/>
  <c r="R72" i="7"/>
  <c r="Q72" i="7"/>
  <c r="P72" i="7"/>
  <c r="O72" i="7"/>
  <c r="N72" i="7"/>
  <c r="M72" i="7"/>
  <c r="L72" i="7"/>
  <c r="K72" i="7"/>
  <c r="I72" i="7" s="1"/>
  <c r="G72" i="7" s="1"/>
  <c r="J72" i="7"/>
  <c r="T71" i="7"/>
  <c r="S71" i="7"/>
  <c r="R71" i="7"/>
  <c r="Q71" i="7"/>
  <c r="P71" i="7"/>
  <c r="O71" i="7"/>
  <c r="N71" i="7"/>
  <c r="M71" i="7"/>
  <c r="L71" i="7"/>
  <c r="K71" i="7"/>
  <c r="J71" i="7"/>
  <c r="T70" i="7"/>
  <c r="S70" i="7"/>
  <c r="R70" i="7"/>
  <c r="Q70" i="7"/>
  <c r="P70" i="7"/>
  <c r="O70" i="7"/>
  <c r="N70" i="7"/>
  <c r="M70" i="7"/>
  <c r="L70" i="7"/>
  <c r="K70" i="7"/>
  <c r="J70" i="7"/>
  <c r="T69" i="7"/>
  <c r="S69" i="7"/>
  <c r="R69" i="7"/>
  <c r="Q69" i="7"/>
  <c r="P69" i="7"/>
  <c r="O69" i="7"/>
  <c r="N69" i="7"/>
  <c r="M69" i="7"/>
  <c r="L69" i="7"/>
  <c r="K69" i="7"/>
  <c r="J69" i="7"/>
  <c r="T68" i="7"/>
  <c r="S68" i="7"/>
  <c r="R68" i="7"/>
  <c r="Q68" i="7"/>
  <c r="P68" i="7"/>
  <c r="O68" i="7"/>
  <c r="N68" i="7"/>
  <c r="M68" i="7"/>
  <c r="L68" i="7"/>
  <c r="K68" i="7"/>
  <c r="J68" i="7"/>
  <c r="T67" i="7"/>
  <c r="S67" i="7"/>
  <c r="R67" i="7"/>
  <c r="H67" i="7" s="1"/>
  <c r="Q67" i="7"/>
  <c r="P67" i="7"/>
  <c r="O67" i="7"/>
  <c r="N67" i="7"/>
  <c r="M67" i="7"/>
  <c r="L67" i="7"/>
  <c r="K67" i="7"/>
  <c r="J67" i="7"/>
  <c r="T66" i="7"/>
  <c r="S66" i="7"/>
  <c r="R66" i="7"/>
  <c r="Q66" i="7"/>
  <c r="P66" i="7"/>
  <c r="O66" i="7"/>
  <c r="N66" i="7"/>
  <c r="M66" i="7"/>
  <c r="L66" i="7"/>
  <c r="K66" i="7"/>
  <c r="J66" i="7"/>
  <c r="T65" i="7"/>
  <c r="S65" i="7"/>
  <c r="R65" i="7"/>
  <c r="Q65" i="7"/>
  <c r="P65" i="7"/>
  <c r="O65" i="7"/>
  <c r="N65" i="7"/>
  <c r="M65" i="7"/>
  <c r="L65" i="7"/>
  <c r="K65" i="7"/>
  <c r="I65" i="7" s="1"/>
  <c r="G65" i="7" s="1"/>
  <c r="J65" i="7"/>
  <c r="T64" i="7"/>
  <c r="S64" i="7"/>
  <c r="R64" i="7"/>
  <c r="Q64" i="7"/>
  <c r="P64" i="7"/>
  <c r="O64" i="7"/>
  <c r="N64" i="7"/>
  <c r="M64" i="7"/>
  <c r="L64" i="7"/>
  <c r="K64" i="7"/>
  <c r="I64" i="7" s="1"/>
  <c r="G64" i="7" s="1"/>
  <c r="J64" i="7"/>
  <c r="T63" i="7"/>
  <c r="S63" i="7"/>
  <c r="R63" i="7"/>
  <c r="Q63" i="7"/>
  <c r="P63" i="7"/>
  <c r="O63" i="7"/>
  <c r="N63" i="7"/>
  <c r="M63" i="7"/>
  <c r="L63" i="7"/>
  <c r="K63" i="7"/>
  <c r="J63" i="7"/>
  <c r="T62" i="7"/>
  <c r="S62" i="7"/>
  <c r="R62" i="7"/>
  <c r="Q62" i="7"/>
  <c r="P62" i="7"/>
  <c r="O62" i="7"/>
  <c r="N62" i="7"/>
  <c r="M62" i="7"/>
  <c r="L62" i="7"/>
  <c r="K62" i="7"/>
  <c r="J62" i="7"/>
  <c r="T61" i="7"/>
  <c r="S61" i="7"/>
  <c r="R61" i="7"/>
  <c r="Q61" i="7"/>
  <c r="P61" i="7"/>
  <c r="O61" i="7"/>
  <c r="N61" i="7"/>
  <c r="M61" i="7"/>
  <c r="L61" i="7"/>
  <c r="K61" i="7"/>
  <c r="J61" i="7"/>
  <c r="T60" i="7"/>
  <c r="S60" i="7"/>
  <c r="R60" i="7"/>
  <c r="H60" i="7" s="1"/>
  <c r="Q60" i="7"/>
  <c r="P60" i="7"/>
  <c r="O60" i="7"/>
  <c r="N60" i="7"/>
  <c r="M60" i="7"/>
  <c r="L60" i="7"/>
  <c r="K60" i="7"/>
  <c r="J60" i="7"/>
  <c r="T59" i="7"/>
  <c r="S59" i="7"/>
  <c r="R59" i="7"/>
  <c r="H59" i="7" s="1"/>
  <c r="Q59" i="7"/>
  <c r="P59" i="7"/>
  <c r="O59" i="7"/>
  <c r="N59" i="7"/>
  <c r="M59" i="7"/>
  <c r="L59" i="7"/>
  <c r="K59" i="7"/>
  <c r="J59" i="7"/>
  <c r="T58" i="7"/>
  <c r="S58" i="7"/>
  <c r="R58" i="7"/>
  <c r="Q58" i="7"/>
  <c r="P58" i="7"/>
  <c r="O58" i="7"/>
  <c r="N58" i="7"/>
  <c r="M58" i="7"/>
  <c r="L58" i="7"/>
  <c r="K58" i="7"/>
  <c r="J58" i="7"/>
  <c r="T57" i="7"/>
  <c r="S57" i="7"/>
  <c r="R57" i="7"/>
  <c r="H57" i="7" s="1"/>
  <c r="Q57" i="7"/>
  <c r="P57" i="7"/>
  <c r="O57" i="7"/>
  <c r="N57" i="7"/>
  <c r="M57" i="7"/>
  <c r="L57" i="7"/>
  <c r="K57" i="7"/>
  <c r="I57" i="7" s="1"/>
  <c r="G57" i="7" s="1"/>
  <c r="J57" i="7"/>
  <c r="T56" i="7"/>
  <c r="S56" i="7"/>
  <c r="R56" i="7"/>
  <c r="Q56" i="7"/>
  <c r="P56" i="7"/>
  <c r="O56" i="7"/>
  <c r="N56" i="7"/>
  <c r="M56" i="7"/>
  <c r="L56" i="7"/>
  <c r="K56" i="7"/>
  <c r="I56" i="7" s="1"/>
  <c r="G56" i="7" s="1"/>
  <c r="J56" i="7"/>
  <c r="T55" i="7"/>
  <c r="S55" i="7"/>
  <c r="R55" i="7"/>
  <c r="Q55" i="7"/>
  <c r="P55" i="7"/>
  <c r="O55" i="7"/>
  <c r="N55" i="7"/>
  <c r="M55" i="7"/>
  <c r="L55" i="7"/>
  <c r="K55" i="7"/>
  <c r="J55" i="7"/>
  <c r="T54" i="7"/>
  <c r="S54" i="7"/>
  <c r="R54" i="7"/>
  <c r="Q54" i="7"/>
  <c r="P54" i="7"/>
  <c r="O54" i="7"/>
  <c r="N54" i="7"/>
  <c r="M54" i="7"/>
  <c r="L54" i="7"/>
  <c r="K54" i="7"/>
  <c r="J54" i="7"/>
  <c r="T53" i="7"/>
  <c r="S53" i="7"/>
  <c r="R53" i="7"/>
  <c r="H53" i="7" s="1"/>
  <c r="Q53" i="7"/>
  <c r="P53" i="7"/>
  <c r="O53" i="7"/>
  <c r="N53" i="7"/>
  <c r="M53" i="7"/>
  <c r="L53" i="7"/>
  <c r="K53" i="7"/>
  <c r="J53" i="7"/>
  <c r="T52" i="7"/>
  <c r="S52" i="7"/>
  <c r="R52" i="7"/>
  <c r="H52" i="7" s="1"/>
  <c r="Q52" i="7"/>
  <c r="P52" i="7"/>
  <c r="O52" i="7"/>
  <c r="N52" i="7"/>
  <c r="M52" i="7"/>
  <c r="L52" i="7"/>
  <c r="K52" i="7"/>
  <c r="J52" i="7"/>
  <c r="T51" i="7"/>
  <c r="S51" i="7"/>
  <c r="R51" i="7"/>
  <c r="H51" i="7" s="1"/>
  <c r="Q51" i="7"/>
  <c r="P51" i="7"/>
  <c r="O51" i="7"/>
  <c r="N51" i="7"/>
  <c r="M51" i="7"/>
  <c r="L51" i="7"/>
  <c r="K51" i="7"/>
  <c r="J51" i="7"/>
  <c r="T50" i="7"/>
  <c r="S50" i="7"/>
  <c r="R50" i="7"/>
  <c r="H50" i="7" s="1"/>
  <c r="Q50" i="7"/>
  <c r="P50" i="7"/>
  <c r="O50" i="7"/>
  <c r="N50" i="7"/>
  <c r="M50" i="7"/>
  <c r="L50" i="7"/>
  <c r="K50" i="7"/>
  <c r="J50" i="7"/>
  <c r="T49" i="7"/>
  <c r="S49" i="7"/>
  <c r="R49" i="7"/>
  <c r="H49" i="7" s="1"/>
  <c r="Q49" i="7"/>
  <c r="P49" i="7"/>
  <c r="O49" i="7"/>
  <c r="N49" i="7"/>
  <c r="M49" i="7"/>
  <c r="L49" i="7"/>
  <c r="K49" i="7"/>
  <c r="I49" i="7" s="1"/>
  <c r="G49" i="7" s="1"/>
  <c r="J49" i="7"/>
  <c r="T48" i="7"/>
  <c r="S48" i="7"/>
  <c r="R48" i="7"/>
  <c r="Q48" i="7"/>
  <c r="P48" i="7"/>
  <c r="O48" i="7"/>
  <c r="N48" i="7"/>
  <c r="M48" i="7"/>
  <c r="L48" i="7"/>
  <c r="K48" i="7"/>
  <c r="I48" i="7" s="1"/>
  <c r="G48" i="7" s="1"/>
  <c r="J48" i="7"/>
  <c r="T47" i="7"/>
  <c r="S47" i="7"/>
  <c r="R47" i="7"/>
  <c r="Q47" i="7"/>
  <c r="P47" i="7"/>
  <c r="O47" i="7"/>
  <c r="N47" i="7"/>
  <c r="M47" i="7"/>
  <c r="L47" i="7"/>
  <c r="K47" i="7"/>
  <c r="J47" i="7"/>
  <c r="T46" i="7"/>
  <c r="S46" i="7"/>
  <c r="R46" i="7"/>
  <c r="Q46" i="7"/>
  <c r="P46" i="7"/>
  <c r="O46" i="7"/>
  <c r="N46" i="7"/>
  <c r="M46" i="7"/>
  <c r="L46" i="7"/>
  <c r="K46" i="7"/>
  <c r="J46" i="7"/>
  <c r="T45" i="7"/>
  <c r="S45" i="7"/>
  <c r="R45" i="7"/>
  <c r="H45" i="7" s="1"/>
  <c r="Q45" i="7"/>
  <c r="P45" i="7"/>
  <c r="O45" i="7"/>
  <c r="N45" i="7"/>
  <c r="M45" i="7"/>
  <c r="L45" i="7"/>
  <c r="K45" i="7"/>
  <c r="J45" i="7"/>
  <c r="T44" i="7"/>
  <c r="S44" i="7"/>
  <c r="R44" i="7"/>
  <c r="H44" i="7" s="1"/>
  <c r="Q44" i="7"/>
  <c r="P44" i="7"/>
  <c r="O44" i="7"/>
  <c r="N44" i="7"/>
  <c r="M44" i="7"/>
  <c r="L44" i="7"/>
  <c r="K44" i="7"/>
  <c r="J44" i="7"/>
  <c r="T43" i="7"/>
  <c r="S43" i="7"/>
  <c r="R43" i="7"/>
  <c r="H43" i="7" s="1"/>
  <c r="Q43" i="7"/>
  <c r="P43" i="7"/>
  <c r="O43" i="7"/>
  <c r="N43" i="7"/>
  <c r="M43" i="7"/>
  <c r="L43" i="7"/>
  <c r="K43" i="7"/>
  <c r="J43" i="7"/>
  <c r="T42" i="7"/>
  <c r="S42" i="7"/>
  <c r="R42" i="7"/>
  <c r="H42" i="7" s="1"/>
  <c r="Q42" i="7"/>
  <c r="P42" i="7"/>
  <c r="O42" i="7"/>
  <c r="N42" i="7"/>
  <c r="M42" i="7"/>
  <c r="L42" i="7"/>
  <c r="K42" i="7"/>
  <c r="J42" i="7"/>
  <c r="T41" i="7"/>
  <c r="S41" i="7"/>
  <c r="R41" i="7"/>
  <c r="H41" i="7" s="1"/>
  <c r="Q41" i="7"/>
  <c r="P41" i="7"/>
  <c r="O41" i="7"/>
  <c r="N41" i="7"/>
  <c r="M41" i="7"/>
  <c r="L41" i="7"/>
  <c r="K41" i="7"/>
  <c r="I41" i="7" s="1"/>
  <c r="G41" i="7" s="1"/>
  <c r="J41" i="7"/>
  <c r="T40" i="7"/>
  <c r="S40" i="7"/>
  <c r="R40" i="7"/>
  <c r="Q40" i="7"/>
  <c r="P40" i="7"/>
  <c r="O40" i="7"/>
  <c r="N40" i="7"/>
  <c r="M40" i="7"/>
  <c r="L40" i="7"/>
  <c r="K40" i="7"/>
  <c r="I40" i="7" s="1"/>
  <c r="G40" i="7" s="1"/>
  <c r="J40" i="7"/>
  <c r="T39" i="7"/>
  <c r="S39" i="7"/>
  <c r="R39" i="7"/>
  <c r="Q39" i="7"/>
  <c r="P39" i="7"/>
  <c r="O39" i="7"/>
  <c r="N39" i="7"/>
  <c r="M39" i="7"/>
  <c r="L39" i="7"/>
  <c r="K39" i="7"/>
  <c r="J39" i="7"/>
  <c r="T38" i="7"/>
  <c r="S38" i="7"/>
  <c r="R38" i="7"/>
  <c r="Q38" i="7"/>
  <c r="P38" i="7"/>
  <c r="O38" i="7"/>
  <c r="N38" i="7"/>
  <c r="M38" i="7"/>
  <c r="L38" i="7"/>
  <c r="K38" i="7"/>
  <c r="J38" i="7"/>
  <c r="T37" i="7"/>
  <c r="S37" i="7"/>
  <c r="R37" i="7"/>
  <c r="H37" i="7" s="1"/>
  <c r="Q37" i="7"/>
  <c r="P37" i="7"/>
  <c r="O37" i="7"/>
  <c r="N37" i="7"/>
  <c r="M37" i="7"/>
  <c r="L37" i="7"/>
  <c r="K37" i="7"/>
  <c r="J37" i="7"/>
  <c r="T36" i="7"/>
  <c r="S36" i="7"/>
  <c r="R36" i="7"/>
  <c r="H36" i="7" s="1"/>
  <c r="Q36" i="7"/>
  <c r="P36" i="7"/>
  <c r="O36" i="7"/>
  <c r="N36" i="7"/>
  <c r="M36" i="7"/>
  <c r="L36" i="7"/>
  <c r="K36" i="7"/>
  <c r="J36" i="7"/>
  <c r="T35" i="7"/>
  <c r="S35" i="7"/>
  <c r="R35" i="7"/>
  <c r="H35" i="7" s="1"/>
  <c r="Q35" i="7"/>
  <c r="P35" i="7"/>
  <c r="O35" i="7"/>
  <c r="N35" i="7"/>
  <c r="M35" i="7"/>
  <c r="L35" i="7"/>
  <c r="K35" i="7"/>
  <c r="J35" i="7"/>
  <c r="T34" i="7"/>
  <c r="S34" i="7"/>
  <c r="R34" i="7"/>
  <c r="H34" i="7" s="1"/>
  <c r="Q34" i="7"/>
  <c r="P34" i="7"/>
  <c r="O34" i="7"/>
  <c r="N34" i="7"/>
  <c r="M34" i="7"/>
  <c r="L34" i="7"/>
  <c r="K34" i="7"/>
  <c r="J34" i="7"/>
  <c r="T33" i="7"/>
  <c r="S33" i="7"/>
  <c r="R33" i="7"/>
  <c r="Q33" i="7"/>
  <c r="P33" i="7"/>
  <c r="O33" i="7"/>
  <c r="N33" i="7"/>
  <c r="M33" i="7"/>
  <c r="L33" i="7"/>
  <c r="K33" i="7"/>
  <c r="I33" i="7" s="1"/>
  <c r="G33" i="7" s="1"/>
  <c r="J33" i="7"/>
  <c r="T32" i="7"/>
  <c r="S32" i="7"/>
  <c r="R32" i="7"/>
  <c r="Q32" i="7"/>
  <c r="P32" i="7"/>
  <c r="O32" i="7"/>
  <c r="N32" i="7"/>
  <c r="M32" i="7"/>
  <c r="L32" i="7"/>
  <c r="K32" i="7"/>
  <c r="I32" i="7" s="1"/>
  <c r="G32" i="7" s="1"/>
  <c r="J32" i="7"/>
  <c r="T31" i="7"/>
  <c r="S31" i="7"/>
  <c r="R31" i="7"/>
  <c r="Q31" i="7"/>
  <c r="P31" i="7"/>
  <c r="O31" i="7"/>
  <c r="N31" i="7"/>
  <c r="M31" i="7"/>
  <c r="L31" i="7"/>
  <c r="K31" i="7"/>
  <c r="J31" i="7"/>
  <c r="T30" i="7"/>
  <c r="S30" i="7"/>
  <c r="R30" i="7"/>
  <c r="Q30" i="7"/>
  <c r="P30" i="7"/>
  <c r="O30" i="7"/>
  <c r="N30" i="7"/>
  <c r="M30" i="7"/>
  <c r="L30" i="7"/>
  <c r="K30" i="7"/>
  <c r="J30" i="7"/>
  <c r="T29" i="7"/>
  <c r="S29" i="7"/>
  <c r="R29" i="7"/>
  <c r="H29" i="7" s="1"/>
  <c r="Q29" i="7"/>
  <c r="P29" i="7"/>
  <c r="O29" i="7"/>
  <c r="N29" i="7"/>
  <c r="M29" i="7"/>
  <c r="L29" i="7"/>
  <c r="K29" i="7"/>
  <c r="J29" i="7"/>
  <c r="T28" i="7"/>
  <c r="S28" i="7"/>
  <c r="R28" i="7"/>
  <c r="H28" i="7" s="1"/>
  <c r="Q28" i="7"/>
  <c r="P28" i="7"/>
  <c r="O28" i="7"/>
  <c r="N28" i="7"/>
  <c r="M28" i="7"/>
  <c r="L28" i="7"/>
  <c r="K28" i="7"/>
  <c r="J28" i="7"/>
  <c r="T27" i="7"/>
  <c r="S27" i="7"/>
  <c r="R27" i="7"/>
  <c r="H27" i="7" s="1"/>
  <c r="Q27" i="7"/>
  <c r="P27" i="7"/>
  <c r="O27" i="7"/>
  <c r="N27" i="7"/>
  <c r="M27" i="7"/>
  <c r="L27" i="7"/>
  <c r="K27" i="7"/>
  <c r="J27" i="7"/>
  <c r="T26" i="7"/>
  <c r="S26" i="7"/>
  <c r="R26" i="7"/>
  <c r="H26" i="7" s="1"/>
  <c r="Q26" i="7"/>
  <c r="P26" i="7"/>
  <c r="O26" i="7"/>
  <c r="N26" i="7"/>
  <c r="M26" i="7"/>
  <c r="L26" i="7"/>
  <c r="K26" i="7"/>
  <c r="J26" i="7"/>
  <c r="T25" i="7"/>
  <c r="S25" i="7"/>
  <c r="R25" i="7"/>
  <c r="H25" i="7" s="1"/>
  <c r="Q25" i="7"/>
  <c r="P25" i="7"/>
  <c r="O25" i="7"/>
  <c r="N25" i="7"/>
  <c r="M25" i="7"/>
  <c r="L25" i="7"/>
  <c r="K25" i="7"/>
  <c r="I25" i="7" s="1"/>
  <c r="G25" i="7" s="1"/>
  <c r="J25" i="7"/>
  <c r="T24" i="7"/>
  <c r="S24" i="7"/>
  <c r="R24" i="7"/>
  <c r="H24" i="7" s="1"/>
  <c r="Q24" i="7"/>
  <c r="P24" i="7"/>
  <c r="O24" i="7"/>
  <c r="N24" i="7"/>
  <c r="M24" i="7"/>
  <c r="L24" i="7"/>
  <c r="K24" i="7"/>
  <c r="I24" i="7" s="1"/>
  <c r="J24" i="7"/>
  <c r="T23" i="7"/>
  <c r="S23" i="7"/>
  <c r="R23" i="7"/>
  <c r="Q23" i="7"/>
  <c r="P23" i="7"/>
  <c r="O23" i="7"/>
  <c r="N23" i="7"/>
  <c r="M23" i="7"/>
  <c r="L23" i="7"/>
  <c r="K23" i="7"/>
  <c r="J23" i="7"/>
  <c r="T22" i="7"/>
  <c r="S22" i="7"/>
  <c r="R22" i="7"/>
  <c r="Q22" i="7"/>
  <c r="P22" i="7"/>
  <c r="O22" i="7"/>
  <c r="N22" i="7"/>
  <c r="M22" i="7"/>
  <c r="L22" i="7"/>
  <c r="K22" i="7"/>
  <c r="J22" i="7"/>
  <c r="T21" i="7"/>
  <c r="S21" i="7"/>
  <c r="R21" i="7"/>
  <c r="H21" i="7" s="1"/>
  <c r="Q21" i="7"/>
  <c r="P21" i="7"/>
  <c r="O21" i="7"/>
  <c r="N21" i="7"/>
  <c r="M21" i="7"/>
  <c r="L21" i="7"/>
  <c r="K21" i="7"/>
  <c r="J21" i="7"/>
  <c r="T20" i="7"/>
  <c r="S20" i="7"/>
  <c r="R20" i="7"/>
  <c r="H20" i="7" s="1"/>
  <c r="Q20" i="7"/>
  <c r="P20" i="7"/>
  <c r="O20" i="7"/>
  <c r="N20" i="7"/>
  <c r="M20" i="7"/>
  <c r="L20" i="7"/>
  <c r="K20" i="7"/>
  <c r="J20" i="7"/>
  <c r="T19" i="7"/>
  <c r="S19" i="7"/>
  <c r="R19" i="7"/>
  <c r="H19" i="7" s="1"/>
  <c r="Q19" i="7"/>
  <c r="P19" i="7"/>
  <c r="O19" i="7"/>
  <c r="N19" i="7"/>
  <c r="M19" i="7"/>
  <c r="L19" i="7"/>
  <c r="K19" i="7"/>
  <c r="J19" i="7"/>
  <c r="T18" i="7"/>
  <c r="S18" i="7"/>
  <c r="R18" i="7"/>
  <c r="H18" i="7" s="1"/>
  <c r="Q18" i="7"/>
  <c r="P18" i="7"/>
  <c r="O18" i="7"/>
  <c r="N18" i="7"/>
  <c r="M18" i="7"/>
  <c r="L18" i="7"/>
  <c r="K18" i="7"/>
  <c r="J18" i="7"/>
  <c r="T17" i="7"/>
  <c r="S17" i="7"/>
  <c r="R17" i="7"/>
  <c r="H17" i="7" s="1"/>
  <c r="Q17" i="7"/>
  <c r="P17" i="7"/>
  <c r="O17" i="7"/>
  <c r="N17" i="7"/>
  <c r="M17" i="7"/>
  <c r="L17" i="7"/>
  <c r="K17" i="7"/>
  <c r="I17" i="7" s="1"/>
  <c r="G17" i="7" s="1"/>
  <c r="J17" i="7"/>
  <c r="T16" i="7"/>
  <c r="S16" i="7"/>
  <c r="R16" i="7"/>
  <c r="Q16" i="7"/>
  <c r="P16" i="7"/>
  <c r="O16" i="7"/>
  <c r="N16" i="7"/>
  <c r="M16" i="7"/>
  <c r="L16" i="7"/>
  <c r="K16" i="7"/>
  <c r="I16" i="7" s="1"/>
  <c r="G16" i="7" s="1"/>
  <c r="J16" i="7"/>
  <c r="T15" i="7"/>
  <c r="S15" i="7"/>
  <c r="R15" i="7"/>
  <c r="Q15" i="7"/>
  <c r="P15" i="7"/>
  <c r="O15" i="7"/>
  <c r="N15" i="7"/>
  <c r="M15" i="7"/>
  <c r="L15" i="7"/>
  <c r="K15" i="7"/>
  <c r="J15" i="7"/>
  <c r="T14" i="7"/>
  <c r="S14" i="7"/>
  <c r="R14" i="7"/>
  <c r="Q14" i="7"/>
  <c r="P14" i="7"/>
  <c r="O14" i="7"/>
  <c r="N14" i="7"/>
  <c r="M14" i="7"/>
  <c r="L14" i="7"/>
  <c r="K14" i="7"/>
  <c r="J14" i="7"/>
  <c r="T13" i="7"/>
  <c r="S13" i="7"/>
  <c r="R13" i="7"/>
  <c r="H13" i="7" s="1"/>
  <c r="Q13" i="7"/>
  <c r="P13" i="7"/>
  <c r="O13" i="7"/>
  <c r="N13" i="7"/>
  <c r="M13" i="7"/>
  <c r="L13" i="7"/>
  <c r="K13" i="7"/>
  <c r="J13" i="7"/>
  <c r="T12" i="7"/>
  <c r="S12" i="7"/>
  <c r="R12" i="7"/>
  <c r="H12" i="7" s="1"/>
  <c r="Q12" i="7"/>
  <c r="P12" i="7"/>
  <c r="O12" i="7"/>
  <c r="N12" i="7"/>
  <c r="M12" i="7"/>
  <c r="L12" i="7"/>
  <c r="K12" i="7"/>
  <c r="J12" i="7"/>
  <c r="T11" i="7"/>
  <c r="S11" i="7"/>
  <c r="R11" i="7"/>
  <c r="H11" i="7" s="1"/>
  <c r="Q11" i="7"/>
  <c r="P11" i="7"/>
  <c r="O11" i="7"/>
  <c r="N11" i="7"/>
  <c r="M11" i="7"/>
  <c r="L11" i="7"/>
  <c r="K11" i="7"/>
  <c r="J11" i="7"/>
  <c r="T10" i="7"/>
  <c r="S10" i="7"/>
  <c r="R10" i="7"/>
  <c r="H10" i="7" s="1"/>
  <c r="Q10" i="7"/>
  <c r="P10" i="7"/>
  <c r="O10" i="7"/>
  <c r="N10" i="7"/>
  <c r="M10" i="7"/>
  <c r="L10" i="7"/>
  <c r="K10" i="7"/>
  <c r="J10" i="7"/>
  <c r="T9" i="7"/>
  <c r="S9" i="7"/>
  <c r="R9" i="7"/>
  <c r="H9" i="7" s="1"/>
  <c r="Q9" i="7"/>
  <c r="P9" i="7"/>
  <c r="O9" i="7"/>
  <c r="N9" i="7"/>
  <c r="M9" i="7"/>
  <c r="L9" i="7"/>
  <c r="K9" i="7"/>
  <c r="I9" i="7" s="1"/>
  <c r="G9" i="7" s="1"/>
  <c r="J9" i="7"/>
  <c r="T8" i="7"/>
  <c r="S8" i="7"/>
  <c r="R8" i="7"/>
  <c r="Q8" i="7"/>
  <c r="P8" i="7"/>
  <c r="O8" i="7"/>
  <c r="N8" i="7"/>
  <c r="M8" i="7"/>
  <c r="L8" i="7"/>
  <c r="K8" i="7"/>
  <c r="I8" i="7" s="1"/>
  <c r="J8" i="7"/>
  <c r="T7" i="7"/>
  <c r="S7" i="7"/>
  <c r="R7" i="7"/>
  <c r="Q7" i="7"/>
  <c r="P7" i="7"/>
  <c r="O7" i="7"/>
  <c r="N7" i="7"/>
  <c r="M7" i="7"/>
  <c r="L7" i="7"/>
  <c r="K7" i="7"/>
  <c r="J7" i="7"/>
  <c r="T6" i="7"/>
  <c r="S6" i="7"/>
  <c r="R6" i="7"/>
  <c r="Q6" i="7"/>
  <c r="P6" i="7"/>
  <c r="O6" i="7"/>
  <c r="N6" i="7"/>
  <c r="M6" i="7"/>
  <c r="L6" i="7"/>
  <c r="K6" i="7"/>
  <c r="J6" i="7"/>
  <c r="T5" i="7"/>
  <c r="S5" i="7"/>
  <c r="R5" i="7"/>
  <c r="H5" i="7" s="1"/>
  <c r="Q5" i="7"/>
  <c r="P5" i="7"/>
  <c r="O5" i="7"/>
  <c r="N5" i="7"/>
  <c r="M5" i="7"/>
  <c r="L5" i="7"/>
  <c r="K5" i="7"/>
  <c r="J5" i="7"/>
  <c r="T4" i="7"/>
  <c r="S4" i="7"/>
  <c r="R4" i="7"/>
  <c r="Q4" i="7"/>
  <c r="P4" i="7"/>
  <c r="O4" i="7"/>
  <c r="N4" i="7"/>
  <c r="M4" i="7"/>
  <c r="L4" i="7"/>
  <c r="K4" i="7"/>
  <c r="J4" i="7"/>
  <c r="T3" i="7"/>
  <c r="S3" i="7"/>
  <c r="R3" i="7"/>
  <c r="H3" i="7" s="1"/>
  <c r="Q3" i="7"/>
  <c r="P3" i="7"/>
  <c r="O3" i="7"/>
  <c r="N3" i="7"/>
  <c r="M3" i="7"/>
  <c r="L3" i="7"/>
  <c r="K3" i="7"/>
  <c r="J3" i="7"/>
  <c r="T2" i="7"/>
  <c r="S2" i="7"/>
  <c r="R2" i="7"/>
  <c r="H2" i="7" s="1"/>
  <c r="Q2" i="7"/>
  <c r="P2" i="7"/>
  <c r="O2" i="7"/>
  <c r="N2" i="7"/>
  <c r="M2" i="7"/>
  <c r="L2" i="7"/>
  <c r="K2" i="7"/>
  <c r="J2" i="7"/>
  <c r="T1" i="7"/>
  <c r="S1" i="7"/>
  <c r="R1" i="7"/>
  <c r="Q1" i="7"/>
  <c r="P1" i="7"/>
  <c r="O1" i="7"/>
  <c r="N1" i="7"/>
  <c r="M1" i="7"/>
  <c r="L1" i="7"/>
  <c r="K1" i="7"/>
  <c r="J1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H4" i="7"/>
  <c r="H6" i="7"/>
  <c r="H7" i="7"/>
  <c r="H8" i="7"/>
  <c r="H14" i="7"/>
  <c r="H15" i="7"/>
  <c r="H16" i="7"/>
  <c r="H22" i="7"/>
  <c r="H23" i="7"/>
  <c r="H30" i="7"/>
  <c r="H31" i="7"/>
  <c r="H32" i="7"/>
  <c r="H33" i="7"/>
  <c r="H38" i="7"/>
  <c r="H39" i="7"/>
  <c r="H40" i="7"/>
  <c r="H46" i="7"/>
  <c r="H47" i="7"/>
  <c r="H48" i="7"/>
  <c r="H54" i="7"/>
  <c r="H55" i="7"/>
  <c r="H56" i="7"/>
  <c r="H58" i="7"/>
  <c r="H61" i="7"/>
  <c r="H62" i="7"/>
  <c r="H63" i="7"/>
  <c r="H64" i="7"/>
  <c r="H65" i="7"/>
  <c r="H66" i="7"/>
  <c r="H68" i="7"/>
  <c r="H69" i="7"/>
  <c r="H70" i="7"/>
  <c r="H71" i="7"/>
  <c r="H72" i="7"/>
  <c r="H73" i="7"/>
  <c r="H74" i="7"/>
  <c r="H77" i="7"/>
  <c r="H78" i="7"/>
  <c r="H79" i="7"/>
  <c r="H80" i="7"/>
  <c r="H82" i="7"/>
  <c r="H85" i="7"/>
  <c r="H86" i="7"/>
  <c r="H87" i="7"/>
  <c r="H88" i="7"/>
  <c r="H90" i="7"/>
  <c r="H93" i="7"/>
  <c r="H94" i="7"/>
  <c r="H95" i="7"/>
  <c r="H96" i="7"/>
  <c r="H98" i="7"/>
  <c r="H101" i="7"/>
  <c r="H102" i="7"/>
  <c r="H103" i="7"/>
  <c r="H104" i="7"/>
  <c r="H106" i="7"/>
  <c r="H109" i="7"/>
  <c r="H110" i="7"/>
  <c r="H111" i="7"/>
  <c r="H112" i="7"/>
  <c r="H113" i="7"/>
  <c r="H114" i="7"/>
  <c r="H117" i="7"/>
  <c r="H118" i="7"/>
  <c r="H119" i="7"/>
  <c r="H120" i="7"/>
  <c r="H122" i="7"/>
  <c r="H125" i="7"/>
  <c r="H126" i="7"/>
  <c r="H127" i="7"/>
  <c r="H128" i="7"/>
  <c r="H129" i="7"/>
  <c r="H130" i="7"/>
  <c r="H133" i="7"/>
  <c r="H134" i="7"/>
  <c r="H135" i="7"/>
  <c r="H136" i="7"/>
  <c r="H137" i="7"/>
  <c r="H138" i="7"/>
  <c r="H141" i="7"/>
  <c r="H142" i="7"/>
  <c r="H143" i="7"/>
  <c r="H144" i="7"/>
  <c r="H146" i="7"/>
  <c r="H149" i="7"/>
  <c r="H150" i="7"/>
  <c r="H151" i="7"/>
  <c r="H152" i="7"/>
  <c r="H153" i="7"/>
  <c r="H154" i="7"/>
  <c r="H157" i="7"/>
  <c r="H158" i="7"/>
  <c r="H159" i="7"/>
  <c r="H160" i="7"/>
  <c r="H161" i="7"/>
  <c r="H162" i="7"/>
  <c r="H165" i="7"/>
  <c r="H166" i="7"/>
  <c r="H167" i="7"/>
  <c r="H168" i="7"/>
  <c r="H170" i="7"/>
  <c r="H173" i="7"/>
  <c r="H174" i="7"/>
  <c r="H175" i="7"/>
  <c r="H176" i="7"/>
  <c r="H177" i="7"/>
  <c r="H178" i="7"/>
  <c r="H181" i="7"/>
  <c r="H182" i="7"/>
  <c r="H183" i="7"/>
  <c r="H184" i="7"/>
  <c r="H186" i="7"/>
  <c r="H189" i="7"/>
  <c r="H190" i="7"/>
  <c r="H191" i="7"/>
  <c r="H192" i="7"/>
  <c r="H193" i="7"/>
  <c r="H194" i="7"/>
  <c r="H197" i="7"/>
  <c r="H198" i="7"/>
  <c r="H199" i="7"/>
  <c r="H200" i="7"/>
  <c r="H201" i="7"/>
  <c r="H202" i="7"/>
  <c r="H205" i="7"/>
  <c r="H206" i="7"/>
  <c r="H207" i="7"/>
  <c r="H208" i="7"/>
  <c r="H210" i="7"/>
  <c r="H213" i="7"/>
  <c r="H214" i="7"/>
  <c r="H215" i="7"/>
  <c r="H216" i="7"/>
  <c r="H217" i="7"/>
  <c r="H218" i="7"/>
  <c r="H221" i="7"/>
  <c r="H222" i="7"/>
  <c r="H223" i="7"/>
  <c r="H224" i="7"/>
  <c r="H225" i="7"/>
  <c r="H226" i="7"/>
  <c r="H229" i="7"/>
  <c r="H230" i="7"/>
  <c r="H231" i="7"/>
  <c r="H232" i="7"/>
  <c r="H233" i="7"/>
  <c r="H234" i="7"/>
  <c r="H237" i="7"/>
  <c r="H238" i="7"/>
  <c r="H239" i="7"/>
  <c r="H240" i="7"/>
  <c r="H241" i="7"/>
  <c r="H242" i="7"/>
  <c r="H245" i="7"/>
  <c r="H246" i="7"/>
  <c r="H247" i="7"/>
  <c r="H248" i="7"/>
  <c r="H249" i="7"/>
  <c r="H250" i="7"/>
  <c r="H253" i="7"/>
  <c r="H254" i="7"/>
  <c r="H255" i="7"/>
  <c r="H256" i="7"/>
  <c r="H257" i="7"/>
  <c r="H258" i="7"/>
  <c r="H261" i="7"/>
  <c r="H262" i="7"/>
  <c r="H263" i="7"/>
  <c r="H264" i="7"/>
  <c r="H265" i="7"/>
  <c r="H266" i="7"/>
  <c r="H269" i="7"/>
  <c r="H270" i="7"/>
  <c r="H271" i="7"/>
  <c r="H272" i="7"/>
  <c r="H273" i="7"/>
  <c r="H274" i="7"/>
  <c r="H277" i="7"/>
  <c r="H278" i="7"/>
  <c r="H279" i="7"/>
  <c r="H280" i="7"/>
  <c r="H281" i="7"/>
  <c r="H282" i="7"/>
  <c r="H284" i="7"/>
  <c r="H285" i="7"/>
  <c r="H286" i="7"/>
  <c r="H287" i="7"/>
  <c r="H288" i="7"/>
  <c r="H289" i="7"/>
  <c r="H290" i="7"/>
  <c r="H293" i="7"/>
  <c r="H294" i="7"/>
  <c r="H295" i="7"/>
  <c r="H296" i="7"/>
  <c r="H297" i="7"/>
  <c r="H298" i="7"/>
  <c r="H301" i="7"/>
  <c r="H302" i="7"/>
  <c r="H303" i="7"/>
  <c r="H304" i="7"/>
  <c r="H305" i="7"/>
  <c r="H306" i="7"/>
  <c r="H309" i="7"/>
  <c r="H310" i="7"/>
  <c r="H311" i="7"/>
  <c r="H312" i="7"/>
  <c r="H313" i="7"/>
  <c r="H314" i="7"/>
  <c r="H317" i="7"/>
  <c r="H318" i="7"/>
  <c r="H319" i="7"/>
  <c r="H320" i="7"/>
  <c r="H321" i="7"/>
  <c r="H322" i="7"/>
  <c r="H325" i="7"/>
  <c r="H326" i="7"/>
  <c r="H327" i="7"/>
  <c r="H328" i="7"/>
  <c r="H329" i="7"/>
  <c r="H330" i="7"/>
  <c r="H333" i="7"/>
  <c r="H334" i="7"/>
  <c r="H335" i="7"/>
  <c r="H336" i="7"/>
  <c r="H337" i="7"/>
  <c r="H338" i="7"/>
  <c r="H341" i="7"/>
  <c r="H342" i="7"/>
  <c r="H343" i="7"/>
  <c r="H344" i="7"/>
  <c r="H345" i="7"/>
  <c r="H346" i="7"/>
  <c r="H349" i="7"/>
  <c r="H350" i="7"/>
  <c r="H351" i="7"/>
  <c r="H352" i="7"/>
  <c r="H353" i="7"/>
  <c r="H354" i="7"/>
  <c r="H357" i="7"/>
  <c r="H358" i="7"/>
  <c r="H359" i="7"/>
  <c r="H360" i="7"/>
  <c r="H361" i="7"/>
  <c r="H362" i="7"/>
  <c r="H365" i="7"/>
  <c r="H366" i="7"/>
  <c r="H367" i="7"/>
  <c r="H368" i="7"/>
  <c r="H369" i="7"/>
  <c r="H370" i="7"/>
  <c r="H373" i="7"/>
  <c r="H374" i="7"/>
  <c r="H375" i="7"/>
  <c r="H376" i="7"/>
  <c r="H377" i="7"/>
  <c r="H378" i="7"/>
  <c r="H381" i="7"/>
  <c r="H382" i="7"/>
  <c r="H383" i="7"/>
  <c r="H384" i="7"/>
  <c r="H385" i="7"/>
  <c r="H386" i="7"/>
  <c r="H388" i="7"/>
  <c r="H389" i="7"/>
  <c r="H390" i="7"/>
  <c r="H391" i="7"/>
  <c r="H392" i="7"/>
  <c r="H393" i="7"/>
  <c r="H394" i="7"/>
  <c r="H397" i="7"/>
  <c r="H398" i="7"/>
  <c r="H399" i="7"/>
  <c r="H400" i="7"/>
  <c r="H401" i="7"/>
  <c r="H402" i="7"/>
  <c r="H405" i="7"/>
  <c r="H406" i="7"/>
  <c r="H407" i="7"/>
  <c r="H408" i="7"/>
  <c r="H409" i="7"/>
  <c r="H410" i="7"/>
  <c r="H412" i="7"/>
  <c r="H413" i="7"/>
  <c r="H414" i="7"/>
  <c r="H415" i="7"/>
  <c r="H416" i="7"/>
  <c r="H417" i="7"/>
  <c r="H418" i="7"/>
  <c r="H421" i="7"/>
  <c r="H422" i="7"/>
  <c r="H423" i="7"/>
  <c r="H424" i="7"/>
  <c r="H425" i="7"/>
  <c r="H426" i="7"/>
  <c r="H429" i="7"/>
  <c r="H430" i="7"/>
  <c r="H431" i="7"/>
  <c r="H432" i="7"/>
  <c r="H433" i="7"/>
  <c r="H434" i="7"/>
  <c r="H437" i="7"/>
  <c r="H438" i="7"/>
  <c r="H439" i="7"/>
  <c r="H440" i="7"/>
  <c r="H441" i="7"/>
  <c r="H442" i="7"/>
  <c r="H445" i="7"/>
  <c r="H446" i="7"/>
  <c r="H447" i="7"/>
  <c r="H448" i="7"/>
  <c r="H449" i="7"/>
  <c r="H450" i="7"/>
  <c r="H452" i="7"/>
  <c r="H453" i="7"/>
  <c r="H454" i="7"/>
  <c r="H455" i="7"/>
  <c r="H456" i="7"/>
  <c r="H457" i="7"/>
  <c r="H458" i="7"/>
  <c r="H461" i="7"/>
  <c r="H462" i="7"/>
  <c r="H463" i="7"/>
  <c r="H464" i="7"/>
  <c r="H465" i="7"/>
  <c r="H466" i="7"/>
  <c r="H469" i="7"/>
  <c r="H470" i="7"/>
  <c r="H471" i="7"/>
  <c r="H472" i="7"/>
  <c r="H473" i="7"/>
  <c r="H474" i="7"/>
  <c r="H476" i="7"/>
  <c r="H477" i="7"/>
  <c r="H478" i="7"/>
  <c r="H479" i="7"/>
  <c r="H480" i="7"/>
  <c r="H481" i="7"/>
  <c r="H482" i="7"/>
  <c r="H485" i="7"/>
  <c r="H486" i="7"/>
  <c r="H487" i="7"/>
  <c r="H488" i="7"/>
  <c r="H489" i="7"/>
  <c r="H490" i="7"/>
  <c r="H493" i="7"/>
  <c r="H494" i="7"/>
  <c r="H495" i="7"/>
  <c r="H496" i="7"/>
  <c r="H497" i="7"/>
  <c r="H498" i="7"/>
  <c r="H501" i="7"/>
  <c r="H502" i="7"/>
  <c r="H503" i="7"/>
  <c r="H504" i="7"/>
  <c r="H505" i="7"/>
  <c r="H506" i="7"/>
  <c r="H509" i="7"/>
  <c r="H510" i="7"/>
  <c r="H511" i="7"/>
  <c r="H512" i="7"/>
  <c r="H513" i="7"/>
  <c r="H514" i="7"/>
  <c r="H516" i="7"/>
  <c r="H517" i="7"/>
  <c r="H518" i="7"/>
  <c r="H519" i="7"/>
  <c r="H520" i="7"/>
  <c r="H521" i="7"/>
  <c r="H522" i="7"/>
  <c r="H525" i="7"/>
  <c r="H526" i="7"/>
  <c r="H527" i="7"/>
  <c r="H528" i="7"/>
  <c r="H529" i="7"/>
  <c r="H530" i="7"/>
  <c r="H533" i="7"/>
  <c r="H534" i="7"/>
  <c r="H535" i="7"/>
  <c r="H536" i="7"/>
  <c r="H537" i="7"/>
  <c r="H538" i="7"/>
  <c r="H540" i="7"/>
  <c r="H541" i="7"/>
  <c r="H542" i="7"/>
  <c r="H543" i="7"/>
  <c r="H544" i="7"/>
  <c r="H545" i="7"/>
  <c r="H546" i="7"/>
  <c r="H549" i="7"/>
  <c r="H550" i="7"/>
  <c r="H551" i="7"/>
  <c r="H552" i="7"/>
  <c r="H553" i="7"/>
  <c r="H554" i="7"/>
  <c r="I2" i="7"/>
  <c r="I3" i="7"/>
  <c r="G3" i="7" s="1"/>
  <c r="I4" i="7"/>
  <c r="G4" i="7" s="1"/>
  <c r="I5" i="7"/>
  <c r="G5" i="7" s="1"/>
  <c r="I6" i="7"/>
  <c r="G6" i="7" s="1"/>
  <c r="I7" i="7"/>
  <c r="G7" i="7" s="1"/>
  <c r="I10" i="7"/>
  <c r="I11" i="7"/>
  <c r="I12" i="7"/>
  <c r="G12" i="7" s="1"/>
  <c r="I13" i="7"/>
  <c r="G13" i="7" s="1"/>
  <c r="I14" i="7"/>
  <c r="G14" i="7" s="1"/>
  <c r="I15" i="7"/>
  <c r="G15" i="7" s="1"/>
  <c r="I18" i="7"/>
  <c r="G18" i="7" s="1"/>
  <c r="I19" i="7"/>
  <c r="G19" i="7" s="1"/>
  <c r="I20" i="7"/>
  <c r="I21" i="7"/>
  <c r="G21" i="7" s="1"/>
  <c r="I22" i="7"/>
  <c r="G22" i="7" s="1"/>
  <c r="I23" i="7"/>
  <c r="G23" i="7" s="1"/>
  <c r="I26" i="7"/>
  <c r="G26" i="7" s="1"/>
  <c r="I27" i="7"/>
  <c r="I28" i="7"/>
  <c r="I29" i="7"/>
  <c r="G29" i="7" s="1"/>
  <c r="I30" i="7"/>
  <c r="G30" i="7" s="1"/>
  <c r="I31" i="7"/>
  <c r="G31" i="7" s="1"/>
  <c r="I34" i="7"/>
  <c r="I35" i="7"/>
  <c r="I36" i="7"/>
  <c r="G36" i="7" s="1"/>
  <c r="I37" i="7"/>
  <c r="G37" i="7" s="1"/>
  <c r="I38" i="7"/>
  <c r="G38" i="7" s="1"/>
  <c r="I39" i="7"/>
  <c r="G39" i="7" s="1"/>
  <c r="I42" i="7"/>
  <c r="I43" i="7"/>
  <c r="G43" i="7" s="1"/>
  <c r="I44" i="7"/>
  <c r="I45" i="7"/>
  <c r="G45" i="7" s="1"/>
  <c r="I46" i="7"/>
  <c r="G46" i="7" s="1"/>
  <c r="I47" i="7"/>
  <c r="I50" i="7"/>
  <c r="I51" i="7"/>
  <c r="G51" i="7" s="1"/>
  <c r="I52" i="7"/>
  <c r="I53" i="7"/>
  <c r="G53" i="7" s="1"/>
  <c r="I54" i="7"/>
  <c r="G54" i="7" s="1"/>
  <c r="I55" i="7"/>
  <c r="G55" i="7" s="1"/>
  <c r="I58" i="7"/>
  <c r="G58" i="7" s="1"/>
  <c r="I59" i="7"/>
  <c r="I60" i="7"/>
  <c r="G60" i="7" s="1"/>
  <c r="I61" i="7"/>
  <c r="G61" i="7" s="1"/>
  <c r="I62" i="7"/>
  <c r="G62" i="7" s="1"/>
  <c r="I63" i="7"/>
  <c r="G63" i="7" s="1"/>
  <c r="I66" i="7"/>
  <c r="G66" i="7" s="1"/>
  <c r="I67" i="7"/>
  <c r="I68" i="7"/>
  <c r="G68" i="7" s="1"/>
  <c r="I69" i="7"/>
  <c r="G69" i="7" s="1"/>
  <c r="I70" i="7"/>
  <c r="G70" i="7" s="1"/>
  <c r="I71" i="7"/>
  <c r="I74" i="7"/>
  <c r="G74" i="7" s="1"/>
  <c r="I75" i="7"/>
  <c r="I76" i="7"/>
  <c r="G76" i="7" s="1"/>
  <c r="I77" i="7"/>
  <c r="G77" i="7" s="1"/>
  <c r="I78" i="7"/>
  <c r="G78" i="7" s="1"/>
  <c r="I79" i="7"/>
  <c r="G79" i="7" s="1"/>
  <c r="I81" i="7"/>
  <c r="I82" i="7"/>
  <c r="G82" i="7" s="1"/>
  <c r="I83" i="7"/>
  <c r="G83" i="7" s="1"/>
  <c r="I84" i="7"/>
  <c r="G84" i="7" s="1"/>
  <c r="I86" i="7"/>
  <c r="I87" i="7"/>
  <c r="G87" i="7" s="1"/>
  <c r="I90" i="7"/>
  <c r="G90" i="7" s="1"/>
  <c r="I91" i="7"/>
  <c r="I92" i="7"/>
  <c r="G92" i="7" s="1"/>
  <c r="I93" i="7"/>
  <c r="G93" i="7" s="1"/>
  <c r="I94" i="7"/>
  <c r="G94" i="7" s="1"/>
  <c r="I95" i="7"/>
  <c r="G95" i="7" s="1"/>
  <c r="I98" i="7"/>
  <c r="I99" i="7"/>
  <c r="G99" i="7" s="1"/>
  <c r="I100" i="7"/>
  <c r="I101" i="7"/>
  <c r="I102" i="7"/>
  <c r="I103" i="7"/>
  <c r="G103" i="7" s="1"/>
  <c r="I106" i="7"/>
  <c r="G106" i="7" s="1"/>
  <c r="I107" i="7"/>
  <c r="G107" i="7" s="1"/>
  <c r="I108" i="7"/>
  <c r="G108" i="7" s="1"/>
  <c r="I109" i="7"/>
  <c r="G109" i="7" s="1"/>
  <c r="I110" i="7"/>
  <c r="G110" i="7" s="1"/>
  <c r="I111" i="7"/>
  <c r="G111" i="7" s="1"/>
  <c r="I114" i="7"/>
  <c r="G114" i="7" s="1"/>
  <c r="I115" i="7"/>
  <c r="G115" i="7" s="1"/>
  <c r="I116" i="7"/>
  <c r="I117" i="7"/>
  <c r="G117" i="7" s="1"/>
  <c r="I118" i="7"/>
  <c r="I119" i="7"/>
  <c r="G119" i="7" s="1"/>
  <c r="I122" i="7"/>
  <c r="I123" i="7"/>
  <c r="I124" i="7"/>
  <c r="I125" i="7"/>
  <c r="G125" i="7" s="1"/>
  <c r="I126" i="7"/>
  <c r="G126" i="7" s="1"/>
  <c r="I127" i="7"/>
  <c r="G127" i="7" s="1"/>
  <c r="I130" i="7"/>
  <c r="G130" i="7" s="1"/>
  <c r="I131" i="7"/>
  <c r="G131" i="7" s="1"/>
  <c r="I132" i="7"/>
  <c r="G132" i="7" s="1"/>
  <c r="I133" i="7"/>
  <c r="G133" i="7" s="1"/>
  <c r="I134" i="7"/>
  <c r="G134" i="7" s="1"/>
  <c r="I135" i="7"/>
  <c r="G135" i="7" s="1"/>
  <c r="I138" i="7"/>
  <c r="I139" i="7"/>
  <c r="I140" i="7"/>
  <c r="I141" i="7"/>
  <c r="I142" i="7"/>
  <c r="G142" i="7" s="1"/>
  <c r="I143" i="7"/>
  <c r="G143" i="7" s="1"/>
  <c r="I146" i="7"/>
  <c r="I147" i="7"/>
  <c r="I148" i="7"/>
  <c r="G148" i="7" s="1"/>
  <c r="I149" i="7"/>
  <c r="G149" i="7" s="1"/>
  <c r="I150" i="7"/>
  <c r="G150" i="7" s="1"/>
  <c r="I151" i="7"/>
  <c r="G151" i="7" s="1"/>
  <c r="I153" i="7"/>
  <c r="G153" i="7" s="1"/>
  <c r="I154" i="7"/>
  <c r="I155" i="7"/>
  <c r="G155" i="7" s="1"/>
  <c r="I156" i="7"/>
  <c r="I157" i="7"/>
  <c r="I158" i="7"/>
  <c r="G158" i="7" s="1"/>
  <c r="I159" i="7"/>
  <c r="I162" i="7"/>
  <c r="G162" i="7" s="1"/>
  <c r="I163" i="7"/>
  <c r="G163" i="7" s="1"/>
  <c r="I164" i="7"/>
  <c r="G164" i="7" s="1"/>
  <c r="I165" i="7"/>
  <c r="I166" i="7"/>
  <c r="G166" i="7" s="1"/>
  <c r="I167" i="7"/>
  <c r="G167" i="7" s="1"/>
  <c r="I170" i="7"/>
  <c r="G170" i="7" s="1"/>
  <c r="I171" i="7"/>
  <c r="I172" i="7"/>
  <c r="G172" i="7" s="1"/>
  <c r="I173" i="7"/>
  <c r="G173" i="7" s="1"/>
  <c r="I174" i="7"/>
  <c r="G174" i="7" s="1"/>
  <c r="I175" i="7"/>
  <c r="G175" i="7" s="1"/>
  <c r="I178" i="7"/>
  <c r="I179" i="7"/>
  <c r="G179" i="7" s="1"/>
  <c r="I180" i="7"/>
  <c r="I181" i="7"/>
  <c r="G181" i="7" s="1"/>
  <c r="I182" i="7"/>
  <c r="G182" i="7" s="1"/>
  <c r="I183" i="7"/>
  <c r="I186" i="7"/>
  <c r="G186" i="7" s="1"/>
  <c r="I187" i="7"/>
  <c r="I188" i="7"/>
  <c r="I189" i="7"/>
  <c r="G189" i="7" s="1"/>
  <c r="I190" i="7"/>
  <c r="G190" i="7" s="1"/>
  <c r="I191" i="7"/>
  <c r="G191" i="7" s="1"/>
  <c r="I194" i="7"/>
  <c r="G194" i="7" s="1"/>
  <c r="I195" i="7"/>
  <c r="G195" i="7" s="1"/>
  <c r="I196" i="7"/>
  <c r="I197" i="7"/>
  <c r="G197" i="7" s="1"/>
  <c r="I198" i="7"/>
  <c r="G198" i="7" s="1"/>
  <c r="I199" i="7"/>
  <c r="G199" i="7" s="1"/>
  <c r="I202" i="7"/>
  <c r="I203" i="7"/>
  <c r="I204" i="7"/>
  <c r="G204" i="7" s="1"/>
  <c r="I205" i="7"/>
  <c r="G205" i="7" s="1"/>
  <c r="I206" i="7"/>
  <c r="G206" i="7" s="1"/>
  <c r="I207" i="7"/>
  <c r="G207" i="7" s="1"/>
  <c r="I209" i="7"/>
  <c r="G209" i="7" s="1"/>
  <c r="I210" i="7"/>
  <c r="I211" i="7"/>
  <c r="G211" i="7" s="1"/>
  <c r="I212" i="7"/>
  <c r="I213" i="7"/>
  <c r="I214" i="7"/>
  <c r="I215" i="7"/>
  <c r="G215" i="7" s="1"/>
  <c r="I218" i="7"/>
  <c r="G218" i="7" s="1"/>
  <c r="I219" i="7"/>
  <c r="G219" i="7" s="1"/>
  <c r="I220" i="7"/>
  <c r="G220" i="7" s="1"/>
  <c r="I221" i="7"/>
  <c r="G221" i="7" s="1"/>
  <c r="I222" i="7"/>
  <c r="I223" i="7"/>
  <c r="I226" i="7"/>
  <c r="G226" i="7" s="1"/>
  <c r="I227" i="7"/>
  <c r="G227" i="7" s="1"/>
  <c r="I228" i="7"/>
  <c r="I229" i="7"/>
  <c r="I230" i="7"/>
  <c r="G230" i="7" s="1"/>
  <c r="I231" i="7"/>
  <c r="G231" i="7" s="1"/>
  <c r="I234" i="7"/>
  <c r="I235" i="7"/>
  <c r="I236" i="7"/>
  <c r="G236" i="7" s="1"/>
  <c r="I237" i="7"/>
  <c r="I238" i="7"/>
  <c r="G238" i="7" s="1"/>
  <c r="I239" i="7"/>
  <c r="G239" i="7" s="1"/>
  <c r="I242" i="7"/>
  <c r="G242" i="7" s="1"/>
  <c r="I243" i="7"/>
  <c r="G243" i="7" s="1"/>
  <c r="I244" i="7"/>
  <c r="G244" i="7" s="1"/>
  <c r="I245" i="7"/>
  <c r="G245" i="7" s="1"/>
  <c r="I246" i="7"/>
  <c r="G246" i="7" s="1"/>
  <c r="I247" i="7"/>
  <c r="G247" i="7" s="1"/>
  <c r="I250" i="7"/>
  <c r="I251" i="7"/>
  <c r="I252" i="7"/>
  <c r="G252" i="7" s="1"/>
  <c r="I253" i="7"/>
  <c r="G253" i="7" s="1"/>
  <c r="I254" i="7"/>
  <c r="G254" i="7" s="1"/>
  <c r="I255" i="7"/>
  <c r="G255" i="7" s="1"/>
  <c r="I258" i="7"/>
  <c r="G258" i="7" s="1"/>
  <c r="I259" i="7"/>
  <c r="I260" i="7"/>
  <c r="I261" i="7"/>
  <c r="G261" i="7" s="1"/>
  <c r="I262" i="7"/>
  <c r="G262" i="7" s="1"/>
  <c r="I263" i="7"/>
  <c r="G263" i="7" s="1"/>
  <c r="I266" i="7"/>
  <c r="G266" i="7" s="1"/>
  <c r="I267" i="7"/>
  <c r="I268" i="7"/>
  <c r="G268" i="7" s="1"/>
  <c r="I269" i="7"/>
  <c r="G269" i="7" s="1"/>
  <c r="I270" i="7"/>
  <c r="G270" i="7" s="1"/>
  <c r="I271" i="7"/>
  <c r="G271" i="7" s="1"/>
  <c r="I273" i="7"/>
  <c r="I274" i="7"/>
  <c r="G274" i="7" s="1"/>
  <c r="I275" i="7"/>
  <c r="G275" i="7" s="1"/>
  <c r="I276" i="7"/>
  <c r="G276" i="7" s="1"/>
  <c r="I277" i="7"/>
  <c r="G277" i="7" s="1"/>
  <c r="I278" i="7"/>
  <c r="I279" i="7"/>
  <c r="G279" i="7" s="1"/>
  <c r="I281" i="7"/>
  <c r="G281" i="7" s="1"/>
  <c r="I282" i="7"/>
  <c r="G282" i="7" s="1"/>
  <c r="I283" i="7"/>
  <c r="G283" i="7" s="1"/>
  <c r="I284" i="7"/>
  <c r="I285" i="7"/>
  <c r="G285" i="7" s="1"/>
  <c r="I286" i="7"/>
  <c r="G286" i="7" s="1"/>
  <c r="I287" i="7"/>
  <c r="I290" i="7"/>
  <c r="I291" i="7"/>
  <c r="I292" i="7"/>
  <c r="G292" i="7" s="1"/>
  <c r="I293" i="7"/>
  <c r="I294" i="7"/>
  <c r="G294" i="7" s="1"/>
  <c r="I295" i="7"/>
  <c r="G295" i="7" s="1"/>
  <c r="I298" i="7"/>
  <c r="G298" i="7" s="1"/>
  <c r="I299" i="7"/>
  <c r="G299" i="7" s="1"/>
  <c r="I300" i="7"/>
  <c r="I301" i="7"/>
  <c r="G301" i="7" s="1"/>
  <c r="I302" i="7"/>
  <c r="G302" i="7" s="1"/>
  <c r="I303" i="7"/>
  <c r="G303" i="7" s="1"/>
  <c r="I306" i="7"/>
  <c r="I307" i="7"/>
  <c r="G307" i="7" s="1"/>
  <c r="I308" i="7"/>
  <c r="I309" i="7"/>
  <c r="I310" i="7"/>
  <c r="G310" i="7" s="1"/>
  <c r="I311" i="7"/>
  <c r="G311" i="7" s="1"/>
  <c r="I314" i="7"/>
  <c r="G314" i="7" s="1"/>
  <c r="I315" i="7"/>
  <c r="G315" i="7" s="1"/>
  <c r="I316" i="7"/>
  <c r="G316" i="7" s="1"/>
  <c r="I317" i="7"/>
  <c r="G317" i="7" s="1"/>
  <c r="I318" i="7"/>
  <c r="G318" i="7" s="1"/>
  <c r="I319" i="7"/>
  <c r="G319" i="7" s="1"/>
  <c r="I322" i="7"/>
  <c r="G322" i="7" s="1"/>
  <c r="I323" i="7"/>
  <c r="G323" i="7" s="1"/>
  <c r="I324" i="7"/>
  <c r="I325" i="7"/>
  <c r="I326" i="7"/>
  <c r="G326" i="7" s="1"/>
  <c r="I327" i="7"/>
  <c r="G327" i="7" s="1"/>
  <c r="I329" i="7"/>
  <c r="G329" i="7" s="1"/>
  <c r="I330" i="7"/>
  <c r="G330" i="7" s="1"/>
  <c r="I331" i="7"/>
  <c r="G331" i="7" s="1"/>
  <c r="I332" i="7"/>
  <c r="I333" i="7"/>
  <c r="G333" i="7" s="1"/>
  <c r="I334" i="7"/>
  <c r="G334" i="7" s="1"/>
  <c r="I335" i="7"/>
  <c r="I337" i="7"/>
  <c r="G337" i="7" s="1"/>
  <c r="I338" i="7"/>
  <c r="I339" i="7"/>
  <c r="I340" i="7"/>
  <c r="I341" i="7"/>
  <c r="G341" i="7" s="1"/>
  <c r="I342" i="7"/>
  <c r="I343" i="7"/>
  <c r="G343" i="7" s="1"/>
  <c r="I345" i="7"/>
  <c r="I346" i="7"/>
  <c r="I347" i="7"/>
  <c r="I348" i="7"/>
  <c r="I349" i="7"/>
  <c r="G349" i="7" s="1"/>
  <c r="I350" i="7"/>
  <c r="G350" i="7" s="1"/>
  <c r="I351" i="7"/>
  <c r="I353" i="7"/>
  <c r="G353" i="7" s="1"/>
  <c r="I354" i="7"/>
  <c r="G354" i="7" s="1"/>
  <c r="I355" i="7"/>
  <c r="I356" i="7"/>
  <c r="I357" i="7"/>
  <c r="G357" i="7" s="1"/>
  <c r="I358" i="7"/>
  <c r="G358" i="7" s="1"/>
  <c r="I359" i="7"/>
  <c r="G359" i="7" s="1"/>
  <c r="I362" i="7"/>
  <c r="G362" i="7" s="1"/>
  <c r="I363" i="7"/>
  <c r="G363" i="7" s="1"/>
  <c r="I364" i="7"/>
  <c r="I365" i="7"/>
  <c r="G365" i="7" s="1"/>
  <c r="I366" i="7"/>
  <c r="G366" i="7" s="1"/>
  <c r="I367" i="7"/>
  <c r="G367" i="7" s="1"/>
  <c r="I370" i="7"/>
  <c r="G370" i="7" s="1"/>
  <c r="I371" i="7"/>
  <c r="G371" i="7" s="1"/>
  <c r="I372" i="7"/>
  <c r="G372" i="7" s="1"/>
  <c r="I373" i="7"/>
  <c r="G373" i="7" s="1"/>
  <c r="I374" i="7"/>
  <c r="G374" i="7" s="1"/>
  <c r="I375" i="7"/>
  <c r="G375" i="7" s="1"/>
  <c r="I378" i="7"/>
  <c r="I379" i="7"/>
  <c r="G379" i="7" s="1"/>
  <c r="I380" i="7"/>
  <c r="G380" i="7" s="1"/>
  <c r="I381" i="7"/>
  <c r="I382" i="7"/>
  <c r="G382" i="7" s="1"/>
  <c r="I383" i="7"/>
  <c r="G383" i="7" s="1"/>
  <c r="I386" i="7"/>
  <c r="I387" i="7"/>
  <c r="G387" i="7" s="1"/>
  <c r="I388" i="7"/>
  <c r="I389" i="7"/>
  <c r="G389" i="7" s="1"/>
  <c r="I390" i="7"/>
  <c r="G390" i="7" s="1"/>
  <c r="I391" i="7"/>
  <c r="G391" i="7" s="1"/>
  <c r="I393" i="7"/>
  <c r="G393" i="7" s="1"/>
  <c r="I394" i="7"/>
  <c r="G394" i="7" s="1"/>
  <c r="I395" i="7"/>
  <c r="G395" i="7" s="1"/>
  <c r="I396" i="7"/>
  <c r="G396" i="7" s="1"/>
  <c r="I397" i="7"/>
  <c r="I398" i="7"/>
  <c r="G398" i="7" s="1"/>
  <c r="I399" i="7"/>
  <c r="G399" i="7" s="1"/>
  <c r="I401" i="7"/>
  <c r="G401" i="7" s="1"/>
  <c r="I402" i="7"/>
  <c r="G402" i="7" s="1"/>
  <c r="I403" i="7"/>
  <c r="I404" i="7"/>
  <c r="G404" i="7" s="1"/>
  <c r="I405" i="7"/>
  <c r="I406" i="7"/>
  <c r="G406" i="7" s="1"/>
  <c r="I407" i="7"/>
  <c r="I409" i="7"/>
  <c r="G409" i="7" s="1"/>
  <c r="I410" i="7"/>
  <c r="I411" i="7"/>
  <c r="I412" i="7"/>
  <c r="I413" i="7"/>
  <c r="I414" i="7"/>
  <c r="G414" i="7" s="1"/>
  <c r="I415" i="7"/>
  <c r="G415" i="7" s="1"/>
  <c r="I417" i="7"/>
  <c r="G417" i="7" s="1"/>
  <c r="I418" i="7"/>
  <c r="G418" i="7" s="1"/>
  <c r="I419" i="7"/>
  <c r="I420" i="7"/>
  <c r="G420" i="7" s="1"/>
  <c r="I421" i="7"/>
  <c r="G421" i="7" s="1"/>
  <c r="I422" i="7"/>
  <c r="G422" i="7" s="1"/>
  <c r="I423" i="7"/>
  <c r="G423" i="7" s="1"/>
  <c r="I426" i="7"/>
  <c r="I427" i="7"/>
  <c r="I428" i="7"/>
  <c r="I429" i="7"/>
  <c r="G429" i="7" s="1"/>
  <c r="I430" i="7"/>
  <c r="I431" i="7"/>
  <c r="I434" i="7"/>
  <c r="G434" i="7" s="1"/>
  <c r="I435" i="7"/>
  <c r="G435" i="7" s="1"/>
  <c r="I436" i="7"/>
  <c r="G436" i="7" s="1"/>
  <c r="I437" i="7"/>
  <c r="I438" i="7"/>
  <c r="G438" i="7" s="1"/>
  <c r="I439" i="7"/>
  <c r="I442" i="7"/>
  <c r="G442" i="7" s="1"/>
  <c r="I443" i="7"/>
  <c r="G443" i="7" s="1"/>
  <c r="I444" i="7"/>
  <c r="G444" i="7" s="1"/>
  <c r="I445" i="7"/>
  <c r="G445" i="7" s="1"/>
  <c r="I446" i="7"/>
  <c r="G446" i="7" s="1"/>
  <c r="I447" i="7"/>
  <c r="G447" i="7" s="1"/>
  <c r="I450" i="7"/>
  <c r="G450" i="7" s="1"/>
  <c r="I451" i="7"/>
  <c r="G451" i="7" s="1"/>
  <c r="I452" i="7"/>
  <c r="G452" i="7" s="1"/>
  <c r="I453" i="7"/>
  <c r="I454" i="7"/>
  <c r="G454" i="7" s="1"/>
  <c r="I455" i="7"/>
  <c r="G455" i="7" s="1"/>
  <c r="I457" i="7"/>
  <c r="I458" i="7"/>
  <c r="I459" i="7"/>
  <c r="G459" i="7" s="1"/>
  <c r="I460" i="7"/>
  <c r="I461" i="7"/>
  <c r="I462" i="7"/>
  <c r="G462" i="7" s="1"/>
  <c r="I463" i="7"/>
  <c r="G463" i="7" s="1"/>
  <c r="I465" i="7"/>
  <c r="G465" i="7" s="1"/>
  <c r="I466" i="7"/>
  <c r="I467" i="7"/>
  <c r="I468" i="7"/>
  <c r="G468" i="7" s="1"/>
  <c r="I469" i="7"/>
  <c r="G469" i="7" s="1"/>
  <c r="I470" i="7"/>
  <c r="G470" i="7" s="1"/>
  <c r="I471" i="7"/>
  <c r="G471" i="7" s="1"/>
  <c r="I473" i="7"/>
  <c r="G473" i="7" s="1"/>
  <c r="I474" i="7"/>
  <c r="G474" i="7" s="1"/>
  <c r="I475" i="7"/>
  <c r="I476" i="7"/>
  <c r="G476" i="7" s="1"/>
  <c r="I477" i="7"/>
  <c r="G477" i="7" s="1"/>
  <c r="I478" i="7"/>
  <c r="G478" i="7" s="1"/>
  <c r="I479" i="7"/>
  <c r="I481" i="7"/>
  <c r="I482" i="7"/>
  <c r="I483" i="7"/>
  <c r="G483" i="7" s="1"/>
  <c r="I484" i="7"/>
  <c r="G484" i="7" s="1"/>
  <c r="I485" i="7"/>
  <c r="G485" i="7" s="1"/>
  <c r="I486" i="7"/>
  <c r="G486" i="7" s="1"/>
  <c r="I487" i="7"/>
  <c r="G487" i="7" s="1"/>
  <c r="I490" i="7"/>
  <c r="I491" i="7"/>
  <c r="G491" i="7" s="1"/>
  <c r="I492" i="7"/>
  <c r="I493" i="7"/>
  <c r="G493" i="7" s="1"/>
  <c r="I494" i="7"/>
  <c r="I495" i="7"/>
  <c r="G495" i="7" s="1"/>
  <c r="I498" i="7"/>
  <c r="I499" i="7"/>
  <c r="G499" i="7" s="1"/>
  <c r="I500" i="7"/>
  <c r="G500" i="7" s="1"/>
  <c r="I501" i="7"/>
  <c r="I502" i="7"/>
  <c r="G502" i="7" s="1"/>
  <c r="I503" i="7"/>
  <c r="I506" i="7"/>
  <c r="I507" i="7"/>
  <c r="I508" i="7"/>
  <c r="I509" i="7"/>
  <c r="I510" i="7"/>
  <c r="G510" i="7" s="1"/>
  <c r="I511" i="7"/>
  <c r="G511" i="7" s="1"/>
  <c r="I514" i="7"/>
  <c r="G514" i="7" s="1"/>
  <c r="I515" i="7"/>
  <c r="G515" i="7" s="1"/>
  <c r="I516" i="7"/>
  <c r="I517" i="7"/>
  <c r="G517" i="7" s="1"/>
  <c r="I518" i="7"/>
  <c r="G518" i="7" s="1"/>
  <c r="I519" i="7"/>
  <c r="G519" i="7" s="1"/>
  <c r="I521" i="7"/>
  <c r="G521" i="7" s="1"/>
  <c r="I522" i="7"/>
  <c r="I523" i="7"/>
  <c r="G523" i="7" s="1"/>
  <c r="I524" i="7"/>
  <c r="I525" i="7"/>
  <c r="G525" i="7" s="1"/>
  <c r="I526" i="7"/>
  <c r="G526" i="7" s="1"/>
  <c r="I527" i="7"/>
  <c r="G527" i="7" s="1"/>
  <c r="I529" i="7"/>
  <c r="I530" i="7"/>
  <c r="I531" i="7"/>
  <c r="G531" i="7" s="1"/>
  <c r="I532" i="7"/>
  <c r="G532" i="7" s="1"/>
  <c r="I533" i="7"/>
  <c r="G533" i="7" s="1"/>
  <c r="I534" i="7"/>
  <c r="G534" i="7" s="1"/>
  <c r="I535" i="7"/>
  <c r="G535" i="7" s="1"/>
  <c r="I537" i="7"/>
  <c r="G537" i="7" s="1"/>
  <c r="I538" i="7"/>
  <c r="I539" i="7"/>
  <c r="I540" i="7"/>
  <c r="G540" i="7" s="1"/>
  <c r="I541" i="7"/>
  <c r="I542" i="7"/>
  <c r="G542" i="7" s="1"/>
  <c r="I543" i="7"/>
  <c r="G543" i="7" s="1"/>
  <c r="I545" i="7"/>
  <c r="G545" i="7" s="1"/>
  <c r="I546" i="7"/>
  <c r="I547" i="7"/>
  <c r="I548" i="7"/>
  <c r="G548" i="7" s="1"/>
  <c r="I549" i="7"/>
  <c r="I550" i="7"/>
  <c r="G550" i="7" s="1"/>
  <c r="I551" i="7"/>
  <c r="G551" i="7" s="1"/>
  <c r="I554" i="7"/>
  <c r="J2" i="5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O196" i="1"/>
  <c r="N196" i="1"/>
  <c r="M196" i="1"/>
  <c r="L196" i="1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AA554" i="6"/>
  <c r="AF554" i="6" s="1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G489" i="7" l="1"/>
  <c r="G505" i="7"/>
  <c r="G513" i="7"/>
  <c r="G553" i="7"/>
  <c r="G237" i="7"/>
  <c r="G345" i="7"/>
  <c r="G335" i="7"/>
  <c r="G157" i="7"/>
  <c r="G297" i="7"/>
  <c r="G481" i="7"/>
  <c r="G325" i="7"/>
  <c r="G431" i="7"/>
  <c r="G160" i="7"/>
  <c r="G118" i="7"/>
  <c r="G529" i="7"/>
  <c r="G273" i="7"/>
  <c r="G222" i="7"/>
  <c r="G213" i="7"/>
  <c r="G102" i="7"/>
  <c r="G71" i="7"/>
  <c r="G24" i="7"/>
  <c r="G328" i="7"/>
  <c r="G376" i="7"/>
  <c r="G407" i="7"/>
  <c r="G309" i="7"/>
  <c r="G457" i="7"/>
  <c r="G105" i="7"/>
  <c r="G308" i="7"/>
  <c r="G508" i="7"/>
  <c r="G188" i="7"/>
  <c r="G124" i="7"/>
  <c r="G141" i="7"/>
  <c r="G44" i="7"/>
  <c r="G428" i="7"/>
  <c r="G460" i="7"/>
  <c r="G140" i="7"/>
  <c r="G47" i="7"/>
  <c r="G20" i="7"/>
  <c r="G100" i="7"/>
  <c r="G8" i="7"/>
  <c r="G180" i="7"/>
  <c r="G116" i="7"/>
  <c r="G524" i="7"/>
  <c r="G340" i="7"/>
  <c r="G212" i="7"/>
  <c r="G28" i="7"/>
  <c r="G492" i="7"/>
  <c r="G332" i="7"/>
  <c r="G503" i="7"/>
  <c r="G494" i="7"/>
  <c r="G439" i="7"/>
  <c r="G430" i="7"/>
  <c r="G412" i="7"/>
  <c r="G348" i="7"/>
  <c r="G293" i="7"/>
  <c r="G284" i="7"/>
  <c r="G229" i="7"/>
  <c r="G183" i="7"/>
  <c r="G165" i="7"/>
  <c r="G156" i="7"/>
  <c r="G101" i="7"/>
  <c r="G228" i="7"/>
  <c r="G232" i="7"/>
  <c r="G360" i="7"/>
  <c r="G488" i="7"/>
  <c r="G496" i="7"/>
  <c r="G504" i="7"/>
  <c r="G520" i="7"/>
  <c r="G536" i="7"/>
  <c r="G544" i="7"/>
  <c r="G552" i="7"/>
  <c r="G356" i="7"/>
  <c r="G81" i="7"/>
  <c r="G168" i="7"/>
  <c r="G364" i="7"/>
  <c r="G300" i="7"/>
  <c r="G52" i="7"/>
  <c r="G516" i="7"/>
  <c r="G388" i="7"/>
  <c r="G324" i="7"/>
  <c r="G260" i="7"/>
  <c r="G196" i="7"/>
  <c r="G123" i="7"/>
  <c r="G86" i="7"/>
  <c r="G59" i="7"/>
  <c r="G547" i="7"/>
  <c r="G539" i="7"/>
  <c r="G507" i="7"/>
  <c r="G475" i="7"/>
  <c r="G467" i="7"/>
  <c r="G427" i="7"/>
  <c r="G419" i="7"/>
  <c r="G411" i="7"/>
  <c r="G403" i="7"/>
  <c r="G355" i="7"/>
  <c r="G347" i="7"/>
  <c r="G339" i="7"/>
  <c r="G291" i="7"/>
  <c r="G267" i="7"/>
  <c r="G259" i="7"/>
  <c r="G251" i="7"/>
  <c r="G235" i="7"/>
  <c r="G203" i="7"/>
  <c r="G187" i="7"/>
  <c r="G171" i="7"/>
  <c r="G147" i="7"/>
  <c r="G139" i="7"/>
  <c r="G67" i="7"/>
  <c r="G104" i="7"/>
  <c r="G75" i="7"/>
  <c r="G11" i="7"/>
  <c r="G305" i="7"/>
  <c r="G433" i="7"/>
  <c r="G91" i="7"/>
  <c r="G27" i="7"/>
  <c r="G479" i="7"/>
  <c r="G351" i="7"/>
  <c r="G287" i="7"/>
  <c r="G223" i="7"/>
  <c r="G159" i="7"/>
  <c r="G35" i="7"/>
  <c r="G342" i="7"/>
  <c r="G278" i="7"/>
  <c r="G214" i="7"/>
  <c r="G554" i="7"/>
  <c r="G546" i="7"/>
  <c r="G538" i="7"/>
  <c r="G530" i="7"/>
  <c r="G522" i="7"/>
  <c r="G506" i="7"/>
  <c r="G498" i="7"/>
  <c r="G490" i="7"/>
  <c r="G482" i="7"/>
  <c r="G466" i="7"/>
  <c r="G458" i="7"/>
  <c r="G426" i="7"/>
  <c r="G410" i="7"/>
  <c r="G386" i="7"/>
  <c r="G378" i="7"/>
  <c r="G346" i="7"/>
  <c r="G338" i="7"/>
  <c r="G306" i="7"/>
  <c r="G290" i="7"/>
  <c r="G250" i="7"/>
  <c r="G234" i="7"/>
  <c r="G210" i="7"/>
  <c r="G202" i="7"/>
  <c r="G178" i="7"/>
  <c r="G154" i="7"/>
  <c r="G146" i="7"/>
  <c r="G138" i="7"/>
  <c r="G122" i="7"/>
  <c r="G98" i="7"/>
  <c r="G50" i="7"/>
  <c r="G42" i="7"/>
  <c r="G34" i="7"/>
  <c r="G10" i="7"/>
  <c r="G549" i="7"/>
  <c r="G541" i="7"/>
  <c r="G509" i="7"/>
  <c r="G501" i="7"/>
  <c r="G461" i="7"/>
  <c r="G453" i="7"/>
  <c r="G437" i="7"/>
  <c r="G413" i="7"/>
  <c r="G405" i="7"/>
  <c r="G397" i="7"/>
  <c r="G381" i="7"/>
  <c r="G2" i="7"/>
  <c r="AB185" i="1"/>
  <c r="T328" i="1"/>
  <c r="T327" i="1" s="1"/>
  <c r="T326" i="1" s="1"/>
  <c r="T325" i="1" s="1"/>
  <c r="U328" i="1"/>
  <c r="U327" i="1" s="1"/>
  <c r="U326" i="1" s="1"/>
  <c r="U325" i="1" s="1"/>
  <c r="V328" i="1"/>
  <c r="V327" i="1" s="1"/>
  <c r="V326" i="1" s="1"/>
  <c r="V325" i="1" s="1"/>
  <c r="W328" i="1"/>
  <c r="W327" i="1" s="1"/>
  <c r="W326" i="1" s="1"/>
  <c r="W325" i="1" s="1"/>
  <c r="X328" i="1"/>
  <c r="X327" i="1" s="1"/>
  <c r="X326" i="1" s="1"/>
  <c r="X325" i="1" s="1"/>
  <c r="Y328" i="1"/>
  <c r="Y327" i="1" s="1"/>
  <c r="Y326" i="1" s="1"/>
  <c r="Y325" i="1" s="1"/>
  <c r="Z328" i="1"/>
  <c r="Z327" i="1" s="1"/>
  <c r="Z326" i="1" s="1"/>
  <c r="Z325" i="1" s="1"/>
  <c r="AI217" i="1"/>
  <c r="AI218" i="1"/>
  <c r="AB7" i="1"/>
  <c r="AH184" i="1"/>
  <c r="R460" i="1"/>
  <c r="AD426" i="1"/>
  <c r="AC426" i="1"/>
  <c r="AC282" i="1"/>
  <c r="AH8" i="1"/>
  <c r="AA3" i="1"/>
  <c r="AA5" i="1"/>
  <c r="AA6" i="1"/>
  <c r="AA8" i="1"/>
  <c r="AA9" i="1"/>
  <c r="AA10" i="1"/>
  <c r="AA11" i="1"/>
  <c r="AA12" i="1"/>
  <c r="AA13" i="1"/>
  <c r="AA14" i="1"/>
  <c r="AA18" i="1"/>
  <c r="AA217" i="1" s="1"/>
  <c r="AA19" i="1"/>
  <c r="AA20" i="1"/>
  <c r="AA22" i="1"/>
  <c r="AA23" i="1" s="1"/>
  <c r="AA24" i="1"/>
  <c r="AA25" i="1"/>
  <c r="AA27" i="1"/>
  <c r="AA28" i="1"/>
  <c r="AA29" i="1"/>
  <c r="AA30" i="1"/>
  <c r="AA31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8" i="1"/>
  <c r="AA47" i="1" s="1"/>
  <c r="AA49" i="1"/>
  <c r="AA50" i="1"/>
  <c r="AA51" i="1"/>
  <c r="AA52" i="1"/>
  <c r="AA53" i="1"/>
  <c r="AA54" i="1"/>
  <c r="AA55" i="1"/>
  <c r="AA56" i="1"/>
  <c r="AA58" i="1"/>
  <c r="AA59" i="1"/>
  <c r="AA60" i="1"/>
  <c r="AA61" i="1"/>
  <c r="AA62" i="1"/>
  <c r="AA63" i="1"/>
  <c r="AA64" i="1"/>
  <c r="AA65" i="1"/>
  <c r="AA68" i="1"/>
  <c r="AA67" i="1" s="1"/>
  <c r="AA69" i="1"/>
  <c r="AA72" i="1"/>
  <c r="AA73" i="1"/>
  <c r="AA74" i="1"/>
  <c r="AA75" i="1"/>
  <c r="AA77" i="1"/>
  <c r="AA76" i="1" s="1"/>
  <c r="AA78" i="1"/>
  <c r="AA79" i="1"/>
  <c r="AA80" i="1"/>
  <c r="AA81" i="1"/>
  <c r="AA83" i="1"/>
  <c r="AA84" i="1"/>
  <c r="AA85" i="1"/>
  <c r="AA86" i="1"/>
  <c r="AA88" i="1"/>
  <c r="AA87" i="1" s="1"/>
  <c r="AA89" i="1"/>
  <c r="AA90" i="1"/>
  <c r="AA91" i="1"/>
  <c r="AA92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9" i="1"/>
  <c r="AA110" i="1"/>
  <c r="AA111" i="1"/>
  <c r="AA113" i="1"/>
  <c r="AA112" i="1" s="1"/>
  <c r="AA115" i="1"/>
  <c r="AA116" i="1"/>
  <c r="AA118" i="1"/>
  <c r="AA120" i="1"/>
  <c r="AA121" i="1"/>
  <c r="AA123" i="1"/>
  <c r="AA122" i="1" s="1"/>
  <c r="AA124" i="1"/>
  <c r="AA125" i="1"/>
  <c r="AA126" i="1"/>
  <c r="AA127" i="1"/>
  <c r="AA129" i="1"/>
  <c r="AA130" i="1"/>
  <c r="AA131" i="1"/>
  <c r="AA133" i="1"/>
  <c r="AA134" i="1"/>
  <c r="AA135" i="1"/>
  <c r="AA136" i="1"/>
  <c r="AA137" i="1"/>
  <c r="AA138" i="1"/>
  <c r="AA139" i="1"/>
  <c r="AA140" i="1"/>
  <c r="AA141" i="1"/>
  <c r="AA142" i="1"/>
  <c r="AA144" i="1"/>
  <c r="AA145" i="1"/>
  <c r="AA146" i="1"/>
  <c r="AA147" i="1"/>
  <c r="AA148" i="1"/>
  <c r="AA149" i="1"/>
  <c r="AA150" i="1"/>
  <c r="AA151" i="1"/>
  <c r="AA152" i="1"/>
  <c r="AA153" i="1"/>
  <c r="AA154" i="1"/>
  <c r="AA156" i="1"/>
  <c r="AA157" i="1"/>
  <c r="AA158" i="1"/>
  <c r="AA159" i="1"/>
  <c r="AA160" i="1"/>
  <c r="AA161" i="1"/>
  <c r="AA163" i="1"/>
  <c r="AA162" i="1" s="1"/>
  <c r="AA164" i="1"/>
  <c r="AA165" i="1"/>
  <c r="AA166" i="1"/>
  <c r="AA167" i="1"/>
  <c r="AA168" i="1"/>
  <c r="AA170" i="1"/>
  <c r="AA171" i="1"/>
  <c r="AA172" i="1"/>
  <c r="AA173" i="1"/>
  <c r="AA174" i="1"/>
  <c r="AA175" i="1"/>
  <c r="AA176" i="1"/>
  <c r="AA177" i="1"/>
  <c r="AA178" i="1"/>
  <c r="AA180" i="1"/>
  <c r="AA179" i="1" s="1"/>
  <c r="AA181" i="1"/>
  <c r="AA182" i="1"/>
  <c r="AA183" i="1"/>
  <c r="AA185" i="1"/>
  <c r="AA186" i="1"/>
  <c r="AA187" i="1"/>
  <c r="AA189" i="1"/>
  <c r="AA190" i="1"/>
  <c r="AA191" i="1"/>
  <c r="AA192" i="1"/>
  <c r="AA193" i="1"/>
  <c r="AA194" i="1"/>
  <c r="AA195" i="1"/>
  <c r="AA197" i="1"/>
  <c r="AA198" i="1"/>
  <c r="AA200" i="1"/>
  <c r="AA201" i="1"/>
  <c r="AA202" i="1"/>
  <c r="AA32" i="1" s="1"/>
  <c r="AA203" i="1"/>
  <c r="AA204" i="1"/>
  <c r="AA206" i="1"/>
  <c r="AA215" i="1"/>
  <c r="AA214" i="1" s="1"/>
  <c r="AA216" i="1"/>
  <c r="AA219" i="1"/>
  <c r="AA220" i="1"/>
  <c r="AA221" i="1"/>
  <c r="AA222" i="1"/>
  <c r="AA223" i="1"/>
  <c r="AA224" i="1"/>
  <c r="AA226" i="1"/>
  <c r="AA227" i="1"/>
  <c r="AA228" i="1"/>
  <c r="AA229" i="1"/>
  <c r="AA230" i="1"/>
  <c r="AA231" i="1"/>
  <c r="AA232" i="1"/>
  <c r="AA233" i="1"/>
  <c r="AA234" i="1"/>
  <c r="AA236" i="1"/>
  <c r="AA235" i="1" s="1"/>
  <c r="AA237" i="1"/>
  <c r="AA238" i="1"/>
  <c r="AA240" i="1"/>
  <c r="AA239" i="1" s="1"/>
  <c r="AA242" i="1"/>
  <c r="AA244" i="1"/>
  <c r="AA245" i="1"/>
  <c r="AA246" i="1"/>
  <c r="AA247" i="1"/>
  <c r="AA249" i="1"/>
  <c r="AA250" i="1"/>
  <c r="AA251" i="1"/>
  <c r="AA253" i="1"/>
  <c r="AA252" i="1" s="1"/>
  <c r="AA254" i="1"/>
  <c r="AA255" i="1"/>
  <c r="AA256" i="1"/>
  <c r="AA257" i="1"/>
  <c r="AA259" i="1"/>
  <c r="AA260" i="1"/>
  <c r="AA261" i="1"/>
  <c r="AA262" i="1"/>
  <c r="AA263" i="1"/>
  <c r="AA267" i="1"/>
  <c r="AA268" i="1"/>
  <c r="AA270" i="1"/>
  <c r="AA271" i="1"/>
  <c r="AA274" i="1"/>
  <c r="AA275" i="1"/>
  <c r="AA276" i="1"/>
  <c r="AA277" i="1"/>
  <c r="AA278" i="1"/>
  <c r="AA280" i="1"/>
  <c r="AA281" i="1"/>
  <c r="AA284" i="1"/>
  <c r="AA285" i="1"/>
  <c r="AA287" i="1"/>
  <c r="AA286" i="1" s="1"/>
  <c r="AA288" i="1"/>
  <c r="AA290" i="1"/>
  <c r="AA291" i="1"/>
  <c r="AA292" i="1"/>
  <c r="AA294" i="1"/>
  <c r="AA293" i="1" s="1"/>
  <c r="AA296" i="1"/>
  <c r="AA297" i="1"/>
  <c r="AA298" i="1"/>
  <c r="AA299" i="1"/>
  <c r="AA300" i="1"/>
  <c r="AA301" i="1"/>
  <c r="AA302" i="1"/>
  <c r="AA303" i="1"/>
  <c r="AA304" i="1"/>
  <c r="AA306" i="1"/>
  <c r="AA305" i="1" s="1"/>
  <c r="AA307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3" i="1"/>
  <c r="AA328" i="1"/>
  <c r="AA327" i="1" s="1"/>
  <c r="AA326" i="1" s="1"/>
  <c r="AA325" i="1" s="1"/>
  <c r="AA329" i="1"/>
  <c r="AA331" i="1"/>
  <c r="AA332" i="1"/>
  <c r="AA335" i="1"/>
  <c r="AA334" i="1" s="1"/>
  <c r="AA336" i="1"/>
  <c r="AA337" i="1"/>
  <c r="AA338" i="1"/>
  <c r="AA339" i="1"/>
  <c r="AA340" i="1"/>
  <c r="AA342" i="1"/>
  <c r="AA341" i="1" s="1"/>
  <c r="AA343" i="1"/>
  <c r="AA344" i="1"/>
  <c r="AA345" i="1"/>
  <c r="AA346" i="1"/>
  <c r="AA347" i="1"/>
  <c r="AA348" i="1"/>
  <c r="AA349" i="1"/>
  <c r="AA350" i="1"/>
  <c r="AA351" i="1"/>
  <c r="AA352" i="1"/>
  <c r="AA354" i="1"/>
  <c r="AA356" i="1"/>
  <c r="AA355" i="1" s="1"/>
  <c r="AA357" i="1"/>
  <c r="AA358" i="1"/>
  <c r="AA359" i="1"/>
  <c r="AA360" i="1"/>
  <c r="AA361" i="1"/>
  <c r="AA362" i="1"/>
  <c r="AA363" i="1"/>
  <c r="AA364" i="1"/>
  <c r="AA365" i="1"/>
  <c r="AA366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1" i="1"/>
  <c r="AA380" i="1" s="1"/>
  <c r="AA382" i="1"/>
  <c r="AA384" i="1"/>
  <c r="AA383" i="1" s="1"/>
  <c r="AA387" i="1"/>
  <c r="AA386" i="1" s="1"/>
  <c r="AA388" i="1"/>
  <c r="AA389" i="1"/>
  <c r="AA391" i="1"/>
  <c r="AA392" i="1"/>
  <c r="AA393" i="1"/>
  <c r="AA394" i="1"/>
  <c r="AA395" i="1"/>
  <c r="AA396" i="1"/>
  <c r="AA397" i="1"/>
  <c r="AA398" i="1"/>
  <c r="AA400" i="1"/>
  <c r="AA401" i="1"/>
  <c r="AA402" i="1"/>
  <c r="AA403" i="1"/>
  <c r="AA404" i="1"/>
  <c r="AA411" i="1"/>
  <c r="AA412" i="1"/>
  <c r="AA413" i="1"/>
  <c r="AA414" i="1"/>
  <c r="AA415" i="1"/>
  <c r="AA417" i="1"/>
  <c r="AA418" i="1"/>
  <c r="AA419" i="1"/>
  <c r="AA420" i="1"/>
  <c r="AA421" i="1"/>
  <c r="AA422" i="1"/>
  <c r="AA423" i="1"/>
  <c r="AA424" i="1"/>
  <c r="AA425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6" i="1"/>
  <c r="AA457" i="1"/>
  <c r="AA458" i="1"/>
  <c r="AA459" i="1"/>
  <c r="AA461" i="1"/>
  <c r="AA462" i="1"/>
  <c r="AA463" i="1"/>
  <c r="AA464" i="1"/>
  <c r="AA465" i="1"/>
  <c r="AA466" i="1"/>
  <c r="AA467" i="1"/>
  <c r="AA468" i="1"/>
  <c r="AA469" i="1"/>
  <c r="AA470" i="1"/>
  <c r="AA471" i="1"/>
  <c r="AA473" i="1"/>
  <c r="AA474" i="1"/>
  <c r="AA476" i="1"/>
  <c r="AA475" i="1" s="1"/>
  <c r="AA477" i="1"/>
  <c r="AA478" i="1"/>
  <c r="AA479" i="1"/>
  <c r="AA480" i="1"/>
  <c r="AA481" i="1"/>
  <c r="AA482" i="1"/>
  <c r="AA483" i="1"/>
  <c r="AA169" i="1" s="1"/>
  <c r="AA484" i="1"/>
  <c r="AA485" i="1"/>
  <c r="AA487" i="1"/>
  <c r="AA488" i="1"/>
  <c r="AA489" i="1"/>
  <c r="AA490" i="1"/>
  <c r="AA495" i="1"/>
  <c r="AA496" i="1"/>
  <c r="AA497" i="1"/>
  <c r="AA498" i="1"/>
  <c r="AA499" i="1"/>
  <c r="AA500" i="1"/>
  <c r="AA501" i="1"/>
  <c r="AA502" i="1"/>
  <c r="AA503" i="1"/>
  <c r="AA505" i="1"/>
  <c r="AA506" i="1"/>
  <c r="AA507" i="1"/>
  <c r="AA508" i="1"/>
  <c r="AA509" i="1"/>
  <c r="AA510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5" i="1"/>
  <c r="AA527" i="1"/>
  <c r="AA526" i="1" s="1"/>
  <c r="AA530" i="1"/>
  <c r="AA529" i="1" s="1"/>
  <c r="AA528" i="1" s="1"/>
  <c r="AA532" i="1"/>
  <c r="AA531" i="1" s="1"/>
  <c r="AA533" i="1"/>
  <c r="AA534" i="1"/>
  <c r="AA535" i="1"/>
  <c r="AA536" i="1"/>
  <c r="AA537" i="1"/>
  <c r="AA538" i="1"/>
  <c r="AA539" i="1"/>
  <c r="AA541" i="1"/>
  <c r="AA542" i="1"/>
  <c r="AA543" i="1"/>
  <c r="AA544" i="1"/>
  <c r="AA546" i="1"/>
  <c r="AA547" i="1"/>
  <c r="AA550" i="1"/>
  <c r="AA549" i="1" s="1"/>
  <c r="AA548" i="1" s="1"/>
  <c r="AA551" i="1"/>
  <c r="AA552" i="1"/>
  <c r="AA553" i="1"/>
  <c r="AA554" i="1"/>
  <c r="AI3" i="1"/>
  <c r="AI5" i="1"/>
  <c r="AI6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2" i="1"/>
  <c r="AI21" i="1" s="1"/>
  <c r="AI24" i="1"/>
  <c r="AI25" i="1"/>
  <c r="AI26" i="1"/>
  <c r="AI27" i="1"/>
  <c r="AI28" i="1"/>
  <c r="AI29" i="1"/>
  <c r="AI30" i="1"/>
  <c r="AI31" i="1"/>
  <c r="AI34" i="1"/>
  <c r="AI35" i="1"/>
  <c r="AI36" i="1"/>
  <c r="AI37" i="1"/>
  <c r="AI38" i="1"/>
  <c r="AI39" i="1"/>
  <c r="S39" i="1" s="1"/>
  <c r="AI40" i="1"/>
  <c r="AI41" i="1"/>
  <c r="AI42" i="1"/>
  <c r="AI43" i="1"/>
  <c r="AI44" i="1"/>
  <c r="AI45" i="1"/>
  <c r="AI46" i="1"/>
  <c r="AI48" i="1"/>
  <c r="AI47" i="1" s="1"/>
  <c r="AI49" i="1"/>
  <c r="AI50" i="1"/>
  <c r="AI51" i="1"/>
  <c r="AI52" i="1"/>
  <c r="AI53" i="1"/>
  <c r="AI54" i="1"/>
  <c r="AI55" i="1"/>
  <c r="AI56" i="1"/>
  <c r="AI58" i="1"/>
  <c r="AI59" i="1"/>
  <c r="AI60" i="1"/>
  <c r="AI61" i="1"/>
  <c r="AI62" i="1"/>
  <c r="S62" i="1" s="1"/>
  <c r="AI63" i="1"/>
  <c r="AI64" i="1"/>
  <c r="AI65" i="1"/>
  <c r="AI66" i="1"/>
  <c r="AI68" i="1"/>
  <c r="AI67" i="1" s="1"/>
  <c r="AI69" i="1"/>
  <c r="AI72" i="1"/>
  <c r="AI73" i="1"/>
  <c r="AI74" i="1"/>
  <c r="AI75" i="1"/>
  <c r="AI77" i="1"/>
  <c r="AI76" i="1" s="1"/>
  <c r="AI78" i="1"/>
  <c r="AI79" i="1"/>
  <c r="AI80" i="1"/>
  <c r="AI81" i="1"/>
  <c r="AI83" i="1"/>
  <c r="AI84" i="1"/>
  <c r="AI85" i="1"/>
  <c r="AI86" i="1"/>
  <c r="AI87" i="1"/>
  <c r="AI88" i="1"/>
  <c r="AI89" i="1"/>
  <c r="AI90" i="1"/>
  <c r="AI91" i="1"/>
  <c r="AI92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9" i="1"/>
  <c r="AI110" i="1"/>
  <c r="AI111" i="1"/>
  <c r="AI113" i="1"/>
  <c r="AI114" i="1" s="1"/>
  <c r="AI115" i="1"/>
  <c r="AI116" i="1"/>
  <c r="AI118" i="1"/>
  <c r="AI119" i="1"/>
  <c r="AI120" i="1"/>
  <c r="AI121" i="1"/>
  <c r="AI123" i="1"/>
  <c r="AI122" i="1" s="1"/>
  <c r="AI124" i="1"/>
  <c r="AI125" i="1"/>
  <c r="AI126" i="1"/>
  <c r="AI127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4" i="1"/>
  <c r="AI145" i="1"/>
  <c r="AI146" i="1"/>
  <c r="AI147" i="1"/>
  <c r="AI148" i="1"/>
  <c r="AI149" i="1"/>
  <c r="AI150" i="1"/>
  <c r="AI151" i="1"/>
  <c r="AI152" i="1"/>
  <c r="AI153" i="1"/>
  <c r="AI154" i="1"/>
  <c r="AI156" i="1"/>
  <c r="AI157" i="1"/>
  <c r="AI158" i="1"/>
  <c r="AI159" i="1"/>
  <c r="AI160" i="1"/>
  <c r="AI161" i="1"/>
  <c r="AI163" i="1"/>
  <c r="AI162" i="1" s="1"/>
  <c r="AI164" i="1"/>
  <c r="AI165" i="1"/>
  <c r="AI166" i="1"/>
  <c r="AI167" i="1"/>
  <c r="AI168" i="1"/>
  <c r="AI170" i="1"/>
  <c r="AI171" i="1"/>
  <c r="AI172" i="1"/>
  <c r="AI173" i="1"/>
  <c r="AI174" i="1"/>
  <c r="AI175" i="1"/>
  <c r="AI176" i="1"/>
  <c r="AI177" i="1"/>
  <c r="AI178" i="1"/>
  <c r="AI180" i="1"/>
  <c r="AI179" i="1" s="1"/>
  <c r="AI181" i="1"/>
  <c r="AI182" i="1"/>
  <c r="AI183" i="1"/>
  <c r="AI185" i="1"/>
  <c r="AI186" i="1"/>
  <c r="AI187" i="1"/>
  <c r="AI189" i="1"/>
  <c r="AI190" i="1"/>
  <c r="AI191" i="1"/>
  <c r="AI192" i="1"/>
  <c r="AI193" i="1"/>
  <c r="AI194" i="1"/>
  <c r="AI195" i="1"/>
  <c r="AI197" i="1"/>
  <c r="AI198" i="1"/>
  <c r="AI200" i="1"/>
  <c r="AI201" i="1"/>
  <c r="AI202" i="1"/>
  <c r="AI32" i="1" s="1"/>
  <c r="AI203" i="1"/>
  <c r="AI204" i="1"/>
  <c r="AI206" i="1"/>
  <c r="AI208" i="1"/>
  <c r="AI209" i="1"/>
  <c r="AI210" i="1"/>
  <c r="AI211" i="1"/>
  <c r="AI212" i="1"/>
  <c r="AI213" i="1"/>
  <c r="AI215" i="1"/>
  <c r="AI214" i="1" s="1"/>
  <c r="AI216" i="1"/>
  <c r="AI219" i="1"/>
  <c r="AI220" i="1"/>
  <c r="AI221" i="1"/>
  <c r="AI222" i="1"/>
  <c r="AI223" i="1"/>
  <c r="AI224" i="1"/>
  <c r="AI226" i="1"/>
  <c r="AI227" i="1"/>
  <c r="AI228" i="1"/>
  <c r="AI229" i="1"/>
  <c r="AI230" i="1"/>
  <c r="AI231" i="1"/>
  <c r="AI232" i="1"/>
  <c r="AI233" i="1"/>
  <c r="AI234" i="1"/>
  <c r="AI236" i="1"/>
  <c r="AI235" i="1" s="1"/>
  <c r="AI237" i="1"/>
  <c r="AI238" i="1"/>
  <c r="AI240" i="1"/>
  <c r="AI239" i="1" s="1"/>
  <c r="AI242" i="1"/>
  <c r="AI244" i="1"/>
  <c r="AI245" i="1"/>
  <c r="AI246" i="1"/>
  <c r="AI247" i="1"/>
  <c r="AI249" i="1"/>
  <c r="AI250" i="1"/>
  <c r="AI251" i="1"/>
  <c r="AI253" i="1"/>
  <c r="AI252" i="1" s="1"/>
  <c r="AI254" i="1"/>
  <c r="AI255" i="1"/>
  <c r="AI256" i="1"/>
  <c r="AI257" i="1"/>
  <c r="AI259" i="1"/>
  <c r="AI260" i="1"/>
  <c r="AI261" i="1"/>
  <c r="AI262" i="1"/>
  <c r="AI263" i="1"/>
  <c r="AI264" i="1"/>
  <c r="AI265" i="1"/>
  <c r="AI266" i="1"/>
  <c r="AI267" i="1"/>
  <c r="AI268" i="1"/>
  <c r="AI270" i="1"/>
  <c r="AI271" i="1"/>
  <c r="AI274" i="1"/>
  <c r="AI275" i="1"/>
  <c r="AI276" i="1"/>
  <c r="AI277" i="1"/>
  <c r="AI278" i="1"/>
  <c r="AI280" i="1"/>
  <c r="AI281" i="1"/>
  <c r="AI284" i="1"/>
  <c r="AI285" i="1"/>
  <c r="AI287" i="1"/>
  <c r="AI286" i="1" s="1"/>
  <c r="AI288" i="1"/>
  <c r="AI290" i="1"/>
  <c r="AI291" i="1"/>
  <c r="AI292" i="1"/>
  <c r="AI294" i="1"/>
  <c r="AI293" i="1" s="1"/>
  <c r="AI296" i="1"/>
  <c r="AI297" i="1"/>
  <c r="AI298" i="1"/>
  <c r="AI299" i="1"/>
  <c r="AI300" i="1"/>
  <c r="AI301" i="1"/>
  <c r="AI302" i="1"/>
  <c r="AI303" i="1"/>
  <c r="AI304" i="1"/>
  <c r="AI306" i="1"/>
  <c r="AI305" i="1" s="1"/>
  <c r="AI307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3" i="1"/>
  <c r="AI325" i="1"/>
  <c r="AI326" i="1"/>
  <c r="AI327" i="1"/>
  <c r="AI328" i="1"/>
  <c r="AI329" i="1"/>
  <c r="AI331" i="1"/>
  <c r="AI332" i="1"/>
  <c r="AI330" i="1" s="1"/>
  <c r="AI335" i="1"/>
  <c r="AI334" i="1" s="1"/>
  <c r="AI336" i="1"/>
  <c r="AI337" i="1"/>
  <c r="AI338" i="1"/>
  <c r="AI339" i="1"/>
  <c r="AI340" i="1"/>
  <c r="AI342" i="1"/>
  <c r="AI341" i="1" s="1"/>
  <c r="AI343" i="1"/>
  <c r="AI344" i="1"/>
  <c r="AI345" i="1"/>
  <c r="AI346" i="1"/>
  <c r="AI347" i="1"/>
  <c r="AI348" i="1"/>
  <c r="AI349" i="1"/>
  <c r="AI350" i="1"/>
  <c r="AI351" i="1"/>
  <c r="AI352" i="1"/>
  <c r="AI354" i="1"/>
  <c r="AI356" i="1"/>
  <c r="AI355" i="1" s="1"/>
  <c r="AI357" i="1"/>
  <c r="AI358" i="1"/>
  <c r="AI359" i="1"/>
  <c r="AI360" i="1"/>
  <c r="AI361" i="1"/>
  <c r="AI362" i="1"/>
  <c r="AI363" i="1"/>
  <c r="AI364" i="1"/>
  <c r="AI365" i="1"/>
  <c r="AI366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1" i="1"/>
  <c r="AI380" i="1" s="1"/>
  <c r="AI382" i="1"/>
  <c r="AI384" i="1"/>
  <c r="AI383" i="1" s="1"/>
  <c r="AI387" i="1"/>
  <c r="AI386" i="1" s="1"/>
  <c r="AI388" i="1"/>
  <c r="AI389" i="1"/>
  <c r="AI391" i="1"/>
  <c r="AI392" i="1"/>
  <c r="AI393" i="1"/>
  <c r="AI394" i="1"/>
  <c r="AI395" i="1"/>
  <c r="AI396" i="1"/>
  <c r="AI397" i="1"/>
  <c r="AI398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7" i="1"/>
  <c r="AI418" i="1"/>
  <c r="AI419" i="1"/>
  <c r="AI420" i="1"/>
  <c r="AI421" i="1"/>
  <c r="AI422" i="1"/>
  <c r="AI423" i="1"/>
  <c r="AI424" i="1"/>
  <c r="AI425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6" i="1"/>
  <c r="AI457" i="1"/>
  <c r="AI458" i="1"/>
  <c r="AI459" i="1"/>
  <c r="AI461" i="1"/>
  <c r="AI462" i="1"/>
  <c r="AI463" i="1"/>
  <c r="AI464" i="1"/>
  <c r="AI465" i="1"/>
  <c r="AI466" i="1"/>
  <c r="AI467" i="1"/>
  <c r="AI468" i="1"/>
  <c r="AI469" i="1"/>
  <c r="AI470" i="1"/>
  <c r="AI471" i="1"/>
  <c r="AI473" i="1"/>
  <c r="AI474" i="1"/>
  <c r="AI476" i="1"/>
  <c r="AI475" i="1" s="1"/>
  <c r="AI477" i="1"/>
  <c r="AI478" i="1"/>
  <c r="AI479" i="1"/>
  <c r="AI480" i="1"/>
  <c r="AI481" i="1"/>
  <c r="AI482" i="1"/>
  <c r="AI483" i="1"/>
  <c r="AI169" i="1" s="1"/>
  <c r="AI484" i="1"/>
  <c r="AI485" i="1"/>
  <c r="AI487" i="1"/>
  <c r="AI488" i="1"/>
  <c r="AI489" i="1"/>
  <c r="AI490" i="1"/>
  <c r="AI493" i="1"/>
  <c r="AI494" i="1"/>
  <c r="AI495" i="1"/>
  <c r="AI496" i="1"/>
  <c r="AI497" i="1"/>
  <c r="AI498" i="1"/>
  <c r="AI499" i="1"/>
  <c r="AI500" i="1"/>
  <c r="AI501" i="1"/>
  <c r="AI502" i="1"/>
  <c r="AI503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5" i="1"/>
  <c r="AI527" i="1"/>
  <c r="AI526" i="1" s="1"/>
  <c r="AI530" i="1"/>
  <c r="AI529" i="1" s="1"/>
  <c r="AI528" i="1" s="1"/>
  <c r="AI532" i="1"/>
  <c r="AI531" i="1" s="1"/>
  <c r="AI533" i="1"/>
  <c r="AI534" i="1"/>
  <c r="AI535" i="1"/>
  <c r="AI536" i="1"/>
  <c r="AI537" i="1"/>
  <c r="AI538" i="1"/>
  <c r="AI539" i="1"/>
  <c r="AI541" i="1"/>
  <c r="AI542" i="1"/>
  <c r="AI543" i="1"/>
  <c r="AI544" i="1"/>
  <c r="AI546" i="1"/>
  <c r="AI547" i="1"/>
  <c r="AI550" i="1"/>
  <c r="AI549" i="1" s="1"/>
  <c r="AI548" i="1" s="1"/>
  <c r="AI551" i="1"/>
  <c r="AI552" i="1"/>
  <c r="AI553" i="1"/>
  <c r="AI554" i="1"/>
  <c r="U3" i="1"/>
  <c r="U5" i="1"/>
  <c r="U6" i="1"/>
  <c r="U8" i="1"/>
  <c r="U9" i="1"/>
  <c r="U10" i="1"/>
  <c r="U11" i="1"/>
  <c r="U12" i="1"/>
  <c r="U13" i="1"/>
  <c r="U14" i="1"/>
  <c r="U18" i="1"/>
  <c r="U217" i="1" s="1"/>
  <c r="U19" i="1"/>
  <c r="U20" i="1"/>
  <c r="U22" i="1"/>
  <c r="U23" i="1" s="1"/>
  <c r="U24" i="1"/>
  <c r="U25" i="1"/>
  <c r="U27" i="1"/>
  <c r="U28" i="1"/>
  <c r="U29" i="1"/>
  <c r="U30" i="1"/>
  <c r="U31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8" i="1"/>
  <c r="U47" i="1" s="1"/>
  <c r="U49" i="1"/>
  <c r="U50" i="1"/>
  <c r="U51" i="1"/>
  <c r="U52" i="1"/>
  <c r="U53" i="1"/>
  <c r="U54" i="1"/>
  <c r="U55" i="1"/>
  <c r="U56" i="1"/>
  <c r="U58" i="1"/>
  <c r="U59" i="1"/>
  <c r="U60" i="1"/>
  <c r="U61" i="1"/>
  <c r="U62" i="1"/>
  <c r="U63" i="1"/>
  <c r="U64" i="1"/>
  <c r="U65" i="1"/>
  <c r="U68" i="1"/>
  <c r="U67" i="1" s="1"/>
  <c r="U69" i="1"/>
  <c r="U72" i="1"/>
  <c r="U73" i="1"/>
  <c r="U74" i="1"/>
  <c r="U75" i="1"/>
  <c r="U77" i="1"/>
  <c r="U76" i="1" s="1"/>
  <c r="U78" i="1"/>
  <c r="U79" i="1"/>
  <c r="U80" i="1"/>
  <c r="U81" i="1"/>
  <c r="U83" i="1"/>
  <c r="U84" i="1"/>
  <c r="U85" i="1"/>
  <c r="U86" i="1"/>
  <c r="U88" i="1"/>
  <c r="U87" i="1" s="1"/>
  <c r="U89" i="1"/>
  <c r="U90" i="1"/>
  <c r="U91" i="1"/>
  <c r="U92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9" i="1"/>
  <c r="U110" i="1"/>
  <c r="U111" i="1"/>
  <c r="U113" i="1"/>
  <c r="U112" i="1" s="1"/>
  <c r="U115" i="1"/>
  <c r="U116" i="1"/>
  <c r="U118" i="1"/>
  <c r="U120" i="1"/>
  <c r="U121" i="1"/>
  <c r="U123" i="1"/>
  <c r="U122" i="1" s="1"/>
  <c r="U124" i="1"/>
  <c r="U125" i="1"/>
  <c r="U126" i="1"/>
  <c r="U127" i="1"/>
  <c r="U129" i="1"/>
  <c r="U130" i="1"/>
  <c r="U131" i="1"/>
  <c r="U133" i="1"/>
  <c r="U134" i="1"/>
  <c r="U135" i="1"/>
  <c r="U136" i="1"/>
  <c r="U137" i="1"/>
  <c r="U138" i="1"/>
  <c r="U139" i="1"/>
  <c r="U140" i="1"/>
  <c r="U141" i="1"/>
  <c r="U142" i="1"/>
  <c r="U144" i="1"/>
  <c r="U145" i="1"/>
  <c r="U146" i="1"/>
  <c r="U147" i="1"/>
  <c r="U148" i="1"/>
  <c r="U149" i="1"/>
  <c r="U150" i="1"/>
  <c r="U151" i="1"/>
  <c r="U152" i="1"/>
  <c r="U154" i="1"/>
  <c r="U156" i="1"/>
  <c r="U157" i="1"/>
  <c r="U158" i="1"/>
  <c r="U159" i="1"/>
  <c r="U160" i="1"/>
  <c r="U161" i="1"/>
  <c r="U163" i="1"/>
  <c r="U162" i="1" s="1"/>
  <c r="U164" i="1"/>
  <c r="U165" i="1"/>
  <c r="U166" i="1"/>
  <c r="U167" i="1"/>
  <c r="U168" i="1"/>
  <c r="U170" i="1"/>
  <c r="U171" i="1"/>
  <c r="U172" i="1"/>
  <c r="U173" i="1"/>
  <c r="U174" i="1"/>
  <c r="U175" i="1"/>
  <c r="U176" i="1"/>
  <c r="U177" i="1"/>
  <c r="U178" i="1"/>
  <c r="U180" i="1"/>
  <c r="U179" i="1" s="1"/>
  <c r="U181" i="1"/>
  <c r="U182" i="1"/>
  <c r="U183" i="1"/>
  <c r="U185" i="1"/>
  <c r="U186" i="1"/>
  <c r="U187" i="1"/>
  <c r="U189" i="1"/>
  <c r="U190" i="1"/>
  <c r="U191" i="1"/>
  <c r="U192" i="1"/>
  <c r="U193" i="1"/>
  <c r="U194" i="1"/>
  <c r="U195" i="1"/>
  <c r="U197" i="1"/>
  <c r="U198" i="1"/>
  <c r="U200" i="1"/>
  <c r="U201" i="1"/>
  <c r="U202" i="1"/>
  <c r="U32" i="1" s="1"/>
  <c r="U203" i="1"/>
  <c r="U204" i="1"/>
  <c r="U206" i="1"/>
  <c r="U215" i="1"/>
  <c r="U214" i="1" s="1"/>
  <c r="U216" i="1"/>
  <c r="U219" i="1"/>
  <c r="U220" i="1"/>
  <c r="U221" i="1"/>
  <c r="U222" i="1"/>
  <c r="U223" i="1"/>
  <c r="U224" i="1"/>
  <c r="U226" i="1"/>
  <c r="U227" i="1"/>
  <c r="U228" i="1"/>
  <c r="U229" i="1"/>
  <c r="U230" i="1"/>
  <c r="U231" i="1"/>
  <c r="U232" i="1"/>
  <c r="U233" i="1"/>
  <c r="U234" i="1"/>
  <c r="U236" i="1"/>
  <c r="U235" i="1" s="1"/>
  <c r="U237" i="1"/>
  <c r="U238" i="1"/>
  <c r="U240" i="1"/>
  <c r="U239" i="1" s="1"/>
  <c r="U242" i="1"/>
  <c r="U244" i="1"/>
  <c r="U245" i="1"/>
  <c r="U246" i="1"/>
  <c r="U247" i="1"/>
  <c r="U249" i="1"/>
  <c r="U250" i="1"/>
  <c r="U251" i="1"/>
  <c r="U253" i="1"/>
  <c r="U252" i="1" s="1"/>
  <c r="U254" i="1"/>
  <c r="U255" i="1"/>
  <c r="U256" i="1"/>
  <c r="U257" i="1"/>
  <c r="U259" i="1"/>
  <c r="U260" i="1"/>
  <c r="U261" i="1"/>
  <c r="U262" i="1"/>
  <c r="U263" i="1"/>
  <c r="U267" i="1"/>
  <c r="U268" i="1"/>
  <c r="U270" i="1"/>
  <c r="U271" i="1"/>
  <c r="U274" i="1"/>
  <c r="U275" i="1"/>
  <c r="U276" i="1"/>
  <c r="U277" i="1"/>
  <c r="U278" i="1"/>
  <c r="U280" i="1"/>
  <c r="U281" i="1"/>
  <c r="U284" i="1"/>
  <c r="U285" i="1"/>
  <c r="U287" i="1"/>
  <c r="U286" i="1" s="1"/>
  <c r="U288" i="1"/>
  <c r="U290" i="1"/>
  <c r="U291" i="1"/>
  <c r="U292" i="1"/>
  <c r="U294" i="1"/>
  <c r="U293" i="1" s="1"/>
  <c r="U296" i="1"/>
  <c r="U297" i="1"/>
  <c r="U298" i="1"/>
  <c r="U299" i="1"/>
  <c r="U300" i="1"/>
  <c r="U301" i="1"/>
  <c r="U302" i="1"/>
  <c r="U303" i="1"/>
  <c r="U304" i="1"/>
  <c r="U306" i="1"/>
  <c r="U305" i="1" s="1"/>
  <c r="U307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3" i="1"/>
  <c r="U329" i="1"/>
  <c r="U331" i="1"/>
  <c r="U332" i="1"/>
  <c r="U335" i="1"/>
  <c r="U334" i="1" s="1"/>
  <c r="U336" i="1"/>
  <c r="U337" i="1"/>
  <c r="U338" i="1"/>
  <c r="U339" i="1"/>
  <c r="U340" i="1"/>
  <c r="U342" i="1"/>
  <c r="U341" i="1" s="1"/>
  <c r="U343" i="1"/>
  <c r="U344" i="1"/>
  <c r="U345" i="1"/>
  <c r="U346" i="1"/>
  <c r="U347" i="1"/>
  <c r="U348" i="1"/>
  <c r="U349" i="1"/>
  <c r="U350" i="1"/>
  <c r="U351" i="1"/>
  <c r="U352" i="1"/>
  <c r="U354" i="1"/>
  <c r="U356" i="1"/>
  <c r="U355" i="1" s="1"/>
  <c r="U357" i="1"/>
  <c r="U358" i="1"/>
  <c r="U359" i="1"/>
  <c r="U360" i="1"/>
  <c r="U361" i="1"/>
  <c r="U362" i="1"/>
  <c r="U363" i="1"/>
  <c r="U364" i="1"/>
  <c r="U365" i="1"/>
  <c r="U366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1" i="1"/>
  <c r="U380" i="1" s="1"/>
  <c r="U382" i="1"/>
  <c r="U384" i="1"/>
  <c r="U383" i="1" s="1"/>
  <c r="U387" i="1"/>
  <c r="U386" i="1" s="1"/>
  <c r="U388" i="1"/>
  <c r="U389" i="1"/>
  <c r="U391" i="1"/>
  <c r="U392" i="1"/>
  <c r="U393" i="1"/>
  <c r="U394" i="1"/>
  <c r="U395" i="1"/>
  <c r="U396" i="1"/>
  <c r="U397" i="1"/>
  <c r="U398" i="1"/>
  <c r="U400" i="1"/>
  <c r="U401" i="1"/>
  <c r="U402" i="1"/>
  <c r="U403" i="1"/>
  <c r="U404" i="1"/>
  <c r="U411" i="1"/>
  <c r="U412" i="1"/>
  <c r="U413" i="1"/>
  <c r="U414" i="1"/>
  <c r="U415" i="1"/>
  <c r="U417" i="1"/>
  <c r="U418" i="1"/>
  <c r="U419" i="1"/>
  <c r="U420" i="1"/>
  <c r="U421" i="1"/>
  <c r="U422" i="1"/>
  <c r="U423" i="1"/>
  <c r="U424" i="1"/>
  <c r="U425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6" i="1"/>
  <c r="U457" i="1"/>
  <c r="U458" i="1"/>
  <c r="U459" i="1"/>
  <c r="U461" i="1"/>
  <c r="U462" i="1"/>
  <c r="U463" i="1"/>
  <c r="U464" i="1"/>
  <c r="U465" i="1"/>
  <c r="U466" i="1"/>
  <c r="U467" i="1"/>
  <c r="U468" i="1"/>
  <c r="U469" i="1"/>
  <c r="U470" i="1"/>
  <c r="U471" i="1"/>
  <c r="U473" i="1"/>
  <c r="U474" i="1"/>
  <c r="U476" i="1"/>
  <c r="U475" i="1" s="1"/>
  <c r="U477" i="1"/>
  <c r="U478" i="1"/>
  <c r="U479" i="1"/>
  <c r="U480" i="1"/>
  <c r="U481" i="1"/>
  <c r="U482" i="1"/>
  <c r="U483" i="1"/>
  <c r="U169" i="1" s="1"/>
  <c r="U484" i="1"/>
  <c r="U485" i="1"/>
  <c r="U487" i="1"/>
  <c r="U488" i="1"/>
  <c r="U489" i="1"/>
  <c r="U490" i="1"/>
  <c r="U495" i="1"/>
  <c r="U496" i="1"/>
  <c r="U497" i="1"/>
  <c r="U498" i="1"/>
  <c r="U499" i="1"/>
  <c r="U500" i="1"/>
  <c r="U501" i="1"/>
  <c r="U502" i="1"/>
  <c r="U503" i="1"/>
  <c r="U505" i="1"/>
  <c r="U506" i="1"/>
  <c r="U507" i="1"/>
  <c r="U508" i="1"/>
  <c r="U509" i="1"/>
  <c r="U510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7" i="1"/>
  <c r="U526" i="1" s="1"/>
  <c r="U530" i="1"/>
  <c r="U529" i="1" s="1"/>
  <c r="U528" i="1" s="1"/>
  <c r="U532" i="1"/>
  <c r="U531" i="1" s="1"/>
  <c r="U533" i="1"/>
  <c r="U534" i="1"/>
  <c r="U535" i="1"/>
  <c r="U536" i="1"/>
  <c r="U537" i="1"/>
  <c r="U538" i="1"/>
  <c r="U539" i="1"/>
  <c r="U541" i="1"/>
  <c r="U542" i="1"/>
  <c r="U543" i="1"/>
  <c r="U544" i="1"/>
  <c r="U546" i="1"/>
  <c r="U547" i="1"/>
  <c r="U550" i="1"/>
  <c r="U549" i="1" s="1"/>
  <c r="U548" i="1" s="1"/>
  <c r="U551" i="1"/>
  <c r="U552" i="1"/>
  <c r="U553" i="1"/>
  <c r="U554" i="1"/>
  <c r="V3" i="1"/>
  <c r="W3" i="1"/>
  <c r="X3" i="1"/>
  <c r="Y3" i="1"/>
  <c r="Z3" i="1"/>
  <c r="AB3" i="1"/>
  <c r="AC3" i="1"/>
  <c r="AD3" i="1"/>
  <c r="AE3" i="1"/>
  <c r="AF3" i="1"/>
  <c r="AG3" i="1"/>
  <c r="AH3" i="1"/>
  <c r="V5" i="1"/>
  <c r="W5" i="1"/>
  <c r="X5" i="1"/>
  <c r="Y5" i="1"/>
  <c r="Z5" i="1"/>
  <c r="AB5" i="1"/>
  <c r="AC5" i="1"/>
  <c r="AD5" i="1"/>
  <c r="AE5" i="1"/>
  <c r="AF5" i="1"/>
  <c r="AG5" i="1"/>
  <c r="AH5" i="1"/>
  <c r="V6" i="1"/>
  <c r="W6" i="1"/>
  <c r="X6" i="1"/>
  <c r="Y6" i="1"/>
  <c r="Z6" i="1"/>
  <c r="AB6" i="1"/>
  <c r="AC6" i="1"/>
  <c r="AD6" i="1"/>
  <c r="AE6" i="1"/>
  <c r="AF6" i="1"/>
  <c r="AG6" i="1"/>
  <c r="AH6" i="1"/>
  <c r="AE7" i="1"/>
  <c r="AH7" i="1"/>
  <c r="V8" i="1"/>
  <c r="W8" i="1"/>
  <c r="X8" i="1"/>
  <c r="Y8" i="1"/>
  <c r="Z8" i="1"/>
  <c r="AB8" i="1"/>
  <c r="AC8" i="1"/>
  <c r="AD8" i="1"/>
  <c r="AE8" i="1"/>
  <c r="AF8" i="1"/>
  <c r="AF7" i="1" s="1"/>
  <c r="AG8" i="1"/>
  <c r="AG7" i="1" s="1"/>
  <c r="V9" i="1"/>
  <c r="W9" i="1"/>
  <c r="X9" i="1"/>
  <c r="Y9" i="1"/>
  <c r="Z9" i="1"/>
  <c r="AB9" i="1"/>
  <c r="AC9" i="1"/>
  <c r="AD9" i="1"/>
  <c r="AE9" i="1"/>
  <c r="AF9" i="1"/>
  <c r="AG9" i="1"/>
  <c r="AH9" i="1"/>
  <c r="V10" i="1"/>
  <c r="W10" i="1"/>
  <c r="X10" i="1"/>
  <c r="Y10" i="1"/>
  <c r="Z10" i="1"/>
  <c r="AB10" i="1"/>
  <c r="AC10" i="1"/>
  <c r="AD10" i="1"/>
  <c r="AE10" i="1"/>
  <c r="AF10" i="1"/>
  <c r="AG10" i="1"/>
  <c r="AH10" i="1"/>
  <c r="V11" i="1"/>
  <c r="W11" i="1"/>
  <c r="X11" i="1"/>
  <c r="Y11" i="1"/>
  <c r="Z11" i="1"/>
  <c r="AB11" i="1"/>
  <c r="AC11" i="1"/>
  <c r="AD11" i="1"/>
  <c r="AE11" i="1"/>
  <c r="AF11" i="1"/>
  <c r="AG11" i="1"/>
  <c r="AH11" i="1"/>
  <c r="V12" i="1"/>
  <c r="W12" i="1"/>
  <c r="X12" i="1"/>
  <c r="Y12" i="1"/>
  <c r="Z12" i="1"/>
  <c r="AB12" i="1"/>
  <c r="AC12" i="1"/>
  <c r="AD12" i="1"/>
  <c r="AE12" i="1"/>
  <c r="AF12" i="1"/>
  <c r="AG12" i="1"/>
  <c r="AH12" i="1"/>
  <c r="V13" i="1"/>
  <c r="W13" i="1"/>
  <c r="X13" i="1"/>
  <c r="Y13" i="1"/>
  <c r="Z13" i="1"/>
  <c r="AB13" i="1"/>
  <c r="AC13" i="1"/>
  <c r="AD13" i="1"/>
  <c r="AE13" i="1"/>
  <c r="AF13" i="1"/>
  <c r="AG13" i="1"/>
  <c r="AH13" i="1"/>
  <c r="V14" i="1"/>
  <c r="W14" i="1"/>
  <c r="X14" i="1"/>
  <c r="Y14" i="1"/>
  <c r="Z14" i="1"/>
  <c r="AB14" i="1"/>
  <c r="AC14" i="1"/>
  <c r="AD14" i="1"/>
  <c r="AE14" i="1"/>
  <c r="AF14" i="1"/>
  <c r="AG14" i="1"/>
  <c r="AH14" i="1"/>
  <c r="V18" i="1"/>
  <c r="V217" i="1" s="1"/>
  <c r="W18" i="1"/>
  <c r="W218" i="1" s="1"/>
  <c r="X18" i="1"/>
  <c r="X15" i="1" s="1"/>
  <c r="Y18" i="1"/>
  <c r="Y16" i="1" s="1"/>
  <c r="Z18" i="1"/>
  <c r="Z17" i="1" s="1"/>
  <c r="AB18" i="1"/>
  <c r="AB217" i="1" s="1"/>
  <c r="AC18" i="1"/>
  <c r="AC217" i="1" s="1"/>
  <c r="AD18" i="1"/>
  <c r="AD217" i="1" s="1"/>
  <c r="AE18" i="1"/>
  <c r="AE218" i="1" s="1"/>
  <c r="AF18" i="1"/>
  <c r="AF15" i="1" s="1"/>
  <c r="AG18" i="1"/>
  <c r="AG16" i="1" s="1"/>
  <c r="AH18" i="1"/>
  <c r="AH17" i="1" s="1"/>
  <c r="V19" i="1"/>
  <c r="W19" i="1"/>
  <c r="X19" i="1"/>
  <c r="Y19" i="1"/>
  <c r="Z19" i="1"/>
  <c r="AB19" i="1"/>
  <c r="AC19" i="1"/>
  <c r="AD19" i="1"/>
  <c r="AE19" i="1"/>
  <c r="AF19" i="1"/>
  <c r="AG19" i="1"/>
  <c r="AH19" i="1"/>
  <c r="V20" i="1"/>
  <c r="W20" i="1"/>
  <c r="X20" i="1"/>
  <c r="Y20" i="1"/>
  <c r="Z20" i="1"/>
  <c r="AB20" i="1"/>
  <c r="AC20" i="1"/>
  <c r="AD20" i="1"/>
  <c r="AE20" i="1"/>
  <c r="AF20" i="1"/>
  <c r="AG20" i="1"/>
  <c r="AH20" i="1"/>
  <c r="V22" i="1"/>
  <c r="V21" i="1" s="1"/>
  <c r="W22" i="1"/>
  <c r="W23" i="1" s="1"/>
  <c r="X22" i="1"/>
  <c r="X23" i="1" s="1"/>
  <c r="Y22" i="1"/>
  <c r="Y23" i="1" s="1"/>
  <c r="Z22" i="1"/>
  <c r="Z23" i="1" s="1"/>
  <c r="AB22" i="1"/>
  <c r="AB23" i="1" s="1"/>
  <c r="AC22" i="1"/>
  <c r="AD22" i="1"/>
  <c r="AD23" i="1" s="1"/>
  <c r="AE22" i="1"/>
  <c r="AE21" i="1" s="1"/>
  <c r="AF22" i="1"/>
  <c r="AF21" i="1" s="1"/>
  <c r="AG22" i="1"/>
  <c r="AG21" i="1" s="1"/>
  <c r="AH22" i="1"/>
  <c r="AH21" i="1" s="1"/>
  <c r="V24" i="1"/>
  <c r="W24" i="1"/>
  <c r="X24" i="1"/>
  <c r="Y24" i="1"/>
  <c r="Z24" i="1"/>
  <c r="AB24" i="1"/>
  <c r="AC24" i="1"/>
  <c r="AD24" i="1"/>
  <c r="AE24" i="1"/>
  <c r="AF24" i="1"/>
  <c r="AG24" i="1"/>
  <c r="AH24" i="1"/>
  <c r="V25" i="1"/>
  <c r="W25" i="1"/>
  <c r="X25" i="1"/>
  <c r="Y25" i="1"/>
  <c r="Z25" i="1"/>
  <c r="AB25" i="1"/>
  <c r="AC25" i="1"/>
  <c r="AD25" i="1"/>
  <c r="AE25" i="1"/>
  <c r="AF25" i="1"/>
  <c r="AG25" i="1"/>
  <c r="AH25" i="1"/>
  <c r="V27" i="1"/>
  <c r="W27" i="1"/>
  <c r="X27" i="1"/>
  <c r="Y27" i="1"/>
  <c r="Z27" i="1"/>
  <c r="AB27" i="1"/>
  <c r="AC27" i="1"/>
  <c r="AD27" i="1"/>
  <c r="AE27" i="1"/>
  <c r="AF27" i="1"/>
  <c r="AG27" i="1"/>
  <c r="AH27" i="1"/>
  <c r="V28" i="1"/>
  <c r="W28" i="1"/>
  <c r="X28" i="1"/>
  <c r="Y28" i="1"/>
  <c r="Z28" i="1"/>
  <c r="AB28" i="1"/>
  <c r="AC28" i="1"/>
  <c r="AD28" i="1"/>
  <c r="AE28" i="1"/>
  <c r="AF28" i="1"/>
  <c r="AG28" i="1"/>
  <c r="AH28" i="1"/>
  <c r="V29" i="1"/>
  <c r="W29" i="1"/>
  <c r="X29" i="1"/>
  <c r="Y29" i="1"/>
  <c r="Z29" i="1"/>
  <c r="AB29" i="1"/>
  <c r="AC29" i="1"/>
  <c r="AD29" i="1"/>
  <c r="AE29" i="1"/>
  <c r="AF29" i="1"/>
  <c r="AG29" i="1"/>
  <c r="AH29" i="1"/>
  <c r="V30" i="1"/>
  <c r="W30" i="1"/>
  <c r="X30" i="1"/>
  <c r="Y30" i="1"/>
  <c r="Z30" i="1"/>
  <c r="AB30" i="1"/>
  <c r="AC30" i="1"/>
  <c r="AD30" i="1"/>
  <c r="AE30" i="1"/>
  <c r="AF30" i="1"/>
  <c r="AG30" i="1"/>
  <c r="AH30" i="1"/>
  <c r="V31" i="1"/>
  <c r="W31" i="1"/>
  <c r="X31" i="1"/>
  <c r="Y31" i="1"/>
  <c r="Z31" i="1"/>
  <c r="AB31" i="1"/>
  <c r="AC31" i="1"/>
  <c r="AD31" i="1"/>
  <c r="AE31" i="1"/>
  <c r="AF31" i="1"/>
  <c r="AG31" i="1"/>
  <c r="AH31" i="1"/>
  <c r="V34" i="1"/>
  <c r="W34" i="1"/>
  <c r="X34" i="1"/>
  <c r="Y34" i="1"/>
  <c r="Z34" i="1"/>
  <c r="AB34" i="1"/>
  <c r="AB33" i="1" s="1"/>
  <c r="AC34" i="1"/>
  <c r="AD34" i="1"/>
  <c r="AD33" i="1" s="1"/>
  <c r="AE34" i="1"/>
  <c r="AE33" i="1" s="1"/>
  <c r="AF34" i="1"/>
  <c r="AF33" i="1" s="1"/>
  <c r="AG34" i="1"/>
  <c r="AG33" i="1" s="1"/>
  <c r="AH34" i="1"/>
  <c r="AH33" i="1" s="1"/>
  <c r="V35" i="1"/>
  <c r="W35" i="1"/>
  <c r="X35" i="1"/>
  <c r="Y35" i="1"/>
  <c r="Z35" i="1"/>
  <c r="AB35" i="1"/>
  <c r="AC35" i="1"/>
  <c r="AC33" i="1" s="1"/>
  <c r="AD35" i="1"/>
  <c r="AE35" i="1"/>
  <c r="AF35" i="1"/>
  <c r="AG35" i="1"/>
  <c r="AH35" i="1"/>
  <c r="V36" i="1"/>
  <c r="W36" i="1"/>
  <c r="X36" i="1"/>
  <c r="Y36" i="1"/>
  <c r="Z36" i="1"/>
  <c r="AB36" i="1"/>
  <c r="AC36" i="1"/>
  <c r="AD36" i="1"/>
  <c r="AE36" i="1"/>
  <c r="AF36" i="1"/>
  <c r="AG36" i="1"/>
  <c r="AH36" i="1"/>
  <c r="V37" i="1"/>
  <c r="W37" i="1"/>
  <c r="X37" i="1"/>
  <c r="Y37" i="1"/>
  <c r="Z37" i="1"/>
  <c r="AB37" i="1"/>
  <c r="AC37" i="1"/>
  <c r="AD37" i="1"/>
  <c r="AE37" i="1"/>
  <c r="AF37" i="1"/>
  <c r="AG37" i="1"/>
  <c r="AH37" i="1"/>
  <c r="V38" i="1"/>
  <c r="W38" i="1"/>
  <c r="X38" i="1"/>
  <c r="Y38" i="1"/>
  <c r="Z38" i="1"/>
  <c r="AB38" i="1"/>
  <c r="AC38" i="1"/>
  <c r="AD38" i="1"/>
  <c r="AE38" i="1"/>
  <c r="AF38" i="1"/>
  <c r="AG38" i="1"/>
  <c r="AH38" i="1"/>
  <c r="V39" i="1"/>
  <c r="W39" i="1"/>
  <c r="X39" i="1"/>
  <c r="Y39" i="1"/>
  <c r="Z39" i="1"/>
  <c r="AB39" i="1"/>
  <c r="AD39" i="1"/>
  <c r="AE39" i="1"/>
  <c r="AF39" i="1"/>
  <c r="AG39" i="1"/>
  <c r="AH39" i="1"/>
  <c r="V40" i="1"/>
  <c r="W40" i="1"/>
  <c r="X40" i="1"/>
  <c r="Y40" i="1"/>
  <c r="Z40" i="1"/>
  <c r="AB40" i="1"/>
  <c r="AC40" i="1"/>
  <c r="AD40" i="1"/>
  <c r="AE40" i="1"/>
  <c r="AF40" i="1"/>
  <c r="AG40" i="1"/>
  <c r="AH40" i="1"/>
  <c r="V41" i="1"/>
  <c r="W41" i="1"/>
  <c r="X41" i="1"/>
  <c r="Y41" i="1"/>
  <c r="Z41" i="1"/>
  <c r="AB41" i="1"/>
  <c r="AC41" i="1"/>
  <c r="AD41" i="1"/>
  <c r="AE41" i="1"/>
  <c r="AF41" i="1"/>
  <c r="AG41" i="1"/>
  <c r="AH41" i="1"/>
  <c r="V42" i="1"/>
  <c r="W42" i="1"/>
  <c r="X42" i="1"/>
  <c r="Y42" i="1"/>
  <c r="Z42" i="1"/>
  <c r="AB42" i="1"/>
  <c r="AC42" i="1"/>
  <c r="AD42" i="1"/>
  <c r="AE42" i="1"/>
  <c r="AF42" i="1"/>
  <c r="AG42" i="1"/>
  <c r="AH42" i="1"/>
  <c r="V43" i="1"/>
  <c r="W43" i="1"/>
  <c r="X43" i="1"/>
  <c r="Y43" i="1"/>
  <c r="Z43" i="1"/>
  <c r="AB43" i="1"/>
  <c r="AC43" i="1"/>
  <c r="AD43" i="1"/>
  <c r="AE43" i="1"/>
  <c r="AF43" i="1"/>
  <c r="AG43" i="1"/>
  <c r="AH43" i="1"/>
  <c r="V44" i="1"/>
  <c r="W44" i="1"/>
  <c r="X44" i="1"/>
  <c r="Y44" i="1"/>
  <c r="Z44" i="1"/>
  <c r="AB44" i="1"/>
  <c r="AC44" i="1"/>
  <c r="AD44" i="1"/>
  <c r="AE44" i="1"/>
  <c r="AF44" i="1"/>
  <c r="AG44" i="1"/>
  <c r="AH44" i="1"/>
  <c r="V45" i="1"/>
  <c r="W45" i="1"/>
  <c r="X45" i="1"/>
  <c r="Y45" i="1"/>
  <c r="Z45" i="1"/>
  <c r="AB45" i="1"/>
  <c r="AC45" i="1"/>
  <c r="AD45" i="1"/>
  <c r="AE45" i="1"/>
  <c r="AF45" i="1"/>
  <c r="AG45" i="1"/>
  <c r="AH45" i="1"/>
  <c r="V46" i="1"/>
  <c r="W46" i="1"/>
  <c r="X46" i="1"/>
  <c r="Y46" i="1"/>
  <c r="Z46" i="1"/>
  <c r="AB46" i="1"/>
  <c r="AC46" i="1"/>
  <c r="AD46" i="1"/>
  <c r="AE46" i="1"/>
  <c r="AF46" i="1"/>
  <c r="AG46" i="1"/>
  <c r="AH46" i="1"/>
  <c r="V48" i="1"/>
  <c r="V47" i="1" s="1"/>
  <c r="W48" i="1"/>
  <c r="W47" i="1" s="1"/>
  <c r="X48" i="1"/>
  <c r="X47" i="1" s="1"/>
  <c r="Y48" i="1"/>
  <c r="Y47" i="1" s="1"/>
  <c r="Z48" i="1"/>
  <c r="Z47" i="1" s="1"/>
  <c r="AB48" i="1"/>
  <c r="AB47" i="1" s="1"/>
  <c r="AC48" i="1"/>
  <c r="AC47" i="1" s="1"/>
  <c r="AD48" i="1"/>
  <c r="AD47" i="1" s="1"/>
  <c r="AE48" i="1"/>
  <c r="AE47" i="1" s="1"/>
  <c r="AF48" i="1"/>
  <c r="AF47" i="1" s="1"/>
  <c r="AG48" i="1"/>
  <c r="AG47" i="1" s="1"/>
  <c r="AH48" i="1"/>
  <c r="AH47" i="1" s="1"/>
  <c r="V49" i="1"/>
  <c r="W49" i="1"/>
  <c r="X49" i="1"/>
  <c r="Y49" i="1"/>
  <c r="Z49" i="1"/>
  <c r="AB49" i="1"/>
  <c r="AC49" i="1"/>
  <c r="AD49" i="1"/>
  <c r="AE49" i="1"/>
  <c r="AF49" i="1"/>
  <c r="AG49" i="1"/>
  <c r="AH49" i="1"/>
  <c r="V50" i="1"/>
  <c r="W50" i="1"/>
  <c r="X50" i="1"/>
  <c r="Y50" i="1"/>
  <c r="Z50" i="1"/>
  <c r="AB50" i="1"/>
  <c r="AC50" i="1"/>
  <c r="AD50" i="1"/>
  <c r="AE50" i="1"/>
  <c r="AF50" i="1"/>
  <c r="AG50" i="1"/>
  <c r="AH50" i="1"/>
  <c r="V51" i="1"/>
  <c r="W51" i="1"/>
  <c r="X51" i="1"/>
  <c r="Y51" i="1"/>
  <c r="Z51" i="1"/>
  <c r="AB51" i="1"/>
  <c r="AC51" i="1"/>
  <c r="AD51" i="1"/>
  <c r="AE51" i="1"/>
  <c r="AF51" i="1"/>
  <c r="AG51" i="1"/>
  <c r="AH51" i="1"/>
  <c r="V52" i="1"/>
  <c r="W52" i="1"/>
  <c r="X52" i="1"/>
  <c r="Y52" i="1"/>
  <c r="Z52" i="1"/>
  <c r="AB52" i="1"/>
  <c r="AC52" i="1"/>
  <c r="AD52" i="1"/>
  <c r="AE52" i="1"/>
  <c r="AF52" i="1"/>
  <c r="AG52" i="1"/>
  <c r="AH52" i="1"/>
  <c r="V53" i="1"/>
  <c r="W53" i="1"/>
  <c r="X53" i="1"/>
  <c r="Y53" i="1"/>
  <c r="Z53" i="1"/>
  <c r="AB53" i="1"/>
  <c r="AC53" i="1"/>
  <c r="AD53" i="1"/>
  <c r="AE53" i="1"/>
  <c r="AF53" i="1"/>
  <c r="AG53" i="1"/>
  <c r="AH53" i="1"/>
  <c r="V54" i="1"/>
  <c r="W54" i="1"/>
  <c r="X54" i="1"/>
  <c r="Y54" i="1"/>
  <c r="Z54" i="1"/>
  <c r="AB54" i="1"/>
  <c r="AC54" i="1"/>
  <c r="AD54" i="1"/>
  <c r="AE54" i="1"/>
  <c r="AF54" i="1"/>
  <c r="AG54" i="1"/>
  <c r="AH54" i="1"/>
  <c r="V55" i="1"/>
  <c r="W55" i="1"/>
  <c r="X55" i="1"/>
  <c r="Y55" i="1"/>
  <c r="Z55" i="1"/>
  <c r="AB55" i="1"/>
  <c r="AC55" i="1"/>
  <c r="AD55" i="1"/>
  <c r="AE55" i="1"/>
  <c r="AF55" i="1"/>
  <c r="AG55" i="1"/>
  <c r="AH55" i="1"/>
  <c r="V56" i="1"/>
  <c r="W56" i="1"/>
  <c r="X56" i="1"/>
  <c r="Y56" i="1"/>
  <c r="Z56" i="1"/>
  <c r="AB56" i="1"/>
  <c r="AC56" i="1"/>
  <c r="AD56" i="1"/>
  <c r="AE56" i="1"/>
  <c r="AF56" i="1"/>
  <c r="AG56" i="1"/>
  <c r="AH56" i="1"/>
  <c r="V58" i="1"/>
  <c r="W58" i="1"/>
  <c r="X58" i="1"/>
  <c r="Y58" i="1"/>
  <c r="Z58" i="1"/>
  <c r="AB58" i="1"/>
  <c r="AB57" i="1" s="1"/>
  <c r="AC58" i="1"/>
  <c r="AC57" i="1" s="1"/>
  <c r="AD58" i="1"/>
  <c r="AD57" i="1" s="1"/>
  <c r="AE58" i="1"/>
  <c r="AE57" i="1" s="1"/>
  <c r="AF58" i="1"/>
  <c r="AF57" i="1" s="1"/>
  <c r="AG58" i="1"/>
  <c r="AG57" i="1" s="1"/>
  <c r="AH58" i="1"/>
  <c r="AH57" i="1" s="1"/>
  <c r="V59" i="1"/>
  <c r="W59" i="1"/>
  <c r="X59" i="1"/>
  <c r="Y59" i="1"/>
  <c r="Z59" i="1"/>
  <c r="AB59" i="1"/>
  <c r="AC59" i="1"/>
  <c r="AD59" i="1"/>
  <c r="AE59" i="1"/>
  <c r="AF59" i="1"/>
  <c r="AG59" i="1"/>
  <c r="AH59" i="1"/>
  <c r="V60" i="1"/>
  <c r="W60" i="1"/>
  <c r="X60" i="1"/>
  <c r="Y60" i="1"/>
  <c r="Z60" i="1"/>
  <c r="AB60" i="1"/>
  <c r="AC60" i="1"/>
  <c r="AD60" i="1"/>
  <c r="AE60" i="1"/>
  <c r="AF60" i="1"/>
  <c r="AG60" i="1"/>
  <c r="AH60" i="1"/>
  <c r="V61" i="1"/>
  <c r="W61" i="1"/>
  <c r="X61" i="1"/>
  <c r="Y61" i="1"/>
  <c r="Z61" i="1"/>
  <c r="AB61" i="1"/>
  <c r="AC61" i="1"/>
  <c r="AD61" i="1"/>
  <c r="AE61" i="1"/>
  <c r="AF61" i="1"/>
  <c r="AG61" i="1"/>
  <c r="AH61" i="1"/>
  <c r="V62" i="1"/>
  <c r="W62" i="1"/>
  <c r="X62" i="1"/>
  <c r="Y62" i="1"/>
  <c r="Z62" i="1"/>
  <c r="AB62" i="1"/>
  <c r="AD62" i="1"/>
  <c r="AE62" i="1"/>
  <c r="AF62" i="1"/>
  <c r="AG62" i="1"/>
  <c r="AH62" i="1"/>
  <c r="V63" i="1"/>
  <c r="W63" i="1"/>
  <c r="X63" i="1"/>
  <c r="Y63" i="1"/>
  <c r="Z63" i="1"/>
  <c r="AB63" i="1"/>
  <c r="AC63" i="1"/>
  <c r="AD63" i="1"/>
  <c r="AE63" i="1"/>
  <c r="AF63" i="1"/>
  <c r="AG63" i="1"/>
  <c r="AH63" i="1"/>
  <c r="V64" i="1"/>
  <c r="W64" i="1"/>
  <c r="X64" i="1"/>
  <c r="Y64" i="1"/>
  <c r="Z64" i="1"/>
  <c r="AB64" i="1"/>
  <c r="AC64" i="1"/>
  <c r="AD64" i="1"/>
  <c r="AE64" i="1"/>
  <c r="AF64" i="1"/>
  <c r="AG64" i="1"/>
  <c r="AH64" i="1"/>
  <c r="V65" i="1"/>
  <c r="W65" i="1"/>
  <c r="X65" i="1"/>
  <c r="Y65" i="1"/>
  <c r="Z65" i="1"/>
  <c r="AB65" i="1"/>
  <c r="AC65" i="1"/>
  <c r="AD65" i="1"/>
  <c r="AE65" i="1"/>
  <c r="AF65" i="1"/>
  <c r="AG65" i="1"/>
  <c r="AH65" i="1"/>
  <c r="V68" i="1"/>
  <c r="V67" i="1" s="1"/>
  <c r="W68" i="1"/>
  <c r="W67" i="1" s="1"/>
  <c r="X68" i="1"/>
  <c r="X67" i="1" s="1"/>
  <c r="Y68" i="1"/>
  <c r="Y67" i="1" s="1"/>
  <c r="Z68" i="1"/>
  <c r="Z67" i="1" s="1"/>
  <c r="AB68" i="1"/>
  <c r="AB67" i="1" s="1"/>
  <c r="AC68" i="1"/>
  <c r="AC67" i="1" s="1"/>
  <c r="AD68" i="1"/>
  <c r="AD67" i="1" s="1"/>
  <c r="AE68" i="1"/>
  <c r="AE67" i="1" s="1"/>
  <c r="AF68" i="1"/>
  <c r="AF67" i="1" s="1"/>
  <c r="AG68" i="1"/>
  <c r="AG67" i="1" s="1"/>
  <c r="AH68" i="1"/>
  <c r="AH67" i="1" s="1"/>
  <c r="V69" i="1"/>
  <c r="W69" i="1"/>
  <c r="X69" i="1"/>
  <c r="Y69" i="1"/>
  <c r="Z69" i="1"/>
  <c r="AB69" i="1"/>
  <c r="AC69" i="1"/>
  <c r="AD69" i="1"/>
  <c r="AE69" i="1"/>
  <c r="AF69" i="1"/>
  <c r="AG69" i="1"/>
  <c r="AH69" i="1"/>
  <c r="V72" i="1"/>
  <c r="W72" i="1"/>
  <c r="X72" i="1"/>
  <c r="Y72" i="1"/>
  <c r="Z72" i="1"/>
  <c r="AB72" i="1"/>
  <c r="AB71" i="1" s="1"/>
  <c r="AB70" i="1" s="1"/>
  <c r="AC72" i="1"/>
  <c r="AC71" i="1" s="1"/>
  <c r="AC70" i="1" s="1"/>
  <c r="AD72" i="1"/>
  <c r="AD71" i="1" s="1"/>
  <c r="AD70" i="1" s="1"/>
  <c r="AE72" i="1"/>
  <c r="AE71" i="1" s="1"/>
  <c r="AE70" i="1" s="1"/>
  <c r="AF72" i="1"/>
  <c r="AF71" i="1" s="1"/>
  <c r="AF70" i="1" s="1"/>
  <c r="AG72" i="1"/>
  <c r="AG71" i="1" s="1"/>
  <c r="AG70" i="1" s="1"/>
  <c r="AH72" i="1"/>
  <c r="AH71" i="1" s="1"/>
  <c r="AH70" i="1" s="1"/>
  <c r="V73" i="1"/>
  <c r="W73" i="1"/>
  <c r="X73" i="1"/>
  <c r="Y73" i="1"/>
  <c r="Z73" i="1"/>
  <c r="AB73" i="1"/>
  <c r="AC73" i="1"/>
  <c r="AD73" i="1"/>
  <c r="AE73" i="1"/>
  <c r="AF73" i="1"/>
  <c r="AG73" i="1"/>
  <c r="AH73" i="1"/>
  <c r="V74" i="1"/>
  <c r="W74" i="1"/>
  <c r="X74" i="1"/>
  <c r="Y74" i="1"/>
  <c r="Z74" i="1"/>
  <c r="AB74" i="1"/>
  <c r="AC74" i="1"/>
  <c r="AD74" i="1"/>
  <c r="AE74" i="1"/>
  <c r="AF74" i="1"/>
  <c r="AG74" i="1"/>
  <c r="AH74" i="1"/>
  <c r="V75" i="1"/>
  <c r="W75" i="1"/>
  <c r="X75" i="1"/>
  <c r="Y75" i="1"/>
  <c r="Z75" i="1"/>
  <c r="AB75" i="1"/>
  <c r="AC75" i="1"/>
  <c r="AD75" i="1"/>
  <c r="AE75" i="1"/>
  <c r="AF75" i="1"/>
  <c r="AG75" i="1"/>
  <c r="AH75" i="1"/>
  <c r="V77" i="1"/>
  <c r="V76" i="1" s="1"/>
  <c r="W77" i="1"/>
  <c r="W76" i="1" s="1"/>
  <c r="X77" i="1"/>
  <c r="X76" i="1" s="1"/>
  <c r="Y77" i="1"/>
  <c r="Y76" i="1" s="1"/>
  <c r="Z77" i="1"/>
  <c r="Z76" i="1" s="1"/>
  <c r="AB77" i="1"/>
  <c r="AB76" i="1" s="1"/>
  <c r="AC77" i="1"/>
  <c r="AC76" i="1" s="1"/>
  <c r="AD77" i="1"/>
  <c r="AD76" i="1" s="1"/>
  <c r="AE77" i="1"/>
  <c r="AE76" i="1" s="1"/>
  <c r="AF77" i="1"/>
  <c r="AF76" i="1" s="1"/>
  <c r="AG77" i="1"/>
  <c r="AG76" i="1" s="1"/>
  <c r="AH77" i="1"/>
  <c r="AH76" i="1" s="1"/>
  <c r="V78" i="1"/>
  <c r="W78" i="1"/>
  <c r="X78" i="1"/>
  <c r="Y78" i="1"/>
  <c r="Z78" i="1"/>
  <c r="AB78" i="1"/>
  <c r="AC78" i="1"/>
  <c r="AD78" i="1"/>
  <c r="AE78" i="1"/>
  <c r="AF78" i="1"/>
  <c r="AG78" i="1"/>
  <c r="AH78" i="1"/>
  <c r="V79" i="1"/>
  <c r="W79" i="1"/>
  <c r="X79" i="1"/>
  <c r="Y79" i="1"/>
  <c r="Z79" i="1"/>
  <c r="AB79" i="1"/>
  <c r="AC79" i="1"/>
  <c r="AD79" i="1"/>
  <c r="AE79" i="1"/>
  <c r="AF79" i="1"/>
  <c r="AG79" i="1"/>
  <c r="AH79" i="1"/>
  <c r="V80" i="1"/>
  <c r="W80" i="1"/>
  <c r="X80" i="1"/>
  <c r="Y80" i="1"/>
  <c r="Z80" i="1"/>
  <c r="AB80" i="1"/>
  <c r="AC80" i="1"/>
  <c r="AD80" i="1"/>
  <c r="AE80" i="1"/>
  <c r="AF80" i="1"/>
  <c r="AG80" i="1"/>
  <c r="AH80" i="1"/>
  <c r="V81" i="1"/>
  <c r="W81" i="1"/>
  <c r="X81" i="1"/>
  <c r="Y81" i="1"/>
  <c r="Z81" i="1"/>
  <c r="AB81" i="1"/>
  <c r="AC81" i="1"/>
  <c r="AD81" i="1"/>
  <c r="AE81" i="1"/>
  <c r="AF81" i="1"/>
  <c r="AG81" i="1"/>
  <c r="AH81" i="1"/>
  <c r="V83" i="1"/>
  <c r="W83" i="1"/>
  <c r="X83" i="1"/>
  <c r="Y83" i="1"/>
  <c r="Z83" i="1"/>
  <c r="AB83" i="1"/>
  <c r="AB82" i="1" s="1"/>
  <c r="AC83" i="1"/>
  <c r="AD83" i="1"/>
  <c r="AD82" i="1" s="1"/>
  <c r="AF83" i="1"/>
  <c r="AF82" i="1" s="1"/>
  <c r="AG83" i="1"/>
  <c r="AG82" i="1" s="1"/>
  <c r="AH83" i="1"/>
  <c r="AH82" i="1" s="1"/>
  <c r="V84" i="1"/>
  <c r="W84" i="1"/>
  <c r="X84" i="1"/>
  <c r="Y84" i="1"/>
  <c r="Z84" i="1"/>
  <c r="AB84" i="1"/>
  <c r="AC84" i="1"/>
  <c r="AD84" i="1"/>
  <c r="AE84" i="1"/>
  <c r="AF84" i="1"/>
  <c r="AG84" i="1"/>
  <c r="AH84" i="1"/>
  <c r="V85" i="1"/>
  <c r="W85" i="1"/>
  <c r="X85" i="1"/>
  <c r="Y85" i="1"/>
  <c r="Z85" i="1"/>
  <c r="AB85" i="1"/>
  <c r="AC85" i="1"/>
  <c r="AD85" i="1"/>
  <c r="AE85" i="1"/>
  <c r="AF85" i="1"/>
  <c r="AG85" i="1"/>
  <c r="AH85" i="1"/>
  <c r="V86" i="1"/>
  <c r="W86" i="1"/>
  <c r="X86" i="1"/>
  <c r="Y86" i="1"/>
  <c r="Z86" i="1"/>
  <c r="AB86" i="1"/>
  <c r="AC86" i="1"/>
  <c r="AD86" i="1"/>
  <c r="AE86" i="1"/>
  <c r="AF86" i="1"/>
  <c r="AG86" i="1"/>
  <c r="AH86" i="1"/>
  <c r="V88" i="1"/>
  <c r="V87" i="1" s="1"/>
  <c r="W88" i="1"/>
  <c r="W87" i="1" s="1"/>
  <c r="X88" i="1"/>
  <c r="X87" i="1" s="1"/>
  <c r="Y88" i="1"/>
  <c r="Y87" i="1" s="1"/>
  <c r="Z88" i="1"/>
  <c r="Z87" i="1" s="1"/>
  <c r="AB88" i="1"/>
  <c r="AB87" i="1" s="1"/>
  <c r="AC88" i="1"/>
  <c r="AD88" i="1"/>
  <c r="AD87" i="1" s="1"/>
  <c r="AE88" i="1"/>
  <c r="AE87" i="1" s="1"/>
  <c r="AF88" i="1"/>
  <c r="AF87" i="1" s="1"/>
  <c r="AG88" i="1"/>
  <c r="AG87" i="1" s="1"/>
  <c r="AH88" i="1"/>
  <c r="AH87" i="1" s="1"/>
  <c r="V89" i="1"/>
  <c r="W89" i="1"/>
  <c r="X89" i="1"/>
  <c r="Y89" i="1"/>
  <c r="Z89" i="1"/>
  <c r="AB89" i="1"/>
  <c r="AC89" i="1"/>
  <c r="AD89" i="1"/>
  <c r="AE89" i="1"/>
  <c r="AF89" i="1"/>
  <c r="AG89" i="1"/>
  <c r="AH89" i="1"/>
  <c r="V90" i="1"/>
  <c r="W90" i="1"/>
  <c r="X90" i="1"/>
  <c r="Y90" i="1"/>
  <c r="Z90" i="1"/>
  <c r="AB90" i="1"/>
  <c r="AC90" i="1"/>
  <c r="AD90" i="1"/>
  <c r="AE90" i="1"/>
  <c r="AF90" i="1"/>
  <c r="AG90" i="1"/>
  <c r="AH90" i="1"/>
  <c r="V91" i="1"/>
  <c r="W91" i="1"/>
  <c r="X91" i="1"/>
  <c r="Y91" i="1"/>
  <c r="Z91" i="1"/>
  <c r="AB91" i="1"/>
  <c r="AC91" i="1"/>
  <c r="AD91" i="1"/>
  <c r="AE91" i="1"/>
  <c r="AF91" i="1"/>
  <c r="AG91" i="1"/>
  <c r="AH91" i="1"/>
  <c r="V92" i="1"/>
  <c r="W92" i="1"/>
  <c r="X92" i="1"/>
  <c r="Y92" i="1"/>
  <c r="Z92" i="1"/>
  <c r="AB92" i="1"/>
  <c r="AC92" i="1"/>
  <c r="AD92" i="1"/>
  <c r="AE92" i="1"/>
  <c r="AF92" i="1"/>
  <c r="AG92" i="1"/>
  <c r="AH92" i="1"/>
  <c r="V94" i="1"/>
  <c r="W94" i="1"/>
  <c r="X94" i="1"/>
  <c r="Y94" i="1"/>
  <c r="Z94" i="1"/>
  <c r="AB94" i="1"/>
  <c r="AB93" i="1" s="1"/>
  <c r="AC94" i="1"/>
  <c r="AD94" i="1"/>
  <c r="AD93" i="1" s="1"/>
  <c r="AE94" i="1"/>
  <c r="AE93" i="1" s="1"/>
  <c r="AF94" i="1"/>
  <c r="AF93" i="1" s="1"/>
  <c r="AG94" i="1"/>
  <c r="AG93" i="1" s="1"/>
  <c r="AH94" i="1"/>
  <c r="AH93" i="1" s="1"/>
  <c r="V95" i="1"/>
  <c r="W95" i="1"/>
  <c r="X95" i="1"/>
  <c r="Y95" i="1"/>
  <c r="Z95" i="1"/>
  <c r="AB95" i="1"/>
  <c r="AC95" i="1"/>
  <c r="AD95" i="1"/>
  <c r="AE95" i="1"/>
  <c r="AF95" i="1"/>
  <c r="AG95" i="1"/>
  <c r="AH95" i="1"/>
  <c r="V96" i="1"/>
  <c r="W96" i="1"/>
  <c r="X96" i="1"/>
  <c r="Y96" i="1"/>
  <c r="Z96" i="1"/>
  <c r="AB96" i="1"/>
  <c r="AC96" i="1"/>
  <c r="AD96" i="1"/>
  <c r="AE96" i="1"/>
  <c r="AF96" i="1"/>
  <c r="AG96" i="1"/>
  <c r="AH96" i="1"/>
  <c r="V97" i="1"/>
  <c r="W97" i="1"/>
  <c r="X97" i="1"/>
  <c r="Y97" i="1"/>
  <c r="Z97" i="1"/>
  <c r="AB97" i="1"/>
  <c r="AC97" i="1"/>
  <c r="AD97" i="1"/>
  <c r="AE97" i="1"/>
  <c r="AF97" i="1"/>
  <c r="AG97" i="1"/>
  <c r="AH97" i="1"/>
  <c r="V98" i="1"/>
  <c r="W98" i="1"/>
  <c r="X98" i="1"/>
  <c r="Y98" i="1"/>
  <c r="Z98" i="1"/>
  <c r="AB98" i="1"/>
  <c r="AC98" i="1"/>
  <c r="AD98" i="1"/>
  <c r="AE98" i="1"/>
  <c r="AF98" i="1"/>
  <c r="AG98" i="1"/>
  <c r="AH98" i="1"/>
  <c r="V99" i="1"/>
  <c r="W99" i="1"/>
  <c r="X99" i="1"/>
  <c r="Y99" i="1"/>
  <c r="Z99" i="1"/>
  <c r="AB99" i="1"/>
  <c r="AC99" i="1"/>
  <c r="AD99" i="1"/>
  <c r="AE99" i="1"/>
  <c r="AF99" i="1"/>
  <c r="AG99" i="1"/>
  <c r="AH99" i="1"/>
  <c r="V100" i="1"/>
  <c r="W100" i="1"/>
  <c r="X100" i="1"/>
  <c r="Y100" i="1"/>
  <c r="Z100" i="1"/>
  <c r="AB100" i="1"/>
  <c r="AC100" i="1"/>
  <c r="AD100" i="1"/>
  <c r="AE100" i="1"/>
  <c r="AF100" i="1"/>
  <c r="AG100" i="1"/>
  <c r="AH100" i="1"/>
  <c r="V101" i="1"/>
  <c r="W101" i="1"/>
  <c r="X101" i="1"/>
  <c r="Y101" i="1"/>
  <c r="Z101" i="1"/>
  <c r="AB101" i="1"/>
  <c r="AC101" i="1"/>
  <c r="AD101" i="1"/>
  <c r="AE101" i="1"/>
  <c r="AF101" i="1"/>
  <c r="AG101" i="1"/>
  <c r="AH101" i="1"/>
  <c r="V102" i="1"/>
  <c r="W102" i="1"/>
  <c r="X102" i="1"/>
  <c r="Y102" i="1"/>
  <c r="Z102" i="1"/>
  <c r="AB102" i="1"/>
  <c r="AC102" i="1"/>
  <c r="AD102" i="1"/>
  <c r="AE102" i="1"/>
  <c r="AF102" i="1"/>
  <c r="AG102" i="1"/>
  <c r="AH102" i="1"/>
  <c r="V103" i="1"/>
  <c r="W103" i="1"/>
  <c r="X103" i="1"/>
  <c r="Y103" i="1"/>
  <c r="Z103" i="1"/>
  <c r="AB103" i="1"/>
  <c r="AC103" i="1"/>
  <c r="AD103" i="1"/>
  <c r="AE103" i="1"/>
  <c r="AF103" i="1"/>
  <c r="AG103" i="1"/>
  <c r="AH103" i="1"/>
  <c r="V104" i="1"/>
  <c r="W104" i="1"/>
  <c r="X104" i="1"/>
  <c r="Y104" i="1"/>
  <c r="Z104" i="1"/>
  <c r="AB104" i="1"/>
  <c r="AC104" i="1"/>
  <c r="AD104" i="1"/>
  <c r="AE104" i="1"/>
  <c r="AF104" i="1"/>
  <c r="AG104" i="1"/>
  <c r="AH104" i="1"/>
  <c r="V105" i="1"/>
  <c r="W105" i="1"/>
  <c r="X105" i="1"/>
  <c r="Y105" i="1"/>
  <c r="Z105" i="1"/>
  <c r="AB105" i="1"/>
  <c r="AC105" i="1"/>
  <c r="AD105" i="1"/>
  <c r="AE105" i="1"/>
  <c r="AF105" i="1"/>
  <c r="AG105" i="1"/>
  <c r="AH105" i="1"/>
  <c r="V106" i="1"/>
  <c r="W106" i="1"/>
  <c r="X106" i="1"/>
  <c r="Y106" i="1"/>
  <c r="Z106" i="1"/>
  <c r="AB106" i="1"/>
  <c r="AC106" i="1"/>
  <c r="AD106" i="1"/>
  <c r="AE106" i="1"/>
  <c r="AF106" i="1"/>
  <c r="AG106" i="1"/>
  <c r="AH106" i="1"/>
  <c r="V107" i="1"/>
  <c r="W107" i="1"/>
  <c r="X107" i="1"/>
  <c r="Y107" i="1"/>
  <c r="Z107" i="1"/>
  <c r="AB107" i="1"/>
  <c r="AB108" i="1" s="1"/>
  <c r="AC107" i="1"/>
  <c r="AD107" i="1"/>
  <c r="AD108" i="1" s="1"/>
  <c r="AE107" i="1"/>
  <c r="AE108" i="1" s="1"/>
  <c r="AF107" i="1"/>
  <c r="AF108" i="1" s="1"/>
  <c r="AG107" i="1"/>
  <c r="AG108" i="1" s="1"/>
  <c r="AH107" i="1"/>
  <c r="AH108" i="1" s="1"/>
  <c r="V109" i="1"/>
  <c r="W109" i="1"/>
  <c r="X109" i="1"/>
  <c r="Y109" i="1"/>
  <c r="Z109" i="1"/>
  <c r="AB109" i="1"/>
  <c r="AC109" i="1"/>
  <c r="AD109" i="1"/>
  <c r="AE109" i="1"/>
  <c r="AF109" i="1"/>
  <c r="AG109" i="1"/>
  <c r="AH109" i="1"/>
  <c r="V110" i="1"/>
  <c r="W110" i="1"/>
  <c r="X110" i="1"/>
  <c r="Y110" i="1"/>
  <c r="Z110" i="1"/>
  <c r="AB110" i="1"/>
  <c r="AC110" i="1"/>
  <c r="AD110" i="1"/>
  <c r="AE110" i="1"/>
  <c r="AF110" i="1"/>
  <c r="AG110" i="1"/>
  <c r="AH110" i="1"/>
  <c r="V111" i="1"/>
  <c r="W111" i="1"/>
  <c r="X111" i="1"/>
  <c r="Y111" i="1"/>
  <c r="Z111" i="1"/>
  <c r="AB111" i="1"/>
  <c r="AC111" i="1"/>
  <c r="AD111" i="1"/>
  <c r="AE111" i="1"/>
  <c r="AF111" i="1"/>
  <c r="AG111" i="1"/>
  <c r="AH111" i="1"/>
  <c r="V113" i="1"/>
  <c r="V112" i="1" s="1"/>
  <c r="W113" i="1"/>
  <c r="W112" i="1" s="1"/>
  <c r="X113" i="1"/>
  <c r="X112" i="1" s="1"/>
  <c r="Y113" i="1"/>
  <c r="Y112" i="1" s="1"/>
  <c r="Z113" i="1"/>
  <c r="Z112" i="1" s="1"/>
  <c r="AB113" i="1"/>
  <c r="AB112" i="1" s="1"/>
  <c r="AC113" i="1"/>
  <c r="AC114" i="1" s="1"/>
  <c r="AD113" i="1"/>
  <c r="AD112" i="1" s="1"/>
  <c r="AE113" i="1"/>
  <c r="AE114" i="1" s="1"/>
  <c r="AF113" i="1"/>
  <c r="AF114" i="1" s="1"/>
  <c r="AG113" i="1"/>
  <c r="AG114" i="1" s="1"/>
  <c r="AH113" i="1"/>
  <c r="AH114" i="1" s="1"/>
  <c r="V115" i="1"/>
  <c r="W115" i="1"/>
  <c r="X115" i="1"/>
  <c r="Y115" i="1"/>
  <c r="Z115" i="1"/>
  <c r="AB115" i="1"/>
  <c r="AC115" i="1"/>
  <c r="AD115" i="1"/>
  <c r="AE115" i="1"/>
  <c r="AF115" i="1"/>
  <c r="AG115" i="1"/>
  <c r="AH115" i="1"/>
  <c r="V116" i="1"/>
  <c r="W116" i="1"/>
  <c r="X116" i="1"/>
  <c r="Y116" i="1"/>
  <c r="Z116" i="1"/>
  <c r="AB116" i="1"/>
  <c r="AC116" i="1"/>
  <c r="AD116" i="1"/>
  <c r="AE116" i="1"/>
  <c r="AF116" i="1"/>
  <c r="AG116" i="1"/>
  <c r="AH116" i="1"/>
  <c r="V118" i="1"/>
  <c r="W118" i="1"/>
  <c r="X118" i="1"/>
  <c r="Y118" i="1"/>
  <c r="Z118" i="1"/>
  <c r="AB118" i="1"/>
  <c r="AC118" i="1"/>
  <c r="AD118" i="1"/>
  <c r="AE118" i="1"/>
  <c r="AF118" i="1"/>
  <c r="AG118" i="1"/>
  <c r="AH118" i="1"/>
  <c r="V120" i="1"/>
  <c r="W120" i="1"/>
  <c r="X120" i="1"/>
  <c r="Y120" i="1"/>
  <c r="Z120" i="1"/>
  <c r="AB120" i="1"/>
  <c r="AC120" i="1"/>
  <c r="AD120" i="1"/>
  <c r="AE120" i="1"/>
  <c r="AF120" i="1"/>
  <c r="AG120" i="1"/>
  <c r="AH120" i="1"/>
  <c r="V121" i="1"/>
  <c r="W121" i="1"/>
  <c r="X121" i="1"/>
  <c r="Y121" i="1"/>
  <c r="Z121" i="1"/>
  <c r="AB121" i="1"/>
  <c r="AC121" i="1"/>
  <c r="AD121" i="1"/>
  <c r="AE121" i="1"/>
  <c r="AF121" i="1"/>
  <c r="AG121" i="1"/>
  <c r="AH121" i="1"/>
  <c r="V123" i="1"/>
  <c r="V122" i="1" s="1"/>
  <c r="W123" i="1"/>
  <c r="W122" i="1" s="1"/>
  <c r="X123" i="1"/>
  <c r="X122" i="1" s="1"/>
  <c r="Y123" i="1"/>
  <c r="Y122" i="1" s="1"/>
  <c r="Z123" i="1"/>
  <c r="Z122" i="1" s="1"/>
  <c r="AB123" i="1"/>
  <c r="AB122" i="1" s="1"/>
  <c r="AC123" i="1"/>
  <c r="AC122" i="1" s="1"/>
  <c r="AD123" i="1"/>
  <c r="AD122" i="1" s="1"/>
  <c r="AE123" i="1"/>
  <c r="AE122" i="1" s="1"/>
  <c r="AF123" i="1"/>
  <c r="AF122" i="1" s="1"/>
  <c r="AG123" i="1"/>
  <c r="AG122" i="1" s="1"/>
  <c r="AH123" i="1"/>
  <c r="AH122" i="1" s="1"/>
  <c r="V124" i="1"/>
  <c r="W124" i="1"/>
  <c r="X124" i="1"/>
  <c r="Y124" i="1"/>
  <c r="Z124" i="1"/>
  <c r="AB124" i="1"/>
  <c r="AC124" i="1"/>
  <c r="AD124" i="1"/>
  <c r="AE124" i="1"/>
  <c r="AF124" i="1"/>
  <c r="AG124" i="1"/>
  <c r="AH124" i="1"/>
  <c r="V125" i="1"/>
  <c r="W125" i="1"/>
  <c r="X125" i="1"/>
  <c r="Y125" i="1"/>
  <c r="Z125" i="1"/>
  <c r="AB125" i="1"/>
  <c r="AC125" i="1"/>
  <c r="AD125" i="1"/>
  <c r="AE125" i="1"/>
  <c r="AF125" i="1"/>
  <c r="AG125" i="1"/>
  <c r="AH125" i="1"/>
  <c r="V126" i="1"/>
  <c r="W126" i="1"/>
  <c r="X126" i="1"/>
  <c r="Y126" i="1"/>
  <c r="Z126" i="1"/>
  <c r="AB126" i="1"/>
  <c r="AC126" i="1"/>
  <c r="AD126" i="1"/>
  <c r="AE126" i="1"/>
  <c r="AF126" i="1"/>
  <c r="AG126" i="1"/>
  <c r="AH126" i="1"/>
  <c r="V127" i="1"/>
  <c r="W127" i="1"/>
  <c r="X127" i="1"/>
  <c r="Y127" i="1"/>
  <c r="Z127" i="1"/>
  <c r="AB127" i="1"/>
  <c r="AC127" i="1"/>
  <c r="AD127" i="1"/>
  <c r="AE127" i="1"/>
  <c r="AF127" i="1"/>
  <c r="AG127" i="1"/>
  <c r="AH127" i="1"/>
  <c r="V129" i="1"/>
  <c r="W129" i="1"/>
  <c r="X129" i="1"/>
  <c r="Y129" i="1"/>
  <c r="Z129" i="1"/>
  <c r="AB129" i="1"/>
  <c r="AD129" i="1"/>
  <c r="AE129" i="1"/>
  <c r="AF129" i="1"/>
  <c r="AG129" i="1"/>
  <c r="AH129" i="1"/>
  <c r="V130" i="1"/>
  <c r="W130" i="1"/>
  <c r="X130" i="1"/>
  <c r="Y130" i="1"/>
  <c r="Z130" i="1"/>
  <c r="AB130" i="1"/>
  <c r="AC130" i="1"/>
  <c r="AD130" i="1"/>
  <c r="AE130" i="1"/>
  <c r="AF130" i="1"/>
  <c r="AG130" i="1"/>
  <c r="AH130" i="1"/>
  <c r="V131" i="1"/>
  <c r="W131" i="1"/>
  <c r="X131" i="1"/>
  <c r="Y131" i="1"/>
  <c r="Z131" i="1"/>
  <c r="AB131" i="1"/>
  <c r="AC131" i="1"/>
  <c r="AD131" i="1"/>
  <c r="AE131" i="1"/>
  <c r="AF131" i="1"/>
  <c r="AG131" i="1"/>
  <c r="AH131" i="1"/>
  <c r="V133" i="1"/>
  <c r="W133" i="1"/>
  <c r="X133" i="1"/>
  <c r="Y133" i="1"/>
  <c r="Z133" i="1"/>
  <c r="AB133" i="1"/>
  <c r="AC133" i="1"/>
  <c r="AD133" i="1"/>
  <c r="AE133" i="1"/>
  <c r="AF133" i="1"/>
  <c r="AG133" i="1"/>
  <c r="AH133" i="1"/>
  <c r="V134" i="1"/>
  <c r="W134" i="1"/>
  <c r="X134" i="1"/>
  <c r="Y134" i="1"/>
  <c r="Z134" i="1"/>
  <c r="AB134" i="1"/>
  <c r="AC134" i="1"/>
  <c r="AD134" i="1"/>
  <c r="AE134" i="1"/>
  <c r="AF134" i="1"/>
  <c r="AG134" i="1"/>
  <c r="AH134" i="1"/>
  <c r="V135" i="1"/>
  <c r="W135" i="1"/>
  <c r="X135" i="1"/>
  <c r="Y135" i="1"/>
  <c r="Z135" i="1"/>
  <c r="AB135" i="1"/>
  <c r="AC135" i="1"/>
  <c r="AD135" i="1"/>
  <c r="AE135" i="1"/>
  <c r="AF135" i="1"/>
  <c r="AG135" i="1"/>
  <c r="AH135" i="1"/>
  <c r="V136" i="1"/>
  <c r="W136" i="1"/>
  <c r="X136" i="1"/>
  <c r="Y136" i="1"/>
  <c r="Z136" i="1"/>
  <c r="AB136" i="1"/>
  <c r="AC136" i="1"/>
  <c r="AD136" i="1"/>
  <c r="AE136" i="1"/>
  <c r="AF136" i="1"/>
  <c r="AG136" i="1"/>
  <c r="AH136" i="1"/>
  <c r="V137" i="1"/>
  <c r="W137" i="1"/>
  <c r="X137" i="1"/>
  <c r="Y137" i="1"/>
  <c r="Z137" i="1"/>
  <c r="AB137" i="1"/>
  <c r="AC137" i="1"/>
  <c r="AD137" i="1"/>
  <c r="AE137" i="1"/>
  <c r="AF137" i="1"/>
  <c r="AG137" i="1"/>
  <c r="AH137" i="1"/>
  <c r="V138" i="1"/>
  <c r="W138" i="1"/>
  <c r="X138" i="1"/>
  <c r="Y138" i="1"/>
  <c r="Z138" i="1"/>
  <c r="AB138" i="1"/>
  <c r="AC138" i="1"/>
  <c r="AD138" i="1"/>
  <c r="AE138" i="1"/>
  <c r="AF138" i="1"/>
  <c r="AG138" i="1"/>
  <c r="AH138" i="1"/>
  <c r="V139" i="1"/>
  <c r="W139" i="1"/>
  <c r="X139" i="1"/>
  <c r="Y139" i="1"/>
  <c r="Z139" i="1"/>
  <c r="AB139" i="1"/>
  <c r="AC139" i="1"/>
  <c r="AD139" i="1"/>
  <c r="AE139" i="1"/>
  <c r="AF139" i="1"/>
  <c r="AG139" i="1"/>
  <c r="AH139" i="1"/>
  <c r="V140" i="1"/>
  <c r="W140" i="1"/>
  <c r="X140" i="1"/>
  <c r="Y140" i="1"/>
  <c r="Z140" i="1"/>
  <c r="AB140" i="1"/>
  <c r="AC140" i="1"/>
  <c r="AD140" i="1"/>
  <c r="AE140" i="1"/>
  <c r="AF140" i="1"/>
  <c r="AG140" i="1"/>
  <c r="AH140" i="1"/>
  <c r="V141" i="1"/>
  <c r="W141" i="1"/>
  <c r="X141" i="1"/>
  <c r="Y141" i="1"/>
  <c r="Z141" i="1"/>
  <c r="AB141" i="1"/>
  <c r="AC141" i="1"/>
  <c r="AD141" i="1"/>
  <c r="AE141" i="1"/>
  <c r="AF141" i="1"/>
  <c r="AG141" i="1"/>
  <c r="AH141" i="1"/>
  <c r="V142" i="1"/>
  <c r="W142" i="1"/>
  <c r="X142" i="1"/>
  <c r="Y142" i="1"/>
  <c r="Z142" i="1"/>
  <c r="AB142" i="1"/>
  <c r="AC142" i="1"/>
  <c r="AD142" i="1"/>
  <c r="AE142" i="1"/>
  <c r="AF142" i="1"/>
  <c r="AG142" i="1"/>
  <c r="AH142" i="1"/>
  <c r="V144" i="1"/>
  <c r="W144" i="1"/>
  <c r="X144" i="1"/>
  <c r="Y144" i="1"/>
  <c r="Z144" i="1"/>
  <c r="AB144" i="1"/>
  <c r="AB143" i="1" s="1"/>
  <c r="AC144" i="1"/>
  <c r="AC143" i="1" s="1"/>
  <c r="AD144" i="1"/>
  <c r="AE144" i="1"/>
  <c r="AF144" i="1"/>
  <c r="AF143" i="1" s="1"/>
  <c r="AG144" i="1"/>
  <c r="AG143" i="1" s="1"/>
  <c r="AH144" i="1"/>
  <c r="AH143" i="1" s="1"/>
  <c r="V145" i="1"/>
  <c r="W145" i="1"/>
  <c r="X145" i="1"/>
  <c r="Y145" i="1"/>
  <c r="Z145" i="1"/>
  <c r="AB145" i="1"/>
  <c r="AC145" i="1"/>
  <c r="AD145" i="1"/>
  <c r="AE145" i="1"/>
  <c r="AF145" i="1"/>
  <c r="AG145" i="1"/>
  <c r="AH145" i="1"/>
  <c r="V146" i="1"/>
  <c r="W146" i="1"/>
  <c r="X146" i="1"/>
  <c r="Y146" i="1"/>
  <c r="Z146" i="1"/>
  <c r="AB146" i="1"/>
  <c r="AC146" i="1"/>
  <c r="AD146" i="1"/>
  <c r="AE146" i="1"/>
  <c r="AF146" i="1"/>
  <c r="AG146" i="1"/>
  <c r="AH146" i="1"/>
  <c r="V147" i="1"/>
  <c r="W147" i="1"/>
  <c r="X147" i="1"/>
  <c r="Y147" i="1"/>
  <c r="Z147" i="1"/>
  <c r="AB147" i="1"/>
  <c r="AC147" i="1"/>
  <c r="AD147" i="1"/>
  <c r="AE147" i="1"/>
  <c r="AF147" i="1"/>
  <c r="AG147" i="1"/>
  <c r="AH147" i="1"/>
  <c r="V148" i="1"/>
  <c r="W148" i="1"/>
  <c r="X148" i="1"/>
  <c r="Y148" i="1"/>
  <c r="Z148" i="1"/>
  <c r="AB148" i="1"/>
  <c r="AC148" i="1"/>
  <c r="AD148" i="1"/>
  <c r="AE148" i="1"/>
  <c r="AF148" i="1"/>
  <c r="AG148" i="1"/>
  <c r="AH148" i="1"/>
  <c r="V149" i="1"/>
  <c r="W149" i="1"/>
  <c r="X149" i="1"/>
  <c r="Y149" i="1"/>
  <c r="Z149" i="1"/>
  <c r="AB149" i="1"/>
  <c r="AC149" i="1"/>
  <c r="AD149" i="1"/>
  <c r="AE149" i="1"/>
  <c r="AF149" i="1"/>
  <c r="AG149" i="1"/>
  <c r="AH149" i="1"/>
  <c r="V150" i="1"/>
  <c r="W150" i="1"/>
  <c r="X150" i="1"/>
  <c r="Y150" i="1"/>
  <c r="Z150" i="1"/>
  <c r="AB150" i="1"/>
  <c r="AC150" i="1"/>
  <c r="AD150" i="1"/>
  <c r="AE150" i="1"/>
  <c r="AF150" i="1"/>
  <c r="AG150" i="1"/>
  <c r="AH150" i="1"/>
  <c r="V151" i="1"/>
  <c r="W151" i="1"/>
  <c r="X151" i="1"/>
  <c r="Y151" i="1"/>
  <c r="Z151" i="1"/>
  <c r="AB151" i="1"/>
  <c r="AC151" i="1"/>
  <c r="AD151" i="1"/>
  <c r="AE151" i="1"/>
  <c r="AF151" i="1"/>
  <c r="AG151" i="1"/>
  <c r="AH151" i="1"/>
  <c r="V152" i="1"/>
  <c r="W152" i="1"/>
  <c r="X152" i="1"/>
  <c r="Y152" i="1"/>
  <c r="Z152" i="1"/>
  <c r="AB152" i="1"/>
  <c r="AC152" i="1"/>
  <c r="AD152" i="1"/>
  <c r="AE152" i="1"/>
  <c r="AF152" i="1"/>
  <c r="AG152" i="1"/>
  <c r="AH152" i="1"/>
  <c r="AB153" i="1"/>
  <c r="AC153" i="1"/>
  <c r="AD153" i="1"/>
  <c r="AE153" i="1"/>
  <c r="AF153" i="1"/>
  <c r="AG153" i="1"/>
  <c r="AH153" i="1"/>
  <c r="V154" i="1"/>
  <c r="W154" i="1"/>
  <c r="X154" i="1"/>
  <c r="Y154" i="1"/>
  <c r="Z154" i="1"/>
  <c r="AB154" i="1"/>
  <c r="AC154" i="1"/>
  <c r="AD154" i="1"/>
  <c r="AE154" i="1"/>
  <c r="AF154" i="1"/>
  <c r="AG154" i="1"/>
  <c r="AH154" i="1"/>
  <c r="V156" i="1"/>
  <c r="W156" i="1"/>
  <c r="X156" i="1"/>
  <c r="Y156" i="1"/>
  <c r="Z156" i="1"/>
  <c r="AB156" i="1"/>
  <c r="AB155" i="1" s="1"/>
  <c r="AC156" i="1"/>
  <c r="AD156" i="1"/>
  <c r="AD155" i="1" s="1"/>
  <c r="AE156" i="1"/>
  <c r="AE155" i="1" s="1"/>
  <c r="AF156" i="1"/>
  <c r="AF155" i="1" s="1"/>
  <c r="AG156" i="1"/>
  <c r="AG155" i="1" s="1"/>
  <c r="AH156" i="1"/>
  <c r="AH155" i="1" s="1"/>
  <c r="V157" i="1"/>
  <c r="W157" i="1"/>
  <c r="X157" i="1"/>
  <c r="Y157" i="1"/>
  <c r="Z157" i="1"/>
  <c r="AB157" i="1"/>
  <c r="AC157" i="1"/>
  <c r="AD157" i="1"/>
  <c r="AE157" i="1"/>
  <c r="AF157" i="1"/>
  <c r="AG157" i="1"/>
  <c r="AH157" i="1"/>
  <c r="V158" i="1"/>
  <c r="W158" i="1"/>
  <c r="X158" i="1"/>
  <c r="Y158" i="1"/>
  <c r="Z158" i="1"/>
  <c r="AB158" i="1"/>
  <c r="AC158" i="1"/>
  <c r="AD158" i="1"/>
  <c r="AE158" i="1"/>
  <c r="AF158" i="1"/>
  <c r="AG158" i="1"/>
  <c r="AH158" i="1"/>
  <c r="V159" i="1"/>
  <c r="W159" i="1"/>
  <c r="X159" i="1"/>
  <c r="Y159" i="1"/>
  <c r="Z159" i="1"/>
  <c r="AB159" i="1"/>
  <c r="AC159" i="1"/>
  <c r="AD159" i="1"/>
  <c r="AE159" i="1"/>
  <c r="AF159" i="1"/>
  <c r="AG159" i="1"/>
  <c r="AH159" i="1"/>
  <c r="V160" i="1"/>
  <c r="W160" i="1"/>
  <c r="X160" i="1"/>
  <c r="Y160" i="1"/>
  <c r="Z160" i="1"/>
  <c r="AB160" i="1"/>
  <c r="AC160" i="1"/>
  <c r="AD160" i="1"/>
  <c r="AE160" i="1"/>
  <c r="AF160" i="1"/>
  <c r="AG160" i="1"/>
  <c r="AH160" i="1"/>
  <c r="V161" i="1"/>
  <c r="W161" i="1"/>
  <c r="X161" i="1"/>
  <c r="Y161" i="1"/>
  <c r="Z161" i="1"/>
  <c r="AB161" i="1"/>
  <c r="AC161" i="1"/>
  <c r="AD161" i="1"/>
  <c r="AE161" i="1"/>
  <c r="AF161" i="1"/>
  <c r="AG161" i="1"/>
  <c r="AH161" i="1"/>
  <c r="V163" i="1"/>
  <c r="V162" i="1" s="1"/>
  <c r="W163" i="1"/>
  <c r="W162" i="1" s="1"/>
  <c r="X163" i="1"/>
  <c r="X162" i="1" s="1"/>
  <c r="Y163" i="1"/>
  <c r="Y162" i="1" s="1"/>
  <c r="Z163" i="1"/>
  <c r="Z162" i="1" s="1"/>
  <c r="AB163" i="1"/>
  <c r="AB162" i="1" s="1"/>
  <c r="AC163" i="1"/>
  <c r="AC162" i="1" s="1"/>
  <c r="AD163" i="1"/>
  <c r="AD162" i="1" s="1"/>
  <c r="AE163" i="1"/>
  <c r="AE162" i="1" s="1"/>
  <c r="AF163" i="1"/>
  <c r="AF162" i="1" s="1"/>
  <c r="AG163" i="1"/>
  <c r="AG162" i="1" s="1"/>
  <c r="AH163" i="1"/>
  <c r="AH162" i="1" s="1"/>
  <c r="V164" i="1"/>
  <c r="W164" i="1"/>
  <c r="X164" i="1"/>
  <c r="Y164" i="1"/>
  <c r="Z164" i="1"/>
  <c r="AB164" i="1"/>
  <c r="AC164" i="1"/>
  <c r="AD164" i="1"/>
  <c r="AE164" i="1"/>
  <c r="AF164" i="1"/>
  <c r="AG164" i="1"/>
  <c r="AH164" i="1"/>
  <c r="V165" i="1"/>
  <c r="W165" i="1"/>
  <c r="X165" i="1"/>
  <c r="Y165" i="1"/>
  <c r="Z165" i="1"/>
  <c r="AB165" i="1"/>
  <c r="AC165" i="1"/>
  <c r="AD165" i="1"/>
  <c r="AE165" i="1"/>
  <c r="AF165" i="1"/>
  <c r="AG165" i="1"/>
  <c r="AH165" i="1"/>
  <c r="V166" i="1"/>
  <c r="W166" i="1"/>
  <c r="X166" i="1"/>
  <c r="Y166" i="1"/>
  <c r="Z166" i="1"/>
  <c r="AB166" i="1"/>
  <c r="AC166" i="1"/>
  <c r="AD166" i="1"/>
  <c r="AE166" i="1"/>
  <c r="AF166" i="1"/>
  <c r="AG166" i="1"/>
  <c r="AH166" i="1"/>
  <c r="V167" i="1"/>
  <c r="W167" i="1"/>
  <c r="X167" i="1"/>
  <c r="Y167" i="1"/>
  <c r="Z167" i="1"/>
  <c r="AB167" i="1"/>
  <c r="AC167" i="1"/>
  <c r="AD167" i="1"/>
  <c r="AE167" i="1"/>
  <c r="AF167" i="1"/>
  <c r="AG167" i="1"/>
  <c r="AH167" i="1"/>
  <c r="V168" i="1"/>
  <c r="W168" i="1"/>
  <c r="X168" i="1"/>
  <c r="Y168" i="1"/>
  <c r="Z168" i="1"/>
  <c r="AB168" i="1"/>
  <c r="AC168" i="1"/>
  <c r="AD168" i="1"/>
  <c r="AE168" i="1"/>
  <c r="AF168" i="1"/>
  <c r="AG168" i="1"/>
  <c r="AH168" i="1"/>
  <c r="V170" i="1"/>
  <c r="W170" i="1"/>
  <c r="X170" i="1"/>
  <c r="Y170" i="1"/>
  <c r="Z170" i="1"/>
  <c r="AB170" i="1"/>
  <c r="AC170" i="1"/>
  <c r="AD170" i="1"/>
  <c r="AE170" i="1"/>
  <c r="AF170" i="1"/>
  <c r="AG170" i="1"/>
  <c r="AH170" i="1"/>
  <c r="V171" i="1"/>
  <c r="W171" i="1"/>
  <c r="X171" i="1"/>
  <c r="Y171" i="1"/>
  <c r="Z171" i="1"/>
  <c r="AB171" i="1"/>
  <c r="AC171" i="1"/>
  <c r="AD171" i="1"/>
  <c r="AE171" i="1"/>
  <c r="AF171" i="1"/>
  <c r="AG171" i="1"/>
  <c r="AH171" i="1"/>
  <c r="V172" i="1"/>
  <c r="W172" i="1"/>
  <c r="X172" i="1"/>
  <c r="Y172" i="1"/>
  <c r="Z172" i="1"/>
  <c r="AB172" i="1"/>
  <c r="AC172" i="1"/>
  <c r="AD172" i="1"/>
  <c r="AE172" i="1"/>
  <c r="AF172" i="1"/>
  <c r="AG172" i="1"/>
  <c r="AH172" i="1"/>
  <c r="V173" i="1"/>
  <c r="W173" i="1"/>
  <c r="X173" i="1"/>
  <c r="Y173" i="1"/>
  <c r="Z173" i="1"/>
  <c r="AB173" i="1"/>
  <c r="AC173" i="1"/>
  <c r="AD173" i="1"/>
  <c r="AE173" i="1"/>
  <c r="AF173" i="1"/>
  <c r="AG173" i="1"/>
  <c r="AH173" i="1"/>
  <c r="V174" i="1"/>
  <c r="W174" i="1"/>
  <c r="X174" i="1"/>
  <c r="Y174" i="1"/>
  <c r="Z174" i="1"/>
  <c r="AB174" i="1"/>
  <c r="AC174" i="1"/>
  <c r="AD174" i="1"/>
  <c r="AE174" i="1"/>
  <c r="AF174" i="1"/>
  <c r="AG174" i="1"/>
  <c r="AH174" i="1"/>
  <c r="V175" i="1"/>
  <c r="W175" i="1"/>
  <c r="X175" i="1"/>
  <c r="Y175" i="1"/>
  <c r="Z175" i="1"/>
  <c r="AB175" i="1"/>
  <c r="AC175" i="1"/>
  <c r="AD175" i="1"/>
  <c r="AE175" i="1"/>
  <c r="AF175" i="1"/>
  <c r="AG175" i="1"/>
  <c r="AH175" i="1"/>
  <c r="V176" i="1"/>
  <c r="W176" i="1"/>
  <c r="X176" i="1"/>
  <c r="Y176" i="1"/>
  <c r="Z176" i="1"/>
  <c r="AB176" i="1"/>
  <c r="AC176" i="1"/>
  <c r="AD176" i="1"/>
  <c r="AE176" i="1"/>
  <c r="AF176" i="1"/>
  <c r="AG176" i="1"/>
  <c r="AH176" i="1"/>
  <c r="V177" i="1"/>
  <c r="W177" i="1"/>
  <c r="X177" i="1"/>
  <c r="Y177" i="1"/>
  <c r="Z177" i="1"/>
  <c r="AB177" i="1"/>
  <c r="AC177" i="1"/>
  <c r="AD177" i="1"/>
  <c r="AE177" i="1"/>
  <c r="AF177" i="1"/>
  <c r="AG177" i="1"/>
  <c r="AH177" i="1"/>
  <c r="V178" i="1"/>
  <c r="W178" i="1"/>
  <c r="X178" i="1"/>
  <c r="Y178" i="1"/>
  <c r="Z178" i="1"/>
  <c r="AB178" i="1"/>
  <c r="AC178" i="1"/>
  <c r="AD178" i="1"/>
  <c r="AE178" i="1"/>
  <c r="AF178" i="1"/>
  <c r="AG178" i="1"/>
  <c r="AH178" i="1"/>
  <c r="V180" i="1"/>
  <c r="V179" i="1" s="1"/>
  <c r="W180" i="1"/>
  <c r="W179" i="1" s="1"/>
  <c r="X180" i="1"/>
  <c r="X179" i="1" s="1"/>
  <c r="Y180" i="1"/>
  <c r="Y179" i="1" s="1"/>
  <c r="Z180" i="1"/>
  <c r="Z179" i="1" s="1"/>
  <c r="AB180" i="1"/>
  <c r="AB179" i="1" s="1"/>
  <c r="AC180" i="1"/>
  <c r="AC179" i="1" s="1"/>
  <c r="AD180" i="1"/>
  <c r="AD179" i="1" s="1"/>
  <c r="AE180" i="1"/>
  <c r="AE179" i="1" s="1"/>
  <c r="AF180" i="1"/>
  <c r="AF179" i="1" s="1"/>
  <c r="AG180" i="1"/>
  <c r="AG179" i="1" s="1"/>
  <c r="AH180" i="1"/>
  <c r="AH179" i="1" s="1"/>
  <c r="V181" i="1"/>
  <c r="W181" i="1"/>
  <c r="X181" i="1"/>
  <c r="Y181" i="1"/>
  <c r="Z181" i="1"/>
  <c r="AB181" i="1"/>
  <c r="AC181" i="1"/>
  <c r="AD181" i="1"/>
  <c r="AE181" i="1"/>
  <c r="AF181" i="1"/>
  <c r="AG181" i="1"/>
  <c r="AH181" i="1"/>
  <c r="V182" i="1"/>
  <c r="W182" i="1"/>
  <c r="X182" i="1"/>
  <c r="Y182" i="1"/>
  <c r="Z182" i="1"/>
  <c r="AB182" i="1"/>
  <c r="AC182" i="1"/>
  <c r="AD182" i="1"/>
  <c r="AE182" i="1"/>
  <c r="AF182" i="1"/>
  <c r="AG182" i="1"/>
  <c r="AH182" i="1"/>
  <c r="V183" i="1"/>
  <c r="W183" i="1"/>
  <c r="X183" i="1"/>
  <c r="Y183" i="1"/>
  <c r="Z183" i="1"/>
  <c r="AB183" i="1"/>
  <c r="AC183" i="1"/>
  <c r="AD183" i="1"/>
  <c r="AE183" i="1"/>
  <c r="AF183" i="1"/>
  <c r="AG183" i="1"/>
  <c r="AH183" i="1"/>
  <c r="V185" i="1"/>
  <c r="W185" i="1"/>
  <c r="X185" i="1"/>
  <c r="Y185" i="1"/>
  <c r="Z185" i="1"/>
  <c r="AB184" i="1"/>
  <c r="AC185" i="1"/>
  <c r="AC184" i="1" s="1"/>
  <c r="AD185" i="1"/>
  <c r="AD184" i="1" s="1"/>
  <c r="AE185" i="1"/>
  <c r="AE184" i="1" s="1"/>
  <c r="AF185" i="1"/>
  <c r="AF184" i="1" s="1"/>
  <c r="AG185" i="1"/>
  <c r="AG184" i="1" s="1"/>
  <c r="V186" i="1"/>
  <c r="W186" i="1"/>
  <c r="X186" i="1"/>
  <c r="Y186" i="1"/>
  <c r="Z186" i="1"/>
  <c r="AB186" i="1"/>
  <c r="AC186" i="1"/>
  <c r="AD186" i="1"/>
  <c r="AE186" i="1"/>
  <c r="AF186" i="1"/>
  <c r="AG186" i="1"/>
  <c r="AH186" i="1"/>
  <c r="V187" i="1"/>
  <c r="W187" i="1"/>
  <c r="X187" i="1"/>
  <c r="Y187" i="1"/>
  <c r="Z187" i="1"/>
  <c r="AB187" i="1"/>
  <c r="AC187" i="1"/>
  <c r="AD187" i="1"/>
  <c r="AE187" i="1"/>
  <c r="AF187" i="1"/>
  <c r="AG187" i="1"/>
  <c r="AH187" i="1"/>
  <c r="V189" i="1"/>
  <c r="W189" i="1"/>
  <c r="X189" i="1"/>
  <c r="Y189" i="1"/>
  <c r="Z189" i="1"/>
  <c r="AB189" i="1"/>
  <c r="AB188" i="1" s="1"/>
  <c r="AC189" i="1"/>
  <c r="AD189" i="1"/>
  <c r="AD188" i="1" s="1"/>
  <c r="AE189" i="1"/>
  <c r="AE188" i="1" s="1"/>
  <c r="AF189" i="1"/>
  <c r="AF188" i="1" s="1"/>
  <c r="AG189" i="1"/>
  <c r="AG188" i="1" s="1"/>
  <c r="AH189" i="1"/>
  <c r="AH188" i="1" s="1"/>
  <c r="V190" i="1"/>
  <c r="W190" i="1"/>
  <c r="X190" i="1"/>
  <c r="Y190" i="1"/>
  <c r="Z190" i="1"/>
  <c r="AB190" i="1"/>
  <c r="AC190" i="1"/>
  <c r="AD190" i="1"/>
  <c r="AE190" i="1"/>
  <c r="AF190" i="1"/>
  <c r="AG190" i="1"/>
  <c r="AH190" i="1"/>
  <c r="V191" i="1"/>
  <c r="W191" i="1"/>
  <c r="X191" i="1"/>
  <c r="Y191" i="1"/>
  <c r="Z191" i="1"/>
  <c r="AB191" i="1"/>
  <c r="AC191" i="1"/>
  <c r="AD191" i="1"/>
  <c r="AE191" i="1"/>
  <c r="AF191" i="1"/>
  <c r="AG191" i="1"/>
  <c r="AH191" i="1"/>
  <c r="V192" i="1"/>
  <c r="W192" i="1"/>
  <c r="X192" i="1"/>
  <c r="Y192" i="1"/>
  <c r="Z192" i="1"/>
  <c r="AB192" i="1"/>
  <c r="AC192" i="1"/>
  <c r="AD192" i="1"/>
  <c r="AE192" i="1"/>
  <c r="AF192" i="1"/>
  <c r="AG192" i="1"/>
  <c r="AH192" i="1"/>
  <c r="V193" i="1"/>
  <c r="W193" i="1"/>
  <c r="X193" i="1"/>
  <c r="Y193" i="1"/>
  <c r="Z193" i="1"/>
  <c r="AB193" i="1"/>
  <c r="AC193" i="1"/>
  <c r="AD193" i="1"/>
  <c r="AE193" i="1"/>
  <c r="AF193" i="1"/>
  <c r="AG193" i="1"/>
  <c r="AH193" i="1"/>
  <c r="V194" i="1"/>
  <c r="W194" i="1"/>
  <c r="X194" i="1"/>
  <c r="Y194" i="1"/>
  <c r="Z194" i="1"/>
  <c r="AB194" i="1"/>
  <c r="AC194" i="1"/>
  <c r="AD194" i="1"/>
  <c r="AE194" i="1"/>
  <c r="AF194" i="1"/>
  <c r="AG194" i="1"/>
  <c r="AH194" i="1"/>
  <c r="V195" i="1"/>
  <c r="W195" i="1"/>
  <c r="X195" i="1"/>
  <c r="Y195" i="1"/>
  <c r="Z195" i="1"/>
  <c r="AB195" i="1"/>
  <c r="AC195" i="1"/>
  <c r="AD195" i="1"/>
  <c r="AE195" i="1"/>
  <c r="AF195" i="1"/>
  <c r="AG195" i="1"/>
  <c r="AH195" i="1"/>
  <c r="V197" i="1"/>
  <c r="W197" i="1"/>
  <c r="X197" i="1"/>
  <c r="Y197" i="1"/>
  <c r="Z197" i="1"/>
  <c r="AB197" i="1"/>
  <c r="AC197" i="1"/>
  <c r="AD197" i="1"/>
  <c r="AE197" i="1"/>
  <c r="AF197" i="1"/>
  <c r="AG197" i="1"/>
  <c r="AH197" i="1"/>
  <c r="V198" i="1"/>
  <c r="W198" i="1"/>
  <c r="X198" i="1"/>
  <c r="Y198" i="1"/>
  <c r="Z198" i="1"/>
  <c r="AB198" i="1"/>
  <c r="AC198" i="1"/>
  <c r="AD198" i="1"/>
  <c r="AE198" i="1"/>
  <c r="AF198" i="1"/>
  <c r="AG198" i="1"/>
  <c r="AH198" i="1"/>
  <c r="V200" i="1"/>
  <c r="W200" i="1"/>
  <c r="X200" i="1"/>
  <c r="Y200" i="1"/>
  <c r="Z200" i="1"/>
  <c r="AB200" i="1"/>
  <c r="AB199" i="1" s="1"/>
  <c r="AC200" i="1"/>
  <c r="AD200" i="1"/>
  <c r="AD199" i="1" s="1"/>
  <c r="AE200" i="1"/>
  <c r="AE199" i="1" s="1"/>
  <c r="AF200" i="1"/>
  <c r="AF199" i="1" s="1"/>
  <c r="AG200" i="1"/>
  <c r="AG199" i="1" s="1"/>
  <c r="AH200" i="1"/>
  <c r="AH199" i="1" s="1"/>
  <c r="V201" i="1"/>
  <c r="W201" i="1"/>
  <c r="X201" i="1"/>
  <c r="Y201" i="1"/>
  <c r="Z201" i="1"/>
  <c r="AB201" i="1"/>
  <c r="AC201" i="1"/>
  <c r="AD201" i="1"/>
  <c r="AE201" i="1"/>
  <c r="AF201" i="1"/>
  <c r="AG201" i="1"/>
  <c r="AH201" i="1"/>
  <c r="V202" i="1"/>
  <c r="V32" i="1" s="1"/>
  <c r="W202" i="1"/>
  <c r="W32" i="1" s="1"/>
  <c r="X202" i="1"/>
  <c r="X32" i="1" s="1"/>
  <c r="Y202" i="1"/>
  <c r="Y32" i="1" s="1"/>
  <c r="Z202" i="1"/>
  <c r="Z32" i="1" s="1"/>
  <c r="AB202" i="1"/>
  <c r="AB32" i="1" s="1"/>
  <c r="AC202" i="1"/>
  <c r="AD202" i="1"/>
  <c r="AD32" i="1" s="1"/>
  <c r="AE202" i="1"/>
  <c r="AE32" i="1" s="1"/>
  <c r="AF202" i="1"/>
  <c r="AF32" i="1" s="1"/>
  <c r="AG202" i="1"/>
  <c r="AG32" i="1" s="1"/>
  <c r="AH202" i="1"/>
  <c r="AH32" i="1" s="1"/>
  <c r="V203" i="1"/>
  <c r="W203" i="1"/>
  <c r="X203" i="1"/>
  <c r="Y203" i="1"/>
  <c r="Z203" i="1"/>
  <c r="AB203" i="1"/>
  <c r="AC203" i="1"/>
  <c r="AD203" i="1"/>
  <c r="AE203" i="1"/>
  <c r="AF203" i="1"/>
  <c r="AG203" i="1"/>
  <c r="AH203" i="1"/>
  <c r="V204" i="1"/>
  <c r="W204" i="1"/>
  <c r="X204" i="1"/>
  <c r="Y204" i="1"/>
  <c r="Z204" i="1"/>
  <c r="AB204" i="1"/>
  <c r="AC204" i="1"/>
  <c r="AD204" i="1"/>
  <c r="AE204" i="1"/>
  <c r="AF204" i="1"/>
  <c r="AG204" i="1"/>
  <c r="AH204" i="1"/>
  <c r="V206" i="1"/>
  <c r="W206" i="1"/>
  <c r="X206" i="1"/>
  <c r="Y206" i="1"/>
  <c r="Z206" i="1"/>
  <c r="AB206" i="1"/>
  <c r="AC206" i="1"/>
  <c r="AD206" i="1"/>
  <c r="AE206" i="1"/>
  <c r="AF206" i="1"/>
  <c r="AG206" i="1"/>
  <c r="AH206" i="1"/>
  <c r="V215" i="1"/>
  <c r="V214" i="1" s="1"/>
  <c r="W215" i="1"/>
  <c r="W214" i="1" s="1"/>
  <c r="X215" i="1"/>
  <c r="X214" i="1" s="1"/>
  <c r="Y215" i="1"/>
  <c r="Y214" i="1" s="1"/>
  <c r="Z215" i="1"/>
  <c r="Z214" i="1" s="1"/>
  <c r="AB215" i="1"/>
  <c r="AB214" i="1" s="1"/>
  <c r="AC215" i="1"/>
  <c r="AC214" i="1" s="1"/>
  <c r="AD215" i="1"/>
  <c r="AD214" i="1" s="1"/>
  <c r="AE215" i="1"/>
  <c r="AE214" i="1" s="1"/>
  <c r="AF215" i="1"/>
  <c r="AF214" i="1" s="1"/>
  <c r="AG215" i="1"/>
  <c r="AG214" i="1" s="1"/>
  <c r="AH215" i="1"/>
  <c r="AH214" i="1" s="1"/>
  <c r="V216" i="1"/>
  <c r="W216" i="1"/>
  <c r="X216" i="1"/>
  <c r="Y216" i="1"/>
  <c r="Z216" i="1"/>
  <c r="AB216" i="1"/>
  <c r="AC216" i="1"/>
  <c r="AD216" i="1"/>
  <c r="AE216" i="1"/>
  <c r="AF216" i="1"/>
  <c r="AG216" i="1"/>
  <c r="AH216" i="1"/>
  <c r="V219" i="1"/>
  <c r="W219" i="1"/>
  <c r="X219" i="1"/>
  <c r="Y219" i="1"/>
  <c r="Z219" i="1"/>
  <c r="AB219" i="1"/>
  <c r="AC219" i="1"/>
  <c r="AD219" i="1"/>
  <c r="AE219" i="1"/>
  <c r="AF219" i="1"/>
  <c r="AG219" i="1"/>
  <c r="AH219" i="1"/>
  <c r="V220" i="1"/>
  <c r="W220" i="1"/>
  <c r="X220" i="1"/>
  <c r="Y220" i="1"/>
  <c r="Z220" i="1"/>
  <c r="AB220" i="1"/>
  <c r="AC220" i="1"/>
  <c r="AD220" i="1"/>
  <c r="AE220" i="1"/>
  <c r="AF220" i="1"/>
  <c r="AG220" i="1"/>
  <c r="AH220" i="1"/>
  <c r="V221" i="1"/>
  <c r="W221" i="1"/>
  <c r="X221" i="1"/>
  <c r="Y221" i="1"/>
  <c r="Z221" i="1"/>
  <c r="AB221" i="1"/>
  <c r="AC221" i="1"/>
  <c r="AD221" i="1"/>
  <c r="AE221" i="1"/>
  <c r="AF221" i="1"/>
  <c r="AG221" i="1"/>
  <c r="AH221" i="1"/>
  <c r="V222" i="1"/>
  <c r="W222" i="1"/>
  <c r="X222" i="1"/>
  <c r="Y222" i="1"/>
  <c r="Z222" i="1"/>
  <c r="AB222" i="1"/>
  <c r="AC222" i="1"/>
  <c r="AD222" i="1"/>
  <c r="AE222" i="1"/>
  <c r="AF222" i="1"/>
  <c r="AG222" i="1"/>
  <c r="AH222" i="1"/>
  <c r="V223" i="1"/>
  <c r="W223" i="1"/>
  <c r="X223" i="1"/>
  <c r="Y223" i="1"/>
  <c r="Z223" i="1"/>
  <c r="AB223" i="1"/>
  <c r="AC223" i="1"/>
  <c r="AD223" i="1"/>
  <c r="AE223" i="1"/>
  <c r="AF223" i="1"/>
  <c r="AG223" i="1"/>
  <c r="AH223" i="1"/>
  <c r="V224" i="1"/>
  <c r="W224" i="1"/>
  <c r="X224" i="1"/>
  <c r="Y224" i="1"/>
  <c r="Z224" i="1"/>
  <c r="AB224" i="1"/>
  <c r="AC224" i="1"/>
  <c r="AD224" i="1"/>
  <c r="AE224" i="1"/>
  <c r="AF224" i="1"/>
  <c r="AG224" i="1"/>
  <c r="AH224" i="1"/>
  <c r="V226" i="1"/>
  <c r="W226" i="1"/>
  <c r="X226" i="1"/>
  <c r="Y226" i="1"/>
  <c r="Z226" i="1"/>
  <c r="AB226" i="1"/>
  <c r="AC226" i="1"/>
  <c r="AD226" i="1"/>
  <c r="AE226" i="1"/>
  <c r="AF226" i="1"/>
  <c r="AG226" i="1"/>
  <c r="AH226" i="1"/>
  <c r="V227" i="1"/>
  <c r="W227" i="1"/>
  <c r="X227" i="1"/>
  <c r="Y227" i="1"/>
  <c r="Z227" i="1"/>
  <c r="AB227" i="1"/>
  <c r="AC227" i="1"/>
  <c r="AD227" i="1"/>
  <c r="AE227" i="1"/>
  <c r="AF227" i="1"/>
  <c r="AG227" i="1"/>
  <c r="AH227" i="1"/>
  <c r="V228" i="1"/>
  <c r="W228" i="1"/>
  <c r="X228" i="1"/>
  <c r="Y228" i="1"/>
  <c r="Z228" i="1"/>
  <c r="AB228" i="1"/>
  <c r="AC228" i="1"/>
  <c r="AD228" i="1"/>
  <c r="AE228" i="1"/>
  <c r="AF228" i="1"/>
  <c r="AG228" i="1"/>
  <c r="AH228" i="1"/>
  <c r="V229" i="1"/>
  <c r="W229" i="1"/>
  <c r="X229" i="1"/>
  <c r="Y229" i="1"/>
  <c r="Z229" i="1"/>
  <c r="AB229" i="1"/>
  <c r="AC229" i="1"/>
  <c r="AD229" i="1"/>
  <c r="AE229" i="1"/>
  <c r="AF229" i="1"/>
  <c r="AG229" i="1"/>
  <c r="AH229" i="1"/>
  <c r="V230" i="1"/>
  <c r="W230" i="1"/>
  <c r="X230" i="1"/>
  <c r="Y230" i="1"/>
  <c r="Z230" i="1"/>
  <c r="AB230" i="1"/>
  <c r="AC230" i="1"/>
  <c r="AD230" i="1"/>
  <c r="AE230" i="1"/>
  <c r="AF230" i="1"/>
  <c r="AG230" i="1"/>
  <c r="AH230" i="1"/>
  <c r="V231" i="1"/>
  <c r="W231" i="1"/>
  <c r="X231" i="1"/>
  <c r="Y231" i="1"/>
  <c r="Z231" i="1"/>
  <c r="AB231" i="1"/>
  <c r="AC231" i="1"/>
  <c r="AD231" i="1"/>
  <c r="AE231" i="1"/>
  <c r="AF231" i="1"/>
  <c r="AG231" i="1"/>
  <c r="AH231" i="1"/>
  <c r="V232" i="1"/>
  <c r="W232" i="1"/>
  <c r="X232" i="1"/>
  <c r="Y232" i="1"/>
  <c r="Z232" i="1"/>
  <c r="AB232" i="1"/>
  <c r="AC232" i="1"/>
  <c r="AD232" i="1"/>
  <c r="AE232" i="1"/>
  <c r="AF232" i="1"/>
  <c r="AG232" i="1"/>
  <c r="AH232" i="1"/>
  <c r="V233" i="1"/>
  <c r="W233" i="1"/>
  <c r="X233" i="1"/>
  <c r="Y233" i="1"/>
  <c r="Z233" i="1"/>
  <c r="AB233" i="1"/>
  <c r="AC233" i="1"/>
  <c r="AD233" i="1"/>
  <c r="AE233" i="1"/>
  <c r="AF233" i="1"/>
  <c r="AG233" i="1"/>
  <c r="AH233" i="1"/>
  <c r="V234" i="1"/>
  <c r="W234" i="1"/>
  <c r="X234" i="1"/>
  <c r="Y234" i="1"/>
  <c r="Z234" i="1"/>
  <c r="AB234" i="1"/>
  <c r="AC234" i="1"/>
  <c r="AD234" i="1"/>
  <c r="AE234" i="1"/>
  <c r="AF234" i="1"/>
  <c r="AG234" i="1"/>
  <c r="AH234" i="1"/>
  <c r="V236" i="1"/>
  <c r="V235" i="1" s="1"/>
  <c r="W236" i="1"/>
  <c r="W235" i="1" s="1"/>
  <c r="X236" i="1"/>
  <c r="X235" i="1" s="1"/>
  <c r="Y236" i="1"/>
  <c r="Y235" i="1" s="1"/>
  <c r="Z236" i="1"/>
  <c r="Z235" i="1" s="1"/>
  <c r="AB236" i="1"/>
  <c r="AB235" i="1" s="1"/>
  <c r="AC236" i="1"/>
  <c r="AC235" i="1" s="1"/>
  <c r="AD236" i="1"/>
  <c r="AD235" i="1" s="1"/>
  <c r="AE236" i="1"/>
  <c r="AE235" i="1" s="1"/>
  <c r="AF236" i="1"/>
  <c r="AF235" i="1" s="1"/>
  <c r="AG236" i="1"/>
  <c r="AG235" i="1" s="1"/>
  <c r="AH236" i="1"/>
  <c r="AH235" i="1" s="1"/>
  <c r="V237" i="1"/>
  <c r="W237" i="1"/>
  <c r="X237" i="1"/>
  <c r="Y237" i="1"/>
  <c r="Z237" i="1"/>
  <c r="AB237" i="1"/>
  <c r="AC237" i="1"/>
  <c r="AD237" i="1"/>
  <c r="AE237" i="1"/>
  <c r="AF237" i="1"/>
  <c r="AG237" i="1"/>
  <c r="AH237" i="1"/>
  <c r="V238" i="1"/>
  <c r="W238" i="1"/>
  <c r="X238" i="1"/>
  <c r="Y238" i="1"/>
  <c r="Z238" i="1"/>
  <c r="AB238" i="1"/>
  <c r="AC238" i="1"/>
  <c r="AD238" i="1"/>
  <c r="AE238" i="1"/>
  <c r="AF238" i="1"/>
  <c r="AG238" i="1"/>
  <c r="AH238" i="1"/>
  <c r="V240" i="1"/>
  <c r="V239" i="1" s="1"/>
  <c r="W240" i="1"/>
  <c r="W239" i="1" s="1"/>
  <c r="X240" i="1"/>
  <c r="X239" i="1" s="1"/>
  <c r="Y240" i="1"/>
  <c r="Y239" i="1" s="1"/>
  <c r="Z240" i="1"/>
  <c r="Z239" i="1" s="1"/>
  <c r="AB240" i="1"/>
  <c r="AB239" i="1" s="1"/>
  <c r="AC240" i="1"/>
  <c r="AC239" i="1" s="1"/>
  <c r="AD240" i="1"/>
  <c r="AD239" i="1" s="1"/>
  <c r="AE240" i="1"/>
  <c r="AE239" i="1" s="1"/>
  <c r="AF240" i="1"/>
  <c r="AF239" i="1" s="1"/>
  <c r="AG240" i="1"/>
  <c r="AG239" i="1" s="1"/>
  <c r="AH240" i="1"/>
  <c r="AH239" i="1" s="1"/>
  <c r="V242" i="1"/>
  <c r="W242" i="1"/>
  <c r="X242" i="1"/>
  <c r="Y242" i="1"/>
  <c r="Z242" i="1"/>
  <c r="AB242" i="1"/>
  <c r="AC242" i="1"/>
  <c r="AD242" i="1"/>
  <c r="AE242" i="1"/>
  <c r="AF242" i="1"/>
  <c r="AG242" i="1"/>
  <c r="AH242" i="1"/>
  <c r="V244" i="1"/>
  <c r="W244" i="1"/>
  <c r="X244" i="1"/>
  <c r="Y244" i="1"/>
  <c r="Z244" i="1"/>
  <c r="AB244" i="1"/>
  <c r="AC244" i="1"/>
  <c r="AD244" i="1"/>
  <c r="AE244" i="1"/>
  <c r="AF244" i="1"/>
  <c r="AG244" i="1"/>
  <c r="AH244" i="1"/>
  <c r="V245" i="1"/>
  <c r="W245" i="1"/>
  <c r="X245" i="1"/>
  <c r="Y245" i="1"/>
  <c r="Z245" i="1"/>
  <c r="AB245" i="1"/>
  <c r="AC245" i="1"/>
  <c r="AD245" i="1"/>
  <c r="AE245" i="1"/>
  <c r="AF245" i="1"/>
  <c r="AG245" i="1"/>
  <c r="AH245" i="1"/>
  <c r="V246" i="1"/>
  <c r="W246" i="1"/>
  <c r="X246" i="1"/>
  <c r="Y246" i="1"/>
  <c r="Z246" i="1"/>
  <c r="AB246" i="1"/>
  <c r="AC246" i="1"/>
  <c r="AD246" i="1"/>
  <c r="AE246" i="1"/>
  <c r="AF246" i="1"/>
  <c r="AG246" i="1"/>
  <c r="AH246" i="1"/>
  <c r="V247" i="1"/>
  <c r="W247" i="1"/>
  <c r="X247" i="1"/>
  <c r="Y247" i="1"/>
  <c r="Z247" i="1"/>
  <c r="AB247" i="1"/>
  <c r="AC247" i="1"/>
  <c r="AD247" i="1"/>
  <c r="AE247" i="1"/>
  <c r="AF247" i="1"/>
  <c r="AG247" i="1"/>
  <c r="AH247" i="1"/>
  <c r="V249" i="1"/>
  <c r="W249" i="1"/>
  <c r="X249" i="1"/>
  <c r="Y249" i="1"/>
  <c r="Z249" i="1"/>
  <c r="AB249" i="1"/>
  <c r="AB248" i="1" s="1"/>
  <c r="AC249" i="1"/>
  <c r="AD249" i="1"/>
  <c r="AE249" i="1"/>
  <c r="AE248" i="1" s="1"/>
  <c r="AF249" i="1"/>
  <c r="AG249" i="1"/>
  <c r="AH249" i="1"/>
  <c r="V250" i="1"/>
  <c r="W250" i="1"/>
  <c r="X250" i="1"/>
  <c r="Y250" i="1"/>
  <c r="Z250" i="1"/>
  <c r="AB250" i="1"/>
  <c r="AC250" i="1"/>
  <c r="AC248" i="1" s="1"/>
  <c r="AD250" i="1"/>
  <c r="AE250" i="1"/>
  <c r="AF250" i="1"/>
  <c r="AG250" i="1"/>
  <c r="AH250" i="1"/>
  <c r="V251" i="1"/>
  <c r="W251" i="1"/>
  <c r="X251" i="1"/>
  <c r="Y251" i="1"/>
  <c r="Z251" i="1"/>
  <c r="AB251" i="1"/>
  <c r="AC251" i="1"/>
  <c r="AD251" i="1"/>
  <c r="AE251" i="1"/>
  <c r="AF251" i="1"/>
  <c r="AG251" i="1"/>
  <c r="AH251" i="1"/>
  <c r="V253" i="1"/>
  <c r="V252" i="1" s="1"/>
  <c r="W253" i="1"/>
  <c r="W252" i="1" s="1"/>
  <c r="X253" i="1"/>
  <c r="X252" i="1" s="1"/>
  <c r="Y253" i="1"/>
  <c r="Y252" i="1" s="1"/>
  <c r="Z253" i="1"/>
  <c r="Z252" i="1" s="1"/>
  <c r="AB253" i="1"/>
  <c r="AB205" i="1" s="1"/>
  <c r="AC253" i="1"/>
  <c r="AD253" i="1"/>
  <c r="AD252" i="1" s="1"/>
  <c r="AE253" i="1"/>
  <c r="AE252" i="1" s="1"/>
  <c r="AF253" i="1"/>
  <c r="AF252" i="1" s="1"/>
  <c r="AG253" i="1"/>
  <c r="AG252" i="1" s="1"/>
  <c r="AH253" i="1"/>
  <c r="AH252" i="1" s="1"/>
  <c r="V254" i="1"/>
  <c r="W254" i="1"/>
  <c r="X254" i="1"/>
  <c r="Y254" i="1"/>
  <c r="Z254" i="1"/>
  <c r="AB254" i="1"/>
  <c r="AC254" i="1"/>
  <c r="AD254" i="1"/>
  <c r="AE254" i="1"/>
  <c r="AF254" i="1"/>
  <c r="AG254" i="1"/>
  <c r="AH254" i="1"/>
  <c r="V255" i="1"/>
  <c r="W255" i="1"/>
  <c r="X255" i="1"/>
  <c r="Y255" i="1"/>
  <c r="Z255" i="1"/>
  <c r="AB255" i="1"/>
  <c r="AC255" i="1"/>
  <c r="AD255" i="1"/>
  <c r="AE255" i="1"/>
  <c r="AF255" i="1"/>
  <c r="AG255" i="1"/>
  <c r="AH255" i="1"/>
  <c r="V256" i="1"/>
  <c r="W256" i="1"/>
  <c r="X256" i="1"/>
  <c r="Y256" i="1"/>
  <c r="Z256" i="1"/>
  <c r="AB256" i="1"/>
  <c r="AC256" i="1"/>
  <c r="AD256" i="1"/>
  <c r="AE256" i="1"/>
  <c r="AF256" i="1"/>
  <c r="AG256" i="1"/>
  <c r="AH256" i="1"/>
  <c r="V257" i="1"/>
  <c r="W257" i="1"/>
  <c r="X257" i="1"/>
  <c r="Y257" i="1"/>
  <c r="Z257" i="1"/>
  <c r="AB257" i="1"/>
  <c r="AC257" i="1"/>
  <c r="AD257" i="1"/>
  <c r="AE257" i="1"/>
  <c r="AF257" i="1"/>
  <c r="AG257" i="1"/>
  <c r="AH257" i="1"/>
  <c r="V259" i="1"/>
  <c r="W259" i="1"/>
  <c r="X259" i="1"/>
  <c r="Y259" i="1"/>
  <c r="Z259" i="1"/>
  <c r="AB259" i="1"/>
  <c r="AB258" i="1" s="1"/>
  <c r="AC259" i="1"/>
  <c r="AD259" i="1"/>
  <c r="AD258" i="1" s="1"/>
  <c r="AE259" i="1"/>
  <c r="AE258" i="1" s="1"/>
  <c r="AF259" i="1"/>
  <c r="AF258" i="1" s="1"/>
  <c r="AG259" i="1"/>
  <c r="AG258" i="1" s="1"/>
  <c r="AH259" i="1"/>
  <c r="AH258" i="1" s="1"/>
  <c r="V260" i="1"/>
  <c r="W260" i="1"/>
  <c r="X260" i="1"/>
  <c r="Y260" i="1"/>
  <c r="Z260" i="1"/>
  <c r="AB260" i="1"/>
  <c r="AC260" i="1"/>
  <c r="AD260" i="1"/>
  <c r="AE260" i="1"/>
  <c r="AF260" i="1"/>
  <c r="AG260" i="1"/>
  <c r="AH260" i="1"/>
  <c r="V261" i="1"/>
  <c r="W261" i="1"/>
  <c r="X261" i="1"/>
  <c r="Y261" i="1"/>
  <c r="Z261" i="1"/>
  <c r="AB261" i="1"/>
  <c r="AC261" i="1"/>
  <c r="AD261" i="1"/>
  <c r="AE261" i="1"/>
  <c r="AF261" i="1"/>
  <c r="AG261" i="1"/>
  <c r="AH261" i="1"/>
  <c r="V262" i="1"/>
  <c r="W262" i="1"/>
  <c r="X262" i="1"/>
  <c r="Y262" i="1"/>
  <c r="Z262" i="1"/>
  <c r="AB262" i="1"/>
  <c r="AC262" i="1"/>
  <c r="AD262" i="1"/>
  <c r="AE262" i="1"/>
  <c r="AF262" i="1"/>
  <c r="AG262" i="1"/>
  <c r="AH262" i="1"/>
  <c r="V263" i="1"/>
  <c r="W263" i="1"/>
  <c r="X263" i="1"/>
  <c r="Y263" i="1"/>
  <c r="Z263" i="1"/>
  <c r="AB263" i="1"/>
  <c r="AC263" i="1"/>
  <c r="AD263" i="1"/>
  <c r="AE263" i="1"/>
  <c r="AF263" i="1"/>
  <c r="AG263" i="1"/>
  <c r="AH263" i="1"/>
  <c r="V267" i="1"/>
  <c r="W267" i="1"/>
  <c r="X267" i="1"/>
  <c r="Y267" i="1"/>
  <c r="Z267" i="1"/>
  <c r="AB267" i="1"/>
  <c r="AC267" i="1"/>
  <c r="AD267" i="1"/>
  <c r="AE267" i="1"/>
  <c r="AF267" i="1"/>
  <c r="AG267" i="1"/>
  <c r="AH267" i="1"/>
  <c r="V268" i="1"/>
  <c r="W268" i="1"/>
  <c r="X268" i="1"/>
  <c r="Y268" i="1"/>
  <c r="Z268" i="1"/>
  <c r="AB268" i="1"/>
  <c r="AC268" i="1"/>
  <c r="AD268" i="1"/>
  <c r="AE268" i="1"/>
  <c r="AF268" i="1"/>
  <c r="AG268" i="1"/>
  <c r="AH268" i="1"/>
  <c r="V270" i="1"/>
  <c r="W270" i="1"/>
  <c r="X270" i="1"/>
  <c r="Y270" i="1"/>
  <c r="Z270" i="1"/>
  <c r="AB270" i="1"/>
  <c r="AC270" i="1"/>
  <c r="AD270" i="1"/>
  <c r="AE270" i="1"/>
  <c r="AF270" i="1"/>
  <c r="AG270" i="1"/>
  <c r="AH270" i="1"/>
  <c r="V271" i="1"/>
  <c r="W271" i="1"/>
  <c r="X271" i="1"/>
  <c r="Y271" i="1"/>
  <c r="Z271" i="1"/>
  <c r="AB271" i="1"/>
  <c r="AC271" i="1"/>
  <c r="AD271" i="1"/>
  <c r="AE271" i="1"/>
  <c r="AF271" i="1"/>
  <c r="AG271" i="1"/>
  <c r="AH271" i="1"/>
  <c r="V274" i="1"/>
  <c r="W274" i="1"/>
  <c r="X274" i="1"/>
  <c r="Y274" i="1"/>
  <c r="Z274" i="1"/>
  <c r="AB274" i="1"/>
  <c r="AC274" i="1"/>
  <c r="AD274" i="1"/>
  <c r="AE274" i="1"/>
  <c r="AF274" i="1"/>
  <c r="AG274" i="1"/>
  <c r="AH274" i="1"/>
  <c r="V275" i="1"/>
  <c r="W275" i="1"/>
  <c r="X275" i="1"/>
  <c r="Y275" i="1"/>
  <c r="Z275" i="1"/>
  <c r="AB275" i="1"/>
  <c r="AC275" i="1"/>
  <c r="AD275" i="1"/>
  <c r="AE275" i="1"/>
  <c r="AF275" i="1"/>
  <c r="AG275" i="1"/>
  <c r="AH275" i="1"/>
  <c r="V276" i="1"/>
  <c r="W276" i="1"/>
  <c r="X276" i="1"/>
  <c r="Y276" i="1"/>
  <c r="Z276" i="1"/>
  <c r="AB276" i="1"/>
  <c r="AC276" i="1"/>
  <c r="AD276" i="1"/>
  <c r="AE276" i="1"/>
  <c r="AF276" i="1"/>
  <c r="AG276" i="1"/>
  <c r="AH276" i="1"/>
  <c r="V277" i="1"/>
  <c r="W277" i="1"/>
  <c r="X277" i="1"/>
  <c r="Y277" i="1"/>
  <c r="Z277" i="1"/>
  <c r="AB277" i="1"/>
  <c r="AC277" i="1"/>
  <c r="AD277" i="1"/>
  <c r="AE277" i="1"/>
  <c r="AF277" i="1"/>
  <c r="AG277" i="1"/>
  <c r="AH277" i="1"/>
  <c r="V278" i="1"/>
  <c r="W278" i="1"/>
  <c r="X278" i="1"/>
  <c r="Y278" i="1"/>
  <c r="Z278" i="1"/>
  <c r="AB278" i="1"/>
  <c r="AC278" i="1"/>
  <c r="AD278" i="1"/>
  <c r="AE278" i="1"/>
  <c r="AF278" i="1"/>
  <c r="AG278" i="1"/>
  <c r="AH278" i="1"/>
  <c r="V280" i="1"/>
  <c r="W280" i="1"/>
  <c r="X280" i="1"/>
  <c r="Y280" i="1"/>
  <c r="Z280" i="1"/>
  <c r="AB280" i="1"/>
  <c r="AB279" i="1" s="1"/>
  <c r="AC280" i="1"/>
  <c r="AD280" i="1"/>
  <c r="AD279" i="1" s="1"/>
  <c r="AE280" i="1"/>
  <c r="AE279" i="1" s="1"/>
  <c r="AF280" i="1"/>
  <c r="AF279" i="1" s="1"/>
  <c r="AG280" i="1"/>
  <c r="AG279" i="1" s="1"/>
  <c r="AH280" i="1"/>
  <c r="AH279" i="1" s="1"/>
  <c r="V281" i="1"/>
  <c r="W281" i="1"/>
  <c r="X281" i="1"/>
  <c r="Y281" i="1"/>
  <c r="Z281" i="1"/>
  <c r="AB281" i="1"/>
  <c r="AC281" i="1"/>
  <c r="AD281" i="1"/>
  <c r="AE281" i="1"/>
  <c r="AF281" i="1"/>
  <c r="AG281" i="1"/>
  <c r="AH281" i="1"/>
  <c r="V284" i="1"/>
  <c r="W284" i="1"/>
  <c r="X284" i="1"/>
  <c r="Y284" i="1"/>
  <c r="Z284" i="1"/>
  <c r="AB284" i="1"/>
  <c r="AB283" i="1" s="1"/>
  <c r="AB282" i="1" s="1"/>
  <c r="AC284" i="1"/>
  <c r="AD284" i="1"/>
  <c r="AD283" i="1" s="1"/>
  <c r="AD282" i="1" s="1"/>
  <c r="AE284" i="1"/>
  <c r="AE283" i="1" s="1"/>
  <c r="AE282" i="1" s="1"/>
  <c r="AF284" i="1"/>
  <c r="AF283" i="1" s="1"/>
  <c r="AF282" i="1" s="1"/>
  <c r="AG284" i="1"/>
  <c r="AG283" i="1" s="1"/>
  <c r="AG282" i="1" s="1"/>
  <c r="AH284" i="1"/>
  <c r="AH283" i="1" s="1"/>
  <c r="AH282" i="1" s="1"/>
  <c r="V285" i="1"/>
  <c r="W285" i="1"/>
  <c r="X285" i="1"/>
  <c r="Y285" i="1"/>
  <c r="Z285" i="1"/>
  <c r="AB285" i="1"/>
  <c r="AC285" i="1"/>
  <c r="AD285" i="1"/>
  <c r="AE285" i="1"/>
  <c r="AF285" i="1"/>
  <c r="AG285" i="1"/>
  <c r="AH285" i="1"/>
  <c r="V287" i="1"/>
  <c r="V286" i="1" s="1"/>
  <c r="W287" i="1"/>
  <c r="W286" i="1" s="1"/>
  <c r="X287" i="1"/>
  <c r="X286" i="1" s="1"/>
  <c r="Y287" i="1"/>
  <c r="Y286" i="1" s="1"/>
  <c r="Z287" i="1"/>
  <c r="Z286" i="1" s="1"/>
  <c r="AB287" i="1"/>
  <c r="AB286" i="1" s="1"/>
  <c r="AC287" i="1"/>
  <c r="AC286" i="1" s="1"/>
  <c r="AD287" i="1"/>
  <c r="AD286" i="1" s="1"/>
  <c r="AE287" i="1"/>
  <c r="AE286" i="1" s="1"/>
  <c r="AF287" i="1"/>
  <c r="AF286" i="1" s="1"/>
  <c r="AG287" i="1"/>
  <c r="AG286" i="1" s="1"/>
  <c r="AH287" i="1"/>
  <c r="AH286" i="1" s="1"/>
  <c r="V288" i="1"/>
  <c r="W288" i="1"/>
  <c r="X288" i="1"/>
  <c r="Y288" i="1"/>
  <c r="Z288" i="1"/>
  <c r="AB288" i="1"/>
  <c r="AC288" i="1"/>
  <c r="AD288" i="1"/>
  <c r="AE288" i="1"/>
  <c r="AF288" i="1"/>
  <c r="AG288" i="1"/>
  <c r="AH288" i="1"/>
  <c r="V290" i="1"/>
  <c r="W290" i="1"/>
  <c r="X290" i="1"/>
  <c r="Y290" i="1"/>
  <c r="Z290" i="1"/>
  <c r="AB290" i="1"/>
  <c r="AB289" i="1" s="1"/>
  <c r="AC290" i="1"/>
  <c r="AC289" i="1" s="1"/>
  <c r="AD290" i="1"/>
  <c r="AD289" i="1" s="1"/>
  <c r="AE290" i="1"/>
  <c r="AE289" i="1" s="1"/>
  <c r="AF290" i="1"/>
  <c r="AF289" i="1" s="1"/>
  <c r="AG290" i="1"/>
  <c r="AG289" i="1" s="1"/>
  <c r="AH290" i="1"/>
  <c r="AH289" i="1" s="1"/>
  <c r="V291" i="1"/>
  <c r="W291" i="1"/>
  <c r="X291" i="1"/>
  <c r="Y291" i="1"/>
  <c r="Z291" i="1"/>
  <c r="AB291" i="1"/>
  <c r="AC291" i="1"/>
  <c r="AD291" i="1"/>
  <c r="AE291" i="1"/>
  <c r="AF291" i="1"/>
  <c r="AG291" i="1"/>
  <c r="AH291" i="1"/>
  <c r="V292" i="1"/>
  <c r="W292" i="1"/>
  <c r="X292" i="1"/>
  <c r="Y292" i="1"/>
  <c r="Z292" i="1"/>
  <c r="AB292" i="1"/>
  <c r="AC292" i="1"/>
  <c r="AD292" i="1"/>
  <c r="AE292" i="1"/>
  <c r="AF292" i="1"/>
  <c r="AG292" i="1"/>
  <c r="AH292" i="1"/>
  <c r="V294" i="1"/>
  <c r="V293" i="1" s="1"/>
  <c r="W294" i="1"/>
  <c r="W293" i="1" s="1"/>
  <c r="X294" i="1"/>
  <c r="X293" i="1" s="1"/>
  <c r="Y294" i="1"/>
  <c r="Y293" i="1" s="1"/>
  <c r="Z294" i="1"/>
  <c r="Z293" i="1" s="1"/>
  <c r="AB294" i="1"/>
  <c r="AB293" i="1" s="1"/>
  <c r="AC294" i="1"/>
  <c r="AC293" i="1" s="1"/>
  <c r="AD294" i="1"/>
  <c r="AD293" i="1" s="1"/>
  <c r="AE294" i="1"/>
  <c r="AE293" i="1" s="1"/>
  <c r="AF294" i="1"/>
  <c r="AF293" i="1" s="1"/>
  <c r="AG294" i="1"/>
  <c r="AG293" i="1" s="1"/>
  <c r="AH294" i="1"/>
  <c r="AH293" i="1" s="1"/>
  <c r="V296" i="1"/>
  <c r="W296" i="1"/>
  <c r="X296" i="1"/>
  <c r="Y296" i="1"/>
  <c r="Z296" i="1"/>
  <c r="AB296" i="1"/>
  <c r="AB295" i="1" s="1"/>
  <c r="AC296" i="1"/>
  <c r="AD296" i="1"/>
  <c r="AE296" i="1"/>
  <c r="AE295" i="1" s="1"/>
  <c r="AF296" i="1"/>
  <c r="AF295" i="1" s="1"/>
  <c r="AG296" i="1"/>
  <c r="AG295" i="1" s="1"/>
  <c r="AH296" i="1"/>
  <c r="AH295" i="1" s="1"/>
  <c r="V297" i="1"/>
  <c r="W297" i="1"/>
  <c r="X297" i="1"/>
  <c r="Y297" i="1"/>
  <c r="Z297" i="1"/>
  <c r="AB297" i="1"/>
  <c r="AC297" i="1"/>
  <c r="AD297" i="1"/>
  <c r="AE297" i="1"/>
  <c r="AF297" i="1"/>
  <c r="AG297" i="1"/>
  <c r="AH297" i="1"/>
  <c r="V298" i="1"/>
  <c r="W298" i="1"/>
  <c r="X298" i="1"/>
  <c r="Y298" i="1"/>
  <c r="Z298" i="1"/>
  <c r="AB298" i="1"/>
  <c r="AC298" i="1"/>
  <c r="AD298" i="1"/>
  <c r="AE298" i="1"/>
  <c r="AF298" i="1"/>
  <c r="AG298" i="1"/>
  <c r="AH298" i="1"/>
  <c r="V299" i="1"/>
  <c r="W299" i="1"/>
  <c r="X299" i="1"/>
  <c r="Y299" i="1"/>
  <c r="Z299" i="1"/>
  <c r="AB299" i="1"/>
  <c r="AC299" i="1"/>
  <c r="AD299" i="1"/>
  <c r="AE299" i="1"/>
  <c r="AF299" i="1"/>
  <c r="AG299" i="1"/>
  <c r="AH299" i="1"/>
  <c r="V300" i="1"/>
  <c r="W300" i="1"/>
  <c r="X300" i="1"/>
  <c r="Y300" i="1"/>
  <c r="Z300" i="1"/>
  <c r="AB300" i="1"/>
  <c r="AC300" i="1"/>
  <c r="AD300" i="1"/>
  <c r="AE300" i="1"/>
  <c r="AF300" i="1"/>
  <c r="AG300" i="1"/>
  <c r="AH300" i="1"/>
  <c r="V301" i="1"/>
  <c r="W301" i="1"/>
  <c r="X301" i="1"/>
  <c r="Y301" i="1"/>
  <c r="Z301" i="1"/>
  <c r="AB301" i="1"/>
  <c r="AC301" i="1"/>
  <c r="AD301" i="1"/>
  <c r="AE301" i="1"/>
  <c r="AF301" i="1"/>
  <c r="AG301" i="1"/>
  <c r="AH301" i="1"/>
  <c r="V302" i="1"/>
  <c r="W302" i="1"/>
  <c r="X302" i="1"/>
  <c r="Y302" i="1"/>
  <c r="Z302" i="1"/>
  <c r="AB302" i="1"/>
  <c r="AC302" i="1"/>
  <c r="AD302" i="1"/>
  <c r="AE302" i="1"/>
  <c r="AF302" i="1"/>
  <c r="AG302" i="1"/>
  <c r="AH302" i="1"/>
  <c r="V303" i="1"/>
  <c r="W303" i="1"/>
  <c r="X303" i="1"/>
  <c r="Y303" i="1"/>
  <c r="Z303" i="1"/>
  <c r="AB303" i="1"/>
  <c r="AC303" i="1"/>
  <c r="AD303" i="1"/>
  <c r="AE303" i="1"/>
  <c r="AF303" i="1"/>
  <c r="AG303" i="1"/>
  <c r="AH303" i="1"/>
  <c r="V304" i="1"/>
  <c r="W304" i="1"/>
  <c r="X304" i="1"/>
  <c r="Y304" i="1"/>
  <c r="Z304" i="1"/>
  <c r="AB304" i="1"/>
  <c r="AC304" i="1"/>
  <c r="AD304" i="1"/>
  <c r="AE304" i="1"/>
  <c r="AF304" i="1"/>
  <c r="AG304" i="1"/>
  <c r="AH304" i="1"/>
  <c r="V306" i="1"/>
  <c r="V305" i="1" s="1"/>
  <c r="W306" i="1"/>
  <c r="W305" i="1" s="1"/>
  <c r="X306" i="1"/>
  <c r="X305" i="1" s="1"/>
  <c r="Y306" i="1"/>
  <c r="Y305" i="1" s="1"/>
  <c r="Z306" i="1"/>
  <c r="Z305" i="1" s="1"/>
  <c r="AB306" i="1"/>
  <c r="AB305" i="1" s="1"/>
  <c r="AC306" i="1"/>
  <c r="AC305" i="1" s="1"/>
  <c r="AD306" i="1"/>
  <c r="AD305" i="1" s="1"/>
  <c r="AE306" i="1"/>
  <c r="AE305" i="1" s="1"/>
  <c r="AF306" i="1"/>
  <c r="AF305" i="1" s="1"/>
  <c r="AG306" i="1"/>
  <c r="AG305" i="1" s="1"/>
  <c r="AH306" i="1"/>
  <c r="AH305" i="1" s="1"/>
  <c r="V307" i="1"/>
  <c r="W307" i="1"/>
  <c r="X307" i="1"/>
  <c r="Y307" i="1"/>
  <c r="Z307" i="1"/>
  <c r="AB307" i="1"/>
  <c r="AC307" i="1"/>
  <c r="AD307" i="1"/>
  <c r="AE307" i="1"/>
  <c r="AF307" i="1"/>
  <c r="AG307" i="1"/>
  <c r="AH307" i="1"/>
  <c r="V309" i="1"/>
  <c r="W309" i="1"/>
  <c r="X309" i="1"/>
  <c r="Y309" i="1"/>
  <c r="Z309" i="1"/>
  <c r="AB309" i="1"/>
  <c r="AB308" i="1" s="1"/>
  <c r="AC309" i="1"/>
  <c r="AC308" i="1" s="1"/>
  <c r="AD309" i="1"/>
  <c r="AD308" i="1" s="1"/>
  <c r="AE309" i="1"/>
  <c r="AE308" i="1" s="1"/>
  <c r="AF309" i="1"/>
  <c r="AF308" i="1" s="1"/>
  <c r="AG309" i="1"/>
  <c r="AG308" i="1" s="1"/>
  <c r="AH309" i="1"/>
  <c r="AH308" i="1" s="1"/>
  <c r="V310" i="1"/>
  <c r="W310" i="1"/>
  <c r="X310" i="1"/>
  <c r="Y310" i="1"/>
  <c r="Z310" i="1"/>
  <c r="AB310" i="1"/>
  <c r="AC310" i="1"/>
  <c r="AD310" i="1"/>
  <c r="AE310" i="1"/>
  <c r="AF310" i="1"/>
  <c r="AG310" i="1"/>
  <c r="AH310" i="1"/>
  <c r="V311" i="1"/>
  <c r="W311" i="1"/>
  <c r="X311" i="1"/>
  <c r="Y311" i="1"/>
  <c r="Z311" i="1"/>
  <c r="AB311" i="1"/>
  <c r="AC311" i="1"/>
  <c r="AD311" i="1"/>
  <c r="AE311" i="1"/>
  <c r="AF311" i="1"/>
  <c r="AG311" i="1"/>
  <c r="AH311" i="1"/>
  <c r="V312" i="1"/>
  <c r="W312" i="1"/>
  <c r="X312" i="1"/>
  <c r="Y312" i="1"/>
  <c r="Z312" i="1"/>
  <c r="AB312" i="1"/>
  <c r="AC312" i="1"/>
  <c r="AD312" i="1"/>
  <c r="AE312" i="1"/>
  <c r="AF312" i="1"/>
  <c r="AG312" i="1"/>
  <c r="AH312" i="1"/>
  <c r="V313" i="1"/>
  <c r="W313" i="1"/>
  <c r="X313" i="1"/>
  <c r="Y313" i="1"/>
  <c r="Z313" i="1"/>
  <c r="AB313" i="1"/>
  <c r="AC313" i="1"/>
  <c r="AD313" i="1"/>
  <c r="AE313" i="1"/>
  <c r="AF313" i="1"/>
  <c r="AG313" i="1"/>
  <c r="AH313" i="1"/>
  <c r="V314" i="1"/>
  <c r="W314" i="1"/>
  <c r="X314" i="1"/>
  <c r="Y314" i="1"/>
  <c r="Z314" i="1"/>
  <c r="AB314" i="1"/>
  <c r="AC314" i="1"/>
  <c r="AD314" i="1"/>
  <c r="AE314" i="1"/>
  <c r="AF314" i="1"/>
  <c r="AG314" i="1"/>
  <c r="AH314" i="1"/>
  <c r="V315" i="1"/>
  <c r="W315" i="1"/>
  <c r="X315" i="1"/>
  <c r="Y315" i="1"/>
  <c r="Z315" i="1"/>
  <c r="AB315" i="1"/>
  <c r="AC315" i="1"/>
  <c r="AD315" i="1"/>
  <c r="AE315" i="1"/>
  <c r="AF315" i="1"/>
  <c r="AG315" i="1"/>
  <c r="AH315" i="1"/>
  <c r="V316" i="1"/>
  <c r="W316" i="1"/>
  <c r="X316" i="1"/>
  <c r="Y316" i="1"/>
  <c r="Z316" i="1"/>
  <c r="AB316" i="1"/>
  <c r="AC316" i="1"/>
  <c r="AD316" i="1"/>
  <c r="AE316" i="1"/>
  <c r="AF316" i="1"/>
  <c r="AG316" i="1"/>
  <c r="AH316" i="1"/>
  <c r="V317" i="1"/>
  <c r="W317" i="1"/>
  <c r="X317" i="1"/>
  <c r="Y317" i="1"/>
  <c r="Z317" i="1"/>
  <c r="AB317" i="1"/>
  <c r="AC317" i="1"/>
  <c r="AD317" i="1"/>
  <c r="AE317" i="1"/>
  <c r="AF317" i="1"/>
  <c r="AG317" i="1"/>
  <c r="AH317" i="1"/>
  <c r="V318" i="1"/>
  <c r="W318" i="1"/>
  <c r="X318" i="1"/>
  <c r="Y318" i="1"/>
  <c r="Z318" i="1"/>
  <c r="AB318" i="1"/>
  <c r="AC318" i="1"/>
  <c r="AD318" i="1"/>
  <c r="AE318" i="1"/>
  <c r="AF318" i="1"/>
  <c r="AG318" i="1"/>
  <c r="AH318" i="1"/>
  <c r="V319" i="1"/>
  <c r="W319" i="1"/>
  <c r="X319" i="1"/>
  <c r="Y319" i="1"/>
  <c r="Z319" i="1"/>
  <c r="AB319" i="1"/>
  <c r="AC319" i="1"/>
  <c r="AD319" i="1"/>
  <c r="AE319" i="1"/>
  <c r="AF319" i="1"/>
  <c r="AG319" i="1"/>
  <c r="AH319" i="1"/>
  <c r="V320" i="1"/>
  <c r="W320" i="1"/>
  <c r="X320" i="1"/>
  <c r="Y320" i="1"/>
  <c r="Z320" i="1"/>
  <c r="AB320" i="1"/>
  <c r="AC320" i="1"/>
  <c r="AD320" i="1"/>
  <c r="AE320" i="1"/>
  <c r="AF320" i="1"/>
  <c r="AG320" i="1"/>
  <c r="AH320" i="1"/>
  <c r="V321" i="1"/>
  <c r="W321" i="1"/>
  <c r="X321" i="1"/>
  <c r="Y321" i="1"/>
  <c r="Z321" i="1"/>
  <c r="AB321" i="1"/>
  <c r="AC321" i="1"/>
  <c r="AD321" i="1"/>
  <c r="AE321" i="1"/>
  <c r="AF321" i="1"/>
  <c r="AG321" i="1"/>
  <c r="AH321" i="1"/>
  <c r="V323" i="1"/>
  <c r="W323" i="1"/>
  <c r="X323" i="1"/>
  <c r="Y323" i="1"/>
  <c r="Z323" i="1"/>
  <c r="AB323" i="1"/>
  <c r="AB324" i="1" s="1"/>
  <c r="AC323" i="1"/>
  <c r="AD323" i="1"/>
  <c r="AE323" i="1"/>
  <c r="AF323" i="1"/>
  <c r="AG323" i="1"/>
  <c r="AH323" i="1"/>
  <c r="AB327" i="1"/>
  <c r="AC327" i="1"/>
  <c r="AD327" i="1"/>
  <c r="AE327" i="1"/>
  <c r="AF327" i="1"/>
  <c r="AG327" i="1"/>
  <c r="AH327" i="1"/>
  <c r="AB328" i="1"/>
  <c r="AC328" i="1"/>
  <c r="AD328" i="1"/>
  <c r="AE328" i="1"/>
  <c r="AF328" i="1"/>
  <c r="AG328" i="1"/>
  <c r="AH328" i="1"/>
  <c r="V329" i="1"/>
  <c r="W329" i="1"/>
  <c r="X329" i="1"/>
  <c r="Y329" i="1"/>
  <c r="Z329" i="1"/>
  <c r="AB329" i="1"/>
  <c r="AC329" i="1"/>
  <c r="AD329" i="1"/>
  <c r="AE329" i="1"/>
  <c r="AF329" i="1"/>
  <c r="AG329" i="1"/>
  <c r="AH329" i="1"/>
  <c r="V331" i="1"/>
  <c r="W331" i="1"/>
  <c r="X331" i="1"/>
  <c r="Y331" i="1"/>
  <c r="Z331" i="1"/>
  <c r="AB331" i="1"/>
  <c r="AB330" i="1" s="1"/>
  <c r="AC331" i="1"/>
  <c r="AC330" i="1" s="1"/>
  <c r="AD331" i="1"/>
  <c r="AD330" i="1" s="1"/>
  <c r="AE331" i="1"/>
  <c r="AE330" i="1" s="1"/>
  <c r="AF331" i="1"/>
  <c r="AF330" i="1" s="1"/>
  <c r="AG331" i="1"/>
  <c r="AG330" i="1" s="1"/>
  <c r="AH331" i="1"/>
  <c r="AH330" i="1" s="1"/>
  <c r="V332" i="1"/>
  <c r="W332" i="1"/>
  <c r="X332" i="1"/>
  <c r="Y332" i="1"/>
  <c r="Z332" i="1"/>
  <c r="AB332" i="1"/>
  <c r="AC332" i="1"/>
  <c r="AD332" i="1"/>
  <c r="AE332" i="1"/>
  <c r="AF332" i="1"/>
  <c r="AG332" i="1"/>
  <c r="AH332" i="1"/>
  <c r="V335" i="1"/>
  <c r="V334" i="1" s="1"/>
  <c r="W335" i="1"/>
  <c r="W334" i="1" s="1"/>
  <c r="X335" i="1"/>
  <c r="X334" i="1" s="1"/>
  <c r="Y335" i="1"/>
  <c r="Y334" i="1" s="1"/>
  <c r="Z335" i="1"/>
  <c r="Z334" i="1" s="1"/>
  <c r="AB335" i="1"/>
  <c r="AB334" i="1" s="1"/>
  <c r="AB333" i="1" s="1"/>
  <c r="AC335" i="1"/>
  <c r="AC334" i="1" s="1"/>
  <c r="AD335" i="1"/>
  <c r="AD334" i="1" s="1"/>
  <c r="AE335" i="1"/>
  <c r="AE334" i="1" s="1"/>
  <c r="AF335" i="1"/>
  <c r="AF334" i="1" s="1"/>
  <c r="AG335" i="1"/>
  <c r="AG334" i="1" s="1"/>
  <c r="AH335" i="1"/>
  <c r="AH334" i="1" s="1"/>
  <c r="V336" i="1"/>
  <c r="W336" i="1"/>
  <c r="X336" i="1"/>
  <c r="Y336" i="1"/>
  <c r="Z336" i="1"/>
  <c r="AB336" i="1"/>
  <c r="AC336" i="1"/>
  <c r="AD336" i="1"/>
  <c r="AE336" i="1"/>
  <c r="AF336" i="1"/>
  <c r="AG336" i="1"/>
  <c r="AH336" i="1"/>
  <c r="V337" i="1"/>
  <c r="W337" i="1"/>
  <c r="X337" i="1"/>
  <c r="Y337" i="1"/>
  <c r="Z337" i="1"/>
  <c r="AB337" i="1"/>
  <c r="AC337" i="1"/>
  <c r="AD337" i="1"/>
  <c r="AE337" i="1"/>
  <c r="AF337" i="1"/>
  <c r="AG337" i="1"/>
  <c r="AH337" i="1"/>
  <c r="V338" i="1"/>
  <c r="W338" i="1"/>
  <c r="X338" i="1"/>
  <c r="Y338" i="1"/>
  <c r="Z338" i="1"/>
  <c r="AB338" i="1"/>
  <c r="AC338" i="1"/>
  <c r="AD338" i="1"/>
  <c r="AE338" i="1"/>
  <c r="AF338" i="1"/>
  <c r="AG338" i="1"/>
  <c r="AH338" i="1"/>
  <c r="V339" i="1"/>
  <c r="W339" i="1"/>
  <c r="X339" i="1"/>
  <c r="Y339" i="1"/>
  <c r="Z339" i="1"/>
  <c r="AB339" i="1"/>
  <c r="AC339" i="1"/>
  <c r="AD339" i="1"/>
  <c r="AE339" i="1"/>
  <c r="AF339" i="1"/>
  <c r="AG339" i="1"/>
  <c r="AH339" i="1"/>
  <c r="V340" i="1"/>
  <c r="W340" i="1"/>
  <c r="X340" i="1"/>
  <c r="Y340" i="1"/>
  <c r="Z340" i="1"/>
  <c r="AB340" i="1"/>
  <c r="AC340" i="1"/>
  <c r="AD340" i="1"/>
  <c r="AE340" i="1"/>
  <c r="AF340" i="1"/>
  <c r="AG340" i="1"/>
  <c r="AH340" i="1"/>
  <c r="V342" i="1"/>
  <c r="V341" i="1" s="1"/>
  <c r="W342" i="1"/>
  <c r="W341" i="1" s="1"/>
  <c r="X342" i="1"/>
  <c r="X341" i="1" s="1"/>
  <c r="Y342" i="1"/>
  <c r="Y341" i="1" s="1"/>
  <c r="Z342" i="1"/>
  <c r="Z341" i="1" s="1"/>
  <c r="AB342" i="1"/>
  <c r="AB341" i="1" s="1"/>
  <c r="AC342" i="1"/>
  <c r="AC341" i="1" s="1"/>
  <c r="AD342" i="1"/>
  <c r="AD341" i="1" s="1"/>
  <c r="AE342" i="1"/>
  <c r="AE341" i="1" s="1"/>
  <c r="AF342" i="1"/>
  <c r="AF341" i="1" s="1"/>
  <c r="AG342" i="1"/>
  <c r="AG341" i="1" s="1"/>
  <c r="AH342" i="1"/>
  <c r="AH341" i="1" s="1"/>
  <c r="V343" i="1"/>
  <c r="W343" i="1"/>
  <c r="X343" i="1"/>
  <c r="Y343" i="1"/>
  <c r="Z343" i="1"/>
  <c r="AB343" i="1"/>
  <c r="AC343" i="1"/>
  <c r="AD343" i="1"/>
  <c r="AE343" i="1"/>
  <c r="AF343" i="1"/>
  <c r="AG343" i="1"/>
  <c r="AH343" i="1"/>
  <c r="V344" i="1"/>
  <c r="W344" i="1"/>
  <c r="X344" i="1"/>
  <c r="Y344" i="1"/>
  <c r="Z344" i="1"/>
  <c r="AB344" i="1"/>
  <c r="AC344" i="1"/>
  <c r="AD344" i="1"/>
  <c r="AE344" i="1"/>
  <c r="AF344" i="1"/>
  <c r="AG344" i="1"/>
  <c r="AH344" i="1"/>
  <c r="V345" i="1"/>
  <c r="W345" i="1"/>
  <c r="X345" i="1"/>
  <c r="Y345" i="1"/>
  <c r="Z345" i="1"/>
  <c r="AB345" i="1"/>
  <c r="AC345" i="1"/>
  <c r="AD345" i="1"/>
  <c r="AE345" i="1"/>
  <c r="AF345" i="1"/>
  <c r="AG345" i="1"/>
  <c r="AH345" i="1"/>
  <c r="V346" i="1"/>
  <c r="W346" i="1"/>
  <c r="X346" i="1"/>
  <c r="Y346" i="1"/>
  <c r="Z346" i="1"/>
  <c r="AB346" i="1"/>
  <c r="AC346" i="1"/>
  <c r="AD346" i="1"/>
  <c r="AE346" i="1"/>
  <c r="AF346" i="1"/>
  <c r="AG346" i="1"/>
  <c r="AH346" i="1"/>
  <c r="V347" i="1"/>
  <c r="W347" i="1"/>
  <c r="X347" i="1"/>
  <c r="Y347" i="1"/>
  <c r="Z347" i="1"/>
  <c r="AB347" i="1"/>
  <c r="AC347" i="1"/>
  <c r="AD347" i="1"/>
  <c r="AE347" i="1"/>
  <c r="AF347" i="1"/>
  <c r="AG347" i="1"/>
  <c r="AH347" i="1"/>
  <c r="V348" i="1"/>
  <c r="W348" i="1"/>
  <c r="X348" i="1"/>
  <c r="Y348" i="1"/>
  <c r="Z348" i="1"/>
  <c r="AB348" i="1"/>
  <c r="AC348" i="1"/>
  <c r="AD348" i="1"/>
  <c r="AE348" i="1"/>
  <c r="AF348" i="1"/>
  <c r="AG348" i="1"/>
  <c r="AH348" i="1"/>
  <c r="V349" i="1"/>
  <c r="W349" i="1"/>
  <c r="X349" i="1"/>
  <c r="Y349" i="1"/>
  <c r="Z349" i="1"/>
  <c r="AB349" i="1"/>
  <c r="AC349" i="1"/>
  <c r="AD349" i="1"/>
  <c r="AE349" i="1"/>
  <c r="AF349" i="1"/>
  <c r="AG349" i="1"/>
  <c r="AH349" i="1"/>
  <c r="V350" i="1"/>
  <c r="W350" i="1"/>
  <c r="X350" i="1"/>
  <c r="Y350" i="1"/>
  <c r="Z350" i="1"/>
  <c r="AB350" i="1"/>
  <c r="AC350" i="1"/>
  <c r="AD350" i="1"/>
  <c r="AE350" i="1"/>
  <c r="AF350" i="1"/>
  <c r="AG350" i="1"/>
  <c r="AH350" i="1"/>
  <c r="V351" i="1"/>
  <c r="W351" i="1"/>
  <c r="X351" i="1"/>
  <c r="Y351" i="1"/>
  <c r="Z351" i="1"/>
  <c r="AB351" i="1"/>
  <c r="AC351" i="1"/>
  <c r="AD351" i="1"/>
  <c r="AE351" i="1"/>
  <c r="AF351" i="1"/>
  <c r="AG351" i="1"/>
  <c r="AH351" i="1"/>
  <c r="V352" i="1"/>
  <c r="W352" i="1"/>
  <c r="X352" i="1"/>
  <c r="Y352" i="1"/>
  <c r="Z352" i="1"/>
  <c r="AB352" i="1"/>
  <c r="AC352" i="1"/>
  <c r="AD352" i="1"/>
  <c r="AE352" i="1"/>
  <c r="AF352" i="1"/>
  <c r="AG352" i="1"/>
  <c r="AH352" i="1"/>
  <c r="V354" i="1"/>
  <c r="W354" i="1"/>
  <c r="X354" i="1"/>
  <c r="Y354" i="1"/>
  <c r="Z354" i="1"/>
  <c r="AB354" i="1"/>
  <c r="AC354" i="1"/>
  <c r="AD354" i="1"/>
  <c r="AE354" i="1"/>
  <c r="AF354" i="1"/>
  <c r="AG354" i="1"/>
  <c r="AH354" i="1"/>
  <c r="V356" i="1"/>
  <c r="V355" i="1" s="1"/>
  <c r="W356" i="1"/>
  <c r="W355" i="1" s="1"/>
  <c r="X356" i="1"/>
  <c r="X355" i="1" s="1"/>
  <c r="Y356" i="1"/>
  <c r="Y355" i="1" s="1"/>
  <c r="Z356" i="1"/>
  <c r="Z355" i="1" s="1"/>
  <c r="AB356" i="1"/>
  <c r="AB355" i="1" s="1"/>
  <c r="AC356" i="1"/>
  <c r="AC355" i="1" s="1"/>
  <c r="AD356" i="1"/>
  <c r="AD355" i="1" s="1"/>
  <c r="AE356" i="1"/>
  <c r="AE355" i="1" s="1"/>
  <c r="AF356" i="1"/>
  <c r="AF355" i="1" s="1"/>
  <c r="AG356" i="1"/>
  <c r="AG355" i="1" s="1"/>
  <c r="AH356" i="1"/>
  <c r="AH355" i="1" s="1"/>
  <c r="V357" i="1"/>
  <c r="W357" i="1"/>
  <c r="X357" i="1"/>
  <c r="Y357" i="1"/>
  <c r="Z357" i="1"/>
  <c r="AB357" i="1"/>
  <c r="AC357" i="1"/>
  <c r="AC333" i="1" s="1"/>
  <c r="AD357" i="1"/>
  <c r="AD333" i="1" s="1"/>
  <c r="AE357" i="1"/>
  <c r="AF357" i="1"/>
  <c r="AG357" i="1"/>
  <c r="AH357" i="1"/>
  <c r="V358" i="1"/>
  <c r="W358" i="1"/>
  <c r="X358" i="1"/>
  <c r="Y358" i="1"/>
  <c r="Z358" i="1"/>
  <c r="AB358" i="1"/>
  <c r="AC358" i="1"/>
  <c r="AD358" i="1"/>
  <c r="AE358" i="1"/>
  <c r="AF358" i="1"/>
  <c r="AG358" i="1"/>
  <c r="AH358" i="1"/>
  <c r="V359" i="1"/>
  <c r="W359" i="1"/>
  <c r="X359" i="1"/>
  <c r="Y359" i="1"/>
  <c r="Z359" i="1"/>
  <c r="AB359" i="1"/>
  <c r="AC359" i="1"/>
  <c r="AD359" i="1"/>
  <c r="AE359" i="1"/>
  <c r="AF359" i="1"/>
  <c r="AG359" i="1"/>
  <c r="AH359" i="1"/>
  <c r="V360" i="1"/>
  <c r="W360" i="1"/>
  <c r="X360" i="1"/>
  <c r="Y360" i="1"/>
  <c r="Z360" i="1"/>
  <c r="AB360" i="1"/>
  <c r="AC360" i="1"/>
  <c r="AD360" i="1"/>
  <c r="AE360" i="1"/>
  <c r="AF360" i="1"/>
  <c r="AG360" i="1"/>
  <c r="AH360" i="1"/>
  <c r="V361" i="1"/>
  <c r="W361" i="1"/>
  <c r="X361" i="1"/>
  <c r="Y361" i="1"/>
  <c r="Z361" i="1"/>
  <c r="AB361" i="1"/>
  <c r="AC361" i="1"/>
  <c r="AD361" i="1"/>
  <c r="AE361" i="1"/>
  <c r="AF361" i="1"/>
  <c r="AG361" i="1"/>
  <c r="AH361" i="1"/>
  <c r="V362" i="1"/>
  <c r="W362" i="1"/>
  <c r="X362" i="1"/>
  <c r="Y362" i="1"/>
  <c r="Z362" i="1"/>
  <c r="AB362" i="1"/>
  <c r="AC362" i="1"/>
  <c r="AD362" i="1"/>
  <c r="AE362" i="1"/>
  <c r="AF362" i="1"/>
  <c r="AG362" i="1"/>
  <c r="AH362" i="1"/>
  <c r="V363" i="1"/>
  <c r="W363" i="1"/>
  <c r="X363" i="1"/>
  <c r="Y363" i="1"/>
  <c r="Z363" i="1"/>
  <c r="AB363" i="1"/>
  <c r="AC363" i="1"/>
  <c r="AD363" i="1"/>
  <c r="AE363" i="1"/>
  <c r="AF363" i="1"/>
  <c r="AG363" i="1"/>
  <c r="AH363" i="1"/>
  <c r="V364" i="1"/>
  <c r="W364" i="1"/>
  <c r="X364" i="1"/>
  <c r="Y364" i="1"/>
  <c r="Z364" i="1"/>
  <c r="AB364" i="1"/>
  <c r="AC364" i="1"/>
  <c r="AD364" i="1"/>
  <c r="AE364" i="1"/>
  <c r="AF364" i="1"/>
  <c r="AG364" i="1"/>
  <c r="AH364" i="1"/>
  <c r="V365" i="1"/>
  <c r="W365" i="1"/>
  <c r="X365" i="1"/>
  <c r="Y365" i="1"/>
  <c r="Z365" i="1"/>
  <c r="AB365" i="1"/>
  <c r="AC365" i="1"/>
  <c r="AD365" i="1"/>
  <c r="AE365" i="1"/>
  <c r="AF365" i="1"/>
  <c r="AG365" i="1"/>
  <c r="AH365" i="1"/>
  <c r="V366" i="1"/>
  <c r="W366" i="1"/>
  <c r="X366" i="1"/>
  <c r="Y366" i="1"/>
  <c r="Z366" i="1"/>
  <c r="AB366" i="1"/>
  <c r="AC366" i="1"/>
  <c r="AD366" i="1"/>
  <c r="AE366" i="1"/>
  <c r="AF366" i="1"/>
  <c r="AG366" i="1"/>
  <c r="AH366" i="1"/>
  <c r="V368" i="1"/>
  <c r="W368" i="1"/>
  <c r="X368" i="1"/>
  <c r="Y368" i="1"/>
  <c r="Z368" i="1"/>
  <c r="AB368" i="1"/>
  <c r="AB367" i="1" s="1"/>
  <c r="AC368" i="1"/>
  <c r="AD368" i="1"/>
  <c r="AD367" i="1" s="1"/>
  <c r="AE368" i="1"/>
  <c r="AE367" i="1" s="1"/>
  <c r="AF368" i="1"/>
  <c r="AF367" i="1" s="1"/>
  <c r="AG368" i="1"/>
  <c r="AG367" i="1" s="1"/>
  <c r="AH368" i="1"/>
  <c r="AH367" i="1" s="1"/>
  <c r="V369" i="1"/>
  <c r="W369" i="1"/>
  <c r="X369" i="1"/>
  <c r="Y369" i="1"/>
  <c r="Z369" i="1"/>
  <c r="AB369" i="1"/>
  <c r="AC369" i="1"/>
  <c r="AD369" i="1"/>
  <c r="AE369" i="1"/>
  <c r="AF369" i="1"/>
  <c r="AG369" i="1"/>
  <c r="AH369" i="1"/>
  <c r="V370" i="1"/>
  <c r="W370" i="1"/>
  <c r="X370" i="1"/>
  <c r="Y370" i="1"/>
  <c r="Z370" i="1"/>
  <c r="AB370" i="1"/>
  <c r="AC370" i="1"/>
  <c r="AD370" i="1"/>
  <c r="AE370" i="1"/>
  <c r="AF370" i="1"/>
  <c r="AG370" i="1"/>
  <c r="AH370" i="1"/>
  <c r="V371" i="1"/>
  <c r="W371" i="1"/>
  <c r="X371" i="1"/>
  <c r="Y371" i="1"/>
  <c r="Z371" i="1"/>
  <c r="AB371" i="1"/>
  <c r="AC371" i="1"/>
  <c r="AD371" i="1"/>
  <c r="AE371" i="1"/>
  <c r="AF371" i="1"/>
  <c r="AG371" i="1"/>
  <c r="AH371" i="1"/>
  <c r="V372" i="1"/>
  <c r="W372" i="1"/>
  <c r="X372" i="1"/>
  <c r="Y372" i="1"/>
  <c r="Z372" i="1"/>
  <c r="AB372" i="1"/>
  <c r="AC372" i="1"/>
  <c r="AD372" i="1"/>
  <c r="AE372" i="1"/>
  <c r="AF372" i="1"/>
  <c r="AG372" i="1"/>
  <c r="AH372" i="1"/>
  <c r="V373" i="1"/>
  <c r="W373" i="1"/>
  <c r="X373" i="1"/>
  <c r="Y373" i="1"/>
  <c r="Z373" i="1"/>
  <c r="AB373" i="1"/>
  <c r="AC373" i="1"/>
  <c r="AD373" i="1"/>
  <c r="AE373" i="1"/>
  <c r="AF373" i="1"/>
  <c r="AG373" i="1"/>
  <c r="AH373" i="1"/>
  <c r="V374" i="1"/>
  <c r="W374" i="1"/>
  <c r="X374" i="1"/>
  <c r="Y374" i="1"/>
  <c r="Z374" i="1"/>
  <c r="AB374" i="1"/>
  <c r="AC374" i="1"/>
  <c r="AD374" i="1"/>
  <c r="AE374" i="1"/>
  <c r="AF374" i="1"/>
  <c r="AG374" i="1"/>
  <c r="AH374" i="1"/>
  <c r="V375" i="1"/>
  <c r="W375" i="1"/>
  <c r="X375" i="1"/>
  <c r="Y375" i="1"/>
  <c r="Z375" i="1"/>
  <c r="AB375" i="1"/>
  <c r="AC375" i="1"/>
  <c r="AD375" i="1"/>
  <c r="AE375" i="1"/>
  <c r="AF375" i="1"/>
  <c r="AG375" i="1"/>
  <c r="AH375" i="1"/>
  <c r="V376" i="1"/>
  <c r="W376" i="1"/>
  <c r="X376" i="1"/>
  <c r="Y376" i="1"/>
  <c r="Z376" i="1"/>
  <c r="AB376" i="1"/>
  <c r="AC376" i="1"/>
  <c r="AD376" i="1"/>
  <c r="AE376" i="1"/>
  <c r="AF376" i="1"/>
  <c r="AG376" i="1"/>
  <c r="AH376" i="1"/>
  <c r="V377" i="1"/>
  <c r="W377" i="1"/>
  <c r="X377" i="1"/>
  <c r="Y377" i="1"/>
  <c r="Z377" i="1"/>
  <c r="AB377" i="1"/>
  <c r="AC377" i="1"/>
  <c r="AD377" i="1"/>
  <c r="AE377" i="1"/>
  <c r="AF377" i="1"/>
  <c r="AG377" i="1"/>
  <c r="AH377" i="1"/>
  <c r="V378" i="1"/>
  <c r="W378" i="1"/>
  <c r="X378" i="1"/>
  <c r="Y378" i="1"/>
  <c r="Z378" i="1"/>
  <c r="AB378" i="1"/>
  <c r="AC378" i="1"/>
  <c r="AD378" i="1"/>
  <c r="AE378" i="1"/>
  <c r="AF378" i="1"/>
  <c r="AG378" i="1"/>
  <c r="AH378" i="1"/>
  <c r="V379" i="1"/>
  <c r="W379" i="1"/>
  <c r="X379" i="1"/>
  <c r="Y379" i="1"/>
  <c r="Z379" i="1"/>
  <c r="AB379" i="1"/>
  <c r="AC379" i="1"/>
  <c r="AD379" i="1"/>
  <c r="AE379" i="1"/>
  <c r="AF379" i="1"/>
  <c r="AG379" i="1"/>
  <c r="AH379" i="1"/>
  <c r="V381" i="1"/>
  <c r="V380" i="1" s="1"/>
  <c r="W381" i="1"/>
  <c r="W380" i="1" s="1"/>
  <c r="X381" i="1"/>
  <c r="X380" i="1" s="1"/>
  <c r="Y381" i="1"/>
  <c r="Y380" i="1" s="1"/>
  <c r="Z381" i="1"/>
  <c r="Z380" i="1" s="1"/>
  <c r="AB381" i="1"/>
  <c r="AB380" i="1" s="1"/>
  <c r="AC381" i="1"/>
  <c r="AC380" i="1" s="1"/>
  <c r="AD381" i="1"/>
  <c r="AD380" i="1" s="1"/>
  <c r="AE381" i="1"/>
  <c r="AE380" i="1" s="1"/>
  <c r="AF381" i="1"/>
  <c r="AF380" i="1" s="1"/>
  <c r="AG381" i="1"/>
  <c r="AG380" i="1" s="1"/>
  <c r="AH381" i="1"/>
  <c r="AH380" i="1" s="1"/>
  <c r="V382" i="1"/>
  <c r="W382" i="1"/>
  <c r="X382" i="1"/>
  <c r="Y382" i="1"/>
  <c r="Z382" i="1"/>
  <c r="AB382" i="1"/>
  <c r="AC382" i="1"/>
  <c r="AD382" i="1"/>
  <c r="AE382" i="1"/>
  <c r="AF382" i="1"/>
  <c r="AG382" i="1"/>
  <c r="AH382" i="1"/>
  <c r="V384" i="1"/>
  <c r="V383" i="1" s="1"/>
  <c r="W384" i="1"/>
  <c r="W383" i="1" s="1"/>
  <c r="X384" i="1"/>
  <c r="X383" i="1" s="1"/>
  <c r="Y384" i="1"/>
  <c r="Y383" i="1" s="1"/>
  <c r="Z384" i="1"/>
  <c r="Z383" i="1" s="1"/>
  <c r="AB384" i="1"/>
  <c r="AB383" i="1" s="1"/>
  <c r="AC384" i="1"/>
  <c r="AC383" i="1" s="1"/>
  <c r="AD384" i="1"/>
  <c r="AD383" i="1" s="1"/>
  <c r="AE384" i="1"/>
  <c r="AE383" i="1" s="1"/>
  <c r="AF384" i="1"/>
  <c r="AF383" i="1" s="1"/>
  <c r="AG384" i="1"/>
  <c r="AG383" i="1" s="1"/>
  <c r="AH384" i="1"/>
  <c r="AH383" i="1" s="1"/>
  <c r="V387" i="1"/>
  <c r="V386" i="1" s="1"/>
  <c r="W387" i="1"/>
  <c r="W386" i="1" s="1"/>
  <c r="X387" i="1"/>
  <c r="X386" i="1" s="1"/>
  <c r="Y387" i="1"/>
  <c r="Y386" i="1" s="1"/>
  <c r="Z387" i="1"/>
  <c r="Z386" i="1" s="1"/>
  <c r="AB387" i="1"/>
  <c r="AB386" i="1" s="1"/>
  <c r="AC387" i="1"/>
  <c r="AC386" i="1" s="1"/>
  <c r="AD387" i="1"/>
  <c r="AD386" i="1" s="1"/>
  <c r="AE387" i="1"/>
  <c r="AE386" i="1" s="1"/>
  <c r="AF387" i="1"/>
  <c r="AF386" i="1" s="1"/>
  <c r="AG387" i="1"/>
  <c r="AG386" i="1" s="1"/>
  <c r="AH387" i="1"/>
  <c r="AH386" i="1" s="1"/>
  <c r="V388" i="1"/>
  <c r="W388" i="1"/>
  <c r="X388" i="1"/>
  <c r="Y388" i="1"/>
  <c r="Z388" i="1"/>
  <c r="AB388" i="1"/>
  <c r="AC388" i="1"/>
  <c r="AD388" i="1"/>
  <c r="AE388" i="1"/>
  <c r="AF388" i="1"/>
  <c r="AG388" i="1"/>
  <c r="AH388" i="1"/>
  <c r="V389" i="1"/>
  <c r="W389" i="1"/>
  <c r="X389" i="1"/>
  <c r="Y389" i="1"/>
  <c r="Z389" i="1"/>
  <c r="AB389" i="1"/>
  <c r="AC389" i="1"/>
  <c r="AD389" i="1"/>
  <c r="AE389" i="1"/>
  <c r="AF389" i="1"/>
  <c r="AG389" i="1"/>
  <c r="AH389" i="1"/>
  <c r="V391" i="1"/>
  <c r="W391" i="1"/>
  <c r="X391" i="1"/>
  <c r="Y391" i="1"/>
  <c r="Z391" i="1"/>
  <c r="AB391" i="1"/>
  <c r="AB390" i="1" s="1"/>
  <c r="AC391" i="1"/>
  <c r="AD391" i="1"/>
  <c r="AE391" i="1"/>
  <c r="AF391" i="1"/>
  <c r="AG391" i="1"/>
  <c r="AH391" i="1"/>
  <c r="V392" i="1"/>
  <c r="W392" i="1"/>
  <c r="X392" i="1"/>
  <c r="Y392" i="1"/>
  <c r="Z392" i="1"/>
  <c r="AB392" i="1"/>
  <c r="AC392" i="1"/>
  <c r="AC390" i="1" s="1"/>
  <c r="AD392" i="1"/>
  <c r="AE392" i="1"/>
  <c r="AE390" i="1" s="1"/>
  <c r="AF392" i="1"/>
  <c r="AF390" i="1" s="1"/>
  <c r="AG392" i="1"/>
  <c r="AG390" i="1" s="1"/>
  <c r="AH392" i="1"/>
  <c r="AH390" i="1" s="1"/>
  <c r="V393" i="1"/>
  <c r="W393" i="1"/>
  <c r="X393" i="1"/>
  <c r="Y393" i="1"/>
  <c r="Z393" i="1"/>
  <c r="AB393" i="1"/>
  <c r="AC393" i="1"/>
  <c r="AD393" i="1"/>
  <c r="AE393" i="1"/>
  <c r="AF393" i="1"/>
  <c r="AG393" i="1"/>
  <c r="AH393" i="1"/>
  <c r="V394" i="1"/>
  <c r="W394" i="1"/>
  <c r="X394" i="1"/>
  <c r="Y394" i="1"/>
  <c r="Z394" i="1"/>
  <c r="AB394" i="1"/>
  <c r="AC394" i="1"/>
  <c r="AD394" i="1"/>
  <c r="AE394" i="1"/>
  <c r="AF394" i="1"/>
  <c r="AG394" i="1"/>
  <c r="AH394" i="1"/>
  <c r="V395" i="1"/>
  <c r="W395" i="1"/>
  <c r="X395" i="1"/>
  <c r="Y395" i="1"/>
  <c r="Z395" i="1"/>
  <c r="AB395" i="1"/>
  <c r="AC395" i="1"/>
  <c r="AD395" i="1"/>
  <c r="AE395" i="1"/>
  <c r="AF395" i="1"/>
  <c r="AG395" i="1"/>
  <c r="AH395" i="1"/>
  <c r="V396" i="1"/>
  <c r="W396" i="1"/>
  <c r="X396" i="1"/>
  <c r="Y396" i="1"/>
  <c r="Z396" i="1"/>
  <c r="AB396" i="1"/>
  <c r="AC396" i="1"/>
  <c r="AD396" i="1"/>
  <c r="AE396" i="1"/>
  <c r="AF396" i="1"/>
  <c r="AG396" i="1"/>
  <c r="AH396" i="1"/>
  <c r="V397" i="1"/>
  <c r="W397" i="1"/>
  <c r="X397" i="1"/>
  <c r="Y397" i="1"/>
  <c r="Z397" i="1"/>
  <c r="AB397" i="1"/>
  <c r="AC397" i="1"/>
  <c r="AD397" i="1"/>
  <c r="AE397" i="1"/>
  <c r="AF397" i="1"/>
  <c r="AG397" i="1"/>
  <c r="AH397" i="1"/>
  <c r="V398" i="1"/>
  <c r="W398" i="1"/>
  <c r="X398" i="1"/>
  <c r="Y398" i="1"/>
  <c r="Z398" i="1"/>
  <c r="AB398" i="1"/>
  <c r="AC398" i="1"/>
  <c r="AD398" i="1"/>
  <c r="AE398" i="1"/>
  <c r="AF398" i="1"/>
  <c r="AG398" i="1"/>
  <c r="AH398" i="1"/>
  <c r="V400" i="1"/>
  <c r="W400" i="1"/>
  <c r="X400" i="1"/>
  <c r="Y400" i="1"/>
  <c r="Z400" i="1"/>
  <c r="AB400" i="1"/>
  <c r="AC400" i="1"/>
  <c r="AD400" i="1"/>
  <c r="AE400" i="1"/>
  <c r="AF400" i="1"/>
  <c r="AG400" i="1"/>
  <c r="AH400" i="1"/>
  <c r="V401" i="1"/>
  <c r="W401" i="1"/>
  <c r="X401" i="1"/>
  <c r="Y401" i="1"/>
  <c r="Z401" i="1"/>
  <c r="AB401" i="1"/>
  <c r="AC401" i="1"/>
  <c r="AD401" i="1"/>
  <c r="AE401" i="1"/>
  <c r="AF401" i="1"/>
  <c r="AG401" i="1"/>
  <c r="AH401" i="1"/>
  <c r="V402" i="1"/>
  <c r="W402" i="1"/>
  <c r="X402" i="1"/>
  <c r="Y402" i="1"/>
  <c r="Z402" i="1"/>
  <c r="AB402" i="1"/>
  <c r="AC402" i="1"/>
  <c r="AD402" i="1"/>
  <c r="AE402" i="1"/>
  <c r="AF402" i="1"/>
  <c r="AG402" i="1"/>
  <c r="AH402" i="1"/>
  <c r="V403" i="1"/>
  <c r="W403" i="1"/>
  <c r="X403" i="1"/>
  <c r="Y403" i="1"/>
  <c r="Z403" i="1"/>
  <c r="AB403" i="1"/>
  <c r="AC403" i="1"/>
  <c r="AD403" i="1"/>
  <c r="AE403" i="1"/>
  <c r="AF403" i="1"/>
  <c r="AG403" i="1"/>
  <c r="AH403" i="1"/>
  <c r="V404" i="1"/>
  <c r="W404" i="1"/>
  <c r="X404" i="1"/>
  <c r="Y404" i="1"/>
  <c r="Z404" i="1"/>
  <c r="AB404" i="1"/>
  <c r="AC404" i="1"/>
  <c r="AD404" i="1"/>
  <c r="AE404" i="1"/>
  <c r="AF404" i="1"/>
  <c r="AG404" i="1"/>
  <c r="AH404" i="1"/>
  <c r="V411" i="1"/>
  <c r="W411" i="1"/>
  <c r="X411" i="1"/>
  <c r="Y411" i="1"/>
  <c r="Z411" i="1"/>
  <c r="AB411" i="1"/>
  <c r="AC411" i="1"/>
  <c r="AD411" i="1"/>
  <c r="AE411" i="1"/>
  <c r="AF411" i="1"/>
  <c r="AG411" i="1"/>
  <c r="AH411" i="1"/>
  <c r="V412" i="1"/>
  <c r="W412" i="1"/>
  <c r="X412" i="1"/>
  <c r="Y412" i="1"/>
  <c r="Z412" i="1"/>
  <c r="AB412" i="1"/>
  <c r="AC412" i="1"/>
  <c r="AD412" i="1"/>
  <c r="AE412" i="1"/>
  <c r="AF412" i="1"/>
  <c r="AG412" i="1"/>
  <c r="AH412" i="1"/>
  <c r="V413" i="1"/>
  <c r="W413" i="1"/>
  <c r="X413" i="1"/>
  <c r="Y413" i="1"/>
  <c r="Z413" i="1"/>
  <c r="AB413" i="1"/>
  <c r="AC413" i="1"/>
  <c r="AD413" i="1"/>
  <c r="AE413" i="1"/>
  <c r="AF413" i="1"/>
  <c r="AG413" i="1"/>
  <c r="AH413" i="1"/>
  <c r="V414" i="1"/>
  <c r="W414" i="1"/>
  <c r="X414" i="1"/>
  <c r="Y414" i="1"/>
  <c r="Z414" i="1"/>
  <c r="AB414" i="1"/>
  <c r="AC414" i="1"/>
  <c r="AD414" i="1"/>
  <c r="AE414" i="1"/>
  <c r="AF414" i="1"/>
  <c r="AG414" i="1"/>
  <c r="AH414" i="1"/>
  <c r="V415" i="1"/>
  <c r="W415" i="1"/>
  <c r="X415" i="1"/>
  <c r="Y415" i="1"/>
  <c r="Z415" i="1"/>
  <c r="AB415" i="1"/>
  <c r="AC415" i="1"/>
  <c r="AD415" i="1"/>
  <c r="AE415" i="1"/>
  <c r="AF415" i="1"/>
  <c r="AG415" i="1"/>
  <c r="AH415" i="1"/>
  <c r="V417" i="1"/>
  <c r="W417" i="1"/>
  <c r="X417" i="1"/>
  <c r="Y417" i="1"/>
  <c r="Z417" i="1"/>
  <c r="AB417" i="1"/>
  <c r="AB416" i="1" s="1"/>
  <c r="AB426" i="1" s="1"/>
  <c r="AC417" i="1"/>
  <c r="AD417" i="1"/>
  <c r="AE417" i="1"/>
  <c r="AE416" i="1" s="1"/>
  <c r="AE426" i="1" s="1"/>
  <c r="AF417" i="1"/>
  <c r="AF416" i="1" s="1"/>
  <c r="AF426" i="1" s="1"/>
  <c r="AG417" i="1"/>
  <c r="AG416" i="1" s="1"/>
  <c r="AG426" i="1" s="1"/>
  <c r="AH417" i="1"/>
  <c r="AH416" i="1" s="1"/>
  <c r="AH426" i="1" s="1"/>
  <c r="V418" i="1"/>
  <c r="W418" i="1"/>
  <c r="X418" i="1"/>
  <c r="Y418" i="1"/>
  <c r="Z418" i="1"/>
  <c r="AB418" i="1"/>
  <c r="AC418" i="1"/>
  <c r="AD418" i="1"/>
  <c r="AE418" i="1"/>
  <c r="AF418" i="1"/>
  <c r="AG418" i="1"/>
  <c r="AH418" i="1"/>
  <c r="V419" i="1"/>
  <c r="W419" i="1"/>
  <c r="X419" i="1"/>
  <c r="Y419" i="1"/>
  <c r="Z419" i="1"/>
  <c r="AB419" i="1"/>
  <c r="AC419" i="1"/>
  <c r="AD419" i="1"/>
  <c r="AE419" i="1"/>
  <c r="AF419" i="1"/>
  <c r="AG419" i="1"/>
  <c r="AH419" i="1"/>
  <c r="V420" i="1"/>
  <c r="W420" i="1"/>
  <c r="X420" i="1"/>
  <c r="Y420" i="1"/>
  <c r="Z420" i="1"/>
  <c r="AB420" i="1"/>
  <c r="AC420" i="1"/>
  <c r="AD420" i="1"/>
  <c r="AE420" i="1"/>
  <c r="AF420" i="1"/>
  <c r="AG420" i="1"/>
  <c r="AH420" i="1"/>
  <c r="V421" i="1"/>
  <c r="W421" i="1"/>
  <c r="X421" i="1"/>
  <c r="Y421" i="1"/>
  <c r="Z421" i="1"/>
  <c r="AB421" i="1"/>
  <c r="AC421" i="1"/>
  <c r="AD421" i="1"/>
  <c r="AE421" i="1"/>
  <c r="AF421" i="1"/>
  <c r="AG421" i="1"/>
  <c r="AH421" i="1"/>
  <c r="V422" i="1"/>
  <c r="W422" i="1"/>
  <c r="X422" i="1"/>
  <c r="Y422" i="1"/>
  <c r="Z422" i="1"/>
  <c r="AB422" i="1"/>
  <c r="AC422" i="1"/>
  <c r="AD422" i="1"/>
  <c r="AE422" i="1"/>
  <c r="AF422" i="1"/>
  <c r="AG422" i="1"/>
  <c r="AH422" i="1"/>
  <c r="V423" i="1"/>
  <c r="W423" i="1"/>
  <c r="X423" i="1"/>
  <c r="Y423" i="1"/>
  <c r="Z423" i="1"/>
  <c r="AB423" i="1"/>
  <c r="AC423" i="1"/>
  <c r="AD423" i="1"/>
  <c r="AE423" i="1"/>
  <c r="AF423" i="1"/>
  <c r="AG423" i="1"/>
  <c r="AH423" i="1"/>
  <c r="V424" i="1"/>
  <c r="W424" i="1"/>
  <c r="X424" i="1"/>
  <c r="Y424" i="1"/>
  <c r="Z424" i="1"/>
  <c r="AB424" i="1"/>
  <c r="AC424" i="1"/>
  <c r="AD424" i="1"/>
  <c r="AE424" i="1"/>
  <c r="AF424" i="1"/>
  <c r="AG424" i="1"/>
  <c r="AH424" i="1"/>
  <c r="V425" i="1"/>
  <c r="W425" i="1"/>
  <c r="X425" i="1"/>
  <c r="Y425" i="1"/>
  <c r="Z425" i="1"/>
  <c r="AB425" i="1"/>
  <c r="AC425" i="1"/>
  <c r="AD425" i="1"/>
  <c r="AE425" i="1"/>
  <c r="AF425" i="1"/>
  <c r="AG425" i="1"/>
  <c r="AH425" i="1"/>
  <c r="V427" i="1"/>
  <c r="W427" i="1"/>
  <c r="X427" i="1"/>
  <c r="Y427" i="1"/>
  <c r="Z427" i="1"/>
  <c r="AB427" i="1"/>
  <c r="AC427" i="1"/>
  <c r="AD427" i="1"/>
  <c r="AE427" i="1"/>
  <c r="AF427" i="1"/>
  <c r="AG427" i="1"/>
  <c r="AH427" i="1"/>
  <c r="V428" i="1"/>
  <c r="W428" i="1"/>
  <c r="X428" i="1"/>
  <c r="Y428" i="1"/>
  <c r="Z428" i="1"/>
  <c r="AB428" i="1"/>
  <c r="AC428" i="1"/>
  <c r="AD428" i="1"/>
  <c r="AE428" i="1"/>
  <c r="AF428" i="1"/>
  <c r="AG428" i="1"/>
  <c r="AH428" i="1"/>
  <c r="V429" i="1"/>
  <c r="W429" i="1"/>
  <c r="X429" i="1"/>
  <c r="Y429" i="1"/>
  <c r="Z429" i="1"/>
  <c r="AB429" i="1"/>
  <c r="AC429" i="1"/>
  <c r="AD429" i="1"/>
  <c r="AE429" i="1"/>
  <c r="AF429" i="1"/>
  <c r="AG429" i="1"/>
  <c r="AH429" i="1"/>
  <c r="V430" i="1"/>
  <c r="W430" i="1"/>
  <c r="X430" i="1"/>
  <c r="Y430" i="1"/>
  <c r="Z430" i="1"/>
  <c r="AB430" i="1"/>
  <c r="AC430" i="1"/>
  <c r="AD430" i="1"/>
  <c r="AE430" i="1"/>
  <c r="AF430" i="1"/>
  <c r="AG430" i="1"/>
  <c r="AH430" i="1"/>
  <c r="V431" i="1"/>
  <c r="W431" i="1"/>
  <c r="X431" i="1"/>
  <c r="Y431" i="1"/>
  <c r="Z431" i="1"/>
  <c r="AB431" i="1"/>
  <c r="AC431" i="1"/>
  <c r="AD431" i="1"/>
  <c r="AE431" i="1"/>
  <c r="AF431" i="1"/>
  <c r="AG431" i="1"/>
  <c r="AH431" i="1"/>
  <c r="V432" i="1"/>
  <c r="W432" i="1"/>
  <c r="X432" i="1"/>
  <c r="Y432" i="1"/>
  <c r="Z432" i="1"/>
  <c r="AB432" i="1"/>
  <c r="AC432" i="1"/>
  <c r="AD432" i="1"/>
  <c r="AE432" i="1"/>
  <c r="AF432" i="1"/>
  <c r="AG432" i="1"/>
  <c r="AH432" i="1"/>
  <c r="V433" i="1"/>
  <c r="W433" i="1"/>
  <c r="X433" i="1"/>
  <c r="Y433" i="1"/>
  <c r="Z433" i="1"/>
  <c r="AB433" i="1"/>
  <c r="AC433" i="1"/>
  <c r="AD433" i="1"/>
  <c r="AE433" i="1"/>
  <c r="AF433" i="1"/>
  <c r="AG433" i="1"/>
  <c r="AH433" i="1"/>
  <c r="V434" i="1"/>
  <c r="W434" i="1"/>
  <c r="X434" i="1"/>
  <c r="Y434" i="1"/>
  <c r="Z434" i="1"/>
  <c r="AB434" i="1"/>
  <c r="AC434" i="1"/>
  <c r="AD434" i="1"/>
  <c r="AE434" i="1"/>
  <c r="AF434" i="1"/>
  <c r="AG434" i="1"/>
  <c r="AH434" i="1"/>
  <c r="V435" i="1"/>
  <c r="W435" i="1"/>
  <c r="X435" i="1"/>
  <c r="Y435" i="1"/>
  <c r="Z435" i="1"/>
  <c r="AB435" i="1"/>
  <c r="AC435" i="1"/>
  <c r="AD435" i="1"/>
  <c r="AE435" i="1"/>
  <c r="AF435" i="1"/>
  <c r="AG435" i="1"/>
  <c r="AH435" i="1"/>
  <c r="V436" i="1"/>
  <c r="W436" i="1"/>
  <c r="X436" i="1"/>
  <c r="Y436" i="1"/>
  <c r="Z436" i="1"/>
  <c r="AB436" i="1"/>
  <c r="AC436" i="1"/>
  <c r="AD436" i="1"/>
  <c r="AE436" i="1"/>
  <c r="AF436" i="1"/>
  <c r="AG436" i="1"/>
  <c r="AH436" i="1"/>
  <c r="V437" i="1"/>
  <c r="W437" i="1"/>
  <c r="X437" i="1"/>
  <c r="Y437" i="1"/>
  <c r="Z437" i="1"/>
  <c r="AB437" i="1"/>
  <c r="AC437" i="1"/>
  <c r="AD437" i="1"/>
  <c r="AE437" i="1"/>
  <c r="AF437" i="1"/>
  <c r="AG437" i="1"/>
  <c r="AH437" i="1"/>
  <c r="V438" i="1"/>
  <c r="W438" i="1"/>
  <c r="X438" i="1"/>
  <c r="Y438" i="1"/>
  <c r="Z438" i="1"/>
  <c r="AB438" i="1"/>
  <c r="AC438" i="1"/>
  <c r="AD438" i="1"/>
  <c r="AE438" i="1"/>
  <c r="AF438" i="1"/>
  <c r="AG438" i="1"/>
  <c r="AH438" i="1"/>
  <c r="V439" i="1"/>
  <c r="W439" i="1"/>
  <c r="X439" i="1"/>
  <c r="Y439" i="1"/>
  <c r="Z439" i="1"/>
  <c r="AB439" i="1"/>
  <c r="AC439" i="1"/>
  <c r="AD439" i="1"/>
  <c r="AE439" i="1"/>
  <c r="AF439" i="1"/>
  <c r="AG439" i="1"/>
  <c r="AH439" i="1"/>
  <c r="V440" i="1"/>
  <c r="W440" i="1"/>
  <c r="X440" i="1"/>
  <c r="Y440" i="1"/>
  <c r="Z440" i="1"/>
  <c r="AB440" i="1"/>
  <c r="AC440" i="1"/>
  <c r="AD440" i="1"/>
  <c r="AE440" i="1"/>
  <c r="AF440" i="1"/>
  <c r="AG440" i="1"/>
  <c r="AH440" i="1"/>
  <c r="V441" i="1"/>
  <c r="W441" i="1"/>
  <c r="X441" i="1"/>
  <c r="Y441" i="1"/>
  <c r="Z441" i="1"/>
  <c r="AB441" i="1"/>
  <c r="AC441" i="1"/>
  <c r="AD441" i="1"/>
  <c r="AE441" i="1"/>
  <c r="AF441" i="1"/>
  <c r="AG441" i="1"/>
  <c r="AH441" i="1"/>
  <c r="V442" i="1"/>
  <c r="W442" i="1"/>
  <c r="X442" i="1"/>
  <c r="Y442" i="1"/>
  <c r="Z442" i="1"/>
  <c r="AB442" i="1"/>
  <c r="AC442" i="1"/>
  <c r="AD442" i="1"/>
  <c r="AF442" i="1"/>
  <c r="AG442" i="1"/>
  <c r="AH442" i="1"/>
  <c r="V443" i="1"/>
  <c r="W443" i="1"/>
  <c r="X443" i="1"/>
  <c r="Y443" i="1"/>
  <c r="Z443" i="1"/>
  <c r="AB443" i="1"/>
  <c r="AC443" i="1"/>
  <c r="AD443" i="1"/>
  <c r="AE443" i="1"/>
  <c r="AF443" i="1"/>
  <c r="AG443" i="1"/>
  <c r="AH443" i="1"/>
  <c r="V444" i="1"/>
  <c r="W444" i="1"/>
  <c r="X444" i="1"/>
  <c r="Y444" i="1"/>
  <c r="Z444" i="1"/>
  <c r="AB444" i="1"/>
  <c r="AC444" i="1"/>
  <c r="AD444" i="1"/>
  <c r="AE444" i="1"/>
  <c r="AF444" i="1"/>
  <c r="AG444" i="1"/>
  <c r="AH444" i="1"/>
  <c r="V445" i="1"/>
  <c r="W445" i="1"/>
  <c r="X445" i="1"/>
  <c r="Y445" i="1"/>
  <c r="Z445" i="1"/>
  <c r="AB445" i="1"/>
  <c r="AC445" i="1"/>
  <c r="AD445" i="1"/>
  <c r="AE445" i="1"/>
  <c r="AF445" i="1"/>
  <c r="AG445" i="1"/>
  <c r="AH445" i="1"/>
  <c r="V446" i="1"/>
  <c r="W446" i="1"/>
  <c r="X446" i="1"/>
  <c r="Y446" i="1"/>
  <c r="Z446" i="1"/>
  <c r="AB446" i="1"/>
  <c r="AC446" i="1"/>
  <c r="AD446" i="1"/>
  <c r="AE446" i="1"/>
  <c r="AF446" i="1"/>
  <c r="AG446" i="1"/>
  <c r="AH446" i="1"/>
  <c r="V447" i="1"/>
  <c r="W447" i="1"/>
  <c r="X447" i="1"/>
  <c r="Y447" i="1"/>
  <c r="Z447" i="1"/>
  <c r="AB447" i="1"/>
  <c r="AC447" i="1"/>
  <c r="AD447" i="1"/>
  <c r="AE447" i="1"/>
  <c r="AF447" i="1"/>
  <c r="AG447" i="1"/>
  <c r="AH447" i="1"/>
  <c r="V448" i="1"/>
  <c r="W448" i="1"/>
  <c r="X448" i="1"/>
  <c r="Y448" i="1"/>
  <c r="Z448" i="1"/>
  <c r="AB448" i="1"/>
  <c r="AC448" i="1"/>
  <c r="AD448" i="1"/>
  <c r="AE448" i="1"/>
  <c r="AF448" i="1"/>
  <c r="AG448" i="1"/>
  <c r="AH448" i="1"/>
  <c r="V449" i="1"/>
  <c r="W449" i="1"/>
  <c r="X449" i="1"/>
  <c r="Y449" i="1"/>
  <c r="Z449" i="1"/>
  <c r="AB449" i="1"/>
  <c r="AC449" i="1"/>
  <c r="AD449" i="1"/>
  <c r="AE449" i="1"/>
  <c r="AF449" i="1"/>
  <c r="AG449" i="1"/>
  <c r="AH449" i="1"/>
  <c r="V450" i="1"/>
  <c r="W450" i="1"/>
  <c r="X450" i="1"/>
  <c r="Y450" i="1"/>
  <c r="Z450" i="1"/>
  <c r="AB450" i="1"/>
  <c r="AC450" i="1"/>
  <c r="AD450" i="1"/>
  <c r="AE450" i="1"/>
  <c r="AF450" i="1"/>
  <c r="AG450" i="1"/>
  <c r="AH450" i="1"/>
  <c r="V451" i="1"/>
  <c r="W451" i="1"/>
  <c r="X451" i="1"/>
  <c r="Y451" i="1"/>
  <c r="Z451" i="1"/>
  <c r="AB451" i="1"/>
  <c r="AC451" i="1"/>
  <c r="AD451" i="1"/>
  <c r="AE451" i="1"/>
  <c r="AF451" i="1"/>
  <c r="AG451" i="1"/>
  <c r="AH451" i="1"/>
  <c r="V452" i="1"/>
  <c r="W452" i="1"/>
  <c r="X452" i="1"/>
  <c r="Y452" i="1"/>
  <c r="Z452" i="1"/>
  <c r="AB452" i="1"/>
  <c r="AC452" i="1"/>
  <c r="AD452" i="1"/>
  <c r="AE452" i="1"/>
  <c r="AF452" i="1"/>
  <c r="AG452" i="1"/>
  <c r="AH452" i="1"/>
  <c r="V453" i="1"/>
  <c r="W453" i="1"/>
  <c r="X453" i="1"/>
  <c r="Y453" i="1"/>
  <c r="Z453" i="1"/>
  <c r="AB453" i="1"/>
  <c r="AC453" i="1"/>
  <c r="AD453" i="1"/>
  <c r="AE453" i="1"/>
  <c r="AF453" i="1"/>
  <c r="AG453" i="1"/>
  <c r="AH453" i="1"/>
  <c r="V454" i="1"/>
  <c r="W454" i="1"/>
  <c r="X454" i="1"/>
  <c r="Y454" i="1"/>
  <c r="Z454" i="1"/>
  <c r="AB454" i="1"/>
  <c r="AC454" i="1"/>
  <c r="AD454" i="1"/>
  <c r="AE454" i="1"/>
  <c r="AF454" i="1"/>
  <c r="AG454" i="1"/>
  <c r="AH454" i="1"/>
  <c r="V456" i="1"/>
  <c r="W456" i="1"/>
  <c r="X456" i="1"/>
  <c r="Y456" i="1"/>
  <c r="Z456" i="1"/>
  <c r="AB456" i="1"/>
  <c r="AB455" i="1" s="1"/>
  <c r="AC456" i="1"/>
  <c r="AC455" i="1" s="1"/>
  <c r="AD456" i="1"/>
  <c r="AD455" i="1" s="1"/>
  <c r="AE456" i="1"/>
  <c r="AE455" i="1" s="1"/>
  <c r="AF456" i="1"/>
  <c r="AF455" i="1" s="1"/>
  <c r="AG456" i="1"/>
  <c r="AG455" i="1" s="1"/>
  <c r="AH456" i="1"/>
  <c r="AH455" i="1" s="1"/>
  <c r="V457" i="1"/>
  <c r="W457" i="1"/>
  <c r="X457" i="1"/>
  <c r="Y457" i="1"/>
  <c r="Z457" i="1"/>
  <c r="AB457" i="1"/>
  <c r="AC457" i="1"/>
  <c r="AD457" i="1"/>
  <c r="AE457" i="1"/>
  <c r="AF457" i="1"/>
  <c r="AG457" i="1"/>
  <c r="AH457" i="1"/>
  <c r="V458" i="1"/>
  <c r="W458" i="1"/>
  <c r="X458" i="1"/>
  <c r="Y458" i="1"/>
  <c r="Z458" i="1"/>
  <c r="AB458" i="1"/>
  <c r="AC458" i="1"/>
  <c r="AD458" i="1"/>
  <c r="AE458" i="1"/>
  <c r="AF458" i="1"/>
  <c r="AG458" i="1"/>
  <c r="AH458" i="1"/>
  <c r="V459" i="1"/>
  <c r="W459" i="1"/>
  <c r="X459" i="1"/>
  <c r="Y459" i="1"/>
  <c r="Z459" i="1"/>
  <c r="AB459" i="1"/>
  <c r="AC459" i="1"/>
  <c r="AD459" i="1"/>
  <c r="AE459" i="1"/>
  <c r="AF459" i="1"/>
  <c r="AG459" i="1"/>
  <c r="AH459" i="1"/>
  <c r="V461" i="1"/>
  <c r="W461" i="1"/>
  <c r="X461" i="1"/>
  <c r="Y461" i="1"/>
  <c r="Z461" i="1"/>
  <c r="AB461" i="1"/>
  <c r="AB460" i="1" s="1"/>
  <c r="AC461" i="1"/>
  <c r="AC460" i="1" s="1"/>
  <c r="AD461" i="1"/>
  <c r="AD460" i="1" s="1"/>
  <c r="AE461" i="1"/>
  <c r="AE460" i="1" s="1"/>
  <c r="AF461" i="1"/>
  <c r="AF460" i="1" s="1"/>
  <c r="AG461" i="1"/>
  <c r="AG460" i="1" s="1"/>
  <c r="AH461" i="1"/>
  <c r="AH460" i="1" s="1"/>
  <c r="V462" i="1"/>
  <c r="W462" i="1"/>
  <c r="X462" i="1"/>
  <c r="Y462" i="1"/>
  <c r="Z462" i="1"/>
  <c r="AB462" i="1"/>
  <c r="AC462" i="1"/>
  <c r="AD462" i="1"/>
  <c r="AE462" i="1"/>
  <c r="AF462" i="1"/>
  <c r="AG462" i="1"/>
  <c r="AH462" i="1"/>
  <c r="V463" i="1"/>
  <c r="W463" i="1"/>
  <c r="X463" i="1"/>
  <c r="Y463" i="1"/>
  <c r="Z463" i="1"/>
  <c r="AB463" i="1"/>
  <c r="AC463" i="1"/>
  <c r="AD463" i="1"/>
  <c r="AE463" i="1"/>
  <c r="AF463" i="1"/>
  <c r="AG463" i="1"/>
  <c r="AH463" i="1"/>
  <c r="V464" i="1"/>
  <c r="W464" i="1"/>
  <c r="X464" i="1"/>
  <c r="Y464" i="1"/>
  <c r="Z464" i="1"/>
  <c r="AB464" i="1"/>
  <c r="AC464" i="1"/>
  <c r="AD464" i="1"/>
  <c r="AE464" i="1"/>
  <c r="AF464" i="1"/>
  <c r="AG464" i="1"/>
  <c r="AH464" i="1"/>
  <c r="V465" i="1"/>
  <c r="W465" i="1"/>
  <c r="X465" i="1"/>
  <c r="Y465" i="1"/>
  <c r="Z465" i="1"/>
  <c r="AB465" i="1"/>
  <c r="AC465" i="1"/>
  <c r="AD465" i="1"/>
  <c r="AE465" i="1"/>
  <c r="AF465" i="1"/>
  <c r="AG465" i="1"/>
  <c r="AH465" i="1"/>
  <c r="V466" i="1"/>
  <c r="W466" i="1"/>
  <c r="X466" i="1"/>
  <c r="Y466" i="1"/>
  <c r="Z466" i="1"/>
  <c r="AB466" i="1"/>
  <c r="AC466" i="1"/>
  <c r="AD466" i="1"/>
  <c r="AE466" i="1"/>
  <c r="AF466" i="1"/>
  <c r="AG466" i="1"/>
  <c r="AH466" i="1"/>
  <c r="V467" i="1"/>
  <c r="W467" i="1"/>
  <c r="X467" i="1"/>
  <c r="Y467" i="1"/>
  <c r="Z467" i="1"/>
  <c r="AB467" i="1"/>
  <c r="AC467" i="1"/>
  <c r="AD467" i="1"/>
  <c r="AE467" i="1"/>
  <c r="AF467" i="1"/>
  <c r="AG467" i="1"/>
  <c r="AH467" i="1"/>
  <c r="V468" i="1"/>
  <c r="W468" i="1"/>
  <c r="X468" i="1"/>
  <c r="Y468" i="1"/>
  <c r="Z468" i="1"/>
  <c r="AB468" i="1"/>
  <c r="AC468" i="1"/>
  <c r="AD468" i="1"/>
  <c r="AE468" i="1"/>
  <c r="AF468" i="1"/>
  <c r="AG468" i="1"/>
  <c r="AH468" i="1"/>
  <c r="V469" i="1"/>
  <c r="W469" i="1"/>
  <c r="X469" i="1"/>
  <c r="Y469" i="1"/>
  <c r="Z469" i="1"/>
  <c r="AB469" i="1"/>
  <c r="AC469" i="1"/>
  <c r="AD469" i="1"/>
  <c r="AE469" i="1"/>
  <c r="AF469" i="1"/>
  <c r="AG469" i="1"/>
  <c r="AH469" i="1"/>
  <c r="V470" i="1"/>
  <c r="W470" i="1"/>
  <c r="X470" i="1"/>
  <c r="Y470" i="1"/>
  <c r="Z470" i="1"/>
  <c r="AB470" i="1"/>
  <c r="AC470" i="1"/>
  <c r="AD470" i="1"/>
  <c r="AE470" i="1"/>
  <c r="AF470" i="1"/>
  <c r="AG470" i="1"/>
  <c r="AH470" i="1"/>
  <c r="V471" i="1"/>
  <c r="W471" i="1"/>
  <c r="X471" i="1"/>
  <c r="Y471" i="1"/>
  <c r="Z471" i="1"/>
  <c r="AB471" i="1"/>
  <c r="AC471" i="1"/>
  <c r="AD471" i="1"/>
  <c r="AE471" i="1"/>
  <c r="AF471" i="1"/>
  <c r="AF472" i="1" s="1"/>
  <c r="AG471" i="1"/>
  <c r="AG472" i="1" s="1"/>
  <c r="AH471" i="1"/>
  <c r="AH472" i="1" s="1"/>
  <c r="V473" i="1"/>
  <c r="W473" i="1"/>
  <c r="X473" i="1"/>
  <c r="Y473" i="1"/>
  <c r="Z473" i="1"/>
  <c r="AB473" i="1"/>
  <c r="AC473" i="1"/>
  <c r="AD473" i="1"/>
  <c r="AE473" i="1"/>
  <c r="AF473" i="1"/>
  <c r="AG473" i="1"/>
  <c r="AH473" i="1"/>
  <c r="V474" i="1"/>
  <c r="W474" i="1"/>
  <c r="X474" i="1"/>
  <c r="Y474" i="1"/>
  <c r="Z474" i="1"/>
  <c r="AB474" i="1"/>
  <c r="AC474" i="1"/>
  <c r="AD474" i="1"/>
  <c r="AE474" i="1"/>
  <c r="AF474" i="1"/>
  <c r="AG474" i="1"/>
  <c r="AH474" i="1"/>
  <c r="V476" i="1"/>
  <c r="V475" i="1" s="1"/>
  <c r="W476" i="1"/>
  <c r="W475" i="1" s="1"/>
  <c r="X476" i="1"/>
  <c r="X475" i="1" s="1"/>
  <c r="Y476" i="1"/>
  <c r="Y475" i="1" s="1"/>
  <c r="Z476" i="1"/>
  <c r="Z475" i="1" s="1"/>
  <c r="AB476" i="1"/>
  <c r="AB475" i="1" s="1"/>
  <c r="AC476" i="1"/>
  <c r="AD476" i="1"/>
  <c r="AE476" i="1"/>
  <c r="AE475" i="1" s="1"/>
  <c r="AF476" i="1"/>
  <c r="AF475" i="1" s="1"/>
  <c r="AG476" i="1"/>
  <c r="AG475" i="1" s="1"/>
  <c r="AH476" i="1"/>
  <c r="AH475" i="1" s="1"/>
  <c r="V477" i="1"/>
  <c r="W477" i="1"/>
  <c r="X477" i="1"/>
  <c r="Y477" i="1"/>
  <c r="Z477" i="1"/>
  <c r="AB477" i="1"/>
  <c r="AC477" i="1"/>
  <c r="AD477" i="1"/>
  <c r="AE477" i="1"/>
  <c r="AF477" i="1"/>
  <c r="AG477" i="1"/>
  <c r="AH477" i="1"/>
  <c r="V478" i="1"/>
  <c r="W478" i="1"/>
  <c r="X478" i="1"/>
  <c r="Y478" i="1"/>
  <c r="Z478" i="1"/>
  <c r="AB478" i="1"/>
  <c r="AC478" i="1"/>
  <c r="AD478" i="1"/>
  <c r="AE478" i="1"/>
  <c r="AF478" i="1"/>
  <c r="AG478" i="1"/>
  <c r="AH478" i="1"/>
  <c r="V479" i="1"/>
  <c r="W479" i="1"/>
  <c r="X479" i="1"/>
  <c r="Y479" i="1"/>
  <c r="Z479" i="1"/>
  <c r="AB479" i="1"/>
  <c r="AC479" i="1"/>
  <c r="AD479" i="1"/>
  <c r="AE479" i="1"/>
  <c r="AF479" i="1"/>
  <c r="AG479" i="1"/>
  <c r="AH479" i="1"/>
  <c r="V480" i="1"/>
  <c r="W480" i="1"/>
  <c r="X480" i="1"/>
  <c r="Y480" i="1"/>
  <c r="Z480" i="1"/>
  <c r="AB480" i="1"/>
  <c r="AC480" i="1"/>
  <c r="AD480" i="1"/>
  <c r="AE480" i="1"/>
  <c r="AF480" i="1"/>
  <c r="AG480" i="1"/>
  <c r="AH480" i="1"/>
  <c r="V481" i="1"/>
  <c r="W481" i="1"/>
  <c r="X481" i="1"/>
  <c r="Y481" i="1"/>
  <c r="Z481" i="1"/>
  <c r="AB481" i="1"/>
  <c r="AC481" i="1"/>
  <c r="AD481" i="1"/>
  <c r="AE481" i="1"/>
  <c r="AF481" i="1"/>
  <c r="AG481" i="1"/>
  <c r="AH481" i="1"/>
  <c r="V482" i="1"/>
  <c r="W482" i="1"/>
  <c r="X482" i="1"/>
  <c r="Y482" i="1"/>
  <c r="Z482" i="1"/>
  <c r="AB482" i="1"/>
  <c r="AC482" i="1"/>
  <c r="AD482" i="1"/>
  <c r="AE482" i="1"/>
  <c r="AF482" i="1"/>
  <c r="AG482" i="1"/>
  <c r="AH482" i="1"/>
  <c r="V483" i="1"/>
  <c r="V169" i="1" s="1"/>
  <c r="W483" i="1"/>
  <c r="W169" i="1" s="1"/>
  <c r="X483" i="1"/>
  <c r="X169" i="1" s="1"/>
  <c r="Y483" i="1"/>
  <c r="Y169" i="1" s="1"/>
  <c r="Z483" i="1"/>
  <c r="Z169" i="1" s="1"/>
  <c r="AB483" i="1"/>
  <c r="AB169" i="1" s="1"/>
  <c r="AC483" i="1"/>
  <c r="AD483" i="1"/>
  <c r="AD169" i="1" s="1"/>
  <c r="AE483" i="1"/>
  <c r="AE169" i="1" s="1"/>
  <c r="AF483" i="1"/>
  <c r="AF169" i="1" s="1"/>
  <c r="AG483" i="1"/>
  <c r="AG169" i="1" s="1"/>
  <c r="AH483" i="1"/>
  <c r="AH169" i="1" s="1"/>
  <c r="V484" i="1"/>
  <c r="W484" i="1"/>
  <c r="X484" i="1"/>
  <c r="Y484" i="1"/>
  <c r="Z484" i="1"/>
  <c r="AB484" i="1"/>
  <c r="AC484" i="1"/>
  <c r="AD484" i="1"/>
  <c r="AE484" i="1"/>
  <c r="AF484" i="1"/>
  <c r="AG484" i="1"/>
  <c r="AH484" i="1"/>
  <c r="V485" i="1"/>
  <c r="W485" i="1"/>
  <c r="X485" i="1"/>
  <c r="Y485" i="1"/>
  <c r="Z485" i="1"/>
  <c r="AB485" i="1"/>
  <c r="AC485" i="1"/>
  <c r="AD485" i="1"/>
  <c r="AE485" i="1"/>
  <c r="AF485" i="1"/>
  <c r="AG485" i="1"/>
  <c r="AH485" i="1"/>
  <c r="V487" i="1"/>
  <c r="W487" i="1"/>
  <c r="X487" i="1"/>
  <c r="Y487" i="1"/>
  <c r="Z487" i="1"/>
  <c r="AB487" i="1"/>
  <c r="AB486" i="1" s="1"/>
  <c r="AC487" i="1"/>
  <c r="AD487" i="1"/>
  <c r="AE487" i="1"/>
  <c r="AF487" i="1"/>
  <c r="AF486" i="1" s="1"/>
  <c r="AG487" i="1"/>
  <c r="AG486" i="1" s="1"/>
  <c r="AH487" i="1"/>
  <c r="AH486" i="1" s="1"/>
  <c r="V488" i="1"/>
  <c r="W488" i="1"/>
  <c r="X488" i="1"/>
  <c r="Y488" i="1"/>
  <c r="Z488" i="1"/>
  <c r="AB488" i="1"/>
  <c r="AC488" i="1"/>
  <c r="AD488" i="1"/>
  <c r="AE488" i="1"/>
  <c r="AF488" i="1"/>
  <c r="AG488" i="1"/>
  <c r="AH488" i="1"/>
  <c r="V489" i="1"/>
  <c r="W489" i="1"/>
  <c r="X489" i="1"/>
  <c r="Y489" i="1"/>
  <c r="Z489" i="1"/>
  <c r="AB489" i="1"/>
  <c r="AC489" i="1"/>
  <c r="AD489" i="1"/>
  <c r="AE489" i="1"/>
  <c r="AF489" i="1"/>
  <c r="AG489" i="1"/>
  <c r="AH489" i="1"/>
  <c r="V490" i="1"/>
  <c r="W490" i="1"/>
  <c r="X490" i="1"/>
  <c r="Y490" i="1"/>
  <c r="Z490" i="1"/>
  <c r="AB490" i="1"/>
  <c r="AC490" i="1"/>
  <c r="AD490" i="1"/>
  <c r="AE490" i="1"/>
  <c r="AF490" i="1"/>
  <c r="AG490" i="1"/>
  <c r="AH490" i="1"/>
  <c r="AB493" i="1"/>
  <c r="AC493" i="1"/>
  <c r="AD493" i="1"/>
  <c r="AE493" i="1"/>
  <c r="AF493" i="1"/>
  <c r="AG493" i="1"/>
  <c r="AH493" i="1"/>
  <c r="AB494" i="1"/>
  <c r="AC494" i="1"/>
  <c r="AD494" i="1"/>
  <c r="AE494" i="1"/>
  <c r="AF494" i="1"/>
  <c r="AG494" i="1"/>
  <c r="AH494" i="1"/>
  <c r="V495" i="1"/>
  <c r="W495" i="1"/>
  <c r="X495" i="1"/>
  <c r="Y495" i="1"/>
  <c r="Z495" i="1"/>
  <c r="AB495" i="1"/>
  <c r="AC495" i="1"/>
  <c r="AD495" i="1"/>
  <c r="AE495" i="1"/>
  <c r="AF495" i="1"/>
  <c r="AG495" i="1"/>
  <c r="AH495" i="1"/>
  <c r="V496" i="1"/>
  <c r="W496" i="1"/>
  <c r="X496" i="1"/>
  <c r="Y496" i="1"/>
  <c r="Z496" i="1"/>
  <c r="AB496" i="1"/>
  <c r="AC496" i="1"/>
  <c r="AD496" i="1"/>
  <c r="AE496" i="1"/>
  <c r="AF496" i="1"/>
  <c r="AG496" i="1"/>
  <c r="AH496" i="1"/>
  <c r="V497" i="1"/>
  <c r="W497" i="1"/>
  <c r="X497" i="1"/>
  <c r="Y497" i="1"/>
  <c r="Z497" i="1"/>
  <c r="AB497" i="1"/>
  <c r="AC497" i="1"/>
  <c r="AC243" i="1" s="1"/>
  <c r="AD497" i="1"/>
  <c r="AE497" i="1"/>
  <c r="AF497" i="1"/>
  <c r="AG497" i="1"/>
  <c r="AH497" i="1"/>
  <c r="V498" i="1"/>
  <c r="W498" i="1"/>
  <c r="X498" i="1"/>
  <c r="Y498" i="1"/>
  <c r="Z498" i="1"/>
  <c r="AB498" i="1"/>
  <c r="AC498" i="1"/>
  <c r="AD498" i="1"/>
  <c r="AE498" i="1"/>
  <c r="AF498" i="1"/>
  <c r="AG498" i="1"/>
  <c r="AH498" i="1"/>
  <c r="V499" i="1"/>
  <c r="W499" i="1"/>
  <c r="X499" i="1"/>
  <c r="Y499" i="1"/>
  <c r="Z499" i="1"/>
  <c r="AB499" i="1"/>
  <c r="AC499" i="1"/>
  <c r="AD499" i="1"/>
  <c r="AE499" i="1"/>
  <c r="AF499" i="1"/>
  <c r="AG499" i="1"/>
  <c r="AH499" i="1"/>
  <c r="V500" i="1"/>
  <c r="W500" i="1"/>
  <c r="X500" i="1"/>
  <c r="Y500" i="1"/>
  <c r="Z500" i="1"/>
  <c r="AB500" i="1"/>
  <c r="AC500" i="1"/>
  <c r="AD500" i="1"/>
  <c r="AE500" i="1"/>
  <c r="AF500" i="1"/>
  <c r="AG500" i="1"/>
  <c r="AH500" i="1"/>
  <c r="V501" i="1"/>
  <c r="W501" i="1"/>
  <c r="X501" i="1"/>
  <c r="Y501" i="1"/>
  <c r="Z501" i="1"/>
  <c r="AB501" i="1"/>
  <c r="AC501" i="1"/>
  <c r="AD501" i="1"/>
  <c r="AE501" i="1"/>
  <c r="AF501" i="1"/>
  <c r="AG501" i="1"/>
  <c r="AH501" i="1"/>
  <c r="V502" i="1"/>
  <c r="W502" i="1"/>
  <c r="X502" i="1"/>
  <c r="Y502" i="1"/>
  <c r="Z502" i="1"/>
  <c r="AB502" i="1"/>
  <c r="AC502" i="1"/>
  <c r="AD502" i="1"/>
  <c r="AE502" i="1"/>
  <c r="AF502" i="1"/>
  <c r="AG502" i="1"/>
  <c r="AH502" i="1"/>
  <c r="V503" i="1"/>
  <c r="W503" i="1"/>
  <c r="X503" i="1"/>
  <c r="Y503" i="1"/>
  <c r="Z503" i="1"/>
  <c r="AB503" i="1"/>
  <c r="AC503" i="1"/>
  <c r="AD503" i="1"/>
  <c r="AE503" i="1"/>
  <c r="AF503" i="1"/>
  <c r="AG503" i="1"/>
  <c r="AH503" i="1"/>
  <c r="V505" i="1"/>
  <c r="W505" i="1"/>
  <c r="X505" i="1"/>
  <c r="Y505" i="1"/>
  <c r="Z505" i="1"/>
  <c r="AB505" i="1"/>
  <c r="AC505" i="1"/>
  <c r="AD505" i="1"/>
  <c r="AE505" i="1"/>
  <c r="AF505" i="1"/>
  <c r="AG505" i="1"/>
  <c r="AH505" i="1"/>
  <c r="V506" i="1"/>
  <c r="W506" i="1"/>
  <c r="X506" i="1"/>
  <c r="Y506" i="1"/>
  <c r="Z506" i="1"/>
  <c r="AB506" i="1"/>
  <c r="AC506" i="1"/>
  <c r="AD506" i="1"/>
  <c r="AE506" i="1"/>
  <c r="AF506" i="1"/>
  <c r="AG506" i="1"/>
  <c r="AH506" i="1"/>
  <c r="V507" i="1"/>
  <c r="W507" i="1"/>
  <c r="X507" i="1"/>
  <c r="Y507" i="1"/>
  <c r="Z507" i="1"/>
  <c r="AB507" i="1"/>
  <c r="AC507" i="1"/>
  <c r="AD507" i="1"/>
  <c r="AE507" i="1"/>
  <c r="AF507" i="1"/>
  <c r="AG507" i="1"/>
  <c r="AH507" i="1"/>
  <c r="V508" i="1"/>
  <c r="W508" i="1"/>
  <c r="X508" i="1"/>
  <c r="Y508" i="1"/>
  <c r="Z508" i="1"/>
  <c r="AB508" i="1"/>
  <c r="AC508" i="1"/>
  <c r="AD508" i="1"/>
  <c r="AE508" i="1"/>
  <c r="AF508" i="1"/>
  <c r="AG508" i="1"/>
  <c r="AH508" i="1"/>
  <c r="V509" i="1"/>
  <c r="W509" i="1"/>
  <c r="X509" i="1"/>
  <c r="Y509" i="1"/>
  <c r="Z509" i="1"/>
  <c r="AB509" i="1"/>
  <c r="AC509" i="1"/>
  <c r="AD509" i="1"/>
  <c r="AE509" i="1"/>
  <c r="AF509" i="1"/>
  <c r="AG509" i="1"/>
  <c r="AH509" i="1"/>
  <c r="V510" i="1"/>
  <c r="W510" i="1"/>
  <c r="X510" i="1"/>
  <c r="Y510" i="1"/>
  <c r="Z510" i="1"/>
  <c r="AB510" i="1"/>
  <c r="AC510" i="1"/>
  <c r="AD510" i="1"/>
  <c r="AE510" i="1"/>
  <c r="AF510" i="1"/>
  <c r="AG510" i="1"/>
  <c r="AH510" i="1"/>
  <c r="V512" i="1"/>
  <c r="W512" i="1"/>
  <c r="X512" i="1"/>
  <c r="Y512" i="1"/>
  <c r="Z512" i="1"/>
  <c r="AB512" i="1"/>
  <c r="AC512" i="1"/>
  <c r="AD512" i="1"/>
  <c r="AE512" i="1"/>
  <c r="AF512" i="1"/>
  <c r="AG512" i="1"/>
  <c r="AH512" i="1"/>
  <c r="V513" i="1"/>
  <c r="W513" i="1"/>
  <c r="X513" i="1"/>
  <c r="Y513" i="1"/>
  <c r="Z513" i="1"/>
  <c r="AB513" i="1"/>
  <c r="AC513" i="1"/>
  <c r="AD513" i="1"/>
  <c r="AE513" i="1"/>
  <c r="AF513" i="1"/>
  <c r="AG513" i="1"/>
  <c r="AH513" i="1"/>
  <c r="V514" i="1"/>
  <c r="W514" i="1"/>
  <c r="X514" i="1"/>
  <c r="Y514" i="1"/>
  <c r="Z514" i="1"/>
  <c r="AB514" i="1"/>
  <c r="AC514" i="1"/>
  <c r="AD514" i="1"/>
  <c r="AE514" i="1"/>
  <c r="AF514" i="1"/>
  <c r="AG514" i="1"/>
  <c r="AH514" i="1"/>
  <c r="V515" i="1"/>
  <c r="W515" i="1"/>
  <c r="X515" i="1"/>
  <c r="Y515" i="1"/>
  <c r="Z515" i="1"/>
  <c r="AB515" i="1"/>
  <c r="AC515" i="1"/>
  <c r="AD515" i="1"/>
  <c r="AE515" i="1"/>
  <c r="AF515" i="1"/>
  <c r="AG515" i="1"/>
  <c r="AH515" i="1"/>
  <c r="V516" i="1"/>
  <c r="W516" i="1"/>
  <c r="X516" i="1"/>
  <c r="Y516" i="1"/>
  <c r="Z516" i="1"/>
  <c r="AB516" i="1"/>
  <c r="AC516" i="1"/>
  <c r="AD516" i="1"/>
  <c r="AE516" i="1"/>
  <c r="AF516" i="1"/>
  <c r="AG516" i="1"/>
  <c r="AH516" i="1"/>
  <c r="V517" i="1"/>
  <c r="W517" i="1"/>
  <c r="X517" i="1"/>
  <c r="Y517" i="1"/>
  <c r="Z517" i="1"/>
  <c r="AB517" i="1"/>
  <c r="AC517" i="1"/>
  <c r="AD517" i="1"/>
  <c r="AE517" i="1"/>
  <c r="AF517" i="1"/>
  <c r="AG517" i="1"/>
  <c r="AH517" i="1"/>
  <c r="V518" i="1"/>
  <c r="W518" i="1"/>
  <c r="X518" i="1"/>
  <c r="Y518" i="1"/>
  <c r="Z518" i="1"/>
  <c r="AB518" i="1"/>
  <c r="AC518" i="1"/>
  <c r="AD518" i="1"/>
  <c r="AE518" i="1"/>
  <c r="AF518" i="1"/>
  <c r="AG518" i="1"/>
  <c r="AH518" i="1"/>
  <c r="V519" i="1"/>
  <c r="W519" i="1"/>
  <c r="X519" i="1"/>
  <c r="Y519" i="1"/>
  <c r="Z519" i="1"/>
  <c r="AB519" i="1"/>
  <c r="AC519" i="1"/>
  <c r="AD519" i="1"/>
  <c r="AE519" i="1"/>
  <c r="AF519" i="1"/>
  <c r="AG519" i="1"/>
  <c r="AH519" i="1"/>
  <c r="V520" i="1"/>
  <c r="W520" i="1"/>
  <c r="X520" i="1"/>
  <c r="Y520" i="1"/>
  <c r="Z520" i="1"/>
  <c r="AB520" i="1"/>
  <c r="AC520" i="1"/>
  <c r="AD520" i="1"/>
  <c r="AE520" i="1"/>
  <c r="AF520" i="1"/>
  <c r="AG520" i="1"/>
  <c r="AH520" i="1"/>
  <c r="V521" i="1"/>
  <c r="W521" i="1"/>
  <c r="X521" i="1"/>
  <c r="Y521" i="1"/>
  <c r="Z521" i="1"/>
  <c r="AB521" i="1"/>
  <c r="AC521" i="1"/>
  <c r="AD521" i="1"/>
  <c r="AE521" i="1"/>
  <c r="AF521" i="1"/>
  <c r="AG521" i="1"/>
  <c r="AH521" i="1"/>
  <c r="V522" i="1"/>
  <c r="W522" i="1"/>
  <c r="X522" i="1"/>
  <c r="Y522" i="1"/>
  <c r="Z522" i="1"/>
  <c r="AB522" i="1"/>
  <c r="AC522" i="1"/>
  <c r="AD522" i="1"/>
  <c r="AE522" i="1"/>
  <c r="AF522" i="1"/>
  <c r="AG522" i="1"/>
  <c r="AH522" i="1"/>
  <c r="V523" i="1"/>
  <c r="W523" i="1"/>
  <c r="X523" i="1"/>
  <c r="Y523" i="1"/>
  <c r="Z523" i="1"/>
  <c r="AB523" i="1"/>
  <c r="AC523" i="1"/>
  <c r="AD523" i="1"/>
  <c r="AE523" i="1"/>
  <c r="AF523" i="1"/>
  <c r="AG523" i="1"/>
  <c r="AH523" i="1"/>
  <c r="V524" i="1"/>
  <c r="W524" i="1"/>
  <c r="X524" i="1"/>
  <c r="Y524" i="1"/>
  <c r="Z524" i="1"/>
  <c r="AB524" i="1"/>
  <c r="AC524" i="1"/>
  <c r="AD524" i="1"/>
  <c r="AE524" i="1"/>
  <c r="AF524" i="1"/>
  <c r="AG524" i="1"/>
  <c r="AH524" i="1"/>
  <c r="V525" i="1"/>
  <c r="W525" i="1"/>
  <c r="X525" i="1"/>
  <c r="Y525" i="1"/>
  <c r="Z525" i="1"/>
  <c r="AB525" i="1"/>
  <c r="AC525" i="1"/>
  <c r="AD525" i="1"/>
  <c r="AE525" i="1"/>
  <c r="AF525" i="1"/>
  <c r="AG525" i="1"/>
  <c r="AH525" i="1"/>
  <c r="V527" i="1"/>
  <c r="V526" i="1" s="1"/>
  <c r="W527" i="1"/>
  <c r="W526" i="1" s="1"/>
  <c r="X527" i="1"/>
  <c r="X526" i="1" s="1"/>
  <c r="Y527" i="1"/>
  <c r="Y526" i="1" s="1"/>
  <c r="Z527" i="1"/>
  <c r="Z526" i="1" s="1"/>
  <c r="AB527" i="1"/>
  <c r="AB526" i="1" s="1"/>
  <c r="AC527" i="1"/>
  <c r="AC526" i="1" s="1"/>
  <c r="AD527" i="1"/>
  <c r="AD526" i="1" s="1"/>
  <c r="AE527" i="1"/>
  <c r="AE526" i="1" s="1"/>
  <c r="AF527" i="1"/>
  <c r="AF526" i="1" s="1"/>
  <c r="AG527" i="1"/>
  <c r="AG526" i="1" s="1"/>
  <c r="AH527" i="1"/>
  <c r="AH526" i="1" s="1"/>
  <c r="V530" i="1"/>
  <c r="V529" i="1" s="1"/>
  <c r="V528" i="1" s="1"/>
  <c r="W530" i="1"/>
  <c r="W529" i="1" s="1"/>
  <c r="W528" i="1" s="1"/>
  <c r="X530" i="1"/>
  <c r="X529" i="1" s="1"/>
  <c r="X528" i="1" s="1"/>
  <c r="Y530" i="1"/>
  <c r="Y529" i="1" s="1"/>
  <c r="Y528" i="1" s="1"/>
  <c r="Z530" i="1"/>
  <c r="Z529" i="1" s="1"/>
  <c r="Z528" i="1" s="1"/>
  <c r="AB530" i="1"/>
  <c r="AB529" i="1" s="1"/>
  <c r="AB528" i="1" s="1"/>
  <c r="AC530" i="1"/>
  <c r="AC529" i="1" s="1"/>
  <c r="AC528" i="1" s="1"/>
  <c r="AD530" i="1"/>
  <c r="AD529" i="1" s="1"/>
  <c r="AD528" i="1" s="1"/>
  <c r="AE530" i="1"/>
  <c r="AE529" i="1" s="1"/>
  <c r="AE528" i="1" s="1"/>
  <c r="AF530" i="1"/>
  <c r="AF529" i="1" s="1"/>
  <c r="AF528" i="1" s="1"/>
  <c r="AG530" i="1"/>
  <c r="AG529" i="1" s="1"/>
  <c r="AG528" i="1" s="1"/>
  <c r="AH530" i="1"/>
  <c r="AH529" i="1" s="1"/>
  <c r="AH528" i="1" s="1"/>
  <c r="V532" i="1"/>
  <c r="V531" i="1" s="1"/>
  <c r="W532" i="1"/>
  <c r="W531" i="1" s="1"/>
  <c r="X532" i="1"/>
  <c r="X531" i="1" s="1"/>
  <c r="Y532" i="1"/>
  <c r="Y531" i="1" s="1"/>
  <c r="Z532" i="1"/>
  <c r="Z531" i="1" s="1"/>
  <c r="AB532" i="1"/>
  <c r="AB531" i="1" s="1"/>
  <c r="AC532" i="1"/>
  <c r="AC531" i="1" s="1"/>
  <c r="AD532" i="1"/>
  <c r="AD531" i="1" s="1"/>
  <c r="AE532" i="1"/>
  <c r="AE531" i="1" s="1"/>
  <c r="AF532" i="1"/>
  <c r="AF531" i="1" s="1"/>
  <c r="AG532" i="1"/>
  <c r="AG531" i="1" s="1"/>
  <c r="AH532" i="1"/>
  <c r="AH531" i="1" s="1"/>
  <c r="V533" i="1"/>
  <c r="W533" i="1"/>
  <c r="X533" i="1"/>
  <c r="Y533" i="1"/>
  <c r="Z533" i="1"/>
  <c r="AB533" i="1"/>
  <c r="AC533" i="1"/>
  <c r="AD533" i="1"/>
  <c r="AE533" i="1"/>
  <c r="AF533" i="1"/>
  <c r="AG533" i="1"/>
  <c r="AH533" i="1"/>
  <c r="V534" i="1"/>
  <c r="W534" i="1"/>
  <c r="X534" i="1"/>
  <c r="Y534" i="1"/>
  <c r="Z534" i="1"/>
  <c r="AB534" i="1"/>
  <c r="AC534" i="1"/>
  <c r="AD534" i="1"/>
  <c r="AE534" i="1"/>
  <c r="AF534" i="1"/>
  <c r="AG534" i="1"/>
  <c r="AH534" i="1"/>
  <c r="V535" i="1"/>
  <c r="W535" i="1"/>
  <c r="X535" i="1"/>
  <c r="Y535" i="1"/>
  <c r="Z535" i="1"/>
  <c r="AB535" i="1"/>
  <c r="AC535" i="1"/>
  <c r="AD535" i="1"/>
  <c r="AE535" i="1"/>
  <c r="AF535" i="1"/>
  <c r="AG535" i="1"/>
  <c r="AH535" i="1"/>
  <c r="V536" i="1"/>
  <c r="W536" i="1"/>
  <c r="X536" i="1"/>
  <c r="Y536" i="1"/>
  <c r="Z536" i="1"/>
  <c r="AB536" i="1"/>
  <c r="AC536" i="1"/>
  <c r="AD536" i="1"/>
  <c r="AE536" i="1"/>
  <c r="AF536" i="1"/>
  <c r="AG536" i="1"/>
  <c r="AH536" i="1"/>
  <c r="V537" i="1"/>
  <c r="W537" i="1"/>
  <c r="X537" i="1"/>
  <c r="Y537" i="1"/>
  <c r="Z537" i="1"/>
  <c r="AB537" i="1"/>
  <c r="AC537" i="1"/>
  <c r="AD537" i="1"/>
  <c r="AE537" i="1"/>
  <c r="AF537" i="1"/>
  <c r="AG537" i="1"/>
  <c r="AH537" i="1"/>
  <c r="V538" i="1"/>
  <c r="W538" i="1"/>
  <c r="X538" i="1"/>
  <c r="Y538" i="1"/>
  <c r="Z538" i="1"/>
  <c r="AB538" i="1"/>
  <c r="AC538" i="1"/>
  <c r="AD538" i="1"/>
  <c r="AE538" i="1"/>
  <c r="AF538" i="1"/>
  <c r="AG538" i="1"/>
  <c r="AH538" i="1"/>
  <c r="V539" i="1"/>
  <c r="W539" i="1"/>
  <c r="X539" i="1"/>
  <c r="Y539" i="1"/>
  <c r="Z539" i="1"/>
  <c r="AB539" i="1"/>
  <c r="AC539" i="1"/>
  <c r="AD539" i="1"/>
  <c r="AE539" i="1"/>
  <c r="AF539" i="1"/>
  <c r="AG539" i="1"/>
  <c r="AH539" i="1"/>
  <c r="V541" i="1"/>
  <c r="W541" i="1"/>
  <c r="X541" i="1"/>
  <c r="Y541" i="1"/>
  <c r="Z541" i="1"/>
  <c r="AB541" i="1"/>
  <c r="AC541" i="1"/>
  <c r="AD541" i="1"/>
  <c r="AE541" i="1"/>
  <c r="AF541" i="1"/>
  <c r="AG541" i="1"/>
  <c r="AH541" i="1"/>
  <c r="V542" i="1"/>
  <c r="W542" i="1"/>
  <c r="X542" i="1"/>
  <c r="Y542" i="1"/>
  <c r="Z542" i="1"/>
  <c r="AB542" i="1"/>
  <c r="AC542" i="1"/>
  <c r="AD542" i="1"/>
  <c r="AE542" i="1"/>
  <c r="AF542" i="1"/>
  <c r="AG542" i="1"/>
  <c r="AH542" i="1"/>
  <c r="V543" i="1"/>
  <c r="W543" i="1"/>
  <c r="X543" i="1"/>
  <c r="Y543" i="1"/>
  <c r="Z543" i="1"/>
  <c r="AB543" i="1"/>
  <c r="AC543" i="1"/>
  <c r="AD543" i="1"/>
  <c r="AE543" i="1"/>
  <c r="AF543" i="1"/>
  <c r="AG543" i="1"/>
  <c r="AH543" i="1"/>
  <c r="V544" i="1"/>
  <c r="W544" i="1"/>
  <c r="X544" i="1"/>
  <c r="Y544" i="1"/>
  <c r="Z544" i="1"/>
  <c r="AB544" i="1"/>
  <c r="AC544" i="1"/>
  <c r="AD544" i="1"/>
  <c r="AE544" i="1"/>
  <c r="AF544" i="1"/>
  <c r="AG544" i="1"/>
  <c r="AH544" i="1"/>
  <c r="V546" i="1"/>
  <c r="W546" i="1"/>
  <c r="X546" i="1"/>
  <c r="Y546" i="1"/>
  <c r="Z546" i="1"/>
  <c r="AB546" i="1"/>
  <c r="AC546" i="1"/>
  <c r="AD546" i="1"/>
  <c r="AE546" i="1"/>
  <c r="AF546" i="1"/>
  <c r="AG546" i="1"/>
  <c r="AH546" i="1"/>
  <c r="V547" i="1"/>
  <c r="W547" i="1"/>
  <c r="X547" i="1"/>
  <c r="Y547" i="1"/>
  <c r="Z547" i="1"/>
  <c r="AB547" i="1"/>
  <c r="AC547" i="1"/>
  <c r="AD547" i="1"/>
  <c r="AE547" i="1"/>
  <c r="AF547" i="1"/>
  <c r="AG547" i="1"/>
  <c r="AH547" i="1"/>
  <c r="V550" i="1"/>
  <c r="V549" i="1" s="1"/>
  <c r="V548" i="1" s="1"/>
  <c r="W550" i="1"/>
  <c r="W549" i="1" s="1"/>
  <c r="W548" i="1" s="1"/>
  <c r="X550" i="1"/>
  <c r="X549" i="1" s="1"/>
  <c r="X548" i="1" s="1"/>
  <c r="Y550" i="1"/>
  <c r="Y549" i="1" s="1"/>
  <c r="Y548" i="1" s="1"/>
  <c r="Z550" i="1"/>
  <c r="Z549" i="1" s="1"/>
  <c r="Z548" i="1" s="1"/>
  <c r="AB550" i="1"/>
  <c r="AB549" i="1" s="1"/>
  <c r="AB548" i="1" s="1"/>
  <c r="AC550" i="1"/>
  <c r="AC549" i="1" s="1"/>
  <c r="AC548" i="1" s="1"/>
  <c r="AD550" i="1"/>
  <c r="AD549" i="1" s="1"/>
  <c r="AD548" i="1" s="1"/>
  <c r="AE550" i="1"/>
  <c r="AE549" i="1" s="1"/>
  <c r="AE548" i="1" s="1"/>
  <c r="AF550" i="1"/>
  <c r="AF549" i="1" s="1"/>
  <c r="AF548" i="1" s="1"/>
  <c r="AG550" i="1"/>
  <c r="AG549" i="1" s="1"/>
  <c r="AG548" i="1" s="1"/>
  <c r="AH550" i="1"/>
  <c r="AH549" i="1" s="1"/>
  <c r="AH548" i="1" s="1"/>
  <c r="V551" i="1"/>
  <c r="W551" i="1"/>
  <c r="X551" i="1"/>
  <c r="Y551" i="1"/>
  <c r="Z551" i="1"/>
  <c r="AB551" i="1"/>
  <c r="AC551" i="1"/>
  <c r="AD551" i="1"/>
  <c r="AE551" i="1"/>
  <c r="AF551" i="1"/>
  <c r="AG551" i="1"/>
  <c r="AH551" i="1"/>
  <c r="V552" i="1"/>
  <c r="W552" i="1"/>
  <c r="X552" i="1"/>
  <c r="Y552" i="1"/>
  <c r="Z552" i="1"/>
  <c r="AB552" i="1"/>
  <c r="AB545" i="1" s="1"/>
  <c r="AC552" i="1"/>
  <c r="AC545" i="1" s="1"/>
  <c r="AD552" i="1"/>
  <c r="AD545" i="1" s="1"/>
  <c r="AE552" i="1"/>
  <c r="AE545" i="1" s="1"/>
  <c r="AF552" i="1"/>
  <c r="AF545" i="1" s="1"/>
  <c r="AG552" i="1"/>
  <c r="AG545" i="1" s="1"/>
  <c r="AH552" i="1"/>
  <c r="AH545" i="1" s="1"/>
  <c r="V553" i="1"/>
  <c r="W553" i="1"/>
  <c r="X553" i="1"/>
  <c r="Y553" i="1"/>
  <c r="Z553" i="1"/>
  <c r="AB553" i="1"/>
  <c r="AC553" i="1"/>
  <c r="AD553" i="1"/>
  <c r="AE553" i="1"/>
  <c r="AF553" i="1"/>
  <c r="AG553" i="1"/>
  <c r="AH553" i="1"/>
  <c r="V554" i="1"/>
  <c r="W554" i="1"/>
  <c r="X554" i="1"/>
  <c r="Y554" i="1"/>
  <c r="Z554" i="1"/>
  <c r="AB554" i="1"/>
  <c r="AC554" i="1"/>
  <c r="AD554" i="1"/>
  <c r="AE554" i="1"/>
  <c r="AF554" i="1"/>
  <c r="AG554" i="1"/>
  <c r="AH554" i="1"/>
  <c r="T554" i="1"/>
  <c r="S554" i="1"/>
  <c r="T553" i="1"/>
  <c r="S553" i="1"/>
  <c r="T552" i="1"/>
  <c r="S552" i="1"/>
  <c r="T551" i="1"/>
  <c r="S551" i="1"/>
  <c r="T550" i="1"/>
  <c r="T549" i="1" s="1"/>
  <c r="T548" i="1" s="1"/>
  <c r="S550" i="1"/>
  <c r="S549" i="1" s="1"/>
  <c r="S548" i="1" s="1"/>
  <c r="T547" i="1"/>
  <c r="S547" i="1"/>
  <c r="T546" i="1"/>
  <c r="S546" i="1"/>
  <c r="T544" i="1"/>
  <c r="S544" i="1"/>
  <c r="T543" i="1"/>
  <c r="S543" i="1"/>
  <c r="T542" i="1"/>
  <c r="S542" i="1"/>
  <c r="T541" i="1"/>
  <c r="S541" i="1"/>
  <c r="T539" i="1"/>
  <c r="S539" i="1"/>
  <c r="T538" i="1"/>
  <c r="S538" i="1"/>
  <c r="T537" i="1"/>
  <c r="S537" i="1"/>
  <c r="T536" i="1"/>
  <c r="S536" i="1"/>
  <c r="T535" i="1"/>
  <c r="S535" i="1"/>
  <c r="T534" i="1"/>
  <c r="S534" i="1"/>
  <c r="T533" i="1"/>
  <c r="S533" i="1"/>
  <c r="T532" i="1"/>
  <c r="T531" i="1" s="1"/>
  <c r="S532" i="1"/>
  <c r="S531" i="1" s="1"/>
  <c r="T530" i="1"/>
  <c r="T529" i="1" s="1"/>
  <c r="T528" i="1" s="1"/>
  <c r="S530" i="1"/>
  <c r="S529" i="1" s="1"/>
  <c r="S528" i="1" s="1"/>
  <c r="T527" i="1"/>
  <c r="T526" i="1" s="1"/>
  <c r="S527" i="1"/>
  <c r="S526" i="1" s="1"/>
  <c r="T525" i="1"/>
  <c r="S525" i="1"/>
  <c r="T524" i="1"/>
  <c r="S524" i="1"/>
  <c r="T523" i="1"/>
  <c r="S523" i="1"/>
  <c r="T522" i="1"/>
  <c r="S522" i="1"/>
  <c r="T521" i="1"/>
  <c r="S521" i="1"/>
  <c r="T520" i="1"/>
  <c r="S520" i="1"/>
  <c r="T519" i="1"/>
  <c r="S519" i="1"/>
  <c r="T518" i="1"/>
  <c r="S518" i="1"/>
  <c r="T517" i="1"/>
  <c r="S517" i="1"/>
  <c r="T516" i="1"/>
  <c r="S516" i="1"/>
  <c r="T515" i="1"/>
  <c r="S515" i="1"/>
  <c r="T514" i="1"/>
  <c r="S514" i="1"/>
  <c r="T513" i="1"/>
  <c r="S513" i="1"/>
  <c r="T512" i="1"/>
  <c r="S512" i="1"/>
  <c r="T510" i="1"/>
  <c r="S510" i="1"/>
  <c r="T509" i="1"/>
  <c r="S509" i="1"/>
  <c r="T508" i="1"/>
  <c r="S508" i="1"/>
  <c r="T507" i="1"/>
  <c r="S507" i="1"/>
  <c r="T506" i="1"/>
  <c r="S506" i="1"/>
  <c r="T505" i="1"/>
  <c r="S505" i="1"/>
  <c r="T503" i="1"/>
  <c r="S503" i="1"/>
  <c r="T502" i="1"/>
  <c r="S502" i="1"/>
  <c r="T501" i="1"/>
  <c r="S501" i="1"/>
  <c r="T500" i="1"/>
  <c r="S500" i="1"/>
  <c r="T499" i="1"/>
  <c r="S499" i="1"/>
  <c r="T498" i="1"/>
  <c r="S498" i="1"/>
  <c r="T497" i="1"/>
  <c r="S497" i="1"/>
  <c r="T496" i="1"/>
  <c r="S496" i="1"/>
  <c r="T495" i="1"/>
  <c r="S495" i="1"/>
  <c r="T490" i="1"/>
  <c r="S490" i="1"/>
  <c r="T489" i="1"/>
  <c r="S489" i="1"/>
  <c r="T488" i="1"/>
  <c r="S488" i="1"/>
  <c r="T487" i="1"/>
  <c r="S487" i="1"/>
  <c r="T485" i="1"/>
  <c r="S485" i="1"/>
  <c r="T484" i="1"/>
  <c r="S484" i="1"/>
  <c r="T483" i="1"/>
  <c r="T169" i="1" s="1"/>
  <c r="S483" i="1"/>
  <c r="S169" i="1" s="1"/>
  <c r="T482" i="1"/>
  <c r="S482" i="1"/>
  <c r="T481" i="1"/>
  <c r="S481" i="1"/>
  <c r="T480" i="1"/>
  <c r="S480" i="1"/>
  <c r="T479" i="1"/>
  <c r="S479" i="1"/>
  <c r="T478" i="1"/>
  <c r="S478" i="1"/>
  <c r="T477" i="1"/>
  <c r="S477" i="1"/>
  <c r="T476" i="1"/>
  <c r="T475" i="1" s="1"/>
  <c r="S476" i="1"/>
  <c r="S475" i="1" s="1"/>
  <c r="T474" i="1"/>
  <c r="S474" i="1"/>
  <c r="T473" i="1"/>
  <c r="S473" i="1"/>
  <c r="T471" i="1"/>
  <c r="S471" i="1"/>
  <c r="T470" i="1"/>
  <c r="S470" i="1"/>
  <c r="T469" i="1"/>
  <c r="S469" i="1"/>
  <c r="T468" i="1"/>
  <c r="S468" i="1"/>
  <c r="T467" i="1"/>
  <c r="S467" i="1"/>
  <c r="T466" i="1"/>
  <c r="S466" i="1"/>
  <c r="T465" i="1"/>
  <c r="S465" i="1"/>
  <c r="T464" i="1"/>
  <c r="S464" i="1"/>
  <c r="T463" i="1"/>
  <c r="S463" i="1"/>
  <c r="T462" i="1"/>
  <c r="S462" i="1"/>
  <c r="T461" i="1"/>
  <c r="S461" i="1"/>
  <c r="T459" i="1"/>
  <c r="S459" i="1"/>
  <c r="T458" i="1"/>
  <c r="S458" i="1"/>
  <c r="T457" i="1"/>
  <c r="S457" i="1"/>
  <c r="T456" i="1"/>
  <c r="S456" i="1"/>
  <c r="T454" i="1"/>
  <c r="S454" i="1"/>
  <c r="T453" i="1"/>
  <c r="S453" i="1"/>
  <c r="T452" i="1"/>
  <c r="S452" i="1"/>
  <c r="T451" i="1"/>
  <c r="S451" i="1"/>
  <c r="T450" i="1"/>
  <c r="S450" i="1"/>
  <c r="T449" i="1"/>
  <c r="S449" i="1"/>
  <c r="T448" i="1"/>
  <c r="S448" i="1"/>
  <c r="T447" i="1"/>
  <c r="S447" i="1"/>
  <c r="T446" i="1"/>
  <c r="S446" i="1"/>
  <c r="T445" i="1"/>
  <c r="S445" i="1"/>
  <c r="T444" i="1"/>
  <c r="S444" i="1"/>
  <c r="T443" i="1"/>
  <c r="S443" i="1"/>
  <c r="T442" i="1"/>
  <c r="S442" i="1"/>
  <c r="T441" i="1"/>
  <c r="S441" i="1"/>
  <c r="T440" i="1"/>
  <c r="S440" i="1"/>
  <c r="T439" i="1"/>
  <c r="S439" i="1"/>
  <c r="T438" i="1"/>
  <c r="S438" i="1"/>
  <c r="T437" i="1"/>
  <c r="S437" i="1"/>
  <c r="T436" i="1"/>
  <c r="S436" i="1"/>
  <c r="T435" i="1"/>
  <c r="S435" i="1"/>
  <c r="T434" i="1"/>
  <c r="S434" i="1"/>
  <c r="T433" i="1"/>
  <c r="S433" i="1"/>
  <c r="T432" i="1"/>
  <c r="S432" i="1"/>
  <c r="T431" i="1"/>
  <c r="S431" i="1"/>
  <c r="T430" i="1"/>
  <c r="S430" i="1"/>
  <c r="T429" i="1"/>
  <c r="S429" i="1"/>
  <c r="T428" i="1"/>
  <c r="S428" i="1"/>
  <c r="T427" i="1"/>
  <c r="S427" i="1"/>
  <c r="T425" i="1"/>
  <c r="S425" i="1"/>
  <c r="T424" i="1"/>
  <c r="S424" i="1"/>
  <c r="T423" i="1"/>
  <c r="S423" i="1"/>
  <c r="T422" i="1"/>
  <c r="S422" i="1"/>
  <c r="T421" i="1"/>
  <c r="S421" i="1"/>
  <c r="T420" i="1"/>
  <c r="S420" i="1"/>
  <c r="T419" i="1"/>
  <c r="S419" i="1"/>
  <c r="T418" i="1"/>
  <c r="S418" i="1"/>
  <c r="T417" i="1"/>
  <c r="S417" i="1"/>
  <c r="T415" i="1"/>
  <c r="S415" i="1"/>
  <c r="T414" i="1"/>
  <c r="S414" i="1"/>
  <c r="T413" i="1"/>
  <c r="S413" i="1"/>
  <c r="T412" i="1"/>
  <c r="S412" i="1"/>
  <c r="T411" i="1"/>
  <c r="S411" i="1"/>
  <c r="T404" i="1"/>
  <c r="S404" i="1"/>
  <c r="T403" i="1"/>
  <c r="S403" i="1"/>
  <c r="T402" i="1"/>
  <c r="S402" i="1"/>
  <c r="T401" i="1"/>
  <c r="S401" i="1"/>
  <c r="T400" i="1"/>
  <c r="S400" i="1"/>
  <c r="T398" i="1"/>
  <c r="S398" i="1"/>
  <c r="T397" i="1"/>
  <c r="S397" i="1"/>
  <c r="T396" i="1"/>
  <c r="S396" i="1"/>
  <c r="T395" i="1"/>
  <c r="S395" i="1"/>
  <c r="T394" i="1"/>
  <c r="S394" i="1"/>
  <c r="T393" i="1"/>
  <c r="S393" i="1"/>
  <c r="T392" i="1"/>
  <c r="S392" i="1"/>
  <c r="T391" i="1"/>
  <c r="S391" i="1"/>
  <c r="T389" i="1"/>
  <c r="S389" i="1"/>
  <c r="T388" i="1"/>
  <c r="S388" i="1"/>
  <c r="T387" i="1"/>
  <c r="T386" i="1" s="1"/>
  <c r="S387" i="1"/>
  <c r="S386" i="1" s="1"/>
  <c r="T384" i="1"/>
  <c r="T383" i="1" s="1"/>
  <c r="S384" i="1"/>
  <c r="S383" i="1" s="1"/>
  <c r="T382" i="1"/>
  <c r="S382" i="1"/>
  <c r="T381" i="1"/>
  <c r="T380" i="1" s="1"/>
  <c r="S381" i="1"/>
  <c r="S380" i="1" s="1"/>
  <c r="T379" i="1"/>
  <c r="S379" i="1"/>
  <c r="T378" i="1"/>
  <c r="S378" i="1"/>
  <c r="T377" i="1"/>
  <c r="S377" i="1"/>
  <c r="T376" i="1"/>
  <c r="S376" i="1"/>
  <c r="T375" i="1"/>
  <c r="S375" i="1"/>
  <c r="T374" i="1"/>
  <c r="S374" i="1"/>
  <c r="T373" i="1"/>
  <c r="S373" i="1"/>
  <c r="T372" i="1"/>
  <c r="S372" i="1"/>
  <c r="T371" i="1"/>
  <c r="S371" i="1"/>
  <c r="T370" i="1"/>
  <c r="S370" i="1"/>
  <c r="T369" i="1"/>
  <c r="S369" i="1"/>
  <c r="T368" i="1"/>
  <c r="S368" i="1"/>
  <c r="T366" i="1"/>
  <c r="S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T355" i="1" s="1"/>
  <c r="S356" i="1"/>
  <c r="S399" i="1" s="1"/>
  <c r="T354" i="1"/>
  <c r="S354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T341" i="1" s="1"/>
  <c r="S342" i="1"/>
  <c r="S341" i="1" s="1"/>
  <c r="T340" i="1"/>
  <c r="S340" i="1"/>
  <c r="T339" i="1"/>
  <c r="S339" i="1"/>
  <c r="T338" i="1"/>
  <c r="S338" i="1"/>
  <c r="T337" i="1"/>
  <c r="S337" i="1"/>
  <c r="T336" i="1"/>
  <c r="S336" i="1"/>
  <c r="T335" i="1"/>
  <c r="T334" i="1" s="1"/>
  <c r="S335" i="1"/>
  <c r="S334" i="1" s="1"/>
  <c r="T332" i="1"/>
  <c r="S332" i="1"/>
  <c r="T331" i="1"/>
  <c r="S331" i="1"/>
  <c r="T329" i="1"/>
  <c r="S329" i="1"/>
  <c r="S328" i="1"/>
  <c r="S327" i="1" s="1"/>
  <c r="S326" i="1" s="1"/>
  <c r="S325" i="1" s="1"/>
  <c r="T323" i="1"/>
  <c r="S323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7" i="1"/>
  <c r="S307" i="1"/>
  <c r="T306" i="1"/>
  <c r="T305" i="1" s="1"/>
  <c r="S306" i="1"/>
  <c r="S305" i="1" s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4" i="1"/>
  <c r="T293" i="1" s="1"/>
  <c r="S294" i="1"/>
  <c r="S293" i="1" s="1"/>
  <c r="T292" i="1"/>
  <c r="S292" i="1"/>
  <c r="T291" i="1"/>
  <c r="S291" i="1"/>
  <c r="T290" i="1"/>
  <c r="S290" i="1"/>
  <c r="T288" i="1"/>
  <c r="S288" i="1"/>
  <c r="T287" i="1"/>
  <c r="T286" i="1" s="1"/>
  <c r="S287" i="1"/>
  <c r="S286" i="1" s="1"/>
  <c r="T285" i="1"/>
  <c r="S285" i="1"/>
  <c r="T284" i="1"/>
  <c r="S284" i="1"/>
  <c r="T281" i="1"/>
  <c r="S281" i="1"/>
  <c r="T280" i="1"/>
  <c r="S280" i="1"/>
  <c r="T278" i="1"/>
  <c r="S278" i="1"/>
  <c r="T277" i="1"/>
  <c r="S277" i="1"/>
  <c r="T276" i="1"/>
  <c r="S276" i="1"/>
  <c r="T275" i="1"/>
  <c r="S275" i="1"/>
  <c r="T274" i="1"/>
  <c r="S274" i="1"/>
  <c r="T271" i="1"/>
  <c r="S271" i="1"/>
  <c r="T270" i="1"/>
  <c r="S270" i="1"/>
  <c r="T268" i="1"/>
  <c r="S268" i="1"/>
  <c r="T267" i="1"/>
  <c r="S267" i="1"/>
  <c r="T263" i="1"/>
  <c r="S263" i="1"/>
  <c r="T262" i="1"/>
  <c r="S262" i="1"/>
  <c r="T261" i="1"/>
  <c r="S261" i="1"/>
  <c r="T260" i="1"/>
  <c r="S260" i="1"/>
  <c r="T259" i="1"/>
  <c r="S259" i="1"/>
  <c r="T257" i="1"/>
  <c r="S257" i="1"/>
  <c r="T256" i="1"/>
  <c r="S256" i="1"/>
  <c r="T255" i="1"/>
  <c r="S255" i="1"/>
  <c r="T254" i="1"/>
  <c r="S254" i="1"/>
  <c r="T253" i="1"/>
  <c r="T205" i="1" s="1"/>
  <c r="S253" i="1"/>
  <c r="S252" i="1" s="1"/>
  <c r="T251" i="1"/>
  <c r="S251" i="1"/>
  <c r="T250" i="1"/>
  <c r="S250" i="1"/>
  <c r="T249" i="1"/>
  <c r="S249" i="1"/>
  <c r="T247" i="1"/>
  <c r="S247" i="1"/>
  <c r="T246" i="1"/>
  <c r="S246" i="1"/>
  <c r="T245" i="1"/>
  <c r="S245" i="1"/>
  <c r="T244" i="1"/>
  <c r="S244" i="1"/>
  <c r="T242" i="1"/>
  <c r="S242" i="1"/>
  <c r="T240" i="1"/>
  <c r="T239" i="1" s="1"/>
  <c r="S240" i="1"/>
  <c r="S241" i="1" s="1"/>
  <c r="T238" i="1"/>
  <c r="S238" i="1"/>
  <c r="T237" i="1"/>
  <c r="S237" i="1"/>
  <c r="T236" i="1"/>
  <c r="T235" i="1" s="1"/>
  <c r="S236" i="1"/>
  <c r="S235" i="1" s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6" i="1"/>
  <c r="S216" i="1"/>
  <c r="T215" i="1"/>
  <c r="T214" i="1" s="1"/>
  <c r="S215" i="1"/>
  <c r="S214" i="1" s="1"/>
  <c r="T206" i="1"/>
  <c r="S206" i="1"/>
  <c r="T204" i="1"/>
  <c r="S204" i="1"/>
  <c r="T203" i="1"/>
  <c r="S203" i="1"/>
  <c r="T202" i="1"/>
  <c r="T32" i="1" s="1"/>
  <c r="S202" i="1"/>
  <c r="S32" i="1" s="1"/>
  <c r="T201" i="1"/>
  <c r="S201" i="1"/>
  <c r="T200" i="1"/>
  <c r="S200" i="1"/>
  <c r="T198" i="1"/>
  <c r="S198" i="1"/>
  <c r="T197" i="1"/>
  <c r="S197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7" i="1"/>
  <c r="S187" i="1"/>
  <c r="T186" i="1"/>
  <c r="S186" i="1"/>
  <c r="T185" i="1"/>
  <c r="S185" i="1"/>
  <c r="T183" i="1"/>
  <c r="S183" i="1"/>
  <c r="T182" i="1"/>
  <c r="S182" i="1"/>
  <c r="T181" i="1"/>
  <c r="S181" i="1"/>
  <c r="T180" i="1"/>
  <c r="T179" i="1" s="1"/>
  <c r="S180" i="1"/>
  <c r="S179" i="1" s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8" i="1"/>
  <c r="S168" i="1"/>
  <c r="T167" i="1"/>
  <c r="S167" i="1"/>
  <c r="T166" i="1"/>
  <c r="S166" i="1"/>
  <c r="T165" i="1"/>
  <c r="S165" i="1"/>
  <c r="T164" i="1"/>
  <c r="S164" i="1"/>
  <c r="T163" i="1"/>
  <c r="T162" i="1" s="1"/>
  <c r="S163" i="1"/>
  <c r="S162" i="1" s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4" i="1"/>
  <c r="S154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1" i="1"/>
  <c r="S131" i="1"/>
  <c r="T130" i="1"/>
  <c r="S130" i="1"/>
  <c r="T129" i="1"/>
  <c r="S129" i="1"/>
  <c r="T127" i="1"/>
  <c r="S127" i="1"/>
  <c r="T126" i="1"/>
  <c r="S126" i="1"/>
  <c r="T125" i="1"/>
  <c r="S125" i="1"/>
  <c r="T124" i="1"/>
  <c r="S124" i="1"/>
  <c r="T123" i="1"/>
  <c r="T122" i="1" s="1"/>
  <c r="S123" i="1"/>
  <c r="S122" i="1" s="1"/>
  <c r="T121" i="1"/>
  <c r="S121" i="1"/>
  <c r="T120" i="1"/>
  <c r="S120" i="1"/>
  <c r="T118" i="1"/>
  <c r="S118" i="1"/>
  <c r="T116" i="1"/>
  <c r="S116" i="1"/>
  <c r="T115" i="1"/>
  <c r="S115" i="1"/>
  <c r="T113" i="1"/>
  <c r="T112" i="1" s="1"/>
  <c r="S113" i="1"/>
  <c r="S114" i="1" s="1"/>
  <c r="T111" i="1"/>
  <c r="S111" i="1"/>
  <c r="T110" i="1"/>
  <c r="S110" i="1"/>
  <c r="T109" i="1"/>
  <c r="S109" i="1"/>
  <c r="T107" i="1"/>
  <c r="S107" i="1"/>
  <c r="T106" i="1"/>
  <c r="S106" i="1"/>
  <c r="T105" i="1"/>
  <c r="S105" i="1"/>
  <c r="T104" i="1"/>
  <c r="S104" i="1"/>
  <c r="T103" i="1"/>
  <c r="S103" i="1"/>
  <c r="T102" i="1"/>
  <c r="S102" i="1"/>
  <c r="T101" i="1"/>
  <c r="S101" i="1"/>
  <c r="T100" i="1"/>
  <c r="S100" i="1"/>
  <c r="T99" i="1"/>
  <c r="S99" i="1"/>
  <c r="T98" i="1"/>
  <c r="S98" i="1"/>
  <c r="T97" i="1"/>
  <c r="S97" i="1"/>
  <c r="T96" i="1"/>
  <c r="S96" i="1"/>
  <c r="T95" i="1"/>
  <c r="S95" i="1"/>
  <c r="T94" i="1"/>
  <c r="S94" i="1"/>
  <c r="T92" i="1"/>
  <c r="S92" i="1"/>
  <c r="T91" i="1"/>
  <c r="S91" i="1"/>
  <c r="T90" i="1"/>
  <c r="S90" i="1"/>
  <c r="T89" i="1"/>
  <c r="S89" i="1"/>
  <c r="T88" i="1"/>
  <c r="T87" i="1" s="1"/>
  <c r="S88" i="1"/>
  <c r="S87" i="1" s="1"/>
  <c r="T86" i="1"/>
  <c r="S86" i="1"/>
  <c r="T85" i="1"/>
  <c r="S85" i="1"/>
  <c r="T84" i="1"/>
  <c r="S84" i="1"/>
  <c r="T83" i="1"/>
  <c r="S83" i="1"/>
  <c r="T81" i="1"/>
  <c r="S81" i="1"/>
  <c r="T80" i="1"/>
  <c r="S80" i="1"/>
  <c r="T79" i="1"/>
  <c r="S79" i="1"/>
  <c r="T78" i="1"/>
  <c r="S78" i="1"/>
  <c r="T77" i="1"/>
  <c r="T76" i="1" s="1"/>
  <c r="S77" i="1"/>
  <c r="S76" i="1" s="1"/>
  <c r="T75" i="1"/>
  <c r="S75" i="1"/>
  <c r="T74" i="1"/>
  <c r="S74" i="1"/>
  <c r="T73" i="1"/>
  <c r="S73" i="1"/>
  <c r="T72" i="1"/>
  <c r="S72" i="1"/>
  <c r="T69" i="1"/>
  <c r="S69" i="1"/>
  <c r="T68" i="1"/>
  <c r="T67" i="1" s="1"/>
  <c r="S68" i="1"/>
  <c r="S67" i="1" s="1"/>
  <c r="T65" i="1"/>
  <c r="S65" i="1"/>
  <c r="T64" i="1"/>
  <c r="S64" i="1"/>
  <c r="T63" i="1"/>
  <c r="S63" i="1"/>
  <c r="T62" i="1"/>
  <c r="T61" i="1"/>
  <c r="S61" i="1"/>
  <c r="T60" i="1"/>
  <c r="S60" i="1"/>
  <c r="T59" i="1"/>
  <c r="S59" i="1"/>
  <c r="T58" i="1"/>
  <c r="S58" i="1"/>
  <c r="T56" i="1"/>
  <c r="S56" i="1"/>
  <c r="T55" i="1"/>
  <c r="S55" i="1"/>
  <c r="T54" i="1"/>
  <c r="S54" i="1"/>
  <c r="T53" i="1"/>
  <c r="S53" i="1"/>
  <c r="T52" i="1"/>
  <c r="S52" i="1"/>
  <c r="T51" i="1"/>
  <c r="S51" i="1"/>
  <c r="T50" i="1"/>
  <c r="S50" i="1"/>
  <c r="T49" i="1"/>
  <c r="S49" i="1"/>
  <c r="T48" i="1"/>
  <c r="T47" i="1" s="1"/>
  <c r="S48" i="1"/>
  <c r="S47" i="1" s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T38" i="1"/>
  <c r="S38" i="1"/>
  <c r="T37" i="1"/>
  <c r="S37" i="1"/>
  <c r="T36" i="1"/>
  <c r="S36" i="1"/>
  <c r="T35" i="1"/>
  <c r="S35" i="1"/>
  <c r="T34" i="1"/>
  <c r="S34" i="1"/>
  <c r="T31" i="1"/>
  <c r="S31" i="1"/>
  <c r="T30" i="1"/>
  <c r="S30" i="1"/>
  <c r="T29" i="1"/>
  <c r="S29" i="1"/>
  <c r="T28" i="1"/>
  <c r="S28" i="1"/>
  <c r="T27" i="1"/>
  <c r="S27" i="1"/>
  <c r="T25" i="1"/>
  <c r="S25" i="1"/>
  <c r="T24" i="1"/>
  <c r="S24" i="1"/>
  <c r="T22" i="1"/>
  <c r="T23" i="1" s="1"/>
  <c r="S22" i="1"/>
  <c r="S23" i="1" s="1"/>
  <c r="T20" i="1"/>
  <c r="S20" i="1"/>
  <c r="T19" i="1"/>
  <c r="S19" i="1"/>
  <c r="T18" i="1"/>
  <c r="T217" i="1" s="1"/>
  <c r="S18" i="1"/>
  <c r="S217" i="1" s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6" i="1"/>
  <c r="S6" i="1"/>
  <c r="T5" i="1"/>
  <c r="S5" i="1"/>
  <c r="T3" i="1"/>
  <c r="S3" i="1"/>
  <c r="T196" i="1" l="1"/>
  <c r="U196" i="1"/>
  <c r="V196" i="1"/>
  <c r="S196" i="1"/>
  <c r="Z196" i="1"/>
  <c r="AA196" i="1"/>
  <c r="Y196" i="1"/>
  <c r="X196" i="1"/>
  <c r="AF196" i="1"/>
  <c r="W196" i="1"/>
  <c r="AA225" i="1"/>
  <c r="AI545" i="1"/>
  <c r="AA545" i="1"/>
  <c r="Z545" i="1"/>
  <c r="S545" i="1"/>
  <c r="Y545" i="1"/>
  <c r="T545" i="1"/>
  <c r="X545" i="1"/>
  <c r="W545" i="1"/>
  <c r="U545" i="1"/>
  <c r="V545" i="1"/>
  <c r="W492" i="1"/>
  <c r="W493" i="1" s="1"/>
  <c r="W494" i="1" s="1"/>
  <c r="Z225" i="1"/>
  <c r="S225" i="1"/>
  <c r="W225" i="1"/>
  <c r="AI504" i="1"/>
  <c r="T225" i="1"/>
  <c r="Y225" i="1"/>
  <c r="U225" i="1"/>
  <c r="Z504" i="1"/>
  <c r="T504" i="1"/>
  <c r="X504" i="1"/>
  <c r="W504" i="1"/>
  <c r="X225" i="1"/>
  <c r="V225" i="1"/>
  <c r="AI225" i="1"/>
  <c r="AA504" i="1"/>
  <c r="V504" i="1"/>
  <c r="U504" i="1"/>
  <c r="S504" i="1"/>
  <c r="Y504" i="1"/>
  <c r="Z492" i="1"/>
  <c r="Z493" i="1" s="1"/>
  <c r="Z494" i="1" s="1"/>
  <c r="X492" i="1"/>
  <c r="X493" i="1" s="1"/>
  <c r="X494" i="1" s="1"/>
  <c r="S33" i="1"/>
  <c r="T33" i="1"/>
  <c r="AA33" i="1"/>
  <c r="V33" i="1"/>
  <c r="U33" i="1"/>
  <c r="AA492" i="1"/>
  <c r="AA493" i="1" s="1"/>
  <c r="AA494" i="1" s="1"/>
  <c r="Z33" i="1"/>
  <c r="Y33" i="1"/>
  <c r="AI33" i="1"/>
  <c r="X33" i="1"/>
  <c r="Y492" i="1"/>
  <c r="Y493" i="1" s="1"/>
  <c r="Y494" i="1" s="1"/>
  <c r="W33" i="1"/>
  <c r="U492" i="1"/>
  <c r="U493" i="1" s="1"/>
  <c r="U494" i="1" s="1"/>
  <c r="T492" i="1"/>
  <c r="T493" i="1" s="1"/>
  <c r="T494" i="1" s="1"/>
  <c r="AI492" i="1"/>
  <c r="V492" i="1"/>
  <c r="V493" i="1" s="1"/>
  <c r="V494" i="1" s="1"/>
  <c r="S492" i="1"/>
  <c r="S493" i="1" s="1"/>
  <c r="S494" i="1" s="1"/>
  <c r="V273" i="1"/>
  <c r="U258" i="1"/>
  <c r="Z272" i="1"/>
  <c r="AI272" i="1"/>
  <c r="Y272" i="1"/>
  <c r="X273" i="1"/>
  <c r="W273" i="1"/>
  <c r="AA272" i="1"/>
  <c r="S272" i="1"/>
  <c r="T272" i="1"/>
  <c r="AD272" i="1"/>
  <c r="U272" i="1"/>
  <c r="Y273" i="1"/>
  <c r="V272" i="1"/>
  <c r="Z273" i="1"/>
  <c r="W272" i="1"/>
  <c r="S273" i="1"/>
  <c r="AA273" i="1"/>
  <c r="X272" i="1"/>
  <c r="T273" i="1"/>
  <c r="AD273" i="1"/>
  <c r="U273" i="1"/>
  <c r="AI273" i="1"/>
  <c r="T258" i="1"/>
  <c r="T117" i="1"/>
  <c r="Z117" i="1"/>
  <c r="Y117" i="1"/>
  <c r="X117" i="1"/>
  <c r="AA117" i="1"/>
  <c r="W117" i="1"/>
  <c r="Z258" i="1"/>
  <c r="V117" i="1"/>
  <c r="Y258" i="1"/>
  <c r="AA258" i="1"/>
  <c r="S117" i="1"/>
  <c r="U117" i="1"/>
  <c r="AI117" i="1"/>
  <c r="V93" i="1"/>
  <c r="AA93" i="1"/>
  <c r="S93" i="1"/>
  <c r="X258" i="1"/>
  <c r="Z93" i="1"/>
  <c r="U93" i="1"/>
  <c r="AI93" i="1"/>
  <c r="T93" i="1"/>
  <c r="W258" i="1"/>
  <c r="Y93" i="1"/>
  <c r="S258" i="1"/>
  <c r="V258" i="1"/>
  <c r="X93" i="1"/>
  <c r="W93" i="1"/>
  <c r="AI258" i="1"/>
  <c r="V491" i="1"/>
  <c r="W491" i="1"/>
  <c r="X491" i="1"/>
  <c r="Y491" i="1"/>
  <c r="Z491" i="1"/>
  <c r="S491" i="1"/>
  <c r="AA491" i="1"/>
  <c r="T491" i="1"/>
  <c r="AD491" i="1"/>
  <c r="U491" i="1"/>
  <c r="AI491" i="1"/>
  <c r="S289" i="1"/>
  <c r="T289" i="1"/>
  <c r="Z289" i="1"/>
  <c r="AI289" i="1"/>
  <c r="X289" i="1"/>
  <c r="U289" i="1"/>
  <c r="AA289" i="1"/>
  <c r="Y289" i="1"/>
  <c r="W289" i="1"/>
  <c r="V289" i="1"/>
  <c r="W324" i="1"/>
  <c r="V324" i="1"/>
  <c r="U367" i="1"/>
  <c r="Z324" i="1"/>
  <c r="AA367" i="1"/>
  <c r="Z367" i="1"/>
  <c r="Y367" i="1"/>
  <c r="X367" i="1"/>
  <c r="W367" i="1"/>
  <c r="AI367" i="1"/>
  <c r="S367" i="1"/>
  <c r="V367" i="1"/>
  <c r="T367" i="1"/>
  <c r="AA324" i="1"/>
  <c r="AI324" i="1"/>
  <c r="U324" i="1"/>
  <c r="T324" i="1"/>
  <c r="Y324" i="1"/>
  <c r="T82" i="1"/>
  <c r="X324" i="1"/>
  <c r="S324" i="1"/>
  <c r="S243" i="1"/>
  <c r="Z243" i="1"/>
  <c r="T243" i="1"/>
  <c r="Y243" i="1"/>
  <c r="X243" i="1"/>
  <c r="W243" i="1"/>
  <c r="U243" i="1"/>
  <c r="V243" i="1"/>
  <c r="AI243" i="1"/>
  <c r="AA243" i="1"/>
  <c r="W153" i="1"/>
  <c r="X153" i="1"/>
  <c r="V153" i="1"/>
  <c r="Z153" i="1"/>
  <c r="U153" i="1"/>
  <c r="S153" i="1"/>
  <c r="Y153" i="1"/>
  <c r="T153" i="1"/>
  <c r="AI82" i="1"/>
  <c r="S82" i="1"/>
  <c r="Y82" i="1"/>
  <c r="U82" i="1"/>
  <c r="AA82" i="1"/>
  <c r="X82" i="1"/>
  <c r="W82" i="1"/>
  <c r="Z82" i="1"/>
  <c r="V82" i="1"/>
  <c r="AI71" i="1"/>
  <c r="S71" i="1"/>
  <c r="AI57" i="1"/>
  <c r="T71" i="1"/>
  <c r="AA70" i="1"/>
  <c r="Z71" i="1"/>
  <c r="Y71" i="1"/>
  <c r="U71" i="1"/>
  <c r="X71" i="1"/>
  <c r="W71" i="1"/>
  <c r="V71" i="1"/>
  <c r="T70" i="1"/>
  <c r="AI70" i="1"/>
  <c r="AA71" i="1"/>
  <c r="U70" i="1"/>
  <c r="V70" i="1"/>
  <c r="W70" i="1"/>
  <c r="X70" i="1"/>
  <c r="Y70" i="1"/>
  <c r="S70" i="1"/>
  <c r="Z70" i="1"/>
  <c r="Z57" i="1"/>
  <c r="U57" i="1"/>
  <c r="Y57" i="1"/>
  <c r="X57" i="1"/>
  <c r="W57" i="1"/>
  <c r="S57" i="1"/>
  <c r="V57" i="1"/>
  <c r="AA57" i="1"/>
  <c r="T57" i="1"/>
  <c r="V241" i="1"/>
  <c r="AD241" i="1"/>
  <c r="S17" i="1"/>
  <c r="W217" i="1"/>
  <c r="AE217" i="1"/>
  <c r="X218" i="1"/>
  <c r="AF218" i="1"/>
  <c r="Y15" i="1"/>
  <c r="AG15" i="1"/>
  <c r="Z16" i="1"/>
  <c r="AH16" i="1"/>
  <c r="AA17" i="1"/>
  <c r="W241" i="1"/>
  <c r="AE241" i="1"/>
  <c r="S16" i="1"/>
  <c r="X217" i="1"/>
  <c r="AF217" i="1"/>
  <c r="Y218" i="1"/>
  <c r="AG218" i="1"/>
  <c r="Z15" i="1"/>
  <c r="AH15" i="1"/>
  <c r="AA16" i="1"/>
  <c r="T17" i="1"/>
  <c r="AB17" i="1"/>
  <c r="X241" i="1"/>
  <c r="AF241" i="1"/>
  <c r="S15" i="1"/>
  <c r="Y217" i="1"/>
  <c r="AG217" i="1"/>
  <c r="Z218" i="1"/>
  <c r="AH218" i="1"/>
  <c r="AA15" i="1"/>
  <c r="T16" i="1"/>
  <c r="AB16" i="1"/>
  <c r="U17" i="1"/>
  <c r="AC17" i="1"/>
  <c r="Y241" i="1"/>
  <c r="AG241" i="1"/>
  <c r="Z217" i="1"/>
  <c r="AH217" i="1"/>
  <c r="AA218" i="1"/>
  <c r="T15" i="1"/>
  <c r="AB15" i="1"/>
  <c r="U16" i="1"/>
  <c r="AC16" i="1"/>
  <c r="V17" i="1"/>
  <c r="AD17" i="1"/>
  <c r="S239" i="1"/>
  <c r="Z241" i="1"/>
  <c r="AH241" i="1"/>
  <c r="T218" i="1"/>
  <c r="AB218" i="1"/>
  <c r="U15" i="1"/>
  <c r="AC15" i="1"/>
  <c r="V16" i="1"/>
  <c r="AD16" i="1"/>
  <c r="W17" i="1"/>
  <c r="AE17" i="1"/>
  <c r="AA241" i="1"/>
  <c r="AI241" i="1"/>
  <c r="U218" i="1"/>
  <c r="AC218" i="1"/>
  <c r="V15" i="1"/>
  <c r="AD15" i="1"/>
  <c r="W16" i="1"/>
  <c r="AE16" i="1"/>
  <c r="X17" i="1"/>
  <c r="AF17" i="1"/>
  <c r="T241" i="1"/>
  <c r="AB241" i="1"/>
  <c r="S218" i="1"/>
  <c r="V218" i="1"/>
  <c r="AD218" i="1"/>
  <c r="W15" i="1"/>
  <c r="AE15" i="1"/>
  <c r="X16" i="1"/>
  <c r="AF16" i="1"/>
  <c r="Y17" i="1"/>
  <c r="AG17" i="1"/>
  <c r="U241" i="1"/>
  <c r="AC241" i="1"/>
  <c r="U7" i="1"/>
  <c r="S7" i="1"/>
  <c r="T7" i="1"/>
  <c r="X7" i="1"/>
  <c r="Y7" i="1"/>
  <c r="W7" i="1"/>
  <c r="V7" i="1"/>
  <c r="AA7" i="1"/>
  <c r="AI7" i="1"/>
  <c r="Z7" i="1"/>
  <c r="T399" i="1"/>
  <c r="AB399" i="1"/>
  <c r="U399" i="1"/>
  <c r="AC399" i="1"/>
  <c r="V399" i="1"/>
  <c r="AD399" i="1"/>
  <c r="W399" i="1"/>
  <c r="AE399" i="1"/>
  <c r="X399" i="1"/>
  <c r="AF399" i="1"/>
  <c r="Y399" i="1"/>
  <c r="AG399" i="1"/>
  <c r="S355" i="1"/>
  <c r="Z399" i="1"/>
  <c r="AH399" i="1"/>
  <c r="AA399" i="1"/>
  <c r="AI399" i="1"/>
  <c r="Z279" i="1"/>
  <c r="Z333" i="1" s="1"/>
  <c r="V248" i="1"/>
  <c r="AA248" i="1"/>
  <c r="S279" i="1"/>
  <c r="S333" i="1" s="1"/>
  <c r="T279" i="1"/>
  <c r="T333" i="1" s="1"/>
  <c r="W279" i="1"/>
  <c r="W333" i="1" s="1"/>
  <c r="U279" i="1"/>
  <c r="U333" i="1" s="1"/>
  <c r="Y248" i="1"/>
  <c r="X248" i="1"/>
  <c r="AI248" i="1"/>
  <c r="V279" i="1"/>
  <c r="V333" i="1" s="1"/>
  <c r="S248" i="1"/>
  <c r="AI279" i="1"/>
  <c r="AI333" i="1" s="1"/>
  <c r="T248" i="1"/>
  <c r="W248" i="1"/>
  <c r="Y279" i="1"/>
  <c r="Y333" i="1" s="1"/>
  <c r="AA279" i="1"/>
  <c r="AA333" i="1" s="1"/>
  <c r="X279" i="1"/>
  <c r="X333" i="1" s="1"/>
  <c r="Z248" i="1"/>
  <c r="AD248" i="1"/>
  <c r="U248" i="1"/>
  <c r="T199" i="1"/>
  <c r="Z199" i="1"/>
  <c r="Y199" i="1"/>
  <c r="AA199" i="1"/>
  <c r="X199" i="1"/>
  <c r="AI199" i="1"/>
  <c r="W199" i="1"/>
  <c r="V199" i="1"/>
  <c r="S199" i="1"/>
  <c r="U199" i="1"/>
  <c r="X184" i="1"/>
  <c r="AA188" i="1"/>
  <c r="U188" i="1"/>
  <c r="Z188" i="1"/>
  <c r="S188" i="1"/>
  <c r="Y188" i="1"/>
  <c r="T188" i="1"/>
  <c r="X188" i="1"/>
  <c r="AI188" i="1"/>
  <c r="W188" i="1"/>
  <c r="V188" i="1"/>
  <c r="AI184" i="1"/>
  <c r="U184" i="1"/>
  <c r="Y184" i="1"/>
  <c r="T184" i="1"/>
  <c r="W184" i="1"/>
  <c r="AA184" i="1"/>
  <c r="Z184" i="1"/>
  <c r="S184" i="1"/>
  <c r="V184" i="1"/>
  <c r="Z108" i="1"/>
  <c r="Y108" i="1"/>
  <c r="X108" i="1"/>
  <c r="U108" i="1"/>
  <c r="AA108" i="1"/>
  <c r="W108" i="1"/>
  <c r="V108" i="1"/>
  <c r="AI108" i="1"/>
  <c r="T108" i="1"/>
  <c r="S108" i="1"/>
  <c r="AD21" i="1"/>
  <c r="AE23" i="1"/>
  <c r="W21" i="1"/>
  <c r="V23" i="1"/>
  <c r="V455" i="1"/>
  <c r="AF23" i="1"/>
  <c r="X21" i="1"/>
  <c r="AG23" i="1"/>
  <c r="Y21" i="1"/>
  <c r="AH23" i="1"/>
  <c r="Z21" i="1"/>
  <c r="S21" i="1"/>
  <c r="AA21" i="1"/>
  <c r="AB21" i="1"/>
  <c r="T21" i="1"/>
  <c r="U21" i="1"/>
  <c r="AI23" i="1"/>
  <c r="U455" i="1"/>
  <c r="W455" i="1"/>
  <c r="AA455" i="1"/>
  <c r="S455" i="1"/>
  <c r="Y455" i="1"/>
  <c r="AI455" i="1"/>
  <c r="T455" i="1"/>
  <c r="X455" i="1"/>
  <c r="Z455" i="1"/>
  <c r="AA205" i="1"/>
  <c r="S205" i="1"/>
  <c r="AB252" i="1"/>
  <c r="T252" i="1"/>
  <c r="AI205" i="1"/>
  <c r="Z205" i="1"/>
  <c r="AH205" i="1"/>
  <c r="Y205" i="1"/>
  <c r="AG205" i="1"/>
  <c r="X205" i="1"/>
  <c r="AF205" i="1"/>
  <c r="W205" i="1"/>
  <c r="AE205" i="1"/>
  <c r="V205" i="1"/>
  <c r="AD205" i="1"/>
  <c r="U205" i="1"/>
  <c r="U460" i="1"/>
  <c r="AI460" i="1"/>
  <c r="T460" i="1"/>
  <c r="W460" i="1"/>
  <c r="V460" i="1"/>
  <c r="X460" i="1"/>
  <c r="Z460" i="1"/>
  <c r="S460" i="1"/>
  <c r="Y460" i="1"/>
  <c r="AA460" i="1"/>
  <c r="T308" i="1"/>
  <c r="S308" i="1"/>
  <c r="AA308" i="1"/>
  <c r="X472" i="1"/>
  <c r="W472" i="1"/>
  <c r="U472" i="1"/>
  <c r="Z308" i="1"/>
  <c r="Y308" i="1"/>
  <c r="AI472" i="1"/>
  <c r="S472" i="1"/>
  <c r="X308" i="1"/>
  <c r="U308" i="1"/>
  <c r="AA472" i="1"/>
  <c r="T472" i="1"/>
  <c r="W308" i="1"/>
  <c r="V472" i="1"/>
  <c r="Z472" i="1"/>
  <c r="AI308" i="1"/>
  <c r="V308" i="1"/>
  <c r="Y472" i="1"/>
  <c r="AI486" i="1"/>
  <c r="S486" i="1"/>
  <c r="AA486" i="1"/>
  <c r="Z486" i="1"/>
  <c r="Y486" i="1"/>
  <c r="X486" i="1"/>
  <c r="T486" i="1"/>
  <c r="V486" i="1"/>
  <c r="U486" i="1"/>
  <c r="W486" i="1"/>
  <c r="T390" i="1"/>
  <c r="S426" i="1"/>
  <c r="Y426" i="1"/>
  <c r="AI426" i="1"/>
  <c r="AA426" i="1"/>
  <c r="X426" i="1"/>
  <c r="U416" i="1"/>
  <c r="W426" i="1"/>
  <c r="V426" i="1"/>
  <c r="T426" i="1"/>
  <c r="AI416" i="1"/>
  <c r="U426" i="1"/>
  <c r="Z416" i="1"/>
  <c r="Z426" i="1"/>
  <c r="W416" i="1"/>
  <c r="S416" i="1"/>
  <c r="V416" i="1"/>
  <c r="AA416" i="1"/>
  <c r="T416" i="1"/>
  <c r="Y416" i="1"/>
  <c r="AD390" i="1"/>
  <c r="X416" i="1"/>
  <c r="U390" i="1"/>
  <c r="AI390" i="1"/>
  <c r="AA390" i="1"/>
  <c r="W390" i="1"/>
  <c r="V390" i="1"/>
  <c r="X390" i="1"/>
  <c r="S390" i="1"/>
  <c r="Z390" i="1"/>
  <c r="Y390" i="1"/>
  <c r="AB385" i="1"/>
  <c r="T385" i="1"/>
  <c r="U385" i="1"/>
  <c r="AC385" i="1"/>
  <c r="V385" i="1"/>
  <c r="AD385" i="1"/>
  <c r="W385" i="1"/>
  <c r="AE385" i="1"/>
  <c r="X385" i="1"/>
  <c r="AF385" i="1"/>
  <c r="Y385" i="1"/>
  <c r="AG385" i="1"/>
  <c r="Z385" i="1"/>
  <c r="AH385" i="1"/>
  <c r="S385" i="1"/>
  <c r="AA385" i="1"/>
  <c r="AI385" i="1"/>
  <c r="T330" i="1"/>
  <c r="V330" i="1"/>
  <c r="Z283" i="1"/>
  <c r="Z282" i="1" s="1"/>
  <c r="U330" i="1"/>
  <c r="S330" i="1"/>
  <c r="X330" i="1"/>
  <c r="Z330" i="1"/>
  <c r="Y330" i="1"/>
  <c r="AA330" i="1"/>
  <c r="W330" i="1"/>
  <c r="S295" i="1"/>
  <c r="S155" i="1"/>
  <c r="T143" i="1"/>
  <c r="T283" i="1"/>
  <c r="T282" i="1" s="1"/>
  <c r="W295" i="1"/>
  <c r="V295" i="1"/>
  <c r="AD295" i="1"/>
  <c r="T295" i="1"/>
  <c r="W283" i="1"/>
  <c r="W282" i="1" s="1"/>
  <c r="V143" i="1"/>
  <c r="AA295" i="1"/>
  <c r="Z295" i="1"/>
  <c r="Y295" i="1"/>
  <c r="AI295" i="1"/>
  <c r="X295" i="1"/>
  <c r="U295" i="1"/>
  <c r="Z155" i="1"/>
  <c r="V283" i="1"/>
  <c r="V282" i="1" s="1"/>
  <c r="Y155" i="1"/>
  <c r="X155" i="1"/>
  <c r="AI155" i="1"/>
  <c r="AA155" i="1"/>
  <c r="W155" i="1"/>
  <c r="U155" i="1"/>
  <c r="V155" i="1"/>
  <c r="Z143" i="1"/>
  <c r="Y143" i="1"/>
  <c r="AI283" i="1"/>
  <c r="AI282" i="1" s="1"/>
  <c r="AI143" i="1"/>
  <c r="AA283" i="1"/>
  <c r="AA282" i="1" s="1"/>
  <c r="AA143" i="1"/>
  <c r="T155" i="1"/>
  <c r="Y283" i="1"/>
  <c r="Y282" i="1" s="1"/>
  <c r="X143" i="1"/>
  <c r="U283" i="1"/>
  <c r="U282" i="1" s="1"/>
  <c r="U143" i="1"/>
  <c r="S143" i="1"/>
  <c r="S283" i="1"/>
  <c r="S282" i="1" s="1"/>
  <c r="X283" i="1"/>
  <c r="X282" i="1" s="1"/>
  <c r="W143" i="1"/>
  <c r="V114" i="1"/>
  <c r="AD114" i="1"/>
  <c r="AE112" i="1"/>
  <c r="W114" i="1"/>
  <c r="AF112" i="1"/>
  <c r="X114" i="1"/>
  <c r="AG112" i="1"/>
  <c r="Y114" i="1"/>
  <c r="AH112" i="1"/>
  <c r="S112" i="1"/>
  <c r="Z114" i="1"/>
  <c r="AI112" i="1"/>
  <c r="AA114" i="1"/>
  <c r="T114" i="1"/>
  <c r="AB114" i="1"/>
  <c r="U114" i="1"/>
</calcChain>
</file>

<file path=xl/sharedStrings.xml><?xml version="1.0" encoding="utf-8"?>
<sst xmlns="http://schemas.openxmlformats.org/spreadsheetml/2006/main" count="33065" uniqueCount="4002">
  <si>
    <t>ValidAphiaID</t>
  </si>
  <si>
    <t>valid_name</t>
  </si>
  <si>
    <t>valid_authority</t>
  </si>
  <si>
    <t>kingdom</t>
  </si>
  <si>
    <t>phylum</t>
  </si>
  <si>
    <t>CLASS</t>
  </si>
  <si>
    <t>order</t>
  </si>
  <si>
    <t>family</t>
  </si>
  <si>
    <t>genus</t>
  </si>
  <si>
    <t>rank</t>
  </si>
  <si>
    <t>FRS_Common Name</t>
  </si>
  <si>
    <t>LmaxFB</t>
  </si>
  <si>
    <t>Lmin</t>
  </si>
  <si>
    <t>LWRa</t>
  </si>
  <si>
    <t>LWRb</t>
  </si>
  <si>
    <t>LWRSource</t>
  </si>
  <si>
    <t>SensFC1</t>
  </si>
  <si>
    <t>Abramis</t>
  </si>
  <si>
    <t>Cuvier, 1816</t>
  </si>
  <si>
    <t>Animalia</t>
  </si>
  <si>
    <t>Chordata</t>
  </si>
  <si>
    <t>Actinopteri</t>
  </si>
  <si>
    <t>Cypriniformes</t>
  </si>
  <si>
    <t>Cyprinidae</t>
  </si>
  <si>
    <t>Genus</t>
  </si>
  <si>
    <t>NA</t>
  </si>
  <si>
    <t>Generic_Cube</t>
  </si>
  <si>
    <t>Other</t>
  </si>
  <si>
    <t>Acantholabrus palloni</t>
  </si>
  <si>
    <t>(Risso, 1810)</t>
  </si>
  <si>
    <t>Perciformes</t>
  </si>
  <si>
    <t>Labridae</t>
  </si>
  <si>
    <t>Acantholabrus</t>
  </si>
  <si>
    <t>Species</t>
  </si>
  <si>
    <t>Scale-rayed wrasse</t>
  </si>
  <si>
    <t>FishBase</t>
  </si>
  <si>
    <t>Acipenser sturio</t>
  </si>
  <si>
    <t>Linnaeus, 1758</t>
  </si>
  <si>
    <t>Acipenseriformes</t>
  </si>
  <si>
    <t>Acipenseridae</t>
  </si>
  <si>
    <t>Acipenser</t>
  </si>
  <si>
    <t>Sturgeon</t>
  </si>
  <si>
    <t>Aetomylaeus bovinus</t>
  </si>
  <si>
    <t>(Geoffroy Saint-Hilaire, 1817)</t>
  </si>
  <si>
    <t>Elasmobranchii</t>
  </si>
  <si>
    <t>Myliobatiformes</t>
  </si>
  <si>
    <t>Myliobatidae</t>
  </si>
  <si>
    <t>Pteromylaeus</t>
  </si>
  <si>
    <t>Bull ray</t>
  </si>
  <si>
    <t>FB_Baysian_(Sub)family-body shape</t>
  </si>
  <si>
    <t>Agonus cataphractus</t>
  </si>
  <si>
    <t>(Linnaeus, 1758)</t>
  </si>
  <si>
    <t>Scorpaeniformes</t>
  </si>
  <si>
    <t>Agonidae</t>
  </si>
  <si>
    <t>Agonus</t>
  </si>
  <si>
    <t>Hooknose</t>
  </si>
  <si>
    <t>MS-S</t>
  </si>
  <si>
    <t>Alepocephalidae</t>
  </si>
  <si>
    <t>Bonaparte, 1846</t>
  </si>
  <si>
    <t>Osmeriformes</t>
  </si>
  <si>
    <t>Family</t>
  </si>
  <si>
    <t>Mean_Species</t>
  </si>
  <si>
    <t>Alepocephalus bairdii</t>
  </si>
  <si>
    <t>Goode &amp; Bean, 1879</t>
  </si>
  <si>
    <t>Alepocephalus</t>
  </si>
  <si>
    <t>Baird's slickhead</t>
  </si>
  <si>
    <t>Alepocephalus rostratus</t>
  </si>
  <si>
    <t>Risso, 1820</t>
  </si>
  <si>
    <t>Risso's smooth-head</t>
  </si>
  <si>
    <t>Alosa</t>
  </si>
  <si>
    <t>Linck, 1790</t>
  </si>
  <si>
    <t>Clupeiformes</t>
  </si>
  <si>
    <t>Clupeidae</t>
  </si>
  <si>
    <t>FC1</t>
  </si>
  <si>
    <t>Alosa agone</t>
  </si>
  <si>
    <t>(Scopoli, 1786)</t>
  </si>
  <si>
    <t>Agone</t>
  </si>
  <si>
    <t>Alosa alosa</t>
  </si>
  <si>
    <t>Allis shad</t>
  </si>
  <si>
    <t>Alosa fallax</t>
  </si>
  <si>
    <t>(Lacepède, 1803)</t>
  </si>
  <si>
    <t>Twaite shad</t>
  </si>
  <si>
    <t>Amblyraja radiata</t>
  </si>
  <si>
    <t>(Donovan, 1808)</t>
  </si>
  <si>
    <t>Rajiformes</t>
  </si>
  <si>
    <t>Rajidae</t>
  </si>
  <si>
    <t>Amblyraja</t>
  </si>
  <si>
    <t>Starry ray</t>
  </si>
  <si>
    <t>Ammodytes</t>
  </si>
  <si>
    <t>Ammodytidae</t>
  </si>
  <si>
    <t>Ammodytes marinus</t>
  </si>
  <si>
    <t>Raitt, 1934</t>
  </si>
  <si>
    <t>Lesser sandeel</t>
  </si>
  <si>
    <t>Ammodytes tobianus</t>
  </si>
  <si>
    <t>Small sandeel</t>
  </si>
  <si>
    <t>Bonaparte, 1835</t>
  </si>
  <si>
    <t>Anarhichas lupus</t>
  </si>
  <si>
    <t>Anarhichadidae</t>
  </si>
  <si>
    <t>Anarhichas</t>
  </si>
  <si>
    <t>Catfish</t>
  </si>
  <si>
    <t>Anarhichas minor</t>
  </si>
  <si>
    <t>Olafsen, 1772</t>
  </si>
  <si>
    <t>Spotted catfish</t>
  </si>
  <si>
    <t>Anguilla</t>
  </si>
  <si>
    <t>Schrank, 1798</t>
  </si>
  <si>
    <t>Anguilliformes</t>
  </si>
  <si>
    <t>Anguillidae</t>
  </si>
  <si>
    <t>Anguilla anguilla</t>
  </si>
  <si>
    <t>European eel</t>
  </si>
  <si>
    <t>Rafinesque, 1810</t>
  </si>
  <si>
    <t>Anthias anthias</t>
  </si>
  <si>
    <t>Serranidae</t>
  </si>
  <si>
    <t>Anthias</t>
  </si>
  <si>
    <t>Swallowtail seaperch</t>
  </si>
  <si>
    <t>Aphanopus carbo</t>
  </si>
  <si>
    <t>Lowe, 1839</t>
  </si>
  <si>
    <t>Trichiuridae</t>
  </si>
  <si>
    <t>Aphanopus</t>
  </si>
  <si>
    <t>Black scabbard</t>
  </si>
  <si>
    <t>Aphia minuta</t>
  </si>
  <si>
    <t>Gobiidae</t>
  </si>
  <si>
    <t>Aphia</t>
  </si>
  <si>
    <t>Transparent goby</t>
  </si>
  <si>
    <t>Apletodon dentatus</t>
  </si>
  <si>
    <t>(Facciolà, 1887)</t>
  </si>
  <si>
    <t>Gobiesociformes</t>
  </si>
  <si>
    <t>Gobiesocidae</t>
  </si>
  <si>
    <t>Apletodon</t>
  </si>
  <si>
    <t>Small-headed clingfish</t>
  </si>
  <si>
    <t>Arctozenus risso</t>
  </si>
  <si>
    <t>(Bonaparte, 1840)</t>
  </si>
  <si>
    <t>Aulopiformes</t>
  </si>
  <si>
    <t>Paralepididae</t>
  </si>
  <si>
    <t>Arctozenus</t>
  </si>
  <si>
    <t>Spotted barracudina</t>
  </si>
  <si>
    <t>Argentina</t>
  </si>
  <si>
    <t>Argentinidae</t>
  </si>
  <si>
    <t>Argentina silus</t>
  </si>
  <si>
    <t>(Ascanius, 1775)</t>
  </si>
  <si>
    <t>Greater argentine</t>
  </si>
  <si>
    <t>Argentina sphyraena</t>
  </si>
  <si>
    <t>Lesser argentine</t>
  </si>
  <si>
    <t>Argyropelecus</t>
  </si>
  <si>
    <t>Cocco, 1829</t>
  </si>
  <si>
    <t>Stomiiformes</t>
  </si>
  <si>
    <t>Sternoptychidae</t>
  </si>
  <si>
    <t>Argyropelecus aculeatus</t>
  </si>
  <si>
    <t>Valenciennes, 1850</t>
  </si>
  <si>
    <t>Lovely hatchetfish</t>
  </si>
  <si>
    <t>Argyropelecus gigas</t>
  </si>
  <si>
    <t>Norman, 1930</t>
  </si>
  <si>
    <t>Hatchetfish</t>
  </si>
  <si>
    <t>Argyropelecus hemigymnus</t>
  </si>
  <si>
    <t>Half-naked hatchetfish</t>
  </si>
  <si>
    <t>Argyropelecus olfersii</t>
  </si>
  <si>
    <t>(Cuvier, 1829)</t>
  </si>
  <si>
    <t>Argyrosomus regius</t>
  </si>
  <si>
    <t>(Asso, 1801)</t>
  </si>
  <si>
    <t>Sciaenidae</t>
  </si>
  <si>
    <t>Argyrosomus</t>
  </si>
  <si>
    <t>Meagre</t>
  </si>
  <si>
    <t>Arnoglossus</t>
  </si>
  <si>
    <t>Bleeker, 1862</t>
  </si>
  <si>
    <t>Pleuronectiformes</t>
  </si>
  <si>
    <t>Bothidae</t>
  </si>
  <si>
    <t>Arnoglossus imperialis</t>
  </si>
  <si>
    <t>(Rafinesque, 1810)</t>
  </si>
  <si>
    <t>Imperial scaldfish</t>
  </si>
  <si>
    <t>Arnoglossus laterna</t>
  </si>
  <si>
    <t>(Walbaum, 1792)</t>
  </si>
  <si>
    <t>Scaldfish</t>
  </si>
  <si>
    <t>Arnoglossus rueppelii</t>
  </si>
  <si>
    <t>(Cocco, 1844)</t>
  </si>
  <si>
    <t>Ruppell's scaldback</t>
  </si>
  <si>
    <t>Arnoglossus thori</t>
  </si>
  <si>
    <t>Kyle, 1913</t>
  </si>
  <si>
    <t>Thor's scaldfish</t>
  </si>
  <si>
    <t>Artediellus atlanticus</t>
  </si>
  <si>
    <t>Jordan &amp; Evermann, 1898</t>
  </si>
  <si>
    <t>Cottidae</t>
  </si>
  <si>
    <t>Artediellus</t>
  </si>
  <si>
    <t>Atlantic hookear sculpin</t>
  </si>
  <si>
    <t>Atherina presbyter</t>
  </si>
  <si>
    <t>Cuvier, 1829</t>
  </si>
  <si>
    <t>Atheriniformes</t>
  </si>
  <si>
    <t>Atherinidae</t>
  </si>
  <si>
    <t>Atherina</t>
  </si>
  <si>
    <t>Sand smelt</t>
  </si>
  <si>
    <t>Auxis rochei rochei</t>
  </si>
  <si>
    <t>Scombridae</t>
  </si>
  <si>
    <t>Auxis</t>
  </si>
  <si>
    <t>Subspecies</t>
  </si>
  <si>
    <t>Bullet tuna</t>
  </si>
  <si>
    <t>Balistes</t>
  </si>
  <si>
    <t>Tetraodontiformes</t>
  </si>
  <si>
    <t>Balistidae</t>
  </si>
  <si>
    <t>Balistes capriscus</t>
  </si>
  <si>
    <t>Gmelin, 1789</t>
  </si>
  <si>
    <t>Grey triggerfish</t>
  </si>
  <si>
    <t>Bathysolea profundicola</t>
  </si>
  <si>
    <t>(Vaillant, 1888)</t>
  </si>
  <si>
    <t>Soleidae</t>
  </si>
  <si>
    <t>Bathysolea</t>
  </si>
  <si>
    <t>Deepwater sole</t>
  </si>
  <si>
    <t>Bellottia apoda</t>
  </si>
  <si>
    <t>Giglioli, 1883</t>
  </si>
  <si>
    <t>Ophidiiformes</t>
  </si>
  <si>
    <t>Bythitidae</t>
  </si>
  <si>
    <t>Bellottia</t>
  </si>
  <si>
    <t>Viviparous Brotulas</t>
  </si>
  <si>
    <t>FB_Baysian_Body shape</t>
  </si>
  <si>
    <t>Belone belone</t>
  </si>
  <si>
    <t>(Linnaeus, 1761)</t>
  </si>
  <si>
    <t>Beloniformes</t>
  </si>
  <si>
    <t>Belonidae</t>
  </si>
  <si>
    <t>Belone</t>
  </si>
  <si>
    <t>Garfish</t>
  </si>
  <si>
    <t>Belone svetovidovi</t>
  </si>
  <si>
    <t>Collette &amp; Parin, 1970</t>
  </si>
  <si>
    <t>Short-beaked garfish</t>
  </si>
  <si>
    <t>Benthodesmus elongatus</t>
  </si>
  <si>
    <t>(Clarke, 1879)</t>
  </si>
  <si>
    <t>Benthodesmus</t>
  </si>
  <si>
    <t>Elongate frostfish</t>
  </si>
  <si>
    <t>Benthosema glaciale</t>
  </si>
  <si>
    <t>(Reinhardt, 1837)</t>
  </si>
  <si>
    <t>Myctophiformes</t>
  </si>
  <si>
    <t>Myctophidae</t>
  </si>
  <si>
    <t>Benthosema</t>
  </si>
  <si>
    <t>Glacier lantern fish</t>
  </si>
  <si>
    <t>Beryx decadactylus</t>
  </si>
  <si>
    <t>Beryciformes</t>
  </si>
  <si>
    <t>Berycidae</t>
  </si>
  <si>
    <t>Beryx</t>
  </si>
  <si>
    <t>Alfonsino</t>
  </si>
  <si>
    <t>Beryx splendens</t>
  </si>
  <si>
    <t>Lowe, 1834</t>
  </si>
  <si>
    <t>Spendid alfonsino</t>
  </si>
  <si>
    <t>Blenniidae</t>
  </si>
  <si>
    <t>Blennius ocellaris</t>
  </si>
  <si>
    <t>Blennius</t>
  </si>
  <si>
    <t>Butterfly blenny</t>
  </si>
  <si>
    <t>Bonapartia pedaliota</t>
  </si>
  <si>
    <t>Goode &amp; Bean, 1896</t>
  </si>
  <si>
    <t>Gonostomatidae</t>
  </si>
  <si>
    <t>Bonapartia</t>
  </si>
  <si>
    <t>Longray fangjaw</t>
  </si>
  <si>
    <t>Boops boops</t>
  </si>
  <si>
    <t>Sparidae</t>
  </si>
  <si>
    <t>Boops</t>
  </si>
  <si>
    <t>Bogue</t>
  </si>
  <si>
    <t>Borostomias antarcticus</t>
  </si>
  <si>
    <t>(Lönnberg, 1905)</t>
  </si>
  <si>
    <t>Stomiidae</t>
  </si>
  <si>
    <t>Borostomias</t>
  </si>
  <si>
    <t>Snaggletooth</t>
  </si>
  <si>
    <t>Smitt, 1892</t>
  </si>
  <si>
    <t>Bothus podas</t>
  </si>
  <si>
    <t>(Delaroche, 1809)</t>
  </si>
  <si>
    <t>Bothus</t>
  </si>
  <si>
    <t>Wide-eyed flounder</t>
  </si>
  <si>
    <t>Brama brama</t>
  </si>
  <si>
    <t>(Bonnaterre, 1788)</t>
  </si>
  <si>
    <t>Bramidae</t>
  </si>
  <si>
    <t>Brama</t>
  </si>
  <si>
    <t>Atlantic pomfret</t>
  </si>
  <si>
    <t>Brosme brosme</t>
  </si>
  <si>
    <t>(Ascanius, 1772)</t>
  </si>
  <si>
    <t>Gadiformes</t>
  </si>
  <si>
    <t>Lotidae</t>
  </si>
  <si>
    <t>Brosme</t>
  </si>
  <si>
    <t>Tusk</t>
  </si>
  <si>
    <t>Buenia jeffreysii</t>
  </si>
  <si>
    <t>(Günther, 1867)</t>
  </si>
  <si>
    <t>Buenia</t>
  </si>
  <si>
    <t>Jeffrey's goby</t>
  </si>
  <si>
    <t>English</t>
  </si>
  <si>
    <t>Buglossidium</t>
  </si>
  <si>
    <t>Chabanaud, 1930</t>
  </si>
  <si>
    <t>Buglossidium luteum</t>
  </si>
  <si>
    <t>Solenette</t>
  </si>
  <si>
    <t>Callanthias ruber</t>
  </si>
  <si>
    <t>Callanthiidae</t>
  </si>
  <si>
    <t>Callanthias</t>
  </si>
  <si>
    <t>Parrot seaperch</t>
  </si>
  <si>
    <t>Callionymidae</t>
  </si>
  <si>
    <t>Bonaparte, 1831</t>
  </si>
  <si>
    <t>Callionymus</t>
  </si>
  <si>
    <t>Callionymus lyra</t>
  </si>
  <si>
    <t>Dragonet</t>
  </si>
  <si>
    <t>Callionymus maculatus</t>
  </si>
  <si>
    <t>Spotted dragonet</t>
  </si>
  <si>
    <t>Callionymus reticulatus</t>
  </si>
  <si>
    <t>Valenciennes, 1837</t>
  </si>
  <si>
    <t>Reticulated dragonet</t>
  </si>
  <si>
    <t>Callionymus risso</t>
  </si>
  <si>
    <t>Lesueur, 1814</t>
  </si>
  <si>
    <t>Rissos dragonet</t>
  </si>
  <si>
    <t>Caproidae</t>
  </si>
  <si>
    <t>Capros aper</t>
  </si>
  <si>
    <t>Capros</t>
  </si>
  <si>
    <t>Boarfish</t>
  </si>
  <si>
    <t>Caranx rhonchus</t>
  </si>
  <si>
    <t>Geoffroy Saint-Hilaire, 1817</t>
  </si>
  <si>
    <t>Carangidae</t>
  </si>
  <si>
    <t>Caranx</t>
  </si>
  <si>
    <t>False scad</t>
  </si>
  <si>
    <t>Carapus acus</t>
  </si>
  <si>
    <t>(Brünnich, 1768)</t>
  </si>
  <si>
    <t>Carapidae</t>
  </si>
  <si>
    <t>Carapus</t>
  </si>
  <si>
    <t>Pearl fish</t>
  </si>
  <si>
    <t>Cataetyx alleni</t>
  </si>
  <si>
    <t>(Byrne, 1906)</t>
  </si>
  <si>
    <t>Cataetyx</t>
  </si>
  <si>
    <t>Centrolabrus exoletus</t>
  </si>
  <si>
    <t>Centrolabrus</t>
  </si>
  <si>
    <t>Rock cook</t>
  </si>
  <si>
    <t>Centrolophidae</t>
  </si>
  <si>
    <t>Centrolophus niger</t>
  </si>
  <si>
    <t>(Gmelin, 1789)</t>
  </si>
  <si>
    <t>Centrolophus</t>
  </si>
  <si>
    <t>Rudderfish</t>
  </si>
  <si>
    <t>Centrophorus granulosus</t>
  </si>
  <si>
    <t>(Bloch &amp; Schneider, 1801)</t>
  </si>
  <si>
    <t>Squaliformes</t>
  </si>
  <si>
    <t>Centrophoridae</t>
  </si>
  <si>
    <t>Centrophorus</t>
  </si>
  <si>
    <t>Gulper shark</t>
  </si>
  <si>
    <t>Centrophorus squamosus</t>
  </si>
  <si>
    <t>Leafscale gulper shark</t>
  </si>
  <si>
    <t>Centroscyllium fabricii</t>
  </si>
  <si>
    <t>(Reinhardt, 1825)</t>
  </si>
  <si>
    <t>Etmopteridae</t>
  </si>
  <si>
    <t>Centroscyllium</t>
  </si>
  <si>
    <t>Black dogfish</t>
  </si>
  <si>
    <t>Centroscymnus coelolepis</t>
  </si>
  <si>
    <t>Barbosa du Bocage &amp; de Brito Capello, 1864</t>
  </si>
  <si>
    <t>Somniosidae</t>
  </si>
  <si>
    <t>Centroscymnus</t>
  </si>
  <si>
    <t>Portuguese dogfish</t>
  </si>
  <si>
    <t>Centroscymnus crepidater</t>
  </si>
  <si>
    <t>(Barbosa du Bocage &amp; de Brito Capello, 1864)</t>
  </si>
  <si>
    <t>Longnose velvet dogfish</t>
  </si>
  <si>
    <t>Cepola macrophthalma</t>
  </si>
  <si>
    <t>Cepolidae</t>
  </si>
  <si>
    <t>Cepola</t>
  </si>
  <si>
    <t>Red bandfish</t>
  </si>
  <si>
    <t>Ceratoscopelus maderensis</t>
  </si>
  <si>
    <t>(Lowe, 1839)</t>
  </si>
  <si>
    <t>Ceratoscopelus</t>
  </si>
  <si>
    <t>Madeira lantern fish</t>
  </si>
  <si>
    <t>Chauliodus sloani</t>
  </si>
  <si>
    <t>Bloch &amp; Schneider, 1801</t>
  </si>
  <si>
    <t>Chauliodus</t>
  </si>
  <si>
    <t>Sloanes viperfish</t>
  </si>
  <si>
    <t>Chaunax pictus</t>
  </si>
  <si>
    <t>Lowe, 1846</t>
  </si>
  <si>
    <t>Lophiiformes</t>
  </si>
  <si>
    <t>Chaunacidae</t>
  </si>
  <si>
    <t>Chaunax</t>
  </si>
  <si>
    <t>Pink frogmouth</t>
  </si>
  <si>
    <t>Chelidonichthys</t>
  </si>
  <si>
    <t>Kaup, 1873</t>
  </si>
  <si>
    <t>Triglidae</t>
  </si>
  <si>
    <t>Chelidonichthys cuculus</t>
  </si>
  <si>
    <t>Red gurnard</t>
  </si>
  <si>
    <t>Chelidonichthys lucerna</t>
  </si>
  <si>
    <t>Tub gurnard</t>
  </si>
  <si>
    <t>Chelidonichthys obscurus</t>
  </si>
  <si>
    <t>Longfin gurnard</t>
  </si>
  <si>
    <t>Chelon labrosus</t>
  </si>
  <si>
    <t>(Risso, 1827)</t>
  </si>
  <si>
    <t>Mugilidae</t>
  </si>
  <si>
    <t>Chelon</t>
  </si>
  <si>
    <t>Thick-lipped mullet</t>
  </si>
  <si>
    <t>Chiasmodon</t>
  </si>
  <si>
    <t>Johnson, 1864</t>
  </si>
  <si>
    <t>Chiasmodontidae</t>
  </si>
  <si>
    <t>Chimaera monstrosa</t>
  </si>
  <si>
    <t>Holocephali</t>
  </si>
  <si>
    <t>Chimaeriformes</t>
  </si>
  <si>
    <t>Chimaeridae</t>
  </si>
  <si>
    <t>Chimaera</t>
  </si>
  <si>
    <t>Rabbit ratfish</t>
  </si>
  <si>
    <t>Chimaera opalescens</t>
  </si>
  <si>
    <t>Luchetti, Iglésias &amp; Sellos, 2011</t>
  </si>
  <si>
    <t>Opal Chimaera</t>
  </si>
  <si>
    <t>Chirolophis ascanii</t>
  </si>
  <si>
    <t>Stichaeidae</t>
  </si>
  <si>
    <t>Chirolophis</t>
  </si>
  <si>
    <t>Yarrell's blenny</t>
  </si>
  <si>
    <t>Chirostomias pliopterus</t>
  </si>
  <si>
    <t>Regan &amp; Trewavas, 1930</t>
  </si>
  <si>
    <t>Chirostomias</t>
  </si>
  <si>
    <t>Barbeled dragonfish</t>
  </si>
  <si>
    <t>Chlorophthalmus agassizi</t>
  </si>
  <si>
    <t>Bonaparte, 1840</t>
  </si>
  <si>
    <t>Chlorophthalmidae</t>
  </si>
  <si>
    <t>Chlorophthalmus</t>
  </si>
  <si>
    <t>Shortnose greeneye</t>
  </si>
  <si>
    <t>Ciliata mustela</t>
  </si>
  <si>
    <t>Ciliata</t>
  </si>
  <si>
    <t>Five-bearded rockling</t>
  </si>
  <si>
    <t>Ciliata septentrionalis</t>
  </si>
  <si>
    <t>(Collett, 1875)</t>
  </si>
  <si>
    <t>Northern rockling</t>
  </si>
  <si>
    <t>Citharus linguatula</t>
  </si>
  <si>
    <t>Citharidae</t>
  </si>
  <si>
    <t>Citharus</t>
  </si>
  <si>
    <t>Spotted flounder</t>
  </si>
  <si>
    <t>Clupea harengus</t>
  </si>
  <si>
    <t>Clupea</t>
  </si>
  <si>
    <t>Herring</t>
  </si>
  <si>
    <t>Coccorella atlantica</t>
  </si>
  <si>
    <t>(Parr, 1928)</t>
  </si>
  <si>
    <t>Evermannellidae</t>
  </si>
  <si>
    <t>Coccorella</t>
  </si>
  <si>
    <t>Atlantic sabretooth</t>
  </si>
  <si>
    <t>Coelorinchus caelorhincus</t>
  </si>
  <si>
    <t>Macrouridae</t>
  </si>
  <si>
    <t>Coelorinchus</t>
  </si>
  <si>
    <t>Hollow snout grenadier</t>
  </si>
  <si>
    <t>Coelorinchus labiatus</t>
  </si>
  <si>
    <t>(Köhler, 1896)</t>
  </si>
  <si>
    <t>Spear-snouted grenadier</t>
  </si>
  <si>
    <t>Scottish</t>
  </si>
  <si>
    <t>Conger</t>
  </si>
  <si>
    <t>Bosc, 1817</t>
  </si>
  <si>
    <t>Congridae</t>
  </si>
  <si>
    <t>Conger conger</t>
  </si>
  <si>
    <t>Conger eel</t>
  </si>
  <si>
    <t>Kaup, 1856</t>
  </si>
  <si>
    <t>Coryphaenoides rupestris</t>
  </si>
  <si>
    <t>Gunnerus, 1765</t>
  </si>
  <si>
    <t>Coryphaenoides</t>
  </si>
  <si>
    <t>Roundnose grenadier</t>
  </si>
  <si>
    <t>Modelled_Family</t>
  </si>
  <si>
    <t>Coryphoblennius galerita</t>
  </si>
  <si>
    <t>Coryphoblennius</t>
  </si>
  <si>
    <t>Montagu's blenny</t>
  </si>
  <si>
    <t>Cottunculus microps</t>
  </si>
  <si>
    <t>Collett, 1875</t>
  </si>
  <si>
    <t>Psychrolutidae</t>
  </si>
  <si>
    <t>Cottunculus</t>
  </si>
  <si>
    <t>Polar sculpin</t>
  </si>
  <si>
    <t>Crystallogobius linearis</t>
  </si>
  <si>
    <t>(Düben, 1845)</t>
  </si>
  <si>
    <t>Crystallogobius</t>
  </si>
  <si>
    <t>Crystal goby</t>
  </si>
  <si>
    <t>IMARES</t>
  </si>
  <si>
    <t>Ctenolabrus rupestris</t>
  </si>
  <si>
    <t>Ctenolabrus</t>
  </si>
  <si>
    <t>Goldsinny wrasse</t>
  </si>
  <si>
    <t>Cubiceps gracilis</t>
  </si>
  <si>
    <t>(Lowe, 1843)</t>
  </si>
  <si>
    <t>Nomeidae</t>
  </si>
  <si>
    <t>Cubiceps</t>
  </si>
  <si>
    <t>Driftfish</t>
  </si>
  <si>
    <t>Cyclopteridae</t>
  </si>
  <si>
    <t>Cyclopterus lumpus</t>
  </si>
  <si>
    <t>Cyclopterus</t>
  </si>
  <si>
    <t>Lumpsucker</t>
  </si>
  <si>
    <t>Cyclothone</t>
  </si>
  <si>
    <t>Goode &amp; Bean, 1883</t>
  </si>
  <si>
    <t>Cyttopsis rosea</t>
  </si>
  <si>
    <t>Zeiformes</t>
  </si>
  <si>
    <t>Parazenidae</t>
  </si>
  <si>
    <t>Cyttopsis</t>
  </si>
  <si>
    <t>Rosy dory</t>
  </si>
  <si>
    <t>Dalatias licha</t>
  </si>
  <si>
    <t>Dalatiidae</t>
  </si>
  <si>
    <t>Dalatias</t>
  </si>
  <si>
    <t>Kitefin shark</t>
  </si>
  <si>
    <t>Dalophis imberbis</t>
  </si>
  <si>
    <t>Ophichthidae</t>
  </si>
  <si>
    <t>Dalophis</t>
  </si>
  <si>
    <t>Armless snake eel</t>
  </si>
  <si>
    <t>Dasyatis pastinaca</t>
  </si>
  <si>
    <t>Dasyatidae</t>
  </si>
  <si>
    <t>Dasyatis</t>
  </si>
  <si>
    <t>Common stingray</t>
  </si>
  <si>
    <t>Deania calcea</t>
  </si>
  <si>
    <t>Deania</t>
  </si>
  <si>
    <t>Birdbeak dogfish</t>
  </si>
  <si>
    <t>Deania profundorum</t>
  </si>
  <si>
    <t>(Smith &amp; Radcliffe, 1912)</t>
  </si>
  <si>
    <t>Arrowhead dogfish</t>
  </si>
  <si>
    <t>Deltentosteus quadrimaculatus</t>
  </si>
  <si>
    <t>(Valenciennes, 1837)</t>
  </si>
  <si>
    <t>Deltentosteus</t>
  </si>
  <si>
    <t>Four-spotted goby</t>
  </si>
  <si>
    <t>Dentex canariensis</t>
  </si>
  <si>
    <t>Steindachner, 1881</t>
  </si>
  <si>
    <t>Dentex</t>
  </si>
  <si>
    <t>Canary dentex</t>
  </si>
  <si>
    <t>Dentex dentex</t>
  </si>
  <si>
    <t>Common dentex</t>
  </si>
  <si>
    <t>Dentex gibbosus</t>
  </si>
  <si>
    <t>Pink dentex</t>
  </si>
  <si>
    <t>Dentex macrophthalmus</t>
  </si>
  <si>
    <t>(Bloch, 1791)</t>
  </si>
  <si>
    <t>Large-eye dentex</t>
  </si>
  <si>
    <t>Dentex maroccanus</t>
  </si>
  <si>
    <t>Valenciennes, 1830</t>
  </si>
  <si>
    <t>Morocco dentex</t>
  </si>
  <si>
    <t>Diaphus</t>
  </si>
  <si>
    <t>Eigenmann &amp; Eigenmann, 1890</t>
  </si>
  <si>
    <t>Diaphus adenomus</t>
  </si>
  <si>
    <t>Gilbert, 1905</t>
  </si>
  <si>
    <t>Gilbert's large lantern fish</t>
  </si>
  <si>
    <t>Diaphus dumerilii</t>
  </si>
  <si>
    <t>(Bleeker, 1856)</t>
  </si>
  <si>
    <t>Lanternfish</t>
  </si>
  <si>
    <t>Diaphus holti</t>
  </si>
  <si>
    <t>Tåning, 1918</t>
  </si>
  <si>
    <t>Small lantern fish</t>
  </si>
  <si>
    <t>Diaphus rafinesquii</t>
  </si>
  <si>
    <t>(Cocco, 1838)</t>
  </si>
  <si>
    <t>White-spotted lantern fish</t>
  </si>
  <si>
    <t>Dicentrarchus</t>
  </si>
  <si>
    <t>Gill, 1860</t>
  </si>
  <si>
    <t>Moronidae</t>
  </si>
  <si>
    <t>Dicentrarchus labrax</t>
  </si>
  <si>
    <t>Bass</t>
  </si>
  <si>
    <t>Dicentrarchus punctatus</t>
  </si>
  <si>
    <t>(Bloch, 1792)</t>
  </si>
  <si>
    <t>Spotted seabass</t>
  </si>
  <si>
    <t>Dicologlossa cuneata</t>
  </si>
  <si>
    <t>(Moreau, 1881)</t>
  </si>
  <si>
    <t>Dicologlossa</t>
  </si>
  <si>
    <t>Wedge sole</t>
  </si>
  <si>
    <t>Dicologlossa hexophthalma</t>
  </si>
  <si>
    <t>(Bennett, 1831)</t>
  </si>
  <si>
    <t>Ocellated wedge sole</t>
  </si>
  <si>
    <t>Diplecogaster bimaculata bimaculata</t>
  </si>
  <si>
    <t>Diplecogaster</t>
  </si>
  <si>
    <t>Two-spotted clingfish</t>
  </si>
  <si>
    <t>Diplodus annularis</t>
  </si>
  <si>
    <t>Diplodus</t>
  </si>
  <si>
    <t>Annular seabream</t>
  </si>
  <si>
    <t>Diplodus bellottii</t>
  </si>
  <si>
    <t>(Steindachner, 1882)</t>
  </si>
  <si>
    <t>Senegal seabream</t>
  </si>
  <si>
    <t>Diplodus cervinus cervinus</t>
  </si>
  <si>
    <t>(Lowe, 1838)</t>
  </si>
  <si>
    <t>Zebra seabream</t>
  </si>
  <si>
    <t>Diplodus puntazzo</t>
  </si>
  <si>
    <t>Sharpsnout seabream</t>
  </si>
  <si>
    <t>Diplodus sargus sargus</t>
  </si>
  <si>
    <t>White seabream</t>
  </si>
  <si>
    <t>Diplodus vulgaris</t>
  </si>
  <si>
    <t>Common two-banded seabream</t>
  </si>
  <si>
    <t>Dipturus</t>
  </si>
  <si>
    <t>Dipturus batis</t>
  </si>
  <si>
    <t>Blue skate</t>
  </si>
  <si>
    <t>Dipturus linteus</t>
  </si>
  <si>
    <t>(Fries, 1838)</t>
  </si>
  <si>
    <t>Sailray</t>
  </si>
  <si>
    <t>Dipturus nidarosiensis</t>
  </si>
  <si>
    <t>(Storm, 1881)</t>
  </si>
  <si>
    <t>Black skate</t>
  </si>
  <si>
    <t>Dipturus oxyrinchus</t>
  </si>
  <si>
    <t>Longnosed skate</t>
  </si>
  <si>
    <t>Diretmus argenteus</t>
  </si>
  <si>
    <t>Diretmidae</t>
  </si>
  <si>
    <t>Diretmus</t>
  </si>
  <si>
    <t>Silver spinyfin</t>
  </si>
  <si>
    <t>Dysomma brevirostre</t>
  </si>
  <si>
    <t>Synaphobranchidae</t>
  </si>
  <si>
    <t>Dysomma</t>
  </si>
  <si>
    <t>Pignosed arrowtooth eel</t>
  </si>
  <si>
    <t>Echiichthys</t>
  </si>
  <si>
    <t>Bleeker, 1861</t>
  </si>
  <si>
    <t>Trachinidae</t>
  </si>
  <si>
    <t>Echiichthys vipera</t>
  </si>
  <si>
    <t>Lesser weever</t>
  </si>
  <si>
    <t>Echiodon dentatus</t>
  </si>
  <si>
    <t>Echiodon</t>
  </si>
  <si>
    <t>Pearlfish</t>
  </si>
  <si>
    <t>Echiodon drummondii</t>
  </si>
  <si>
    <t>Thompson, 1837</t>
  </si>
  <si>
    <t>Echiostoma barbatum</t>
  </si>
  <si>
    <t>Lowe, 1843</t>
  </si>
  <si>
    <t>Echiostoma</t>
  </si>
  <si>
    <t>Threadfin dragonfish</t>
  </si>
  <si>
    <t>Electrona risso</t>
  </si>
  <si>
    <t>(Cocco, 1829)</t>
  </si>
  <si>
    <t>Electrona</t>
  </si>
  <si>
    <t>Electric lanternfish</t>
  </si>
  <si>
    <t>Enchelyopus cimbrius</t>
  </si>
  <si>
    <t>(Linnaeus, 1766)</t>
  </si>
  <si>
    <t>Enchelyopus</t>
  </si>
  <si>
    <t>Four-bearded rockling</t>
  </si>
  <si>
    <t>Engraulis</t>
  </si>
  <si>
    <t>Engraulidae</t>
  </si>
  <si>
    <t>Engraulis encrasicolus</t>
  </si>
  <si>
    <t>Anchovy</t>
  </si>
  <si>
    <t>Entelurus aequoreus</t>
  </si>
  <si>
    <t>Syngnathiformes</t>
  </si>
  <si>
    <t>Syngnathidae</t>
  </si>
  <si>
    <t>Entelurus</t>
  </si>
  <si>
    <t>Snake pipefish</t>
  </si>
  <si>
    <t>Ephippion guttifer</t>
  </si>
  <si>
    <t>Tetraodontidae</t>
  </si>
  <si>
    <t>Ephippion</t>
  </si>
  <si>
    <t>Prickly puffer</t>
  </si>
  <si>
    <t>Epigonus denticulatus</t>
  </si>
  <si>
    <t>Dieuzeide, 1950</t>
  </si>
  <si>
    <t>Epigonidae</t>
  </si>
  <si>
    <t>Epigonus</t>
  </si>
  <si>
    <t>Pencil cardinal</t>
  </si>
  <si>
    <t>Epigonus telescopus</t>
  </si>
  <si>
    <t>Black cardinal fish</t>
  </si>
  <si>
    <t>Epinephelus caninus</t>
  </si>
  <si>
    <t>(Valenciennes, 1843)</t>
  </si>
  <si>
    <t>Epinephelus</t>
  </si>
  <si>
    <t>Dogtooth grouper</t>
  </si>
  <si>
    <t>Etmopterus princeps</t>
  </si>
  <si>
    <t>Collett, 1904</t>
  </si>
  <si>
    <t>Etmopterus</t>
  </si>
  <si>
    <t>Great lanternshark</t>
  </si>
  <si>
    <t>Etmopterus pusillus</t>
  </si>
  <si>
    <t>Smooth lanternshark</t>
  </si>
  <si>
    <t>Etmopterus spinax</t>
  </si>
  <si>
    <t>Velvet belly</t>
  </si>
  <si>
    <t>Eutrigla</t>
  </si>
  <si>
    <t>Fraser-Brunner, 1938</t>
  </si>
  <si>
    <t>Eutrigla gurnardus</t>
  </si>
  <si>
    <t>Grey gurnard</t>
  </si>
  <si>
    <t>Evermannella balbo</t>
  </si>
  <si>
    <t>(Risso, 1820)</t>
  </si>
  <si>
    <t>Evermannella</t>
  </si>
  <si>
    <t>Balbo sabretooth</t>
  </si>
  <si>
    <t>Facciolella oxyrhyncha</t>
  </si>
  <si>
    <t>(Bellotti, 1883)</t>
  </si>
  <si>
    <t>Nettastomatidae</t>
  </si>
  <si>
    <t>Facciolella</t>
  </si>
  <si>
    <t>Facciola's sorcerer</t>
  </si>
  <si>
    <t>Gadella maraldi</t>
  </si>
  <si>
    <t>Moridae</t>
  </si>
  <si>
    <t>Gadella</t>
  </si>
  <si>
    <t>Gadiculus</t>
  </si>
  <si>
    <t>Guichenot, 1850</t>
  </si>
  <si>
    <t>Gadidae</t>
  </si>
  <si>
    <t>Gadiculus argenteus</t>
  </si>
  <si>
    <t>Silvery pout</t>
  </si>
  <si>
    <t>Gadiculus thori</t>
  </si>
  <si>
    <t>Schmidt, 1913</t>
  </si>
  <si>
    <t>NONE</t>
  </si>
  <si>
    <t>Gadus morhua</t>
  </si>
  <si>
    <t>Gadus</t>
  </si>
  <si>
    <t>Cod</t>
  </si>
  <si>
    <t>Gaidropsarus</t>
  </si>
  <si>
    <t>Gaidropsarus argentatus</t>
  </si>
  <si>
    <t>Arctic rockling</t>
  </si>
  <si>
    <t>Gaidropsarus biscayensis</t>
  </si>
  <si>
    <t>(Collett, 1890)</t>
  </si>
  <si>
    <t>Mediterranean bigeye rockling</t>
  </si>
  <si>
    <t>Gaidropsarus macrophthalmus</t>
  </si>
  <si>
    <t>Bigeye rockling</t>
  </si>
  <si>
    <t>Gaidropsarus mediterraneus</t>
  </si>
  <si>
    <t>Shore rockling</t>
  </si>
  <si>
    <t>Gaidropsarus vulgaris</t>
  </si>
  <si>
    <t>(Cloquet, 1824)</t>
  </si>
  <si>
    <t>Three-bearded rockling</t>
  </si>
  <si>
    <t>Galeorhinus galeus</t>
  </si>
  <si>
    <t>Carcharhiniformes</t>
  </si>
  <si>
    <t>Triakidae</t>
  </si>
  <si>
    <t>Galeorhinus</t>
  </si>
  <si>
    <t>Tope</t>
  </si>
  <si>
    <t>Galeus atlanticus</t>
  </si>
  <si>
    <t>Pentanchidae</t>
  </si>
  <si>
    <t>Galeus</t>
  </si>
  <si>
    <t>Atlantic sawtail cat shark</t>
  </si>
  <si>
    <t>Galeus melastomus</t>
  </si>
  <si>
    <t>Black mouthed dogfish</t>
  </si>
  <si>
    <t>Galeus murinus</t>
  </si>
  <si>
    <t>(Collett, 1904)</t>
  </si>
  <si>
    <t>Mouse catshark</t>
  </si>
  <si>
    <t>Gasterosteidae</t>
  </si>
  <si>
    <t>Gasterosteiformes</t>
  </si>
  <si>
    <t>Gasterosteus aculeatus aculeatus</t>
  </si>
  <si>
    <t>Gasterosteus</t>
  </si>
  <si>
    <t>Three-spined stickleback</t>
  </si>
  <si>
    <t>Gasterosteus aculeatus williamsoni</t>
  </si>
  <si>
    <t>Girard, 1854</t>
  </si>
  <si>
    <t>Glossanodon leioglossus</t>
  </si>
  <si>
    <t>(Valenciennes, 1848)</t>
  </si>
  <si>
    <t>Glossanodon</t>
  </si>
  <si>
    <t>Smalltoothed argentine</t>
  </si>
  <si>
    <t>Glyptocephalus cynoglossus</t>
  </si>
  <si>
    <t>Pleuronectidae</t>
  </si>
  <si>
    <t>Glyptocephalus</t>
  </si>
  <si>
    <t>Witch</t>
  </si>
  <si>
    <t>Gnathophis mystax</t>
  </si>
  <si>
    <t>Gnathophis</t>
  </si>
  <si>
    <t>Thinlip conger</t>
  </si>
  <si>
    <t>Bleeker, 1859</t>
  </si>
  <si>
    <t>Gobioidei</t>
  </si>
  <si>
    <t>Suborder</t>
  </si>
  <si>
    <t>Gobius</t>
  </si>
  <si>
    <t>Gobius cobitis</t>
  </si>
  <si>
    <t>Pallas, 1814</t>
  </si>
  <si>
    <t>Giant goby</t>
  </si>
  <si>
    <t>Gobius gasteveni</t>
  </si>
  <si>
    <t>Miller, 1974</t>
  </si>
  <si>
    <t>Steven's goby</t>
  </si>
  <si>
    <t>Gobius niger</t>
  </si>
  <si>
    <t>Black goby</t>
  </si>
  <si>
    <t>Gobius paganellus</t>
  </si>
  <si>
    <t>Rock goby</t>
  </si>
  <si>
    <t>Gobiusculus flavescens</t>
  </si>
  <si>
    <t>(Fabricius, 1779)</t>
  </si>
  <si>
    <t>Gobiusculus</t>
  </si>
  <si>
    <t>Two-spotted goby</t>
  </si>
  <si>
    <t>Gonostoma</t>
  </si>
  <si>
    <t>Gonostoma elongatum</t>
  </si>
  <si>
    <t>Günther, 1878</t>
  </si>
  <si>
    <t>Elongated bristlemouth fish</t>
  </si>
  <si>
    <t>Guttigadus latifrons</t>
  </si>
  <si>
    <t>(Holt &amp; Byrne, 1908)</t>
  </si>
  <si>
    <t>Guttigadus</t>
  </si>
  <si>
    <t>Gymnammodytes cicerelus</t>
  </si>
  <si>
    <t>Gymnammodytes</t>
  </si>
  <si>
    <t>Mediterranean sand eel</t>
  </si>
  <si>
    <t>Gymnammodytes semisquamatus</t>
  </si>
  <si>
    <t>(Jourdain, 1879)</t>
  </si>
  <si>
    <t>Smooth sandeel</t>
  </si>
  <si>
    <t>Halargyreus johnsonii</t>
  </si>
  <si>
    <t>Günther, 1862</t>
  </si>
  <si>
    <t>Halargyreus</t>
  </si>
  <si>
    <t>Slender codling</t>
  </si>
  <si>
    <t>Halobatrachus didactylus</t>
  </si>
  <si>
    <t>Batrachoidiformes</t>
  </si>
  <si>
    <t>Batrachoididae</t>
  </si>
  <si>
    <t>Halobatrachus</t>
  </si>
  <si>
    <t>Lusitanian toadfish</t>
  </si>
  <si>
    <t>Helicolenus dactylopterus</t>
  </si>
  <si>
    <t>Sebastidae</t>
  </si>
  <si>
    <t>Helicolenus</t>
  </si>
  <si>
    <t>Bluemouth</t>
  </si>
  <si>
    <t>Heptranchias perlo</t>
  </si>
  <si>
    <t>Hexanchiformes</t>
  </si>
  <si>
    <t>Hexanchidae</t>
  </si>
  <si>
    <t>Heptranchias</t>
  </si>
  <si>
    <t>Sharpnose sevengill shark</t>
  </si>
  <si>
    <t>Hexanchus griseus</t>
  </si>
  <si>
    <t>Hexanchus</t>
  </si>
  <si>
    <t>Bluntnose sixgill shark</t>
  </si>
  <si>
    <t>Hippocampus guttulatus</t>
  </si>
  <si>
    <t>Hippocampus</t>
  </si>
  <si>
    <t>Long-snouted seahorse</t>
  </si>
  <si>
    <t>Hippocampus spp.</t>
  </si>
  <si>
    <t>seahorse</t>
  </si>
  <si>
    <t>FishBase_avespp_short_long</t>
  </si>
  <si>
    <t>Hippocampus hippocampus</t>
  </si>
  <si>
    <t>Short-snouted seahorse</t>
  </si>
  <si>
    <t>Hippoglossoides platessoides</t>
  </si>
  <si>
    <t>(Fabricius, 1780)</t>
  </si>
  <si>
    <t>Hippoglossoides</t>
  </si>
  <si>
    <t>Long rough dab</t>
  </si>
  <si>
    <t>Hippoglossus hippoglossus</t>
  </si>
  <si>
    <t>Hippoglossus</t>
  </si>
  <si>
    <t>Halibut</t>
  </si>
  <si>
    <t>Hoplostethus atlanticus</t>
  </si>
  <si>
    <t>Collett, 1889</t>
  </si>
  <si>
    <t>Trachichthyidae</t>
  </si>
  <si>
    <t>Hoplostethus</t>
  </si>
  <si>
    <t>Orange roughy</t>
  </si>
  <si>
    <t>Hoplostethus cadenati</t>
  </si>
  <si>
    <t>Quéro, 1974</t>
  </si>
  <si>
    <t>Black slimehead</t>
  </si>
  <si>
    <t>Hoplostethus mediterraneus mediterraneus</t>
  </si>
  <si>
    <t>Mediterranean slimehead</t>
  </si>
  <si>
    <t>Howella brodiei</t>
  </si>
  <si>
    <t>Ogilby, 1899</t>
  </si>
  <si>
    <t>Howellidae</t>
  </si>
  <si>
    <t>Howella</t>
  </si>
  <si>
    <t>Pelagic basslet</t>
  </si>
  <si>
    <t>Howella sherborni</t>
  </si>
  <si>
    <t>(Norman, 1930)</t>
  </si>
  <si>
    <t>Sherborn's pelagic basslet</t>
  </si>
  <si>
    <t>FB_Baysian_body shape</t>
  </si>
  <si>
    <t>Hydrolagus mirabilis</t>
  </si>
  <si>
    <t>Hydrolagus</t>
  </si>
  <si>
    <t>Large-eyed rabbitfish</t>
  </si>
  <si>
    <t>Hygophum</t>
  </si>
  <si>
    <t>Bolin, 1939</t>
  </si>
  <si>
    <t>Hygophum benoiti</t>
  </si>
  <si>
    <t>Benoit's lantern fish</t>
  </si>
  <si>
    <t>Hymenocephalus gracilis</t>
  </si>
  <si>
    <t>Gilbert &amp; Hubbs, 1920</t>
  </si>
  <si>
    <t>Hymenocephalus</t>
  </si>
  <si>
    <t>Slender membranehead</t>
  </si>
  <si>
    <t>Hymenocephalus italicus</t>
  </si>
  <si>
    <t>Giglioli, 1884</t>
  </si>
  <si>
    <t>Glasshead grenadier</t>
  </si>
  <si>
    <t>Hyperoplus</t>
  </si>
  <si>
    <t>Hyperoplus immaculatus</t>
  </si>
  <si>
    <t>(Corbin, 1950)</t>
  </si>
  <si>
    <t>Corbin's sandeel</t>
  </si>
  <si>
    <t>Hyperoplus lanceolatus</t>
  </si>
  <si>
    <t>(Le Sauvage, 1824)</t>
  </si>
  <si>
    <t>Greater sandeel</t>
  </si>
  <si>
    <t>Icelus bicornis</t>
  </si>
  <si>
    <t>(Reinhardt, 1840)</t>
  </si>
  <si>
    <t>Icelus</t>
  </si>
  <si>
    <t>Twohorn sculpin</t>
  </si>
  <si>
    <t>Labrus bergylta</t>
  </si>
  <si>
    <t>Ascanius, 1767</t>
  </si>
  <si>
    <t>Labrus</t>
  </si>
  <si>
    <t>Ballan wrasse</t>
  </si>
  <si>
    <t>Labrus mixtus</t>
  </si>
  <si>
    <t>Cuckoo wrasse</t>
  </si>
  <si>
    <t>Lamna nasus</t>
  </si>
  <si>
    <t>Lamniformes</t>
  </si>
  <si>
    <t>Lamnidae</t>
  </si>
  <si>
    <t>Lamna</t>
  </si>
  <si>
    <t>Porbeagle</t>
  </si>
  <si>
    <t>Lampadena</t>
  </si>
  <si>
    <t>Goode &amp; Bean, 1893</t>
  </si>
  <si>
    <t>Lampanyctus</t>
  </si>
  <si>
    <t>Lampanyctus crocodilus</t>
  </si>
  <si>
    <t>Jewel lanternfish</t>
  </si>
  <si>
    <t>Lampanyctus photonotus</t>
  </si>
  <si>
    <t>Parr, 1928</t>
  </si>
  <si>
    <t>Lampetra fluviatilis</t>
  </si>
  <si>
    <t>Petromyzonti</t>
  </si>
  <si>
    <t>Petromyzontiformes</t>
  </si>
  <si>
    <t>Petromyzontidae</t>
  </si>
  <si>
    <t>Lampetra</t>
  </si>
  <si>
    <t>European river lamprey</t>
  </si>
  <si>
    <t>Lepadogaster</t>
  </si>
  <si>
    <t>Goüan, 1770</t>
  </si>
  <si>
    <t>Lepadogaster lepadogaster</t>
  </si>
  <si>
    <t>Shore clingfish</t>
  </si>
  <si>
    <t>Lepidion eques</t>
  </si>
  <si>
    <t>(Günther, 1887)</t>
  </si>
  <si>
    <t>Lepidion</t>
  </si>
  <si>
    <t>North Atlantic codling</t>
  </si>
  <si>
    <t>Lepidopus caudatus</t>
  </si>
  <si>
    <t>(Euphrasen, 1788)</t>
  </si>
  <si>
    <t>Lepidopus</t>
  </si>
  <si>
    <t>Silver scabbardfish</t>
  </si>
  <si>
    <t>Lepidorhombus boscii</t>
  </si>
  <si>
    <t>Scophthalmidae</t>
  </si>
  <si>
    <t>Lepidorhombus</t>
  </si>
  <si>
    <t>Four spot megrim</t>
  </si>
  <si>
    <t>Lepidorhombus whiffiagonis</t>
  </si>
  <si>
    <t>Megrim</t>
  </si>
  <si>
    <t>Lepidotrigla</t>
  </si>
  <si>
    <t>Günther, 1860</t>
  </si>
  <si>
    <t>Lepidotrigla cavillone</t>
  </si>
  <si>
    <t>(Lacepède, 1801)</t>
  </si>
  <si>
    <t>Large-scaled gurnard</t>
  </si>
  <si>
    <t>Lepidotrigla dieuzeidei</t>
  </si>
  <si>
    <t>Blanc &amp; Hureau, 1973</t>
  </si>
  <si>
    <t>Spiny gurnard</t>
  </si>
  <si>
    <t>Leptagonus decagonus</t>
  </si>
  <si>
    <t>Leptagonus</t>
  </si>
  <si>
    <t>Atlantic poacher</t>
  </si>
  <si>
    <t>Leptoclinus maculatus</t>
  </si>
  <si>
    <t>Leptoclinus</t>
  </si>
  <si>
    <t>Spotted snake blenny</t>
  </si>
  <si>
    <t>Lestidiops jayakari jayakari</t>
  </si>
  <si>
    <t>(Boulenger, 1889)</t>
  </si>
  <si>
    <t>Lestidiops</t>
  </si>
  <si>
    <t>Pacific barracudina</t>
  </si>
  <si>
    <t>Lesueurigobius</t>
  </si>
  <si>
    <t>Whitley, 1950</t>
  </si>
  <si>
    <t>Lesueurigobius friesii</t>
  </si>
  <si>
    <t>(Malm, 1874)</t>
  </si>
  <si>
    <t>Fries's goby</t>
  </si>
  <si>
    <t>Lesueurigobius sanzi</t>
  </si>
  <si>
    <t>(de Buen, 1918)</t>
  </si>
  <si>
    <t>Sanzo's goby</t>
  </si>
  <si>
    <t>Leucoraja circularis</t>
  </si>
  <si>
    <t>(Couch, 1838)</t>
  </si>
  <si>
    <t>Leucoraja</t>
  </si>
  <si>
    <t>Sandy ray</t>
  </si>
  <si>
    <t>Leucoraja fullonica</t>
  </si>
  <si>
    <t>Shagreen ray</t>
  </si>
  <si>
    <t>Leucoraja lentiginosa</t>
  </si>
  <si>
    <t>(Bigelow &amp; Schroeder, 1951)</t>
  </si>
  <si>
    <t>INCORRECT DISTRIBUTION</t>
  </si>
  <si>
    <t>Leucoraja naevus</t>
  </si>
  <si>
    <t>(Müller &amp; Henle, 1841)</t>
  </si>
  <si>
    <t>Cuckoo ray</t>
  </si>
  <si>
    <t>Limanda limanda</t>
  </si>
  <si>
    <t>Limanda</t>
  </si>
  <si>
    <t>Common dab</t>
  </si>
  <si>
    <t>Liparidae</t>
  </si>
  <si>
    <t>Gill, 1861</t>
  </si>
  <si>
    <t>Liparis</t>
  </si>
  <si>
    <t>Scopoli, 1777</t>
  </si>
  <si>
    <t>Liparis liparis liparis</t>
  </si>
  <si>
    <t>Striped seasnail</t>
  </si>
  <si>
    <t>Liparis montagui</t>
  </si>
  <si>
    <t>(Donovan, 1804)</t>
  </si>
  <si>
    <t>Montagu's seasnail</t>
  </si>
  <si>
    <t>Lithognathus mormyrus</t>
  </si>
  <si>
    <t>Lithognathus</t>
  </si>
  <si>
    <t>Striped seabream</t>
  </si>
  <si>
    <t>Liza aurata</t>
  </si>
  <si>
    <t>Liza</t>
  </si>
  <si>
    <t>Golden grey mullet</t>
  </si>
  <si>
    <t>Liza ramada</t>
  </si>
  <si>
    <t>Thinlip grey mullet</t>
  </si>
  <si>
    <t>Lobianchia</t>
  </si>
  <si>
    <t>Gatti, 1904</t>
  </si>
  <si>
    <t>Lobianchia dofleini</t>
  </si>
  <si>
    <t>(Zugmayer, 1911)</t>
  </si>
  <si>
    <t>Dofleini's lantern fish</t>
  </si>
  <si>
    <t>Lobianchia gemellarii</t>
  </si>
  <si>
    <t>Cocco's lantern fish</t>
  </si>
  <si>
    <t>Lophiidae</t>
  </si>
  <si>
    <t>Lophius</t>
  </si>
  <si>
    <t>Lophius budegassa</t>
  </si>
  <si>
    <t>Spinola, 1807</t>
  </si>
  <si>
    <t>Black bellied angler</t>
  </si>
  <si>
    <t>Lophius piscatorius</t>
  </si>
  <si>
    <t>Angler</t>
  </si>
  <si>
    <t>Lumpenus</t>
  </si>
  <si>
    <t>Reinhardt, 1836</t>
  </si>
  <si>
    <t>Lumpenus lampretaeformis</t>
  </si>
  <si>
    <t>Snakeblenny</t>
  </si>
  <si>
    <t>Lycenchelys sarsii</t>
  </si>
  <si>
    <t>(Collett, 1871)</t>
  </si>
  <si>
    <t>Zoarcidae</t>
  </si>
  <si>
    <t>Lycenchelys</t>
  </si>
  <si>
    <t>Sar's wolf eel</t>
  </si>
  <si>
    <t>Lycodes</t>
  </si>
  <si>
    <t>Reinhardt, 1831</t>
  </si>
  <si>
    <t>Lycodes gracilis</t>
  </si>
  <si>
    <t>Sars, 1867</t>
  </si>
  <si>
    <t>Eelpout</t>
  </si>
  <si>
    <t>Lycodes vahlii</t>
  </si>
  <si>
    <t>Macroparalepis affinis</t>
  </si>
  <si>
    <t>Ege, 1933</t>
  </si>
  <si>
    <t>Macroparalepis</t>
  </si>
  <si>
    <t>Macroparalepis affine</t>
  </si>
  <si>
    <t>Macroramphosus</t>
  </si>
  <si>
    <t>Lacepède, 1803</t>
  </si>
  <si>
    <t>Centriscidae</t>
  </si>
  <si>
    <t>Macroramphosus scolopax</t>
  </si>
  <si>
    <t>Longspine snipefish</t>
  </si>
  <si>
    <t>Macrourus berglax</t>
  </si>
  <si>
    <t>Lacepède, 1801</t>
  </si>
  <si>
    <t>Macrourus</t>
  </si>
  <si>
    <t>Rough-head grenadier</t>
  </si>
  <si>
    <t>Magnisudis atlantica</t>
  </si>
  <si>
    <t>(Krøyer, 1868)</t>
  </si>
  <si>
    <t>Magnisudis</t>
  </si>
  <si>
    <t>Duckbill baracudina</t>
  </si>
  <si>
    <t>Malacocephalus laevis</t>
  </si>
  <si>
    <t>Malacocephalus</t>
  </si>
  <si>
    <t>Softhead rat tail</t>
  </si>
  <si>
    <t>Margrethia obtusirostra</t>
  </si>
  <si>
    <t>Jespersen &amp; Tåning, 1919</t>
  </si>
  <si>
    <t>Margrethia</t>
  </si>
  <si>
    <t>Bighead portholefish</t>
  </si>
  <si>
    <t>Maurolicus muelleri</t>
  </si>
  <si>
    <t>Maurolicus</t>
  </si>
  <si>
    <t>Pearlside</t>
  </si>
  <si>
    <t>Melanogrammus aeglefinus</t>
  </si>
  <si>
    <t>Melanogrammus</t>
  </si>
  <si>
    <t>Haddock</t>
  </si>
  <si>
    <t>Melanonus zugmayeri</t>
  </si>
  <si>
    <t>Melanonidae</t>
  </si>
  <si>
    <t>Melanonus</t>
  </si>
  <si>
    <t>Arrowtail</t>
  </si>
  <si>
    <t>Melanostomias bartonbeani</t>
  </si>
  <si>
    <t>Parr, 1927</t>
  </si>
  <si>
    <t>Melanostomias</t>
  </si>
  <si>
    <t>Scaleless black dragonfish</t>
  </si>
  <si>
    <t>Merlangius merlangus</t>
  </si>
  <si>
    <t>Merlangius</t>
  </si>
  <si>
    <t>Whiting</t>
  </si>
  <si>
    <t>Merlucciidae</t>
  </si>
  <si>
    <t>Rafinesque, 1815</t>
  </si>
  <si>
    <t>Merluccius merluccius</t>
  </si>
  <si>
    <t>Merluccius</t>
  </si>
  <si>
    <t>Hake</t>
  </si>
  <si>
    <t>Micrenophrys lilljeborgii</t>
  </si>
  <si>
    <t>Micrenophrys</t>
  </si>
  <si>
    <t>Norway bullhead</t>
  </si>
  <si>
    <t>Microchirus</t>
  </si>
  <si>
    <t>Bonaparte, 1833</t>
  </si>
  <si>
    <t>Microchirus azevia</t>
  </si>
  <si>
    <t>(de Brito Capello, 1867)</t>
  </si>
  <si>
    <t>Sole</t>
  </si>
  <si>
    <t>Microchirus boscanion</t>
  </si>
  <si>
    <t>(Chabanaud, 1926)</t>
  </si>
  <si>
    <t>Lusitanian sole</t>
  </si>
  <si>
    <t>Microchirus ocellatus</t>
  </si>
  <si>
    <t>Foureyed sole</t>
  </si>
  <si>
    <t>Microchirus variegatus</t>
  </si>
  <si>
    <t>Thickback sole</t>
  </si>
  <si>
    <t>Micromesistius poutassou</t>
  </si>
  <si>
    <t>Micromesistius</t>
  </si>
  <si>
    <t>Blue whiting</t>
  </si>
  <si>
    <t>Microstomus kitt</t>
  </si>
  <si>
    <t>Microstomus</t>
  </si>
  <si>
    <t>Lemon sole</t>
  </si>
  <si>
    <t>Mola mola</t>
  </si>
  <si>
    <t>Molidae</t>
  </si>
  <si>
    <t>Mola</t>
  </si>
  <si>
    <t>Ocean sunfish</t>
  </si>
  <si>
    <t>Molva dypterygia</t>
  </si>
  <si>
    <t>(Pennant, 1784)</t>
  </si>
  <si>
    <t>Molva</t>
  </si>
  <si>
    <t>Blue ling</t>
  </si>
  <si>
    <t>Molva macrophthalma</t>
  </si>
  <si>
    <t>Spanish ling</t>
  </si>
  <si>
    <t>Molva molva</t>
  </si>
  <si>
    <t>Ling</t>
  </si>
  <si>
    <t>Monochirus hispidus</t>
  </si>
  <si>
    <t>Rafinesque, 1814</t>
  </si>
  <si>
    <t>Monochirus</t>
  </si>
  <si>
    <t>Whiskered sole</t>
  </si>
  <si>
    <t>Monolene microstoma</t>
  </si>
  <si>
    <t>Cadenat, 1937</t>
  </si>
  <si>
    <t>Monolene</t>
  </si>
  <si>
    <t>Smallmouth moonflounder</t>
  </si>
  <si>
    <t>Mora moro</t>
  </si>
  <si>
    <t>Mora</t>
  </si>
  <si>
    <t>Moreau, 1881</t>
  </si>
  <si>
    <t>Mugil cephalus</t>
  </si>
  <si>
    <t>Mugil</t>
  </si>
  <si>
    <t>Flathead (grey) mullet</t>
  </si>
  <si>
    <t>Jarocki, 1822</t>
  </si>
  <si>
    <t>Mullidae</t>
  </si>
  <si>
    <t>Mullus</t>
  </si>
  <si>
    <t>Mullus barbatus barbatus</t>
  </si>
  <si>
    <t>Red mullet</t>
  </si>
  <si>
    <t>Mullus surmuletus</t>
  </si>
  <si>
    <t>Striped red mullet</t>
  </si>
  <si>
    <t>Muraena helena</t>
  </si>
  <si>
    <t>Muraenidae</t>
  </si>
  <si>
    <t>Muraena</t>
  </si>
  <si>
    <t>Mediterranean moray</t>
  </si>
  <si>
    <t>Mustelus</t>
  </si>
  <si>
    <t>Mustelus asterias</t>
  </si>
  <si>
    <t>Cloquet, 1819</t>
  </si>
  <si>
    <t>Starry smooth hound</t>
  </si>
  <si>
    <t>Mustelus mustelus</t>
  </si>
  <si>
    <t>Smooth hound</t>
  </si>
  <si>
    <t>Gill, 1893</t>
  </si>
  <si>
    <t>Myctophum</t>
  </si>
  <si>
    <t>Myctophum punctatum</t>
  </si>
  <si>
    <t>Spotted lanternfish</t>
  </si>
  <si>
    <t>Myliobatis aquila</t>
  </si>
  <si>
    <t>Myliobatis</t>
  </si>
  <si>
    <t>Common eagle ray</t>
  </si>
  <si>
    <t>FishBase/MS-S</t>
  </si>
  <si>
    <t>Myoxocephalus quadricornis</t>
  </si>
  <si>
    <t>Myoxocephalus</t>
  </si>
  <si>
    <t>Four-horn sculpin</t>
  </si>
  <si>
    <t>Myoxocephalus scorpioides</t>
  </si>
  <si>
    <t>Arctic sculpin</t>
  </si>
  <si>
    <t>Myoxocephalus scorpius</t>
  </si>
  <si>
    <t>Bullrout</t>
  </si>
  <si>
    <t>Myxine glutinosa</t>
  </si>
  <si>
    <t>Myxini</t>
  </si>
  <si>
    <t>Myxiniformes</t>
  </si>
  <si>
    <t>Myxinidae</t>
  </si>
  <si>
    <t>Myxine</t>
  </si>
  <si>
    <t>Hagfish</t>
  </si>
  <si>
    <t>Nansenia</t>
  </si>
  <si>
    <t>Jordan &amp; Evermann, 1896</t>
  </si>
  <si>
    <t>Microstomatidae</t>
  </si>
  <si>
    <t>Nansenia tenera</t>
  </si>
  <si>
    <t>Kawaguchi &amp; Butler, 1984</t>
  </si>
  <si>
    <t>Pencil Smelt</t>
  </si>
  <si>
    <t>Naucrates ductor</t>
  </si>
  <si>
    <t>Naucrates</t>
  </si>
  <si>
    <t>Pilotfish</t>
  </si>
  <si>
    <t>Nemichthys scolopaceus</t>
  </si>
  <si>
    <t>Richardson, 1848</t>
  </si>
  <si>
    <t>Nemichthyidae</t>
  </si>
  <si>
    <t>Nemichthys</t>
  </si>
  <si>
    <t>Slender snipe eel</t>
  </si>
  <si>
    <t>Neoraja iberica</t>
  </si>
  <si>
    <t>Stehmann, Séret, Costa &amp; Baro, 2008</t>
  </si>
  <si>
    <t>Neoraja</t>
  </si>
  <si>
    <t>Iberian pygmy skate</t>
  </si>
  <si>
    <t>Nerophis lumbriciformis</t>
  </si>
  <si>
    <t>(Jenyns, 1835)</t>
  </si>
  <si>
    <t>Nerophis</t>
  </si>
  <si>
    <t>Worm pipefish</t>
  </si>
  <si>
    <t>Modelled_Genus</t>
  </si>
  <si>
    <t>Nerophis ophidion</t>
  </si>
  <si>
    <t>Straight-nosed pipefish</t>
  </si>
  <si>
    <t>Nesiarchus nasutus</t>
  </si>
  <si>
    <t>Johnson, 1862</t>
  </si>
  <si>
    <t>Gempylidae</t>
  </si>
  <si>
    <t>Nesiarchus</t>
  </si>
  <si>
    <t>Black gemfish</t>
  </si>
  <si>
    <t>Nessorhamphus ingolfianus</t>
  </si>
  <si>
    <t>(Schmidt, 1912)</t>
  </si>
  <si>
    <t>Derichthyidae</t>
  </si>
  <si>
    <t>Nessorhamphus</t>
  </si>
  <si>
    <t>Duckbill oceanic eel</t>
  </si>
  <si>
    <t>Nettastoma melanurum</t>
  </si>
  <si>
    <t>Nettastoma</t>
  </si>
  <si>
    <t>Blackfin scorcerer</t>
  </si>
  <si>
    <t>Nezumia</t>
  </si>
  <si>
    <t>Jordan, 1904 </t>
  </si>
  <si>
    <t>na</t>
  </si>
  <si>
    <t>Nezumia aequalis</t>
  </si>
  <si>
    <t>(Günther, 1878)</t>
  </si>
  <si>
    <t>Common Atlantic Grenadier</t>
  </si>
  <si>
    <t>Nezumia bairdii</t>
  </si>
  <si>
    <t>(Goode &amp; Bean, 1877)</t>
  </si>
  <si>
    <t>Nezumia sclerorhynchus</t>
  </si>
  <si>
    <t>(Valenciennes, 1838)</t>
  </si>
  <si>
    <t>Roughtip grenadier</t>
  </si>
  <si>
    <t>Notacanthidae</t>
  </si>
  <si>
    <t>Notacanthiformes</t>
  </si>
  <si>
    <t>Notacanthus bonaparte</t>
  </si>
  <si>
    <t>Risso, 1840</t>
  </si>
  <si>
    <t>Notacanthus</t>
  </si>
  <si>
    <t>Shortfin spiny eel</t>
  </si>
  <si>
    <t>Notoscopelus</t>
  </si>
  <si>
    <t>Günther, 1864</t>
  </si>
  <si>
    <t>Notoscopelus elongatus</t>
  </si>
  <si>
    <t>(Costa, 1844)</t>
  </si>
  <si>
    <t>Notoscopelus kroyeri</t>
  </si>
  <si>
    <t>(Malm, 1861)</t>
  </si>
  <si>
    <t>Lancet fish</t>
  </si>
  <si>
    <t>Ophichthus rufus</t>
  </si>
  <si>
    <t>Ophichthus</t>
  </si>
  <si>
    <t>Rufus snake-eel</t>
  </si>
  <si>
    <t>Ophidion barbatum</t>
  </si>
  <si>
    <t>Ophidiidae</t>
  </si>
  <si>
    <t>Ophidion</t>
  </si>
  <si>
    <t>Snake blenny</t>
  </si>
  <si>
    <t>Ophisurus serpens</t>
  </si>
  <si>
    <t>Ophisurus</t>
  </si>
  <si>
    <t>Serpent eel</t>
  </si>
  <si>
    <t>Opisthoproctus soleatus</t>
  </si>
  <si>
    <t>Vaillant, 1888</t>
  </si>
  <si>
    <t>Opisthoproctidae</t>
  </si>
  <si>
    <t>Opisthoproctus</t>
  </si>
  <si>
    <t>Barrel-eye</t>
  </si>
  <si>
    <t>Osmerus eperlanus</t>
  </si>
  <si>
    <t>Osmeridae</t>
  </si>
  <si>
    <t>Osmerus</t>
  </si>
  <si>
    <t>Smelt</t>
  </si>
  <si>
    <t>Oxynotus centrina</t>
  </si>
  <si>
    <t>Oxynotidae</t>
  </si>
  <si>
    <t>Oxynotus</t>
  </si>
  <si>
    <t>Angular roughshark</t>
  </si>
  <si>
    <t>Oxynotus paradoxus</t>
  </si>
  <si>
    <t>Frade, 1929</t>
  </si>
  <si>
    <t>Sailfin roughshark</t>
  </si>
  <si>
    <t>Pagellus</t>
  </si>
  <si>
    <t>Pagellus acarne</t>
  </si>
  <si>
    <t>Spanish sea bream</t>
  </si>
  <si>
    <t>Pagellus bellottii</t>
  </si>
  <si>
    <t>Steindachner, 1882</t>
  </si>
  <si>
    <t>Red pandora</t>
  </si>
  <si>
    <t>Pagellus bogaraveo</t>
  </si>
  <si>
    <t>Red sea bream</t>
  </si>
  <si>
    <t>Pagellus erythrinus</t>
  </si>
  <si>
    <t>Pandora</t>
  </si>
  <si>
    <t>Pagrus auriga</t>
  </si>
  <si>
    <t>Valenciennes, 1843</t>
  </si>
  <si>
    <t>Pagrus</t>
  </si>
  <si>
    <t>Redbanded seabream</t>
  </si>
  <si>
    <t>Pagrus caeruleostictus</t>
  </si>
  <si>
    <t>(Valenciennes, 1830)</t>
  </si>
  <si>
    <t>Bluespotted seabream</t>
  </si>
  <si>
    <t>Pagrus pagrus</t>
  </si>
  <si>
    <t>Common seabream</t>
  </si>
  <si>
    <t>Parablennius gattorugine</t>
  </si>
  <si>
    <t>Parablennius</t>
  </si>
  <si>
    <t>Tompot blenny</t>
  </si>
  <si>
    <t>Paralepis coregonoides</t>
  </si>
  <si>
    <t>Paralepis</t>
  </si>
  <si>
    <t>Sharpchin barracudina</t>
  </si>
  <si>
    <t>Paraliparis membranaceus</t>
  </si>
  <si>
    <t>Günther, 1887</t>
  </si>
  <si>
    <t>Paraliparis</t>
  </si>
  <si>
    <t>Snailfish Questionalble DISTRIBUTION</t>
  </si>
  <si>
    <t>Parapristipoma octolineatum</t>
  </si>
  <si>
    <t>(Valenciennes, 1833)</t>
  </si>
  <si>
    <t>Haemulidae</t>
  </si>
  <si>
    <t>Parapristipoma</t>
  </si>
  <si>
    <t>African striped grunt</t>
  </si>
  <si>
    <t>Parasudis fraserbrunneri</t>
  </si>
  <si>
    <t>(Poll, 1953)</t>
  </si>
  <si>
    <t>Parasudis</t>
  </si>
  <si>
    <t>Greeneye</t>
  </si>
  <si>
    <t>Pegusa</t>
  </si>
  <si>
    <t>Pegusa lascaris</t>
  </si>
  <si>
    <t>Sand sole</t>
  </si>
  <si>
    <t>Peristedion cataphractum</t>
  </si>
  <si>
    <t>Peristediidae</t>
  </si>
  <si>
    <t>Peristedion</t>
  </si>
  <si>
    <t>African armoured searobin</t>
  </si>
  <si>
    <t>Petromyzon</t>
  </si>
  <si>
    <t>Petromyzon marinus</t>
  </si>
  <si>
    <t>Sea lamprey</t>
  </si>
  <si>
    <t>Pholidae</t>
  </si>
  <si>
    <t>Pholis gunnellus</t>
  </si>
  <si>
    <t>Pholis</t>
  </si>
  <si>
    <t>Butterfish</t>
  </si>
  <si>
    <t>Photostomias guernei</t>
  </si>
  <si>
    <t>Photostomias</t>
  </si>
  <si>
    <t>Phrynorhombus norvegicus</t>
  </si>
  <si>
    <t>(Günther, 1862)</t>
  </si>
  <si>
    <t>Phrynorhombus</t>
  </si>
  <si>
    <t>Norwegian topknot</t>
  </si>
  <si>
    <t>Phycidae</t>
  </si>
  <si>
    <t>Swainson, 1838</t>
  </si>
  <si>
    <t>Phycis blennoides</t>
  </si>
  <si>
    <t>Phycis</t>
  </si>
  <si>
    <t>Greater forkbeard</t>
  </si>
  <si>
    <t>Phycis phycis</t>
  </si>
  <si>
    <t>Forkbeard</t>
  </si>
  <si>
    <t>Physiculus dalwigki</t>
  </si>
  <si>
    <t>Kaup, 1858</t>
  </si>
  <si>
    <t>Physiculus</t>
  </si>
  <si>
    <t>Black codling</t>
  </si>
  <si>
    <t>Platichthys flesus</t>
  </si>
  <si>
    <t>Platichthys</t>
  </si>
  <si>
    <t>Flounder</t>
  </si>
  <si>
    <t>Plectorhinchus mediterraneus</t>
  </si>
  <si>
    <t>(Guichenot, 1850)</t>
  </si>
  <si>
    <t>Plectorhinchus</t>
  </si>
  <si>
    <t>Rubberlip grunt</t>
  </si>
  <si>
    <t>Pleuronectes platessa</t>
  </si>
  <si>
    <t>Pleuronectes</t>
  </si>
  <si>
    <t>Plaice</t>
  </si>
  <si>
    <t>Pollachius pollachius</t>
  </si>
  <si>
    <t>Pollachius</t>
  </si>
  <si>
    <t>Pollack</t>
  </si>
  <si>
    <t>Pollachius virens</t>
  </si>
  <si>
    <t>Saithe</t>
  </si>
  <si>
    <t>Polyacanthonotus rissoanus</t>
  </si>
  <si>
    <t>(De Filippi &amp; Vérany, 1857)</t>
  </si>
  <si>
    <t>Polyacanthonotus</t>
  </si>
  <si>
    <t>Smallmouth spiny eel</t>
  </si>
  <si>
    <t>Polymetme corythaeola</t>
  </si>
  <si>
    <t>(Alcock, 1898)</t>
  </si>
  <si>
    <t>Phosichthyidae</t>
  </si>
  <si>
    <t>Polymetme</t>
  </si>
  <si>
    <t>Rendezvous fish</t>
  </si>
  <si>
    <t>Polymetme thaeocoryla</t>
  </si>
  <si>
    <t>Parin &amp; Borodulina, 1990</t>
  </si>
  <si>
    <t>Lightfish</t>
  </si>
  <si>
    <t>Polyprion americanus</t>
  </si>
  <si>
    <t>Polyprionidae</t>
  </si>
  <si>
    <t>Polyprion</t>
  </si>
  <si>
    <t>Wreckfish</t>
  </si>
  <si>
    <t>Pomadasys incisus</t>
  </si>
  <si>
    <t>(Bowdich, 1825)</t>
  </si>
  <si>
    <t>Pomadasys</t>
  </si>
  <si>
    <t>Bastard grunt</t>
  </si>
  <si>
    <t>Pomatomus saltatrix</t>
  </si>
  <si>
    <t>Pomatomidae</t>
  </si>
  <si>
    <t>Pomatomus</t>
  </si>
  <si>
    <t>Bluefish</t>
  </si>
  <si>
    <t>Pomatoschistus</t>
  </si>
  <si>
    <t>Gill, 1863</t>
  </si>
  <si>
    <t>Pomatoschistus lozanoi</t>
  </si>
  <si>
    <t>(de Buen, 1923)</t>
  </si>
  <si>
    <t>Lozano's goby</t>
  </si>
  <si>
    <t>Pomatoschistus microps</t>
  </si>
  <si>
    <t>(Krøyer, 1838)</t>
  </si>
  <si>
    <t>Common goby</t>
  </si>
  <si>
    <t>Pomatoschistus minutus</t>
  </si>
  <si>
    <t>(Pallas, 1770)</t>
  </si>
  <si>
    <t>Sand goby</t>
  </si>
  <si>
    <t>Pomatoschistus norvegicus</t>
  </si>
  <si>
    <t>(Collett, 1902)</t>
  </si>
  <si>
    <t>Norway goby</t>
  </si>
  <si>
    <t>Pomatoschistus pictus</t>
  </si>
  <si>
    <t>(Malm, 1865)</t>
  </si>
  <si>
    <t>Painted goby</t>
  </si>
  <si>
    <t>Pontinus kuhlii</t>
  </si>
  <si>
    <t>Scorpaenidae</t>
  </si>
  <si>
    <t>Pontinus</t>
  </si>
  <si>
    <t>Offshore rockfish</t>
  </si>
  <si>
    <t>Poromitra capito</t>
  </si>
  <si>
    <t>Stephanoberyciformes</t>
  </si>
  <si>
    <t>Melamphaidae</t>
  </si>
  <si>
    <t>Poromitra</t>
  </si>
  <si>
    <t>Ridgehead</t>
  </si>
  <si>
    <t>Protomyctophum arcticum</t>
  </si>
  <si>
    <t>(Lütken, 1892)</t>
  </si>
  <si>
    <t>Protomyctophum</t>
  </si>
  <si>
    <t>Artic telescope</t>
  </si>
  <si>
    <t>Pteroplatytrygon violacea</t>
  </si>
  <si>
    <t>(Bonaparte, 1832)</t>
  </si>
  <si>
    <t>Pteroplatytrygon</t>
  </si>
  <si>
    <t>Pelagic stingray</t>
  </si>
  <si>
    <t>FishBase/WD-TL</t>
  </si>
  <si>
    <t>Pterycombus brama</t>
  </si>
  <si>
    <t>Fries, 1837</t>
  </si>
  <si>
    <t>Pterycombus</t>
  </si>
  <si>
    <t>Atlantic fanfish</t>
  </si>
  <si>
    <t>Raja</t>
  </si>
  <si>
    <t>Raja asterias</t>
  </si>
  <si>
    <t>Delaroche, 1809</t>
  </si>
  <si>
    <t>Mediterranean starry ray</t>
  </si>
  <si>
    <t>Raja brachyura</t>
  </si>
  <si>
    <t>Lafont, 1871</t>
  </si>
  <si>
    <t>Blond ray</t>
  </si>
  <si>
    <t>Raja clavata</t>
  </si>
  <si>
    <t>Thornback ray</t>
  </si>
  <si>
    <t>Raja microocellata</t>
  </si>
  <si>
    <t>Montagu, 1818</t>
  </si>
  <si>
    <t>Small eyed ray</t>
  </si>
  <si>
    <t>Raja miraletus</t>
  </si>
  <si>
    <t>Brown ray</t>
  </si>
  <si>
    <t>Raja montagui</t>
  </si>
  <si>
    <t>Fowler, 1910</t>
  </si>
  <si>
    <t>Spotted ray</t>
  </si>
  <si>
    <t>Raja undulata</t>
  </si>
  <si>
    <t>Lacepède, 1802</t>
  </si>
  <si>
    <t>Undulate ray</t>
  </si>
  <si>
    <t>Rajella bathyphila</t>
  </si>
  <si>
    <t>Rajella</t>
  </si>
  <si>
    <t>Deepwater ray</t>
  </si>
  <si>
    <t>Rajella fyllae</t>
  </si>
  <si>
    <t>(Lütken, 1887)</t>
  </si>
  <si>
    <t>Round ray</t>
  </si>
  <si>
    <t>de Blainville, 1816</t>
  </si>
  <si>
    <t>Raniceps raninus</t>
  </si>
  <si>
    <t>Raniceps</t>
  </si>
  <si>
    <t>Tadpole fish</t>
  </si>
  <si>
    <t>Ranzania laevis</t>
  </si>
  <si>
    <t>(Pennant, 1776)</t>
  </si>
  <si>
    <t>Ranzania</t>
  </si>
  <si>
    <t>Slender sunfish</t>
  </si>
  <si>
    <t>Remora remora</t>
  </si>
  <si>
    <t>Echeneidae</t>
  </si>
  <si>
    <t>Remora</t>
  </si>
  <si>
    <t>Shark sucker</t>
  </si>
  <si>
    <t>Modelled_Order</t>
  </si>
  <si>
    <t>Rostroraja alba</t>
  </si>
  <si>
    <t>Rostroraja</t>
  </si>
  <si>
    <t>White skate</t>
  </si>
  <si>
    <t>Ruvettus pretiosus</t>
  </si>
  <si>
    <t>Cocco, 1833</t>
  </si>
  <si>
    <t>Ruvettus</t>
  </si>
  <si>
    <t>Oilfish</t>
  </si>
  <si>
    <t>Sagamichthys schnakenbecki</t>
  </si>
  <si>
    <t>(Krefft, 1953)</t>
  </si>
  <si>
    <t>Platytroctidae</t>
  </si>
  <si>
    <t>Sagamichthys</t>
  </si>
  <si>
    <t>Schnakenbeck's searsid</t>
  </si>
  <si>
    <t>Salmo</t>
  </si>
  <si>
    <t>Salmoniformes</t>
  </si>
  <si>
    <t>Salmonidae</t>
  </si>
  <si>
    <t>Salmo salar</t>
  </si>
  <si>
    <t>Salmon</t>
  </si>
  <si>
    <t>Salmo trutta trutta</t>
  </si>
  <si>
    <t>Sea trout</t>
  </si>
  <si>
    <t>Sander lucioperca</t>
  </si>
  <si>
    <t>Percidae</t>
  </si>
  <si>
    <t>Sander</t>
  </si>
  <si>
    <t>Pike perch</t>
  </si>
  <si>
    <t>Sarda sarda</t>
  </si>
  <si>
    <t>(Bloch, 1793)</t>
  </si>
  <si>
    <t>Sarda</t>
  </si>
  <si>
    <t>Atlantic bonito</t>
  </si>
  <si>
    <t>Sardina pilchardus</t>
  </si>
  <si>
    <t>Sardina</t>
  </si>
  <si>
    <t>Pilchard</t>
  </si>
  <si>
    <t>Sardinella aurita</t>
  </si>
  <si>
    <t>Valenciennes, 1847</t>
  </si>
  <si>
    <t>Sardinella</t>
  </si>
  <si>
    <t>Round sardinella</t>
  </si>
  <si>
    <t>Sarpa salpa</t>
  </si>
  <si>
    <t>Sarpa</t>
  </si>
  <si>
    <t>Salema</t>
  </si>
  <si>
    <t>Schedophilus medusophagus</t>
  </si>
  <si>
    <t>(Cocco, 1839)</t>
  </si>
  <si>
    <t>Schedophilus</t>
  </si>
  <si>
    <t>Cornish blackfish</t>
  </si>
  <si>
    <t>Schedophilus ovalis</t>
  </si>
  <si>
    <t>(Cuvier, 1833)</t>
  </si>
  <si>
    <t>Imperial blackfish</t>
  </si>
  <si>
    <t>Scomber colias</t>
  </si>
  <si>
    <t>Scomber</t>
  </si>
  <si>
    <t>Atlantic chub mackerel</t>
  </si>
  <si>
    <t>Scomber scombrus</t>
  </si>
  <si>
    <t>Mackerel</t>
  </si>
  <si>
    <t>Scomberesox saurus saurus</t>
  </si>
  <si>
    <t>Scomberesocidae</t>
  </si>
  <si>
    <t>Scomberesox</t>
  </si>
  <si>
    <t>Atlantic saury</t>
  </si>
  <si>
    <t>Scophthalmus maximus</t>
  </si>
  <si>
    <t>Scophthalmus</t>
  </si>
  <si>
    <t>Turbot</t>
  </si>
  <si>
    <t>Scophthalmus rhombus</t>
  </si>
  <si>
    <t>Brill</t>
  </si>
  <si>
    <t>Scorpaena</t>
  </si>
  <si>
    <t>Scorpaena elongata</t>
  </si>
  <si>
    <t>Cadenat, 1943</t>
  </si>
  <si>
    <t>Slender rockfish</t>
  </si>
  <si>
    <t>FB_Baysian_Genus-body shape</t>
  </si>
  <si>
    <t>Scorpaena loppei</t>
  </si>
  <si>
    <t>Cadenat's rockfish</t>
  </si>
  <si>
    <t>Scorpaena notata</t>
  </si>
  <si>
    <t>Small red scorpionfish</t>
  </si>
  <si>
    <t>Scorpaena porcus</t>
  </si>
  <si>
    <t>Black scorpionfish</t>
  </si>
  <si>
    <t>Scorpaena scrofa</t>
  </si>
  <si>
    <t>Scorpionfish</t>
  </si>
  <si>
    <t>Risso, 1827</t>
  </si>
  <si>
    <t>Scyliorhinus</t>
  </si>
  <si>
    <t>Blainville, 1816</t>
  </si>
  <si>
    <t>Scyliorhinidae</t>
  </si>
  <si>
    <t>Scyliorhinus canicula</t>
  </si>
  <si>
    <t>Lesser spotted dogfish</t>
  </si>
  <si>
    <t>Scyliorhinus stellaris</t>
  </si>
  <si>
    <t>Nurse hound</t>
  </si>
  <si>
    <t>Scymnodon ringens</t>
  </si>
  <si>
    <t>Scymnodon</t>
  </si>
  <si>
    <t>Knifetooth dogfish</t>
  </si>
  <si>
    <t>Searsia koefoedi</t>
  </si>
  <si>
    <t>Parr, 1937</t>
  </si>
  <si>
    <t>Searsia</t>
  </si>
  <si>
    <t>Koefoed's searsid</t>
  </si>
  <si>
    <t>Sebastes</t>
  </si>
  <si>
    <t>Sebastes mentella</t>
  </si>
  <si>
    <t>Travin, 1951</t>
  </si>
  <si>
    <t>Redfish</t>
  </si>
  <si>
    <t>Sebastes norvegicus</t>
  </si>
  <si>
    <t>Golden redfish</t>
  </si>
  <si>
    <t>Sebastes viviparus</t>
  </si>
  <si>
    <t>Krøyer, 1845</t>
  </si>
  <si>
    <t>Norway haddock</t>
  </si>
  <si>
    <t>Serranus cabrilla</t>
  </si>
  <si>
    <t>Serranus</t>
  </si>
  <si>
    <t>Comber</t>
  </si>
  <si>
    <t>Serranus hepatus</t>
  </si>
  <si>
    <t>Brown comber</t>
  </si>
  <si>
    <t>Serranus scriba</t>
  </si>
  <si>
    <t>Painted comber</t>
  </si>
  <si>
    <t>Serrivomer beanii</t>
  </si>
  <si>
    <t>Gill &amp; Ryder, 1883</t>
  </si>
  <si>
    <t>Serrivomeridae</t>
  </si>
  <si>
    <t>Serrivomer</t>
  </si>
  <si>
    <t>Stout sawpalate</t>
  </si>
  <si>
    <t>Setarches guentheri</t>
  </si>
  <si>
    <t>Setarchidae</t>
  </si>
  <si>
    <t>Setarches</t>
  </si>
  <si>
    <t>Channeled rockfish</t>
  </si>
  <si>
    <t>Sigmops bathyphilus</t>
  </si>
  <si>
    <t>(Vaillant, 1884)</t>
  </si>
  <si>
    <t>Sigmops</t>
  </si>
  <si>
    <t>Spark anglemouth</t>
  </si>
  <si>
    <t>Solea senegalensis</t>
  </si>
  <si>
    <t>Solea</t>
  </si>
  <si>
    <t>Senegalese sole</t>
  </si>
  <si>
    <t>Solea solea</t>
  </si>
  <si>
    <t>Dover sole</t>
  </si>
  <si>
    <t>Somniosus microcephalus</t>
  </si>
  <si>
    <t>Somniosus</t>
  </si>
  <si>
    <t>Greenland shark</t>
  </si>
  <si>
    <t>Somniosus rostratus</t>
  </si>
  <si>
    <t>Little sleeper shark</t>
  </si>
  <si>
    <t>Rafinesque, 1818</t>
  </si>
  <si>
    <t>Sparus aurata</t>
  </si>
  <si>
    <t>Sparus</t>
  </si>
  <si>
    <t>Gilthead seabream</t>
  </si>
  <si>
    <t>Sphoeroides pachygaster</t>
  </si>
  <si>
    <t>(Müller &amp; Troschel, 1848)</t>
  </si>
  <si>
    <t>Sphoeroides</t>
  </si>
  <si>
    <t>Blunthead puffer</t>
  </si>
  <si>
    <t>Sphyraena sphyraena</t>
  </si>
  <si>
    <t>Sphyraenidae</t>
  </si>
  <si>
    <t>Sphyraena</t>
  </si>
  <si>
    <t>European barracuda</t>
  </si>
  <si>
    <t>Spicara maena</t>
  </si>
  <si>
    <t>Centracanthidae</t>
  </si>
  <si>
    <t>Spicara</t>
  </si>
  <si>
    <t>Blotched picarel</t>
  </si>
  <si>
    <t>Spicara smaris</t>
  </si>
  <si>
    <t>Picarel</t>
  </si>
  <si>
    <t>Spinachia spinachia</t>
  </si>
  <si>
    <t>Spinachia</t>
  </si>
  <si>
    <t>Fifteen spined stickleback</t>
  </si>
  <si>
    <t>Spondyliosoma cantharus</t>
  </si>
  <si>
    <t>Spondyliosoma</t>
  </si>
  <si>
    <t>Black sea bream</t>
  </si>
  <si>
    <t>Spratelloides</t>
  </si>
  <si>
    <t>Bleeker, 1851 </t>
  </si>
  <si>
    <t>Spratelloides lewisi</t>
  </si>
  <si>
    <t>Wongratana, 1983</t>
  </si>
  <si>
    <t>FB_Baysian_Spp&amp;(Sub)family-body shape</t>
  </si>
  <si>
    <t>Sprattus sprattus</t>
  </si>
  <si>
    <t>Sprattus</t>
  </si>
  <si>
    <t>Sprat</t>
  </si>
  <si>
    <t>Squalidae</t>
  </si>
  <si>
    <t>Squalus acanthias</t>
  </si>
  <si>
    <t>Squalus</t>
  </si>
  <si>
    <t>Spurdog</t>
  </si>
  <si>
    <t>Squalus blainville</t>
  </si>
  <si>
    <t>Longnose spurdog</t>
  </si>
  <si>
    <t>Squalus megalops</t>
  </si>
  <si>
    <t>(MacLeay, 1881)</t>
  </si>
  <si>
    <t>Shortnose spurdog</t>
  </si>
  <si>
    <t>Squalus uyato</t>
  </si>
  <si>
    <t>Little gulper shark</t>
  </si>
  <si>
    <t>Gill, 1864</t>
  </si>
  <si>
    <t>Stomias</t>
  </si>
  <si>
    <t>Stomias boa boa</t>
  </si>
  <si>
    <t>Boa dragonfish</t>
  </si>
  <si>
    <t>Stomias boa ferox</t>
  </si>
  <si>
    <t>Reinhardt, 1842</t>
  </si>
  <si>
    <t>Stromateus fiatola</t>
  </si>
  <si>
    <t>Stromateidae</t>
  </si>
  <si>
    <t>Stromateus</t>
  </si>
  <si>
    <t>Blue butterfish</t>
  </si>
  <si>
    <t>Symbolophorus veranyi</t>
  </si>
  <si>
    <t>(Moreau, 1888)</t>
  </si>
  <si>
    <t>Symbolophorus</t>
  </si>
  <si>
    <t>Large-scale lantern fish</t>
  </si>
  <si>
    <t>Symphodus</t>
  </si>
  <si>
    <t>Symphodus bailloni</t>
  </si>
  <si>
    <t>(Valenciennes, 1839)</t>
  </si>
  <si>
    <t>Baillon's wrasse</t>
  </si>
  <si>
    <t>Symphodus melops</t>
  </si>
  <si>
    <t>Corkwing wrasse</t>
  </si>
  <si>
    <t>Symphodus roissali</t>
  </si>
  <si>
    <t>Five-spotted wrasse</t>
  </si>
  <si>
    <t>Symphurus nigrescens</t>
  </si>
  <si>
    <t>Cynoglossidae</t>
  </si>
  <si>
    <t>Symphurus</t>
  </si>
  <si>
    <t>Tonguesole</t>
  </si>
  <si>
    <t>Synaphobranchus kaupii</t>
  </si>
  <si>
    <t>Synaphobranchus</t>
  </si>
  <si>
    <t>Kaup's arrowtooth eel</t>
  </si>
  <si>
    <t>Synchiropus phaeton</t>
  </si>
  <si>
    <t>(Günther, 1861)</t>
  </si>
  <si>
    <t>Synchiropus</t>
  </si>
  <si>
    <t>Phaeton dragonet</t>
  </si>
  <si>
    <t>Syngnathus</t>
  </si>
  <si>
    <t>Syngnathus acus</t>
  </si>
  <si>
    <t>Great pipefish</t>
  </si>
  <si>
    <t>Syngnathus rostellatus</t>
  </si>
  <si>
    <t>Nilsson, 1855</t>
  </si>
  <si>
    <t>Nilsson's pipefish</t>
  </si>
  <si>
    <t>Syngnathus typhle</t>
  </si>
  <si>
    <t>Broad-nosed pipefish</t>
  </si>
  <si>
    <t>Taurulus bubalis</t>
  </si>
  <si>
    <t>(Euphrasen, 1786)</t>
  </si>
  <si>
    <t>Taurulus</t>
  </si>
  <si>
    <t>Sea scorpion</t>
  </si>
  <si>
    <t>Tetronarce nobiliana</t>
  </si>
  <si>
    <t>(Bonaparte, 1835)</t>
  </si>
  <si>
    <t>Torpediniformes</t>
  </si>
  <si>
    <t>Torpedinidae</t>
  </si>
  <si>
    <t>Torpedo</t>
  </si>
  <si>
    <t>Electric ray</t>
  </si>
  <si>
    <t>Thorogobius ephippiatus</t>
  </si>
  <si>
    <t>Thorogobius</t>
  </si>
  <si>
    <t>Leopard-spotted-goby</t>
  </si>
  <si>
    <t>Thunnus thynnus</t>
  </si>
  <si>
    <t>Thunnus</t>
  </si>
  <si>
    <t>Bluefin tuna</t>
  </si>
  <si>
    <t>Torpedo marmorata</t>
  </si>
  <si>
    <t>Risso, 1810</t>
  </si>
  <si>
    <t>Marbled electric ray</t>
  </si>
  <si>
    <t>Torpedo nobiliana</t>
  </si>
  <si>
    <t>Electric Ray</t>
  </si>
  <si>
    <t>Torpedo torpedo</t>
  </si>
  <si>
    <t>Eyed electric ray</t>
  </si>
  <si>
    <t>Trachinus draco</t>
  </si>
  <si>
    <t>Trachinus</t>
  </si>
  <si>
    <t>Greater weever</t>
  </si>
  <si>
    <t>Trachipterus arcticus</t>
  </si>
  <si>
    <t>(Brünnich, 1788)</t>
  </si>
  <si>
    <t>Lampriformes</t>
  </si>
  <si>
    <t>Trachipteridae</t>
  </si>
  <si>
    <t>Trachipterus</t>
  </si>
  <si>
    <t>Dealfish</t>
  </si>
  <si>
    <t>Trachipterus trachypterus</t>
  </si>
  <si>
    <t>Mediterranean dealfish</t>
  </si>
  <si>
    <t>Trachurus mediterraneus</t>
  </si>
  <si>
    <t>(Steindachner, 1868)</t>
  </si>
  <si>
    <t>Trachurus</t>
  </si>
  <si>
    <t>Mediterranean horse mackerel</t>
  </si>
  <si>
    <t>Trachurus picturatus</t>
  </si>
  <si>
    <t>Blue jack mackerel</t>
  </si>
  <si>
    <t>Trachurus trachurus</t>
  </si>
  <si>
    <t>Horse mackerel</t>
  </si>
  <si>
    <t>Trachyrincus murrayi</t>
  </si>
  <si>
    <t>Trachyrincus</t>
  </si>
  <si>
    <t>Murray's rat tail</t>
  </si>
  <si>
    <t>Trachyrincus scabrus</t>
  </si>
  <si>
    <t>Roughsnout grenadier</t>
  </si>
  <si>
    <t>Trachyscorpia cristulata cristulata</t>
  </si>
  <si>
    <t>(Goode &amp; Bean, 1896)</t>
  </si>
  <si>
    <t>Trachyscorpia</t>
  </si>
  <si>
    <t>Atlantic thornyhead</t>
  </si>
  <si>
    <t>Trachyscorpia cristulata echinata</t>
  </si>
  <si>
    <t>Spiny scorpionfish</t>
  </si>
  <si>
    <t>Trigla</t>
  </si>
  <si>
    <t>Trigla lyra</t>
  </si>
  <si>
    <t>Piper gurnard</t>
  </si>
  <si>
    <t>Trigloporus</t>
  </si>
  <si>
    <t>Smith, 1934</t>
  </si>
  <si>
    <t>Trigloporus lastoviza</t>
  </si>
  <si>
    <t>Streaked gurnard</t>
  </si>
  <si>
    <t>Triglops</t>
  </si>
  <si>
    <t>Reinhardt, 1830</t>
  </si>
  <si>
    <t>Triglops murrayi</t>
  </si>
  <si>
    <t>Günther, 1888</t>
  </si>
  <si>
    <t>Moustache sculpin</t>
  </si>
  <si>
    <t>Trisopterus esmarkii</t>
  </si>
  <si>
    <t>(Nilsson, 1855)</t>
  </si>
  <si>
    <t>Trisopterus</t>
  </si>
  <si>
    <t>Norway pout</t>
  </si>
  <si>
    <t>Trisopterus luscus</t>
  </si>
  <si>
    <t>Bib</t>
  </si>
  <si>
    <t>Trisopterus minutus</t>
  </si>
  <si>
    <t>Poor cod</t>
  </si>
  <si>
    <t>Umbrina canariensis</t>
  </si>
  <si>
    <t>Umbrina</t>
  </si>
  <si>
    <t>Canary drum</t>
  </si>
  <si>
    <t>Umbrina cirrosa</t>
  </si>
  <si>
    <t>Shi drum</t>
  </si>
  <si>
    <t>Umbrina ronchus</t>
  </si>
  <si>
    <t>Fusca drum</t>
  </si>
  <si>
    <t>Uranoscopus scaber</t>
  </si>
  <si>
    <t>Uranoscopidae</t>
  </si>
  <si>
    <t>Uranoscopus</t>
  </si>
  <si>
    <t>Stargazer</t>
  </si>
  <si>
    <t>Urophycis chuss</t>
  </si>
  <si>
    <t>Urophycis</t>
  </si>
  <si>
    <t>red hake/squirrel hake Questionable DISTRIBUTION</t>
  </si>
  <si>
    <t>Vinciguerria poweriae</t>
  </si>
  <si>
    <t>Vinciguerria</t>
  </si>
  <si>
    <t>Power's deep-water bristle-mouth</t>
  </si>
  <si>
    <t>Xenodermichthys copei</t>
  </si>
  <si>
    <t>(Gill, 1884)</t>
  </si>
  <si>
    <t>Xenodermichthys</t>
  </si>
  <si>
    <t>Bluntsnout smooth-head</t>
  </si>
  <si>
    <t>Xenolepidichthys dalgleishi</t>
  </si>
  <si>
    <t>Gilchrist, 1922</t>
  </si>
  <si>
    <t>Grammicolepididae</t>
  </si>
  <si>
    <t>Xenolepidichthys</t>
  </si>
  <si>
    <t>Spotted tinselfish</t>
  </si>
  <si>
    <t>Xiphias gladius</t>
  </si>
  <si>
    <t>Xiphiidae</t>
  </si>
  <si>
    <t>Xiphias</t>
  </si>
  <si>
    <t>Swordfish</t>
  </si>
  <si>
    <t>Zeidae</t>
  </si>
  <si>
    <t>Zenion hololepis</t>
  </si>
  <si>
    <t>Zeniontidae</t>
  </si>
  <si>
    <t>Zenion</t>
  </si>
  <si>
    <t>Zeniontid Fish</t>
  </si>
  <si>
    <t>Zenopsis conchifer</t>
  </si>
  <si>
    <t>(Lowe, 1852)</t>
  </si>
  <si>
    <t>Zenopsis</t>
  </si>
  <si>
    <t>Silvery John dory</t>
  </si>
  <si>
    <t>Zeugopterus</t>
  </si>
  <si>
    <t>Gottsche, 1835</t>
  </si>
  <si>
    <t>mean_Species</t>
  </si>
  <si>
    <t>Zeugopterus norvegicus</t>
  </si>
  <si>
    <t>from Zeugopterus spp</t>
  </si>
  <si>
    <t>Zeugopterus punctatus</t>
  </si>
  <si>
    <t>(Bloch, 1787)</t>
  </si>
  <si>
    <t>Topknot</t>
  </si>
  <si>
    <t>Zeugopterus regius</t>
  </si>
  <si>
    <t>Eckstrom's topknot</t>
  </si>
  <si>
    <t>Zeus faber</t>
  </si>
  <si>
    <t>Zeus</t>
  </si>
  <si>
    <t>John dory</t>
  </si>
  <si>
    <t>Zoarces viviparus</t>
  </si>
  <si>
    <t>Zoarces</t>
  </si>
  <si>
    <t>Viviparous blenny</t>
  </si>
  <si>
    <t>Swainson, 1839</t>
  </si>
  <si>
    <t>DEMPEL</t>
  </si>
  <si>
    <t>Demersal</t>
  </si>
  <si>
    <t>eelpouts</t>
  </si>
  <si>
    <t>Bathydemersal</t>
  </si>
  <si>
    <t>niloticus</t>
  </si>
  <si>
    <t>Oreochromis</t>
  </si>
  <si>
    <t>Oreochromis niloticus</t>
  </si>
  <si>
    <t>viviparus</t>
  </si>
  <si>
    <t>Benthopelagic</t>
  </si>
  <si>
    <t>faber</t>
  </si>
  <si>
    <t>regius</t>
  </si>
  <si>
    <t>punctatus</t>
  </si>
  <si>
    <t>conchifer</t>
  </si>
  <si>
    <t>hololepis</t>
  </si>
  <si>
    <t>Pelagic</t>
  </si>
  <si>
    <t>gladius</t>
  </si>
  <si>
    <t>dalgleishi</t>
  </si>
  <si>
    <t>Bathypelagic</t>
  </si>
  <si>
    <t>copei</t>
  </si>
  <si>
    <t>poweriae</t>
  </si>
  <si>
    <t>scaber</t>
  </si>
  <si>
    <t>ronchus</t>
  </si>
  <si>
    <t>cirrosa</t>
  </si>
  <si>
    <t>canariensis</t>
  </si>
  <si>
    <t>minutus</t>
  </si>
  <si>
    <t>luscus</t>
  </si>
  <si>
    <t>esmarkii</t>
  </si>
  <si>
    <t>murrayi</t>
  </si>
  <si>
    <t>lastoviza</t>
  </si>
  <si>
    <t>lyra</t>
  </si>
  <si>
    <t>cristulata</t>
  </si>
  <si>
    <t>scabrus</t>
  </si>
  <si>
    <t>trachurus</t>
  </si>
  <si>
    <t>picturatus</t>
  </si>
  <si>
    <t>mediterraneus</t>
  </si>
  <si>
    <t>trachypterus</t>
  </si>
  <si>
    <t>arcticus</t>
  </si>
  <si>
    <t>draco</t>
  </si>
  <si>
    <t>torpedo</t>
  </si>
  <si>
    <t>electric ray</t>
  </si>
  <si>
    <t>nobiliana</t>
  </si>
  <si>
    <t>marmorata</t>
  </si>
  <si>
    <t>thynnus</t>
  </si>
  <si>
    <t>bubalis</t>
  </si>
  <si>
    <t>typhle</t>
  </si>
  <si>
    <t>rostellatus</t>
  </si>
  <si>
    <t>acus</t>
  </si>
  <si>
    <t>pipefishes</t>
  </si>
  <si>
    <t>phaeton</t>
  </si>
  <si>
    <t>kaupii</t>
  </si>
  <si>
    <t>nigrescens</t>
  </si>
  <si>
    <t>roissali</t>
  </si>
  <si>
    <t>melops</t>
  </si>
  <si>
    <t>bailloni</t>
  </si>
  <si>
    <t>wrasses</t>
  </si>
  <si>
    <t>veranyi</t>
  </si>
  <si>
    <t>fiatola</t>
  </si>
  <si>
    <t>boa</t>
  </si>
  <si>
    <t>uyato</t>
  </si>
  <si>
    <t>Centrophorus uyato</t>
  </si>
  <si>
    <t>megalops</t>
  </si>
  <si>
    <t>blainville</t>
  </si>
  <si>
    <t>acanthias</t>
  </si>
  <si>
    <t>sprattus</t>
  </si>
  <si>
    <t>Spratlike</t>
  </si>
  <si>
    <t>cantharus</t>
  </si>
  <si>
    <t>spinachia</t>
  </si>
  <si>
    <t>smaris</t>
  </si>
  <si>
    <t>maena</t>
  </si>
  <si>
    <t>sphyraena</t>
  </si>
  <si>
    <t>pachygaster</t>
  </si>
  <si>
    <t>aurata</t>
  </si>
  <si>
    <t>rostratus</t>
  </si>
  <si>
    <t>microcephalus</t>
  </si>
  <si>
    <t>solea</t>
  </si>
  <si>
    <t>senegalensis</t>
  </si>
  <si>
    <t>bathyphilus</t>
  </si>
  <si>
    <t>guentheri</t>
  </si>
  <si>
    <t>beanii</t>
  </si>
  <si>
    <t>scriba</t>
  </si>
  <si>
    <t>hepatus</t>
  </si>
  <si>
    <t>cabrilla</t>
  </si>
  <si>
    <t>norvegicus</t>
  </si>
  <si>
    <t>mentella</t>
  </si>
  <si>
    <t>koefoedi</t>
  </si>
  <si>
    <t>ringens</t>
  </si>
  <si>
    <t>stellaris</t>
  </si>
  <si>
    <t>canicula</t>
  </si>
  <si>
    <t>scrofa</t>
  </si>
  <si>
    <t>porcus</t>
  </si>
  <si>
    <t>notata</t>
  </si>
  <si>
    <t>loppei</t>
  </si>
  <si>
    <t>elongata</t>
  </si>
  <si>
    <t>rockfishes</t>
  </si>
  <si>
    <t>rhombus</t>
  </si>
  <si>
    <t>maximus</t>
  </si>
  <si>
    <t>saurus</t>
  </si>
  <si>
    <t>Scomberesox saurus</t>
  </si>
  <si>
    <t>scombrus</t>
  </si>
  <si>
    <t>colias</t>
  </si>
  <si>
    <t>ovalis</t>
  </si>
  <si>
    <t>medusophagus</t>
  </si>
  <si>
    <t>salpa</t>
  </si>
  <si>
    <t>aurita</t>
  </si>
  <si>
    <t>pilchardus</t>
  </si>
  <si>
    <t>sarda</t>
  </si>
  <si>
    <t>lucioperca</t>
  </si>
  <si>
    <t>trutta</t>
  </si>
  <si>
    <t>Salmo trutta</t>
  </si>
  <si>
    <t>salar</t>
  </si>
  <si>
    <t>schnakenbecki</t>
  </si>
  <si>
    <t>pretiosus</t>
  </si>
  <si>
    <t>alba</t>
  </si>
  <si>
    <t>remora</t>
  </si>
  <si>
    <t>laevis</t>
  </si>
  <si>
    <t>raninus</t>
  </si>
  <si>
    <t>fyllae</t>
  </si>
  <si>
    <t>bathyphila</t>
  </si>
  <si>
    <t>undulata</t>
  </si>
  <si>
    <t>montagui</t>
  </si>
  <si>
    <t>miraletus</t>
  </si>
  <si>
    <t>microocellata</t>
  </si>
  <si>
    <t>clavata</t>
  </si>
  <si>
    <t>brachyura</t>
  </si>
  <si>
    <t>asterias</t>
  </si>
  <si>
    <t>brama</t>
  </si>
  <si>
    <t>violacea</t>
  </si>
  <si>
    <t>arcticum</t>
  </si>
  <si>
    <t>capito</t>
  </si>
  <si>
    <t>kuhlii</t>
  </si>
  <si>
    <t>saltatrix</t>
  </si>
  <si>
    <t>incisus</t>
  </si>
  <si>
    <t>americanus</t>
  </si>
  <si>
    <t>thaeocoryla</t>
  </si>
  <si>
    <t>corythaeola</t>
  </si>
  <si>
    <t>virens</t>
  </si>
  <si>
    <t>pollachius</t>
  </si>
  <si>
    <t>platessa</t>
  </si>
  <si>
    <t>flesus</t>
  </si>
  <si>
    <t>dalwigki</t>
  </si>
  <si>
    <t>phycis</t>
  </si>
  <si>
    <t>blennoides</t>
  </si>
  <si>
    <t>guernei</t>
  </si>
  <si>
    <t>gunnellus</t>
  </si>
  <si>
    <t>marinus</t>
  </si>
  <si>
    <t>cataphractum</t>
  </si>
  <si>
    <t>lascaris</t>
  </si>
  <si>
    <t>fraserbrunneri</t>
  </si>
  <si>
    <t>octolineatum</t>
  </si>
  <si>
    <t>Snailfish</t>
  </si>
  <si>
    <t>membranaceus</t>
  </si>
  <si>
    <t>coregonoides</t>
  </si>
  <si>
    <t>gattorugine</t>
  </si>
  <si>
    <t>pagrus</t>
  </si>
  <si>
    <t>caeruleostictus</t>
  </si>
  <si>
    <t>auriga</t>
  </si>
  <si>
    <t>erythrinus</t>
  </si>
  <si>
    <t>bogaraveo</t>
  </si>
  <si>
    <t>bellottii</t>
  </si>
  <si>
    <t>acarne</t>
  </si>
  <si>
    <t>paradoxus</t>
  </si>
  <si>
    <t>centrina</t>
  </si>
  <si>
    <t>eperlanus</t>
  </si>
  <si>
    <t>soleatus</t>
  </si>
  <si>
    <t>serpens</t>
  </si>
  <si>
    <t>barbatum</t>
  </si>
  <si>
    <t>rufus</t>
  </si>
  <si>
    <t>kroyeri</t>
  </si>
  <si>
    <t>Lanternfishes</t>
  </si>
  <si>
    <t>elongatus</t>
  </si>
  <si>
    <t>bonaparte</t>
  </si>
  <si>
    <t>sclerorhynchus</t>
  </si>
  <si>
    <t>aequalis</t>
  </si>
  <si>
    <t>Rattails</t>
  </si>
  <si>
    <t>melanurum</t>
  </si>
  <si>
    <t>ingolfianus</t>
  </si>
  <si>
    <t>nasutus</t>
  </si>
  <si>
    <t>ophidion</t>
  </si>
  <si>
    <t>lumbriciformis</t>
  </si>
  <si>
    <t>iberica</t>
  </si>
  <si>
    <t>scolopaceus</t>
  </si>
  <si>
    <t>ductor</t>
  </si>
  <si>
    <t>Pencil smelts</t>
  </si>
  <si>
    <t>tenera</t>
  </si>
  <si>
    <t>glutinosa</t>
  </si>
  <si>
    <t>scorpius</t>
  </si>
  <si>
    <t>scorpioides</t>
  </si>
  <si>
    <t>quadricornis</t>
  </si>
  <si>
    <t>aquila</t>
  </si>
  <si>
    <t>punctatum</t>
  </si>
  <si>
    <t>mustelus</t>
  </si>
  <si>
    <t>helena</t>
  </si>
  <si>
    <t>surmuletus</t>
  </si>
  <si>
    <t>barbatus</t>
  </si>
  <si>
    <t>cephalus</t>
  </si>
  <si>
    <t>moro</t>
  </si>
  <si>
    <t>microstoma</t>
  </si>
  <si>
    <t>hispidus</t>
  </si>
  <si>
    <t>molva</t>
  </si>
  <si>
    <t>macrophthalma</t>
  </si>
  <si>
    <t>dypterygia</t>
  </si>
  <si>
    <t>mola</t>
  </si>
  <si>
    <t>kitt</t>
  </si>
  <si>
    <t>poutassou</t>
  </si>
  <si>
    <t>variegatus</t>
  </si>
  <si>
    <t>ocellatus</t>
  </si>
  <si>
    <t>boscanion</t>
  </si>
  <si>
    <t>Soles</t>
  </si>
  <si>
    <t>azevia</t>
  </si>
  <si>
    <t>lilljeborgii</t>
  </si>
  <si>
    <t>merluccius</t>
  </si>
  <si>
    <t>merlangus</t>
  </si>
  <si>
    <t>bartonbeani</t>
  </si>
  <si>
    <t>zugmayeri</t>
  </si>
  <si>
    <t>aeglefinus</t>
  </si>
  <si>
    <t>muelleri</t>
  </si>
  <si>
    <t>obtusirostra</t>
  </si>
  <si>
    <t>berglax</t>
  </si>
  <si>
    <t>scolopax</t>
  </si>
  <si>
    <t>affinis</t>
  </si>
  <si>
    <t>Vahl's eelpout</t>
  </si>
  <si>
    <t>vahlii</t>
  </si>
  <si>
    <t>gracilis</t>
  </si>
  <si>
    <t>sarsii</t>
  </si>
  <si>
    <t>lampretaeformis</t>
  </si>
  <si>
    <t>piscatorius</t>
  </si>
  <si>
    <t>budegassa</t>
  </si>
  <si>
    <t>gemellarii</t>
  </si>
  <si>
    <t>dofleini</t>
  </si>
  <si>
    <t>ramada</t>
  </si>
  <si>
    <t>mormyrus</t>
  </si>
  <si>
    <t>liparis</t>
  </si>
  <si>
    <t>Liparis liparis</t>
  </si>
  <si>
    <t>limanda</t>
  </si>
  <si>
    <t>naevus</t>
  </si>
  <si>
    <t>fullonica</t>
  </si>
  <si>
    <t>circularis</t>
  </si>
  <si>
    <t>jayakari</t>
  </si>
  <si>
    <t>Lestidiops jayakari</t>
  </si>
  <si>
    <t>maculatus</t>
  </si>
  <si>
    <t>decagonus</t>
  </si>
  <si>
    <t>dieuzeidei</t>
  </si>
  <si>
    <t>cavillone</t>
  </si>
  <si>
    <t>whiffiagonis</t>
  </si>
  <si>
    <t>boscii</t>
  </si>
  <si>
    <t>caudatus</t>
  </si>
  <si>
    <t>eques</t>
  </si>
  <si>
    <t>lepadogaster</t>
  </si>
  <si>
    <t>fluviatilis</t>
  </si>
  <si>
    <t>photonotus</t>
  </si>
  <si>
    <t>crocodilus</t>
  </si>
  <si>
    <t>nasus</t>
  </si>
  <si>
    <t>mixtus</t>
  </si>
  <si>
    <t>bergylta</t>
  </si>
  <si>
    <t>bicornis</t>
  </si>
  <si>
    <t>Sandeel</t>
  </si>
  <si>
    <t>immaculatus</t>
  </si>
  <si>
    <t>italicus</t>
  </si>
  <si>
    <t>Hymenogadus</t>
  </si>
  <si>
    <t>Hymenogadus gracilis</t>
  </si>
  <si>
    <t>benoiti</t>
  </si>
  <si>
    <t>mirabilis</t>
  </si>
  <si>
    <t>Sherborn's pelagic bass</t>
  </si>
  <si>
    <t>sherborni</t>
  </si>
  <si>
    <t>brodiei</t>
  </si>
  <si>
    <t>Hoplostethus mediterraneus</t>
  </si>
  <si>
    <t>cadenati</t>
  </si>
  <si>
    <t>atlanticus</t>
  </si>
  <si>
    <t>hippoglossus</t>
  </si>
  <si>
    <t>platessoides</t>
  </si>
  <si>
    <t>hippocampus</t>
  </si>
  <si>
    <t>guttulatus</t>
  </si>
  <si>
    <t>griseus</t>
  </si>
  <si>
    <t>perlo</t>
  </si>
  <si>
    <t>dactylopterus</t>
  </si>
  <si>
    <t>didactylus</t>
  </si>
  <si>
    <t>johnsonii</t>
  </si>
  <si>
    <t>latifrons</t>
  </si>
  <si>
    <t>Sigmops elongatus</t>
  </si>
  <si>
    <t>gobies</t>
  </si>
  <si>
    <t>mystax</t>
  </si>
  <si>
    <t>cynoglossus</t>
  </si>
  <si>
    <t>leioglossus</t>
  </si>
  <si>
    <t>aculeatus</t>
  </si>
  <si>
    <t>Gasterosteus aculeatus</t>
  </si>
  <si>
    <t>murinus</t>
  </si>
  <si>
    <t>melastomus</t>
  </si>
  <si>
    <t>galeus</t>
  </si>
  <si>
    <t>vulgaris</t>
  </si>
  <si>
    <t>macrophthalmus</t>
  </si>
  <si>
    <t>biscayensis</t>
  </si>
  <si>
    <t>argentatus</t>
  </si>
  <si>
    <t>morhua</t>
  </si>
  <si>
    <t>Silver</t>
  </si>
  <si>
    <t>thori</t>
  </si>
  <si>
    <t>argenteus</t>
  </si>
  <si>
    <t>maraldi</t>
  </si>
  <si>
    <t>oxyrhyncha</t>
  </si>
  <si>
    <t>balbo</t>
  </si>
  <si>
    <t>gurnardus</t>
  </si>
  <si>
    <t>spinax</t>
  </si>
  <si>
    <t>pusillus</t>
  </si>
  <si>
    <t>princeps</t>
  </si>
  <si>
    <t>caninus</t>
  </si>
  <si>
    <t>telescopus</t>
  </si>
  <si>
    <t>denticulatus</t>
  </si>
  <si>
    <t>guttifer</t>
  </si>
  <si>
    <t>aequoreus</t>
  </si>
  <si>
    <t>encrasicolus</t>
  </si>
  <si>
    <t>cimbrius</t>
  </si>
  <si>
    <t>risso</t>
  </si>
  <si>
    <t>drummondii</t>
  </si>
  <si>
    <t>dentatus</t>
  </si>
  <si>
    <t>vipera</t>
  </si>
  <si>
    <t>brevirostre</t>
  </si>
  <si>
    <t>oxyrinchus</t>
  </si>
  <si>
    <t>nidarosiensis</t>
  </si>
  <si>
    <t>lintea</t>
  </si>
  <si>
    <t>Rajella lintea</t>
  </si>
  <si>
    <t>batis</t>
  </si>
  <si>
    <t>sargus</t>
  </si>
  <si>
    <t>puntazzo</t>
  </si>
  <si>
    <t>cervinus</t>
  </si>
  <si>
    <t>Diplodus cervinus</t>
  </si>
  <si>
    <t>annularis</t>
  </si>
  <si>
    <t>bimaculata</t>
  </si>
  <si>
    <t>Diplecogaster bimaculata</t>
  </si>
  <si>
    <t>hexophthalma</t>
  </si>
  <si>
    <t>cuneata</t>
  </si>
  <si>
    <t>labrax</t>
  </si>
  <si>
    <t>rafinesquii</t>
  </si>
  <si>
    <t>holti</t>
  </si>
  <si>
    <t>lantern fish</t>
  </si>
  <si>
    <t>dumerilii</t>
  </si>
  <si>
    <t>adenomus</t>
  </si>
  <si>
    <t>maroccanus</t>
  </si>
  <si>
    <t>gibbosus</t>
  </si>
  <si>
    <t>dentex</t>
  </si>
  <si>
    <t>profundorum</t>
  </si>
  <si>
    <t>calcea</t>
  </si>
  <si>
    <t>pastinaca</t>
  </si>
  <si>
    <t>imberbis</t>
  </si>
  <si>
    <t>licha</t>
  </si>
  <si>
    <t>rosea</t>
  </si>
  <si>
    <t>bristlemouths</t>
  </si>
  <si>
    <t>lumpus</t>
  </si>
  <si>
    <t>rupestris</t>
  </si>
  <si>
    <t>microps</t>
  </si>
  <si>
    <t>galerita</t>
  </si>
  <si>
    <t>conger</t>
  </si>
  <si>
    <t>Spearsnouted grenadier</t>
  </si>
  <si>
    <t>labiatus</t>
  </si>
  <si>
    <t>caelorhincus</t>
  </si>
  <si>
    <t>atlantica</t>
  </si>
  <si>
    <t>harengus</t>
  </si>
  <si>
    <t>linguatula</t>
  </si>
  <si>
    <t>septentrionalis</t>
  </si>
  <si>
    <t>mustela</t>
  </si>
  <si>
    <t>agassizi</t>
  </si>
  <si>
    <t>Dragonfish</t>
  </si>
  <si>
    <t>pliopterus</t>
  </si>
  <si>
    <t>ascanii</t>
  </si>
  <si>
    <t>Opal chimaera</t>
  </si>
  <si>
    <t>opalescens</t>
  </si>
  <si>
    <t>monstrosa</t>
  </si>
  <si>
    <t>Snaketooth</t>
  </si>
  <si>
    <t>labrosus</t>
  </si>
  <si>
    <t>obscurus</t>
  </si>
  <si>
    <t>lucerna</t>
  </si>
  <si>
    <t>cuculus</t>
  </si>
  <si>
    <t>pictus</t>
  </si>
  <si>
    <t>sloani</t>
  </si>
  <si>
    <t>maderensis</t>
  </si>
  <si>
    <t>crepidater</t>
  </si>
  <si>
    <t>fabricii</t>
  </si>
  <si>
    <t>squamosus</t>
  </si>
  <si>
    <t>granulosus</t>
  </si>
  <si>
    <t>niger</t>
  </si>
  <si>
    <t>exoletus</t>
  </si>
  <si>
    <t>alleni</t>
  </si>
  <si>
    <t>rhonchus</t>
  </si>
  <si>
    <t>aper</t>
  </si>
  <si>
    <t>reticulatus</t>
  </si>
  <si>
    <t>ruber</t>
  </si>
  <si>
    <t>luteum</t>
  </si>
  <si>
    <t>brosme</t>
  </si>
  <si>
    <t>podas</t>
  </si>
  <si>
    <t>antarcticus</t>
  </si>
  <si>
    <t>boops</t>
  </si>
  <si>
    <t>pedaliota</t>
  </si>
  <si>
    <t>ocellaris</t>
  </si>
  <si>
    <t>splendens</t>
  </si>
  <si>
    <t>decadactylus</t>
  </si>
  <si>
    <t>glaciale</t>
  </si>
  <si>
    <t>svetovidovi</t>
  </si>
  <si>
    <t>belone</t>
  </si>
  <si>
    <t>apoda</t>
  </si>
  <si>
    <t>profundicola</t>
  </si>
  <si>
    <t>capriscus</t>
  </si>
  <si>
    <t>rochei</t>
  </si>
  <si>
    <t>Auxis rochei</t>
  </si>
  <si>
    <t>presbyter</t>
  </si>
  <si>
    <t>rueppelii</t>
  </si>
  <si>
    <t>laterna</t>
  </si>
  <si>
    <t>imperialis</t>
  </si>
  <si>
    <t>olfersii</t>
  </si>
  <si>
    <t>hemigymnus</t>
  </si>
  <si>
    <t>gigas</t>
  </si>
  <si>
    <t>silus</t>
  </si>
  <si>
    <t>Argentine</t>
  </si>
  <si>
    <t>carbo</t>
  </si>
  <si>
    <t>anthias</t>
  </si>
  <si>
    <t>anguilla</t>
  </si>
  <si>
    <t>minor</t>
  </si>
  <si>
    <t>lupus</t>
  </si>
  <si>
    <t>radiata</t>
  </si>
  <si>
    <t>fallax</t>
  </si>
  <si>
    <t>alosa</t>
  </si>
  <si>
    <t>agone</t>
  </si>
  <si>
    <t>bairdii</t>
  </si>
  <si>
    <t>cataphractus</t>
  </si>
  <si>
    <t>bovinus</t>
  </si>
  <si>
    <t>Pteromylaeus bovinus</t>
  </si>
  <si>
    <t>palloni</t>
  </si>
  <si>
    <t>LFI_OSPAR_list</t>
  </si>
  <si>
    <t>Group</t>
  </si>
  <si>
    <t>Order</t>
  </si>
  <si>
    <t>LFI_Fung_list</t>
  </si>
  <si>
    <t>common.name</t>
  </si>
  <si>
    <t>Ecotype</t>
  </si>
  <si>
    <t>maximum.length</t>
  </si>
  <si>
    <t>Temperature</t>
  </si>
  <si>
    <t>Lm</t>
  </si>
  <si>
    <t>M</t>
  </si>
  <si>
    <t>tm</t>
  </si>
  <si>
    <t>tmax</t>
  </si>
  <si>
    <t>Winfinity</t>
  </si>
  <si>
    <t>K</t>
  </si>
  <si>
    <t>Loo</t>
  </si>
  <si>
    <t>fishbaseName</t>
  </si>
  <si>
    <t>SpeciesSciName</t>
  </si>
  <si>
    <t>MaxL</t>
  </si>
  <si>
    <t>Common skate</t>
  </si>
  <si>
    <t>Grenadiers</t>
  </si>
  <si>
    <t>Rays</t>
  </si>
  <si>
    <t>Spurdogs</t>
  </si>
  <si>
    <t>Seabreams</t>
  </si>
  <si>
    <t>Clingfish</t>
  </si>
  <si>
    <t>Eel</t>
  </si>
  <si>
    <t>Herrings</t>
  </si>
  <si>
    <t>Rocklings</t>
  </si>
  <si>
    <t>Sticklebacks</t>
  </si>
  <si>
    <t>slick and smoothheads</t>
  </si>
  <si>
    <t>Rudder and blackfish</t>
  </si>
  <si>
    <t>mullet</t>
  </si>
  <si>
    <t>sea breams</t>
  </si>
  <si>
    <t>blenny</t>
  </si>
  <si>
    <t>Gurnards</t>
  </si>
  <si>
    <t>scaled/spiny gurnard</t>
  </si>
  <si>
    <t>sculpin_bullhead</t>
  </si>
  <si>
    <t>snailfishes</t>
  </si>
  <si>
    <t>seahorses</t>
  </si>
  <si>
    <t>pipefish and seahorse</t>
  </si>
  <si>
    <t>anchovylike</t>
  </si>
  <si>
    <t>lefteye flounders</t>
  </si>
  <si>
    <t>Table 2.1. Sensitive species, AphiaID including misclassifications and decisions on when to analyse species together.</t>
  </si>
  <si>
    <t>AphiaID</t>
  </si>
  <si>
    <t>Comment</t>
  </si>
  <si>
    <t>Observed in no of hauls in DATRAS</t>
  </si>
  <si>
    <t>Acipenser oxyrinchus</t>
  </si>
  <si>
    <t>Diadromous</t>
  </si>
  <si>
    <t>Poor catchability in demersal trawl</t>
  </si>
  <si>
    <t>Alopias superciliosus</t>
  </si>
  <si>
    <t>Alopias vulpinus</t>
  </si>
  <si>
    <r>
      <t>Diadromous, uncertain species ID, abundance indices combined with</t>
    </r>
    <r>
      <rPr>
        <i/>
        <sz val="8.5"/>
        <color theme="1"/>
        <rFont val="Calibri"/>
        <family val="2"/>
        <scheme val="minor"/>
      </rPr>
      <t xml:space="preserve"> A. fallax</t>
    </r>
  </si>
  <si>
    <r>
      <t>Diadromous, uncertain species ID, abundance indices combined with</t>
    </r>
    <r>
      <rPr>
        <i/>
        <sz val="8.5"/>
        <color theme="1"/>
        <rFont val="Calibri"/>
        <family val="2"/>
        <scheme val="minor"/>
      </rPr>
      <t xml:space="preserve"> A. alosa</t>
    </r>
  </si>
  <si>
    <r>
      <t xml:space="preserve">Some reports of misidentification issues with </t>
    </r>
    <r>
      <rPr>
        <i/>
        <sz val="8.5"/>
        <color theme="1"/>
        <rFont val="Calibri"/>
        <family val="2"/>
        <scheme val="minor"/>
      </rPr>
      <t>R. clavata</t>
    </r>
  </si>
  <si>
    <t>Anarhichas denticulatus</t>
  </si>
  <si>
    <t xml:space="preserve"> </t>
  </si>
  <si>
    <t>Apristurus laurussonii</t>
  </si>
  <si>
    <t>Carcharhinus falciformis</t>
  </si>
  <si>
    <t>Carcharhinus longimanus</t>
  </si>
  <si>
    <t>Carcharodon carcharias</t>
  </si>
  <si>
    <r>
      <t>Uncertain species ID, abundance indices combined with</t>
    </r>
    <r>
      <rPr>
        <i/>
        <sz val="8.5"/>
        <color theme="1"/>
        <rFont val="Calibri"/>
        <family val="2"/>
        <scheme val="minor"/>
      </rPr>
      <t xml:space="preserve"> C. uyato</t>
    </r>
  </si>
  <si>
    <r>
      <t>Uncertain species ID, abundance indices combined with</t>
    </r>
    <r>
      <rPr>
        <i/>
        <sz val="8.5"/>
        <color theme="1"/>
        <rFont val="Calibri"/>
        <family val="2"/>
        <scheme val="minor"/>
      </rPr>
      <t xml:space="preserve"> C. granulosus</t>
    </r>
  </si>
  <si>
    <t>Cetorhinus maximus</t>
  </si>
  <si>
    <r>
      <t xml:space="preserve">Sensitivity uncertain as only identified as sensitive in Greenstreet </t>
    </r>
    <r>
      <rPr>
        <i/>
        <sz val="8.5"/>
        <color theme="1"/>
        <rFont val="Calibri"/>
        <family val="2"/>
        <scheme val="minor"/>
      </rPr>
      <t>et al.</t>
    </r>
    <r>
      <rPr>
        <sz val="8.5"/>
        <color theme="1"/>
        <rFont val="Calibri"/>
        <family val="2"/>
        <scheme val="minor"/>
      </rPr>
      <t xml:space="preserve"> (2012b)</t>
    </r>
  </si>
  <si>
    <t>Chlamydoselachus anguineus</t>
  </si>
  <si>
    <t>Coregonus maraena</t>
  </si>
  <si>
    <t>Diadromous, uncertain species ID,</t>
  </si>
  <si>
    <r>
      <t xml:space="preserve">Abundance indices combined for all </t>
    </r>
    <r>
      <rPr>
        <i/>
        <sz val="8.5"/>
        <color theme="1"/>
        <rFont val="Calibri"/>
        <family val="2"/>
        <scheme val="minor"/>
      </rPr>
      <t>Coregonus</t>
    </r>
    <r>
      <rPr>
        <sz val="8.5"/>
        <color theme="1"/>
        <rFont val="Calibri"/>
        <family val="2"/>
        <scheme val="minor"/>
      </rPr>
      <t xml:space="preserve"> spp.</t>
    </r>
  </si>
  <si>
    <t>Coregonus oxyrinchus</t>
  </si>
  <si>
    <t>Dasyatis tortonesei</t>
  </si>
  <si>
    <r>
      <t xml:space="preserve">Not distinguished from </t>
    </r>
    <r>
      <rPr>
        <i/>
        <sz val="8.5"/>
        <color theme="1"/>
        <rFont val="Calibri"/>
        <family val="2"/>
        <scheme val="minor"/>
      </rPr>
      <t>D. profundorum</t>
    </r>
    <r>
      <rPr>
        <sz val="8.5"/>
        <color theme="1"/>
        <rFont val="Calibri"/>
        <family val="2"/>
        <scheme val="minor"/>
      </rPr>
      <t xml:space="preserve"> (105905) prior to 2002 (Portuguese surveys)/2012 (Spanish surveys) so the two species are combined</t>
    </r>
  </si>
  <si>
    <t>Dipturus batis complex</t>
  </si>
  <si>
    <r>
      <t xml:space="preserve">Uncertain ID, combined </t>
    </r>
    <r>
      <rPr>
        <i/>
        <sz val="8.5"/>
        <color theme="1"/>
        <rFont val="Calibri"/>
        <family val="2"/>
        <scheme val="minor"/>
      </rPr>
      <t>Dipturus</t>
    </r>
    <r>
      <rPr>
        <sz val="8.5"/>
        <color theme="1"/>
        <rFont val="Calibri"/>
        <family val="2"/>
        <scheme val="minor"/>
      </rPr>
      <t xml:space="preserve">, </t>
    </r>
    <r>
      <rPr>
        <i/>
        <sz val="8.5"/>
        <color theme="1"/>
        <rFont val="Calibri"/>
        <family val="2"/>
        <scheme val="minor"/>
      </rPr>
      <t>D. batis</t>
    </r>
    <r>
      <rPr>
        <sz val="8.5"/>
        <color theme="1"/>
        <rFont val="Calibri"/>
        <family val="2"/>
        <scheme val="minor"/>
      </rPr>
      <t xml:space="preserve">, </t>
    </r>
    <r>
      <rPr>
        <i/>
        <sz val="8.5"/>
        <color theme="1"/>
        <rFont val="Calibri"/>
        <family val="2"/>
        <scheme val="minor"/>
      </rPr>
      <t>D. flossada</t>
    </r>
    <r>
      <rPr>
        <sz val="8.5"/>
        <color theme="1"/>
        <rFont val="Calibri"/>
        <family val="2"/>
        <scheme val="minor"/>
      </rPr>
      <t xml:space="preserve"> and </t>
    </r>
    <r>
      <rPr>
        <i/>
        <sz val="8.5"/>
        <color theme="1"/>
        <rFont val="Calibri"/>
        <family val="2"/>
        <scheme val="minor"/>
      </rPr>
      <t>D. intermedia</t>
    </r>
    <r>
      <rPr>
        <sz val="8.5"/>
        <color theme="1"/>
        <rFont val="Calibri"/>
        <family val="2"/>
        <scheme val="minor"/>
      </rPr>
      <t xml:space="preserve"> in abundance indices.</t>
    </r>
  </si>
  <si>
    <t>Epinephelus marginatus</t>
  </si>
  <si>
    <r>
      <t xml:space="preserve">Sensitivity uncertain as only identified as sensitive in Greenstreet </t>
    </r>
    <r>
      <rPr>
        <i/>
        <sz val="8.5"/>
        <color theme="1"/>
        <rFont val="Calibri"/>
        <family val="2"/>
        <scheme val="minor"/>
      </rPr>
      <t>et al</t>
    </r>
    <r>
      <rPr>
        <sz val="8.5"/>
        <color theme="1"/>
        <rFont val="Calibri"/>
        <family val="2"/>
        <scheme val="minor"/>
      </rPr>
      <t>. (2012b)</t>
    </r>
  </si>
  <si>
    <r>
      <t xml:space="preserve">Some reports of identification issues with </t>
    </r>
    <r>
      <rPr>
        <i/>
        <sz val="8.5"/>
        <color theme="1"/>
        <rFont val="Calibri"/>
        <family val="2"/>
        <scheme val="minor"/>
      </rPr>
      <t xml:space="preserve">Mustelus </t>
    </r>
    <r>
      <rPr>
        <sz val="8.5"/>
        <color theme="1"/>
        <rFont val="Calibri"/>
        <family val="2"/>
        <scheme val="minor"/>
      </rPr>
      <t>spp.</t>
    </r>
  </si>
  <si>
    <r>
      <t xml:space="preserve">Uncertain species ID between </t>
    </r>
    <r>
      <rPr>
        <i/>
        <sz val="8.5"/>
        <color theme="1"/>
        <rFont val="Calibri"/>
        <family val="2"/>
        <scheme val="minor"/>
      </rPr>
      <t xml:space="preserve">G. melastomus </t>
    </r>
    <r>
      <rPr>
        <sz val="8.5"/>
        <color theme="1"/>
        <rFont val="Calibri"/>
        <family val="2"/>
        <scheme val="minor"/>
      </rPr>
      <t xml:space="preserve">and </t>
    </r>
    <r>
      <rPr>
        <i/>
        <sz val="8.5"/>
        <color theme="1"/>
        <rFont val="Calibri"/>
        <family val="2"/>
        <scheme val="minor"/>
      </rPr>
      <t>G. atlanticus</t>
    </r>
    <r>
      <rPr>
        <sz val="8.5"/>
        <color theme="1"/>
        <rFont val="Calibri"/>
        <family val="2"/>
        <scheme val="minor"/>
      </rPr>
      <t xml:space="preserve"> (105811) hence the two species are joined in analyses</t>
    </r>
  </si>
  <si>
    <t>Glaucostegus cemiculus</t>
  </si>
  <si>
    <t>Gymnura altavela</t>
  </si>
  <si>
    <t>Coastal, catchability to trawl uncertain</t>
  </si>
  <si>
    <t>Isurus paucus</t>
  </si>
  <si>
    <r>
      <t>Sensitivity uncertain as only identified as sensitive in Greenstreet</t>
    </r>
    <r>
      <rPr>
        <i/>
        <sz val="8.5"/>
        <color theme="1"/>
        <rFont val="Calibri"/>
        <family val="2"/>
        <scheme val="minor"/>
      </rPr>
      <t xml:space="preserve"> et al. </t>
    </r>
    <r>
      <rPr>
        <sz val="8.5"/>
        <color theme="1"/>
        <rFont val="Calibri"/>
        <family val="2"/>
        <scheme val="minor"/>
      </rPr>
      <t>(2012b)</t>
    </r>
  </si>
  <si>
    <t xml:space="preserve">Leucoraja circularis </t>
  </si>
  <si>
    <t xml:space="preserve">Leucoraja naevus </t>
  </si>
  <si>
    <t xml:space="preserve">Mobula birostris </t>
  </si>
  <si>
    <t>Mobula mobular</t>
  </si>
  <si>
    <r>
      <t xml:space="preserve">Mustelus </t>
    </r>
    <r>
      <rPr>
        <sz val="8.5"/>
        <color theme="1"/>
        <rFont val="Calibri"/>
        <family val="2"/>
        <scheme val="minor"/>
      </rPr>
      <t>spp.</t>
    </r>
  </si>
  <si>
    <r>
      <t xml:space="preserve">Uncertain species ID, abundance indices combined with </t>
    </r>
    <r>
      <rPr>
        <i/>
        <sz val="8.5"/>
        <color theme="1"/>
        <rFont val="Calibri"/>
        <family val="2"/>
        <scheme val="minor"/>
      </rPr>
      <t>M. mustelus</t>
    </r>
    <r>
      <rPr>
        <sz val="8.5"/>
        <color theme="1"/>
        <rFont val="Calibri"/>
        <family val="2"/>
        <scheme val="minor"/>
      </rPr>
      <t xml:space="preserve"> and </t>
    </r>
    <r>
      <rPr>
        <i/>
        <sz val="8.5"/>
        <color theme="1"/>
        <rFont val="Calibri"/>
        <family val="2"/>
        <scheme val="minor"/>
      </rPr>
      <t>M. asterias</t>
    </r>
    <r>
      <rPr>
        <sz val="8.5"/>
        <color theme="1"/>
        <rFont val="Calibri"/>
        <family val="2"/>
        <scheme val="minor"/>
      </rPr>
      <t xml:space="preserve">. Some reports of identification issues with </t>
    </r>
    <r>
      <rPr>
        <i/>
        <sz val="8.5"/>
        <color theme="1"/>
        <rFont val="Calibri"/>
        <family val="2"/>
        <scheme val="minor"/>
      </rPr>
      <t>Galeorhinus galeus</t>
    </r>
  </si>
  <si>
    <r>
      <t xml:space="preserve">Uncertain species ID, abundance indices combined with </t>
    </r>
    <r>
      <rPr>
        <i/>
        <sz val="8.5"/>
        <color theme="1"/>
        <rFont val="Calibri"/>
        <family val="2"/>
        <scheme val="minor"/>
      </rPr>
      <t>Mustelus</t>
    </r>
    <r>
      <rPr>
        <sz val="8.5"/>
        <color theme="1"/>
        <rFont val="Calibri"/>
        <family val="2"/>
        <scheme val="minor"/>
      </rPr>
      <t xml:space="preserve"> and </t>
    </r>
    <r>
      <rPr>
        <i/>
        <sz val="8.5"/>
        <color theme="1"/>
        <rFont val="Calibri"/>
        <family val="2"/>
        <scheme val="minor"/>
      </rPr>
      <t>M. mustelus</t>
    </r>
    <r>
      <rPr>
        <sz val="8.5"/>
        <color theme="1"/>
        <rFont val="Calibri"/>
        <family val="2"/>
        <scheme val="minor"/>
      </rPr>
      <t xml:space="preserve">. Some reports of identification issues with </t>
    </r>
    <r>
      <rPr>
        <i/>
        <sz val="8.5"/>
        <color theme="1"/>
        <rFont val="Calibri"/>
        <family val="2"/>
        <scheme val="minor"/>
      </rPr>
      <t>Galeorhinus galeus</t>
    </r>
  </si>
  <si>
    <r>
      <t xml:space="preserve">Uncertain species ID, abundance indices combined with </t>
    </r>
    <r>
      <rPr>
        <i/>
        <sz val="8.5"/>
        <color theme="1"/>
        <rFont val="Calibri"/>
        <family val="2"/>
        <scheme val="minor"/>
      </rPr>
      <t>Mustelus</t>
    </r>
    <r>
      <rPr>
        <sz val="8.5"/>
        <color theme="1"/>
        <rFont val="Calibri"/>
        <family val="2"/>
        <scheme val="minor"/>
      </rPr>
      <t xml:space="preserve"> and </t>
    </r>
    <r>
      <rPr>
        <i/>
        <sz val="8.5"/>
        <color theme="1"/>
        <rFont val="Calibri"/>
        <family val="2"/>
        <scheme val="minor"/>
      </rPr>
      <t>M. asterias</t>
    </r>
    <r>
      <rPr>
        <sz val="8.5"/>
        <color theme="1"/>
        <rFont val="Calibri"/>
        <family val="2"/>
        <scheme val="minor"/>
      </rPr>
      <t xml:space="preserve">. Some reports of identification issues with </t>
    </r>
    <r>
      <rPr>
        <i/>
        <sz val="8.5"/>
        <color theme="1"/>
        <rFont val="Calibri"/>
        <family val="2"/>
        <scheme val="minor"/>
      </rPr>
      <t>Galeorhinus galeus</t>
    </r>
  </si>
  <si>
    <t>Mycteroperca fusca</t>
  </si>
  <si>
    <r>
      <t xml:space="preserve">Including misclassified </t>
    </r>
    <r>
      <rPr>
        <i/>
        <sz val="8.5"/>
        <color theme="1"/>
        <rFont val="Calibri"/>
        <family val="2"/>
        <scheme val="minor"/>
      </rPr>
      <t>Bathyraja brachyurops</t>
    </r>
    <r>
      <rPr>
        <sz val="8.5"/>
        <color theme="1"/>
        <rFont val="Calibri"/>
        <family val="2"/>
        <scheme val="minor"/>
      </rPr>
      <t xml:space="preserve">. Some reports of misidentification issues with </t>
    </r>
    <r>
      <rPr>
        <i/>
        <sz val="8.5"/>
        <color theme="1"/>
        <rFont val="Calibri"/>
        <family val="2"/>
        <scheme val="minor"/>
      </rPr>
      <t>R. montagui</t>
    </r>
  </si>
  <si>
    <r>
      <t xml:space="preserve">Some reports of misidentification issues with </t>
    </r>
    <r>
      <rPr>
        <i/>
        <sz val="8.5"/>
        <color theme="1"/>
        <rFont val="Calibri"/>
        <family val="2"/>
        <scheme val="minor"/>
      </rPr>
      <t>A. radiata</t>
    </r>
  </si>
  <si>
    <r>
      <t xml:space="preserve">Some reports of misidentification issues with </t>
    </r>
    <r>
      <rPr>
        <i/>
        <sz val="8.5"/>
        <color theme="1"/>
        <rFont val="Calibri"/>
        <family val="2"/>
        <scheme val="minor"/>
      </rPr>
      <t>R. brachyura</t>
    </r>
  </si>
  <si>
    <t>Rhinobatidae</t>
  </si>
  <si>
    <t>Rhinobatos rhinobatos</t>
  </si>
  <si>
    <t>Rhinochimaera atlantica</t>
  </si>
  <si>
    <t>Sciaena umbra</t>
  </si>
  <si>
    <t>Sebastes marinus</t>
  </si>
  <si>
    <r>
      <t xml:space="preserve">Uncertain species ID, abundance indices combined with </t>
    </r>
    <r>
      <rPr>
        <i/>
        <sz val="8.5"/>
        <color theme="1"/>
        <rFont val="Calibri"/>
        <family val="2"/>
        <scheme val="minor"/>
      </rPr>
      <t>S. mentella</t>
    </r>
    <r>
      <rPr>
        <sz val="8.5"/>
        <color theme="1"/>
        <rFont val="Calibri"/>
        <family val="2"/>
        <scheme val="minor"/>
      </rPr>
      <t xml:space="preserve"> and </t>
    </r>
    <r>
      <rPr>
        <i/>
        <sz val="8.5"/>
        <color theme="1"/>
        <rFont val="Calibri"/>
        <family val="2"/>
        <scheme val="minor"/>
      </rPr>
      <t>S. norvegicus</t>
    </r>
  </si>
  <si>
    <r>
      <t xml:space="preserve">Uncertain species ID, abundance indices combined with </t>
    </r>
    <r>
      <rPr>
        <i/>
        <sz val="8.5"/>
        <color theme="1"/>
        <rFont val="Calibri"/>
        <family val="2"/>
        <scheme val="minor"/>
      </rPr>
      <t>S. marinus</t>
    </r>
    <r>
      <rPr>
        <sz val="8.5"/>
        <color theme="1"/>
        <rFont val="Calibri"/>
        <family val="2"/>
        <scheme val="minor"/>
      </rPr>
      <t xml:space="preserve"> and </t>
    </r>
    <r>
      <rPr>
        <i/>
        <sz val="8.5"/>
        <color theme="1"/>
        <rFont val="Calibri"/>
        <family val="2"/>
        <scheme val="minor"/>
      </rPr>
      <t>S. norvegicus</t>
    </r>
  </si>
  <si>
    <r>
      <t xml:space="preserve">Uncertain species ID, abundance indices combined with </t>
    </r>
    <r>
      <rPr>
        <i/>
        <sz val="8.5"/>
        <color theme="1"/>
        <rFont val="Calibri"/>
        <family val="2"/>
        <scheme val="minor"/>
      </rPr>
      <t>S. mentella</t>
    </r>
    <r>
      <rPr>
        <sz val="8.5"/>
        <color theme="1"/>
        <rFont val="Calibri"/>
        <family val="2"/>
        <scheme val="minor"/>
      </rPr>
      <t xml:space="preserve"> and </t>
    </r>
    <r>
      <rPr>
        <i/>
        <sz val="8.5"/>
        <color theme="1"/>
        <rFont val="Calibri"/>
        <family val="2"/>
        <scheme val="minor"/>
      </rPr>
      <t>S. marinus</t>
    </r>
  </si>
  <si>
    <t>Sphyrna lewini</t>
  </si>
  <si>
    <t>Sphyrna tudes</t>
  </si>
  <si>
    <t>Sphyrna zyganea</t>
  </si>
  <si>
    <t>Sphyrnidae</t>
  </si>
  <si>
    <t>Squatina squatina</t>
  </si>
  <si>
    <t>Synaphobranchus kaupi</t>
  </si>
  <si>
    <r>
      <t xml:space="preserve">Abundance indices combined for all </t>
    </r>
    <r>
      <rPr>
        <i/>
        <sz val="8.5"/>
        <color rgb="FFFF0000"/>
        <rFont val="Calibri"/>
        <family val="2"/>
        <scheme val="minor"/>
      </rPr>
      <t>Coregonus</t>
    </r>
    <r>
      <rPr>
        <sz val="8.5"/>
        <color rgb="FFFF0000"/>
        <rFont val="Calibri"/>
        <family val="2"/>
        <scheme val="minor"/>
      </rPr>
      <t xml:space="preserve"> spp.</t>
    </r>
  </si>
  <si>
    <r>
      <t xml:space="preserve">Coregonus </t>
    </r>
    <r>
      <rPr>
        <sz val="8.5"/>
        <color rgb="FFFF0000"/>
        <rFont val="Calibri"/>
        <family val="2"/>
        <scheme val="minor"/>
      </rPr>
      <t>spp</t>
    </r>
    <r>
      <rPr>
        <i/>
        <sz val="8.5"/>
        <color rgb="FFFF0000"/>
        <rFont val="Calibri"/>
        <family val="2"/>
        <scheme val="minor"/>
      </rPr>
      <t xml:space="preserve">. </t>
    </r>
    <r>
      <rPr>
        <sz val="8.5"/>
        <color rgb="FFFF0000"/>
        <rFont val="Calibri"/>
        <family val="2"/>
        <scheme val="minor"/>
      </rPr>
      <t>(excluding</t>
    </r>
    <r>
      <rPr>
        <i/>
        <sz val="8.5"/>
        <color rgb="FFFF0000"/>
        <rFont val="Calibri"/>
        <family val="2"/>
        <scheme val="minor"/>
      </rPr>
      <t xml:space="preserve"> C. oxyrhinchus</t>
    </r>
    <r>
      <rPr>
        <sz val="8.5"/>
        <color rgb="FFFF0000"/>
        <rFont val="Calibri"/>
        <family val="2"/>
        <scheme val="minor"/>
      </rPr>
      <t>)</t>
    </r>
  </si>
  <si>
    <r>
      <t xml:space="preserve">Alosa </t>
    </r>
    <r>
      <rPr>
        <sz val="8.5"/>
        <color rgb="FFFF0000"/>
        <rFont val="Calibri"/>
        <family val="2"/>
        <scheme val="minor"/>
      </rPr>
      <t>spp.</t>
    </r>
  </si>
  <si>
    <r>
      <t xml:space="preserve">Uncertain species ID, abundance indices combined with </t>
    </r>
    <r>
      <rPr>
        <i/>
        <sz val="8.5"/>
        <color rgb="FFFF0000"/>
        <rFont val="Calibri"/>
        <family val="2"/>
        <scheme val="minor"/>
      </rPr>
      <t>S. mentella</t>
    </r>
    <r>
      <rPr>
        <sz val="8.5"/>
        <color rgb="FFFF0000"/>
        <rFont val="Calibri"/>
        <family val="2"/>
        <scheme val="minor"/>
      </rPr>
      <t xml:space="preserve"> and </t>
    </r>
    <r>
      <rPr>
        <i/>
        <sz val="8.5"/>
        <color rgb="FFFF0000"/>
        <rFont val="Calibri"/>
        <family val="2"/>
        <scheme val="minor"/>
      </rPr>
      <t>S. norvegicus</t>
    </r>
  </si>
  <si>
    <r>
      <t>Uncertain species ID, abundance indices combined with</t>
    </r>
    <r>
      <rPr>
        <i/>
        <sz val="8.5"/>
        <color rgb="FFFF0000"/>
        <rFont val="Calibri"/>
        <family val="2"/>
        <scheme val="minor"/>
      </rPr>
      <t xml:space="preserve"> C. uyato</t>
    </r>
  </si>
  <si>
    <r>
      <t xml:space="preserve">Acipenser </t>
    </r>
    <r>
      <rPr>
        <sz val="8.5"/>
        <color rgb="FFFF0000"/>
        <rFont val="Calibri"/>
        <family val="2"/>
        <scheme val="minor"/>
      </rPr>
      <t>spp.</t>
    </r>
  </si>
  <si>
    <r>
      <t xml:space="preserve">Alopias </t>
    </r>
    <r>
      <rPr>
        <sz val="8.5"/>
        <color rgb="FFFF0000"/>
        <rFont val="Calibri"/>
        <family val="2"/>
        <scheme val="minor"/>
      </rPr>
      <t>spp</t>
    </r>
    <r>
      <rPr>
        <i/>
        <sz val="8.5"/>
        <color rgb="FFFF0000"/>
        <rFont val="Calibri"/>
        <family val="2"/>
        <scheme val="minor"/>
      </rPr>
      <t>.</t>
    </r>
  </si>
  <si>
    <r>
      <t xml:space="preserve">Apristurus </t>
    </r>
    <r>
      <rPr>
        <sz val="8.5"/>
        <color rgb="FFFF0000"/>
        <rFont val="Calibri"/>
        <family val="2"/>
        <scheme val="minor"/>
      </rPr>
      <t>spp</t>
    </r>
    <r>
      <rPr>
        <i/>
        <sz val="8.5"/>
        <color rgb="FFFF0000"/>
        <rFont val="Calibri"/>
        <family val="2"/>
        <scheme val="minor"/>
      </rPr>
      <t>.</t>
    </r>
  </si>
  <si>
    <r>
      <t>Uncertain species ID, abundance indices combined with</t>
    </r>
    <r>
      <rPr>
        <i/>
        <sz val="8.5"/>
        <color rgb="FFFF0000"/>
        <rFont val="Calibri"/>
        <family val="2"/>
        <scheme val="minor"/>
      </rPr>
      <t xml:space="preserve"> C. granulosus</t>
    </r>
  </si>
  <si>
    <r>
      <t xml:space="preserve">Glaucostegus </t>
    </r>
    <r>
      <rPr>
        <sz val="8.5"/>
        <color rgb="FFFF0000"/>
        <rFont val="Calibri"/>
        <family val="2"/>
        <scheme val="minor"/>
      </rPr>
      <t>spp</t>
    </r>
    <r>
      <rPr>
        <i/>
        <sz val="8.5"/>
        <color rgb="FFFF0000"/>
        <rFont val="Calibri"/>
        <family val="2"/>
        <scheme val="minor"/>
      </rPr>
      <t>.</t>
    </r>
  </si>
  <si>
    <r>
      <t xml:space="preserve">Manta </t>
    </r>
    <r>
      <rPr>
        <sz val="8.5"/>
        <color rgb="FFFF0000"/>
        <rFont val="Calibri"/>
        <family val="2"/>
        <scheme val="minor"/>
      </rPr>
      <t>spp.</t>
    </r>
  </si>
  <si>
    <r>
      <t xml:space="preserve">Mobula </t>
    </r>
    <r>
      <rPr>
        <sz val="8.5"/>
        <color rgb="FFFF0000"/>
        <rFont val="Calibri"/>
        <family val="2"/>
        <scheme val="minor"/>
      </rPr>
      <t>spp.</t>
    </r>
  </si>
  <si>
    <r>
      <t xml:space="preserve">Uncertain species ID, abundance indices combined with </t>
    </r>
    <r>
      <rPr>
        <i/>
        <sz val="8.5"/>
        <color rgb="FFFF0000"/>
        <rFont val="Calibri"/>
        <family val="2"/>
        <scheme val="minor"/>
      </rPr>
      <t>S. mentella</t>
    </r>
    <r>
      <rPr>
        <sz val="8.5"/>
        <color rgb="FFFF0000"/>
        <rFont val="Calibri"/>
        <family val="2"/>
        <scheme val="minor"/>
      </rPr>
      <t xml:space="preserve"> and </t>
    </r>
    <r>
      <rPr>
        <i/>
        <sz val="8.5"/>
        <color rgb="FFFF0000"/>
        <rFont val="Calibri"/>
        <family val="2"/>
        <scheme val="minor"/>
      </rPr>
      <t>S. marinus</t>
    </r>
  </si>
  <si>
    <r>
      <t>Sensitivity uncertain as only identified as sensitive in Greenstreet</t>
    </r>
    <r>
      <rPr>
        <i/>
        <sz val="8.5"/>
        <color rgb="FFFF0000"/>
        <rFont val="Calibri"/>
        <family val="2"/>
        <scheme val="minor"/>
      </rPr>
      <t xml:space="preserve"> et al. </t>
    </r>
    <r>
      <rPr>
        <sz val="8.5"/>
        <color rgb="FFFF0000"/>
        <rFont val="Calibri"/>
        <family val="2"/>
        <scheme val="minor"/>
      </rPr>
      <t>(2012b)</t>
    </r>
  </si>
  <si>
    <r>
      <t xml:space="preserve">Hippocampus </t>
    </r>
    <r>
      <rPr>
        <sz val="8.5"/>
        <color rgb="FFFF0000"/>
        <rFont val="Calibri"/>
        <family val="2"/>
        <scheme val="minor"/>
      </rPr>
      <t>spp.</t>
    </r>
  </si>
  <si>
    <t>comm</t>
  </si>
  <si>
    <t>Species [73 spp with &gt;50hauls]</t>
  </si>
  <si>
    <t>to include</t>
  </si>
  <si>
    <t>to remove</t>
  </si>
  <si>
    <t>FC1_traitsppfile</t>
  </si>
  <si>
    <t>Considerations</t>
  </si>
  <si>
    <t>Assessment source</t>
  </si>
  <si>
    <t>GAM model. The existing stock assessment uses only two surveys and has lower temporal coverage.</t>
  </si>
  <si>
    <t>GAM</t>
  </si>
  <si>
    <t>No existing abundance assessment</t>
  </si>
  <si>
    <t>Existing stock assessment integrates other sources of information than DATRAS. Indices derived from DATRAS analyses are forwarded to WGEEL</t>
  </si>
  <si>
    <t>WGEEL</t>
  </si>
  <si>
    <t>Existing stock assessment integrates other sources of information than DATRAS. Indices derived from DATRAS analyses are forwarded to WGDEEP</t>
  </si>
  <si>
    <t>WGDEEP</t>
  </si>
  <si>
    <t>No existing abundance assessment except in 3A. Difficult to discern if 3A is a separate populations from the sparse data.</t>
  </si>
  <si>
    <r>
      <t>Dipturus batis</t>
    </r>
    <r>
      <rPr>
        <sz val="8.5"/>
        <color theme="1"/>
        <rFont val="Calibri"/>
        <family val="2"/>
        <scheme val="minor"/>
      </rPr>
      <t xml:space="preserve"> complex</t>
    </r>
  </si>
  <si>
    <t>Full stock assessments used</t>
  </si>
  <si>
    <t>WGNSSK, WGCSE, WGBFAS</t>
  </si>
  <si>
    <t>Existing stock assessments use selected DATRAS data only while the GAM model uses all available survey data (additional surveys). Limited evidence of separate populations.</t>
  </si>
  <si>
    <t>WGBIE</t>
  </si>
  <si>
    <t>Existing stock assessment integrates other sources of information than DATRAS. Indices derived from DATRAS analyses are forwarded to WGBIE and WGCSE</t>
  </si>
  <si>
    <t>WGBIE, WGCSE</t>
  </si>
  <si>
    <t>Existing stock assessment integrates other sources of information than DATRAS. Indices derived from DATRAS analyses are forwarded to WGBIE</t>
  </si>
  <si>
    <t>Existing stock assessment integrates other sources of information than DATRAS.</t>
  </si>
  <si>
    <r>
      <t xml:space="preserve">Mustelus </t>
    </r>
    <r>
      <rPr>
        <sz val="8.5"/>
        <color theme="1"/>
        <rFont val="Calibri"/>
        <family val="2"/>
        <scheme val="minor"/>
      </rPr>
      <t>spp</t>
    </r>
    <r>
      <rPr>
        <i/>
        <sz val="8.5"/>
        <color theme="1"/>
        <rFont val="Calibri"/>
        <family val="2"/>
        <scheme val="minor"/>
      </rPr>
      <t>.</t>
    </r>
  </si>
  <si>
    <t>Existing stock assessments use selected DATRAS data only. Limited evidence of separate populations.</t>
  </si>
  <si>
    <t>WGNSSK</t>
  </si>
  <si>
    <t>Existing stock assessments use selected DATRAS data only while the GAM model uses all available survey data (additional surveys).</t>
  </si>
  <si>
    <t>Existing stock assessments used in the North Sea, the Channel and Skagerrak, GAMs elsewhere.</t>
  </si>
  <si>
    <t>WGNSSK, GAM</t>
  </si>
  <si>
    <t>Existing stock assessments used</t>
  </si>
  <si>
    <t>NWWG</t>
  </si>
  <si>
    <t>WGEF</t>
  </si>
  <si>
    <t>Table 4.1. Species individually examined to determine which approach should be used to produce the abundance indices.</t>
  </si>
  <si>
    <t>Mustelus spp.</t>
  </si>
  <si>
    <t>gam only species</t>
  </si>
  <si>
    <t>add to complex</t>
  </si>
  <si>
    <t>?</t>
  </si>
  <si>
    <t>add to galeus</t>
  </si>
  <si>
    <t>add to hippo</t>
  </si>
  <si>
    <t>comment</t>
  </si>
  <si>
    <t>wkabsens</t>
  </si>
  <si>
    <t>Acipenser spp.</t>
  </si>
  <si>
    <t>Alopias spp.</t>
  </si>
  <si>
    <t>Alosa spp.</t>
  </si>
  <si>
    <t>Apristurus spp.</t>
  </si>
  <si>
    <t>Coregonus spp. (excluding C. oxyrhinchus)</t>
  </si>
  <si>
    <t>Glaucostegus spp.</t>
  </si>
  <si>
    <t>Manta spp.</t>
  </si>
  <si>
    <t>Mobula spp.</t>
  </si>
  <si>
    <t> basking shark </t>
  </si>
  <si>
    <t>Species [91 spp with &gt;10hauls]</t>
  </si>
  <si>
    <t>Iceland catshark</t>
  </si>
  <si>
    <t>broadnose chimaera</t>
  </si>
  <si>
    <t>Straightnose rabbitfish</t>
  </si>
  <si>
    <t>Holt &amp; Byrne, 1909</t>
  </si>
  <si>
    <t>Rhinochimaeridae</t>
  </si>
  <si>
    <t>Rhinochimaera</t>
  </si>
  <si>
    <t>FishBaseLWand MaxL_otherTraits_set_to_Chimaera monstrosa_vals</t>
  </si>
  <si>
    <t>was misspelt without last i</t>
  </si>
  <si>
    <t>was: Salmo trutta</t>
  </si>
  <si>
    <t>Apristurus</t>
  </si>
  <si>
    <t>Saemundsson, 1922</t>
  </si>
  <si>
    <t>FishBaseLWand MaxL_otherTraits_set_to_Galeus murinus_vals</t>
  </si>
  <si>
    <t>set uncertain</t>
  </si>
  <si>
    <t>missing in EVHOE?</t>
  </si>
  <si>
    <t>plot hauls with positives</t>
  </si>
  <si>
    <t>halt further decline</t>
  </si>
  <si>
    <t>increase</t>
  </si>
  <si>
    <t>decline</t>
  </si>
  <si>
    <t>fail</t>
  </si>
  <si>
    <t>recovering or potential recovery</t>
  </si>
  <si>
    <t>=</t>
  </si>
  <si>
    <t>stable/increase</t>
  </si>
  <si>
    <t>unknown</t>
  </si>
  <si>
    <t>unknown/uncertain</t>
  </si>
  <si>
    <t>species groups needed</t>
  </si>
  <si>
    <t>Coregonus spp.</t>
  </si>
  <si>
    <t>includes from D. profundorum (105905) prior to 2002 (Portuguese surveys)/2012 (Spanish surveys)</t>
  </si>
  <si>
    <t>Uncertain ID, combined Dipturus, D. batis, D. flossada and D. intermedia in abundance indices.</t>
  </si>
  <si>
    <t>include G atlanticus</t>
  </si>
  <si>
    <t>Alosa alosa and Alosa fallax</t>
  </si>
  <si>
    <t>Dipturus, D. batis, D. flossada and D. intermedia</t>
  </si>
  <si>
    <t>Mustelus spp. and M. mustelus and M. asterias.</t>
  </si>
  <si>
    <t>include: Bathyraja brachyurops</t>
  </si>
  <si>
    <t>S. marinus, S. mentella, S. norvegicus</t>
  </si>
  <si>
    <t>Hippocampus hippocampus with Hippocampus guttulatus</t>
  </si>
  <si>
    <t>catshark_dogfish</t>
  </si>
  <si>
    <t>(Capapé, 1975)</t>
  </si>
  <si>
    <t>Tortonese's stingray</t>
  </si>
  <si>
    <t>Xantho spp</t>
  </si>
  <si>
    <t>Xantho pilipes</t>
  </si>
  <si>
    <t>Xanthidae</t>
  </si>
  <si>
    <t>Veretillum cynomonium</t>
  </si>
  <si>
    <t>Venus verrucosa</t>
  </si>
  <si>
    <t>Venus spp</t>
  </si>
  <si>
    <t>Venerupis spp</t>
  </si>
  <si>
    <t>Venerupis rhomboides</t>
  </si>
  <si>
    <t>Venerupis pullastra</t>
  </si>
  <si>
    <t>Venerupis aurea</t>
  </si>
  <si>
    <t>Veneridae</t>
  </si>
  <si>
    <t>Urothoidae</t>
  </si>
  <si>
    <t>Urophycis tenuis</t>
  </si>
  <si>
    <t>Upogebia spp</t>
  </si>
  <si>
    <t>Undaria pinnatifida</t>
  </si>
  <si>
    <t>Umbrina spp</t>
  </si>
  <si>
    <t>Turritellidae</t>
  </si>
  <si>
    <t>Turritella spp</t>
  </si>
  <si>
    <t>Turritella communis</t>
  </si>
  <si>
    <t>Tunicata</t>
  </si>
  <si>
    <t>Tubicola</t>
  </si>
  <si>
    <t>Tryphosites alleni</t>
  </si>
  <si>
    <t>Tryphosella caecula</t>
  </si>
  <si>
    <t>Troschelia berniciensis</t>
  </si>
  <si>
    <t>Trisopterus spp</t>
  </si>
  <si>
    <t>Trigla spp</t>
  </si>
  <si>
    <t>Trigla lyra (?30 cm)</t>
  </si>
  <si>
    <t>Trigla lyra (?29 cm)</t>
  </si>
  <si>
    <t>Trichiurus spp</t>
  </si>
  <si>
    <t>Trichiurus lepturus</t>
  </si>
  <si>
    <t>Trachythyone elongata</t>
  </si>
  <si>
    <t>Trachythyone tergestina</t>
  </si>
  <si>
    <t>Trachyscorpia cristulata</t>
  </si>
  <si>
    <t>Trachurus spp</t>
  </si>
  <si>
    <t>Trachipterus spp</t>
  </si>
  <si>
    <t>Trachinus spp</t>
  </si>
  <si>
    <t>Trachinotus spp</t>
  </si>
  <si>
    <t>Trachinotus ovatus</t>
  </si>
  <si>
    <t>Torpedo spp</t>
  </si>
  <si>
    <t>Todaropsis eblanae</t>
  </si>
  <si>
    <t>Todarodes spp</t>
  </si>
  <si>
    <t>Todarodes sagittatus</t>
  </si>
  <si>
    <t>Thyssanoessa spp</t>
  </si>
  <si>
    <t>Thyrsites atun</t>
  </si>
  <si>
    <t>Thunnus spp</t>
  </si>
  <si>
    <t>Thunnus obesus</t>
  </si>
  <si>
    <t>Thunnus maccoyii</t>
  </si>
  <si>
    <t>Thunnus atlanticus</t>
  </si>
  <si>
    <t>Thunnus albacares</t>
  </si>
  <si>
    <t>Thunnus alalunga</t>
  </si>
  <si>
    <t>Thunnini</t>
  </si>
  <si>
    <t>Thia scutellata</t>
  </si>
  <si>
    <t>Thecosomata</t>
  </si>
  <si>
    <t>Tetrapturus spp</t>
  </si>
  <si>
    <t>Tetrapturus audax</t>
  </si>
  <si>
    <t>Tetrapturus albidus</t>
  </si>
  <si>
    <t>Tethyaster subinermis</t>
  </si>
  <si>
    <t>Tellina spp</t>
  </si>
  <si>
    <t>Tapes philippinarum</t>
  </si>
  <si>
    <t>Tapes decussata</t>
  </si>
  <si>
    <t>Tanaidacea</t>
  </si>
  <si>
    <t>Systellaspis debilis</t>
  </si>
  <si>
    <t>Syrrhoe affinis</t>
  </si>
  <si>
    <t>Synaptura lusitanica</t>
  </si>
  <si>
    <t>Symphodus spp</t>
  </si>
  <si>
    <t>Symphodus cinereus</t>
  </si>
  <si>
    <t>Strongylocentrotus spp</t>
  </si>
  <si>
    <t>Stomiatoidei</t>
  </si>
  <si>
    <t>Stomias boa</t>
  </si>
  <si>
    <t>Stichopus tremulus</t>
  </si>
  <si>
    <t>Stichopus regalis</t>
  </si>
  <si>
    <t>Stichastrella rosea</t>
  </si>
  <si>
    <t>Sternaspis scutata</t>
  </si>
  <si>
    <t>Stenothoidae</t>
  </si>
  <si>
    <t>Stegocephalidae</t>
  </si>
  <si>
    <t>Squillidae</t>
  </si>
  <si>
    <t>Squilla mantis</t>
  </si>
  <si>
    <t>Squatina spp</t>
  </si>
  <si>
    <t>Squalus spp</t>
  </si>
  <si>
    <t>Spisula solida</t>
  </si>
  <si>
    <t>Spisula ovalis</t>
  </si>
  <si>
    <t>Spicara spp</t>
  </si>
  <si>
    <t>Sphyrna zygaena</t>
  </si>
  <si>
    <t>Sphyrna spp</t>
  </si>
  <si>
    <t>Sphyrna mokarran</t>
  </si>
  <si>
    <t>Sphyraena spp</t>
  </si>
  <si>
    <t>Spatangus purpureus</t>
  </si>
  <si>
    <t>Spatangoidea</t>
  </si>
  <si>
    <t>Solenocera membranacea</t>
  </si>
  <si>
    <t>Solenidae</t>
  </si>
  <si>
    <t>Solen spp</t>
  </si>
  <si>
    <t>Solen marginatus</t>
  </si>
  <si>
    <t>Solea spp</t>
  </si>
  <si>
    <t>Solea lascaris</t>
  </si>
  <si>
    <t>Sipunculus nudus</t>
  </si>
  <si>
    <t>Sipunculida notacanto</t>
  </si>
  <si>
    <t>Sipunculida</t>
  </si>
  <si>
    <t>Sinónimo de Histioteuthis r.</t>
  </si>
  <si>
    <t>Sigalionidae</t>
  </si>
  <si>
    <t>Serranus spp</t>
  </si>
  <si>
    <t>Serranus atricauda</t>
  </si>
  <si>
    <t>Serpulidae</t>
  </si>
  <si>
    <t>Seriola lalandi</t>
  </si>
  <si>
    <t>Seriola dumerili</t>
  </si>
  <si>
    <t>Sergia robusta</t>
  </si>
  <si>
    <t>Sergestes arcticus</t>
  </si>
  <si>
    <t>Sepiolidae</t>
  </si>
  <si>
    <t>Sepiola spp</t>
  </si>
  <si>
    <t>Sepiola rondeleti</t>
  </si>
  <si>
    <t>Sepiidae</t>
  </si>
  <si>
    <t>Sepietta oweniana</t>
  </si>
  <si>
    <t>Sepia spp</t>
  </si>
  <si>
    <t>Sepia orbignyana</t>
  </si>
  <si>
    <t>Sepia officinalis</t>
  </si>
  <si>
    <t>Sepia elegans</t>
  </si>
  <si>
    <t>Semicassis saburon</t>
  </si>
  <si>
    <t>Selachimorpha(Pleurotremata)</t>
  </si>
  <si>
    <t>Sebastes spp</t>
  </si>
  <si>
    <t>Scyllarus spp</t>
  </si>
  <si>
    <t>Scyllarus arctus</t>
  </si>
  <si>
    <t>Scyllaridae</t>
  </si>
  <si>
    <t>Scyliorhinus spp</t>
  </si>
  <si>
    <t>Scorpaena spp</t>
  </si>
  <si>
    <t>Scophthalmus spp</t>
  </si>
  <si>
    <t>Scombroidei</t>
  </si>
  <si>
    <t>Scomberomorus spp</t>
  </si>
  <si>
    <t>Scomberomorus maculatus</t>
  </si>
  <si>
    <t>Scomber spp</t>
  </si>
  <si>
    <t>Scomber japonicus</t>
  </si>
  <si>
    <t>Scaphopoda</t>
  </si>
  <si>
    <t>Scaphander lignarius</t>
  </si>
  <si>
    <t>Scalpellum scalpellum</t>
  </si>
  <si>
    <t>Scaeurgus unicirrhus</t>
  </si>
  <si>
    <t>Sardinella spp</t>
  </si>
  <si>
    <t>Sarda spp</t>
  </si>
  <si>
    <t>Salpidae</t>
  </si>
  <si>
    <t>Saccorhiza polyschides</t>
  </si>
  <si>
    <t>Sabella spallanzani</t>
  </si>
  <si>
    <t>Ruditapes spp</t>
  </si>
  <si>
    <t>Ruditapes philippinarum</t>
  </si>
  <si>
    <t>Ruditapes decussatus</t>
  </si>
  <si>
    <t>Rossia macrosoma</t>
  </si>
  <si>
    <t>Rondeletiola minor</t>
  </si>
  <si>
    <t>Rochinia carpenteri</t>
  </si>
  <si>
    <t>Rissoides desmaresti</t>
  </si>
  <si>
    <t>Rissoidae</t>
  </si>
  <si>
    <t>Rhodophyceae</t>
  </si>
  <si>
    <t>Rhachotropis caeca</t>
  </si>
  <si>
    <t>Reptantia</t>
  </si>
  <si>
    <t>Ranella olearium</t>
  </si>
  <si>
    <t>Raja spp</t>
  </si>
  <si>
    <t>Raja oxyrinchus</t>
  </si>
  <si>
    <t>Raja naevus</t>
  </si>
  <si>
    <t>Raja lintea</t>
  </si>
  <si>
    <t>Raja leopardus</t>
  </si>
  <si>
    <t>Raja hyperborea</t>
  </si>
  <si>
    <t>Raja georgiana</t>
  </si>
  <si>
    <t>Raja fullonica</t>
  </si>
  <si>
    <t>Raja circularis</t>
  </si>
  <si>
    <t>Raja batis</t>
  </si>
  <si>
    <t>Raja alba</t>
  </si>
  <si>
    <t>Rachotropis spp</t>
  </si>
  <si>
    <t>Pycnodonte cochlear</t>
  </si>
  <si>
    <t>Pteropoda</t>
  </si>
  <si>
    <t>Pteroeides spinosum</t>
  </si>
  <si>
    <t>Pteria hirundo</t>
  </si>
  <si>
    <t>Psilaster andromeda</t>
  </si>
  <si>
    <t>Pseudotiron bouvieri</t>
  </si>
  <si>
    <t>Pseudomma spp</t>
  </si>
  <si>
    <t>Pseudomma affine</t>
  </si>
  <si>
    <t>Psettodes bennettii</t>
  </si>
  <si>
    <t>Psetta maxima</t>
  </si>
  <si>
    <t>Psathyrocaris infirma</t>
  </si>
  <si>
    <t>Psammechinus miliaris</t>
  </si>
  <si>
    <t>Processa spp</t>
  </si>
  <si>
    <t>Processa nouveli</t>
  </si>
  <si>
    <t>Processa canaliculata</t>
  </si>
  <si>
    <t>Prionace glauca</t>
  </si>
  <si>
    <t>Priapulida</t>
  </si>
  <si>
    <t>Portunus spp</t>
  </si>
  <si>
    <t>Portunidae</t>
  </si>
  <si>
    <t>Porphyra umbilicalis</t>
  </si>
  <si>
    <t>Porifera</t>
  </si>
  <si>
    <t>Porania pulvillus</t>
  </si>
  <si>
    <t>Pontophilus spp</t>
  </si>
  <si>
    <t>Pontophilus spinosus</t>
  </si>
  <si>
    <t>Pontophilus norvegicus</t>
  </si>
  <si>
    <t>Pontobdella muricata</t>
  </si>
  <si>
    <t>Pontobdella municata</t>
  </si>
  <si>
    <t>Pontaster tenuispinus</t>
  </si>
  <si>
    <t>Pomatoschistus minutus minutus</t>
  </si>
  <si>
    <t>Pomatochistus spp</t>
  </si>
  <si>
    <t>Pomadasys spp</t>
  </si>
  <si>
    <t>Pomadasys jubelini</t>
  </si>
  <si>
    <t>Polyprion oxygeneios</t>
  </si>
  <si>
    <t>Polycheles typhlops</t>
  </si>
  <si>
    <t>Polychaeta</t>
  </si>
  <si>
    <t>Polybius henslowii</t>
  </si>
  <si>
    <t>Pollicipedidae</t>
  </si>
  <si>
    <t>Pollicipes pollicipes</t>
  </si>
  <si>
    <t>Pollachius spp</t>
  </si>
  <si>
    <t>Plumularia spp</t>
  </si>
  <si>
    <t>Pleuronectoidei</t>
  </si>
  <si>
    <t>Plesiopenaeus edwardsianus</t>
  </si>
  <si>
    <t>Plesionika spp</t>
  </si>
  <si>
    <t>Plesionika martia</t>
  </si>
  <si>
    <t>Plesionika heterocarpus</t>
  </si>
  <si>
    <t>Plesionika edwardsi</t>
  </si>
  <si>
    <t>Pisces</t>
  </si>
  <si>
    <t>Pirimela denticulata</t>
  </si>
  <si>
    <t>Phrynorhombus regius</t>
  </si>
  <si>
    <t>Phycis spp</t>
  </si>
  <si>
    <t>Phtisica marina</t>
  </si>
  <si>
    <t>Phronima sedentaria</t>
  </si>
  <si>
    <t>Phoxocephalidae</t>
  </si>
  <si>
    <t>Phormosoma placenta</t>
  </si>
  <si>
    <t>Philocheras spp</t>
  </si>
  <si>
    <t>Philocheras sculptus</t>
  </si>
  <si>
    <t>Philocheras echinulatus</t>
  </si>
  <si>
    <t>Philocheras echinolatus</t>
  </si>
  <si>
    <t>Philocheras bispinosus</t>
  </si>
  <si>
    <t>Pharidae</t>
  </si>
  <si>
    <t>Phakellia ventilabrum</t>
  </si>
  <si>
    <t>Perinereis diversicolor</t>
  </si>
  <si>
    <t>Percoidei</t>
  </si>
  <si>
    <t>Perciformes2</t>
  </si>
  <si>
    <t>Perciformes1</t>
  </si>
  <si>
    <t>Perciforme</t>
  </si>
  <si>
    <t>Pennatula sp.</t>
  </si>
  <si>
    <t>Pennatula spp</t>
  </si>
  <si>
    <t>Pennatula rubra</t>
  </si>
  <si>
    <t>Penaeus spp</t>
  </si>
  <si>
    <t>Penaeus brasiliensis</t>
  </si>
  <si>
    <t>Penaeopsis serrata</t>
  </si>
  <si>
    <t>Penaeidae</t>
  </si>
  <si>
    <t>Peltaster placenta</t>
  </si>
  <si>
    <t>Pelagia noctiluca</t>
  </si>
  <si>
    <t>Pectinidae</t>
  </si>
  <si>
    <t>Pectinaria koreni</t>
  </si>
  <si>
    <t>Pecten maximus</t>
  </si>
  <si>
    <t>Patina pellicida</t>
  </si>
  <si>
    <t>Patellidae</t>
  </si>
  <si>
    <t>Patella vulgata</t>
  </si>
  <si>
    <t>Patella spp</t>
  </si>
  <si>
    <t>Pasiphaea spp</t>
  </si>
  <si>
    <t>Pasiphaea sivado</t>
  </si>
  <si>
    <t>Pasiphaea multidentata</t>
  </si>
  <si>
    <t>Parvipalpus major</t>
  </si>
  <si>
    <t>Paromola cuvieri</t>
  </si>
  <si>
    <t>Parerythrops obesa</t>
  </si>
  <si>
    <t>Pardaliscidae</t>
  </si>
  <si>
    <t>Parastichopus tremulus</t>
  </si>
  <si>
    <t>Parastichopus regalis</t>
  </si>
  <si>
    <t>Parapseudomma calloplura</t>
  </si>
  <si>
    <t>Parapenaeus longirostris</t>
  </si>
  <si>
    <t>Parapasiphaea sulcatifrons</t>
  </si>
  <si>
    <t>Parapagurus pilosimanus</t>
  </si>
  <si>
    <t>Paramblyops rostrata</t>
  </si>
  <si>
    <t>Paralithodes spp</t>
  </si>
  <si>
    <t>Paraliparis spp</t>
  </si>
  <si>
    <t>Paralepis spp</t>
  </si>
  <si>
    <t>Paracentrotus lividus</t>
  </si>
  <si>
    <t>Paphia rhomboides</t>
  </si>
  <si>
    <t>Paphia aurea</t>
  </si>
  <si>
    <t>Pandalus borealis</t>
  </si>
  <si>
    <t>Pandalina spp</t>
  </si>
  <si>
    <t>Pandalina profunda</t>
  </si>
  <si>
    <t>Pandalina brevirostris</t>
  </si>
  <si>
    <t>Pandalidae</t>
  </si>
  <si>
    <t>Palinurus spp</t>
  </si>
  <si>
    <t>Palinurus mauritanicus</t>
  </si>
  <si>
    <t>Palinurus gilchristi</t>
  </si>
  <si>
    <t>Palinurus elephas</t>
  </si>
  <si>
    <t>Palinuridae</t>
  </si>
  <si>
    <t>Palaemonidae</t>
  </si>
  <si>
    <t>Palaemon spp</t>
  </si>
  <si>
    <t>Palaemon serratus</t>
  </si>
  <si>
    <t>Palaemon longirostris</t>
  </si>
  <si>
    <t>Palaemon elegans</t>
  </si>
  <si>
    <t>Pagurus prideaux</t>
  </si>
  <si>
    <t>Pagurus excavatus</t>
  </si>
  <si>
    <t>Pagurus bernhardus</t>
  </si>
  <si>
    <t>Pagurus alatus</t>
  </si>
  <si>
    <t>Paguridae</t>
  </si>
  <si>
    <t>Pagrus spp</t>
  </si>
  <si>
    <t>Pagellus spp</t>
  </si>
  <si>
    <t>Pagellus bellottii bellotti</t>
  </si>
  <si>
    <t>Ostreidae</t>
  </si>
  <si>
    <t>Ostrea spp</t>
  </si>
  <si>
    <t>Ostrea edulis</t>
  </si>
  <si>
    <t>Osteichthyes4</t>
  </si>
  <si>
    <t>Osteichthyes3</t>
  </si>
  <si>
    <t>Osteichthyes2</t>
  </si>
  <si>
    <t>Osteichthyes1</t>
  </si>
  <si>
    <t>Orcynopsis unicolor</t>
  </si>
  <si>
    <t>Oplophorus spinosus</t>
  </si>
  <si>
    <t>Oplophoridae</t>
  </si>
  <si>
    <t>Opistoteuthis agassizii</t>
  </si>
  <si>
    <t>Opistobranchia</t>
  </si>
  <si>
    <t>Ophiuroidea</t>
  </si>
  <si>
    <t>Ophiura ophiura</t>
  </si>
  <si>
    <t>Ophiothrix fragilis</t>
  </si>
  <si>
    <t>Ophiotrix fragilis</t>
  </si>
  <si>
    <t>Ophiocomina nigra</t>
  </si>
  <si>
    <t>Oncorhynchus mykiss</t>
  </si>
  <si>
    <t>Ommastrephidae</t>
  </si>
  <si>
    <t>Ommastrephes spp</t>
  </si>
  <si>
    <t>Oedicerotidae</t>
  </si>
  <si>
    <t>Oedalechilus labeo</t>
  </si>
  <si>
    <t>Octopus vulgaris</t>
  </si>
  <si>
    <t>Octopus spp</t>
  </si>
  <si>
    <t>Octopus salutii</t>
  </si>
  <si>
    <t>Octopus macropus/salutii</t>
  </si>
  <si>
    <t>Octopus defilippi</t>
  </si>
  <si>
    <t>Octopodidae</t>
  </si>
  <si>
    <t>Octopoda</t>
  </si>
  <si>
    <t>Ocinebrina spp</t>
  </si>
  <si>
    <t>Oblada melanura</t>
  </si>
  <si>
    <t>Nymphaster arenatus</t>
  </si>
  <si>
    <t>Nudibranchia</t>
  </si>
  <si>
    <t>Notoscopelus kroeyeri</t>
  </si>
  <si>
    <t>Notacanthus bonapartei</t>
  </si>
  <si>
    <t>Nictyphanes couchii</t>
  </si>
  <si>
    <t>Nicippe tumida</t>
  </si>
  <si>
    <t>Neptunea contraria</t>
  </si>
  <si>
    <t>Nephrops norvegicus</t>
  </si>
  <si>
    <t>Nephropidae</t>
  </si>
  <si>
    <t>Neoscopelus spp</t>
  </si>
  <si>
    <t>Neorossia caroli</t>
  </si>
  <si>
    <t>Nemertini</t>
  </si>
  <si>
    <t>Nematoscelis megalops</t>
  </si>
  <si>
    <t>Necora puber</t>
  </si>
  <si>
    <t>Natica spp</t>
  </si>
  <si>
    <t>Natatolana borealis</t>
  </si>
  <si>
    <t>Natantia</t>
  </si>
  <si>
    <t>Nassarius spp</t>
  </si>
  <si>
    <t>Mytilus spp</t>
  </si>
  <si>
    <t>Mytilus galloprovincialis</t>
  </si>
  <si>
    <t>Mytilus edulis</t>
  </si>
  <si>
    <t>Mytilidae</t>
  </si>
  <si>
    <t>Mysideis parva</t>
  </si>
  <si>
    <t>Mysidacea</t>
  </si>
  <si>
    <t>Myctophoidei</t>
  </si>
  <si>
    <t>Mycteroperca rubra</t>
  </si>
  <si>
    <t>Mustelus spp</t>
  </si>
  <si>
    <t>Murex spp</t>
  </si>
  <si>
    <t>Munnopsurus atlanticus</t>
  </si>
  <si>
    <t>Munnopsis beddardi</t>
  </si>
  <si>
    <t>Munnopsidae</t>
  </si>
  <si>
    <t>Munida tenuimana</t>
  </si>
  <si>
    <t>Munida spp</t>
  </si>
  <si>
    <t>Munida sarsi</t>
  </si>
  <si>
    <t>Munida rutllanti</t>
  </si>
  <si>
    <t>Munida perarmata</t>
  </si>
  <si>
    <t>Munida iris</t>
  </si>
  <si>
    <t>Munida intermedia</t>
  </si>
  <si>
    <t>Mullus spp</t>
  </si>
  <si>
    <t>Mullus barbatus</t>
  </si>
  <si>
    <t>Mugil spp</t>
  </si>
  <si>
    <t>Morone saxatilis</t>
  </si>
  <si>
    <t>Monodaeus spp</t>
  </si>
  <si>
    <t>Monodaeus couchii</t>
  </si>
  <si>
    <t>Monoculodes spp</t>
  </si>
  <si>
    <t>Monadeus couchii</t>
  </si>
  <si>
    <t>Mollusca</t>
  </si>
  <si>
    <t>Molva spp</t>
  </si>
  <si>
    <t>Mimachlamys varia</t>
  </si>
  <si>
    <t>Micromesistius poutassou (&gt; 30 cm)</t>
  </si>
  <si>
    <t>Micromesistius poutassou (&lt; 30 cm)</t>
  </si>
  <si>
    <t>Microchirus spp</t>
  </si>
  <si>
    <t>Merluccius spp</t>
  </si>
  <si>
    <t>Merluccius senegalensis</t>
  </si>
  <si>
    <t>Merluccius merluccius &gt;20cm</t>
  </si>
  <si>
    <t>Merluccius merluccius &lt;20cm</t>
  </si>
  <si>
    <t>Meretrix spp</t>
  </si>
  <si>
    <t>Mercenaria mercenaria</t>
  </si>
  <si>
    <t>Melanocharacidium blennioides</t>
  </si>
  <si>
    <t>Meganyctiphanes norvegica</t>
  </si>
  <si>
    <t>Marthasterias glacialis</t>
  </si>
  <si>
    <t>Mallotus villosus</t>
  </si>
  <si>
    <t>Makaira nigricans</t>
  </si>
  <si>
    <t>Makaira indica</t>
  </si>
  <si>
    <t>Maja squinado</t>
  </si>
  <si>
    <t>Mactridae</t>
  </si>
  <si>
    <t>Macrourus spp</t>
  </si>
  <si>
    <t>Macroramphosus gracilis</t>
  </si>
  <si>
    <t>Macropodia longipes</t>
  </si>
  <si>
    <t>Macropipus tuberculatus</t>
  </si>
  <si>
    <t>M. merluccius (?18 ? 34cm)</t>
  </si>
  <si>
    <t>M. merluccius (? 17 cm)</t>
  </si>
  <si>
    <t>M. merluccius ( ? 35 cm)</t>
  </si>
  <si>
    <t>Lytocarpia myriophyllum</t>
  </si>
  <si>
    <t>Lunatia fusca</t>
  </si>
  <si>
    <t>Luidia sarsi</t>
  </si>
  <si>
    <t>Luidia ciliaris</t>
  </si>
  <si>
    <t>Lophogaster typicus</t>
  </si>
  <si>
    <t>Lophius spp</t>
  </si>
  <si>
    <t>Lophius piscatorius (40-70cm)</t>
  </si>
  <si>
    <t>Lophius piscatorius (&gt;70cm)</t>
  </si>
  <si>
    <t>Lophius budegassa (?45 cm)</t>
  </si>
  <si>
    <t>Lophius budegassa (?26 - ?44 cm)</t>
  </si>
  <si>
    <t>Lophius budegassa (?20 - ?25 cm)</t>
  </si>
  <si>
    <t>Loligo vulgaris</t>
  </si>
  <si>
    <t>Loligo sp.</t>
  </si>
  <si>
    <t>Loligo spp</t>
  </si>
  <si>
    <t>Loligo forbesi</t>
  </si>
  <si>
    <t>Loligo forbesii</t>
  </si>
  <si>
    <t>Loliginidae</t>
  </si>
  <si>
    <t>Liza spp</t>
  </si>
  <si>
    <t>Liza saliens</t>
  </si>
  <si>
    <t>Littorina littorea</t>
  </si>
  <si>
    <t>Lithodes spp</t>
  </si>
  <si>
    <t>Lithodes maja</t>
  </si>
  <si>
    <t>Liocarcinus spp</t>
  </si>
  <si>
    <t>Liocarcinus pusillus</t>
  </si>
  <si>
    <t>Liocarcinus puber</t>
  </si>
  <si>
    <t>Liocarcinus marmoreus</t>
  </si>
  <si>
    <t>Liocarcinus maculatus</t>
  </si>
  <si>
    <t>Liocarcinus holsatus</t>
  </si>
  <si>
    <t>Liocarcinus depurator</t>
  </si>
  <si>
    <t>Liocarcinus corrugatus</t>
  </si>
  <si>
    <t>Lichia amia</t>
  </si>
  <si>
    <t>Leptopentacta tergestina</t>
  </si>
  <si>
    <t>Leptometra celtica</t>
  </si>
  <si>
    <t>Lepidorhombus spp</t>
  </si>
  <si>
    <t>Lepidocybium flavobrunneum</t>
  </si>
  <si>
    <t>Lepidion lepidion</t>
  </si>
  <si>
    <t>Lepechinella manco</t>
  </si>
  <si>
    <t>Lepas spp</t>
  </si>
  <si>
    <t>Lampris guttatus</t>
  </si>
  <si>
    <t>Laevicardium crassum</t>
  </si>
  <si>
    <t>Laetmonice filicornis</t>
  </si>
  <si>
    <t>Laetmogone violacea</t>
  </si>
  <si>
    <t>Labrus viridis</t>
  </si>
  <si>
    <t>Labrus spp</t>
  </si>
  <si>
    <t>Labrus merula</t>
  </si>
  <si>
    <t>Labrus bimaculatus</t>
  </si>
  <si>
    <t>L. whiffiagonis (?37 cm)</t>
  </si>
  <si>
    <t>L. whiffiagonis (?24- ?36 cm)</t>
  </si>
  <si>
    <t>L. whiffiagonis (?16- ?23 cm)</t>
  </si>
  <si>
    <t>L. whiffiagonis (?15 cm)</t>
  </si>
  <si>
    <t>L. boscii (?33 cm)</t>
  </si>
  <si>
    <t>L. boscii (?18 - ?32 cm)</t>
  </si>
  <si>
    <t>L. boscii (?17 cm)</t>
  </si>
  <si>
    <t>Kyphosidae</t>
  </si>
  <si>
    <t>Katsuwonus pelamis</t>
  </si>
  <si>
    <t>Jujubinus exasperatus</t>
  </si>
  <si>
    <t>Jaxea nocturna</t>
  </si>
  <si>
    <t>Isurus spp</t>
  </si>
  <si>
    <t>Isurus oxyrinchus</t>
  </si>
  <si>
    <t>Istiophorus spp</t>
  </si>
  <si>
    <t>Istiophorus albicans</t>
  </si>
  <si>
    <t>Istiophoridae</t>
  </si>
  <si>
    <t>Isopoda</t>
  </si>
  <si>
    <t>Irregularia</t>
  </si>
  <si>
    <t>Invertebrata</t>
  </si>
  <si>
    <t>Inachus spp</t>
  </si>
  <si>
    <t>Inachus leptochirus</t>
  </si>
  <si>
    <t>Inachus dorsettensis</t>
  </si>
  <si>
    <t>Inachiidae</t>
  </si>
  <si>
    <t>Illex spp</t>
  </si>
  <si>
    <t>Illex illecebrosus</t>
  </si>
  <si>
    <t>Illex coindetii</t>
  </si>
  <si>
    <t>Hypperiidae</t>
  </si>
  <si>
    <t>Hymenodiscus coronata</t>
  </si>
  <si>
    <t>Hydrozoa</t>
  </si>
  <si>
    <t>Hydromedusa</t>
  </si>
  <si>
    <t>Hydrolagus spp</t>
  </si>
  <si>
    <t>Hyalinoecia tubicola</t>
  </si>
  <si>
    <t>Homarus spp</t>
  </si>
  <si>
    <t>Homarus gammarus</t>
  </si>
  <si>
    <t>Holothuroidea</t>
  </si>
  <si>
    <t>Holothuria forskali</t>
  </si>
  <si>
    <t>Histioteuthis reversa</t>
  </si>
  <si>
    <t>Hirundichthys rondeletii</t>
  </si>
  <si>
    <t>Hirudinea</t>
  </si>
  <si>
    <t xml:space="preserve">Hippocampus hippocampus </t>
  </si>
  <si>
    <t>Hinia reticulata</t>
  </si>
  <si>
    <t>Himanthalia elongata</t>
  </si>
  <si>
    <t>Hidroides norvegica</t>
  </si>
  <si>
    <t>Hidroidea</t>
  </si>
  <si>
    <t>Harpinia antennaria</t>
  </si>
  <si>
    <t>Haliotis tuberculata</t>
  </si>
  <si>
    <t>Halice spp</t>
  </si>
  <si>
    <t>Haemulidae(=Pomadasyidae)</t>
  </si>
  <si>
    <t>Griphus vitreus</t>
  </si>
  <si>
    <t>Gracilechinus acutus</t>
  </si>
  <si>
    <t>Goneplax rhomboides</t>
  </si>
  <si>
    <t>Gobius spp</t>
  </si>
  <si>
    <t>Gobioidei+Callionymoidei ind.</t>
  </si>
  <si>
    <t>Gnathophausia zoea</t>
  </si>
  <si>
    <t>Gnatophausia zoea</t>
  </si>
  <si>
    <t>Glycymeris spp</t>
  </si>
  <si>
    <t>Glycymeris glycymeris</t>
  </si>
  <si>
    <t>Glycera spp</t>
  </si>
  <si>
    <t>Gibbula umbilicalis</t>
  </si>
  <si>
    <t>Gibbula spp</t>
  </si>
  <si>
    <t>Geryonidae</t>
  </si>
  <si>
    <t>Geryon trispinosus</t>
  </si>
  <si>
    <t>Geryon longipes</t>
  </si>
  <si>
    <t>Geodidae</t>
  </si>
  <si>
    <t>Gelidium spp</t>
  </si>
  <si>
    <t>Gastrosaccus spp</t>
  </si>
  <si>
    <t>Gastropoda</t>
  </si>
  <si>
    <t>Gasteropteron meckeli</t>
  </si>
  <si>
    <t>Gammaropsis spp</t>
  </si>
  <si>
    <t>Gammaridae</t>
  </si>
  <si>
    <t>Galeus spp</t>
  </si>
  <si>
    <t>Galeodea rugosa</t>
  </si>
  <si>
    <t>Galeocerdo cuvier</t>
  </si>
  <si>
    <t>Galatheidae</t>
  </si>
  <si>
    <t>Galathea strigosa</t>
  </si>
  <si>
    <t>Galathea spp</t>
  </si>
  <si>
    <t>Galathea dispersa</t>
  </si>
  <si>
    <t>Gaidropsarus spp</t>
  </si>
  <si>
    <t>Gadus macrocephalus</t>
  </si>
  <si>
    <t>Funiculina quadrangularis</t>
  </si>
  <si>
    <t>Fucus vesiculosus</t>
  </si>
  <si>
    <t>Fucus spp</t>
  </si>
  <si>
    <t>Eutrigla gurnardus (?28 cm)</t>
  </si>
  <si>
    <t>Eutrigla gurnardus (?27 cm)</t>
  </si>
  <si>
    <t>Euthynnus alletteratus</t>
  </si>
  <si>
    <t>Euspira fusca</t>
  </si>
  <si>
    <t>Eusirus spp</t>
  </si>
  <si>
    <t>Eusergestes arcticus</t>
  </si>
  <si>
    <t>Eurynome aspera</t>
  </si>
  <si>
    <t>Euphausiacea</t>
  </si>
  <si>
    <t>Euphausia couchii</t>
  </si>
  <si>
    <t>Euphasia spp</t>
  </si>
  <si>
    <t>Euphasia krohni</t>
  </si>
  <si>
    <t>Eunicidae</t>
  </si>
  <si>
    <t>Eucarida</t>
  </si>
  <si>
    <t>Etmopterus spp</t>
  </si>
  <si>
    <t>Erythrops spp</t>
  </si>
  <si>
    <t>Erythrops neapolitana</t>
  </si>
  <si>
    <t>Epizoanthus spp</t>
  </si>
  <si>
    <t>Epizoanthus incrustatus</t>
  </si>
  <si>
    <t>Epizoanthidae</t>
  </si>
  <si>
    <t>Epitonium clathrus</t>
  </si>
  <si>
    <t>Epinephelus spp</t>
  </si>
  <si>
    <t>Ephyrina spp</t>
  </si>
  <si>
    <t>Ephyrina figueirai</t>
  </si>
  <si>
    <t>Ensis siliqua</t>
  </si>
  <si>
    <t>Ensis magnus</t>
  </si>
  <si>
    <t>Ensis ensis</t>
  </si>
  <si>
    <t>Eledone spp</t>
  </si>
  <si>
    <t>Eledone moschata</t>
  </si>
  <si>
    <t>Eledone cirrhosa</t>
  </si>
  <si>
    <t>Eledone cirrosa</t>
  </si>
  <si>
    <t>Elasmobranchios</t>
  </si>
  <si>
    <t>Echinus melo</t>
  </si>
  <si>
    <t>Echinus esculentus</t>
  </si>
  <si>
    <t>Echinus acutus</t>
  </si>
  <si>
    <t>Echinothurioida</t>
  </si>
  <si>
    <t>Echinoidea</t>
  </si>
  <si>
    <t>Echinodermata</t>
  </si>
  <si>
    <t>Echinocyamus puxillus</t>
  </si>
  <si>
    <t>Echinocardium cordatum</t>
  </si>
  <si>
    <t>Echinidae</t>
  </si>
  <si>
    <t>Ebalia tuberosa</t>
  </si>
  <si>
    <t>Ebalia spp</t>
  </si>
  <si>
    <t>Dosinia spp</t>
  </si>
  <si>
    <t>Dosinia exoleta</t>
  </si>
  <si>
    <t>Donax trunculus</t>
  </si>
  <si>
    <t>Donax spp</t>
  </si>
  <si>
    <t>Diplodus spp</t>
  </si>
  <si>
    <t>Diplodus sargus</t>
  </si>
  <si>
    <t>Diogenes pugilator</t>
  </si>
  <si>
    <t>Dicologoglossa cuneata</t>
  </si>
  <si>
    <t>Dichelopandalus bonnieri</t>
  </si>
  <si>
    <t>Dicentrarchus spp</t>
  </si>
  <si>
    <t>Dicentrarchus labrax (&gt; 40 cm)</t>
  </si>
  <si>
    <t>Dicentrarchus labrax (&lt; 40 cm)</t>
  </si>
  <si>
    <t>Diazona violacea</t>
  </si>
  <si>
    <t>Dentex spp</t>
  </si>
  <si>
    <t>Dentalium spp</t>
  </si>
  <si>
    <t>Dendrophyllia spp</t>
  </si>
  <si>
    <t>Dendrophyllia ramea</t>
  </si>
  <si>
    <t>Dendrobranchiata</t>
  </si>
  <si>
    <t>Delectopecten vitreus</t>
  </si>
  <si>
    <t>Decapterus punctatus</t>
  </si>
  <si>
    <t>Decapoda</t>
  </si>
  <si>
    <t>Decabrachia</t>
  </si>
  <si>
    <t>Deania spp</t>
  </si>
  <si>
    <t>Dasyatis violacea</t>
  </si>
  <si>
    <t>Dasyatis spp</t>
  </si>
  <si>
    <t>Cyprinus carpio</t>
  </si>
  <si>
    <t>Cynoscion regalis</t>
  </si>
  <si>
    <t>Cymbulia peroniii</t>
  </si>
  <si>
    <t>Cymbulia peronii</t>
  </si>
  <si>
    <t>Cyclothone spp</t>
  </si>
  <si>
    <t>Cumacea</t>
  </si>
  <si>
    <t>Crustacea</t>
  </si>
  <si>
    <t>Crinoidea</t>
  </si>
  <si>
    <t>Crepidula fornicata</t>
  </si>
  <si>
    <t>Crassostrea virginica</t>
  </si>
  <si>
    <t>Crassostrea sp.</t>
  </si>
  <si>
    <t>Crassostrea spp</t>
  </si>
  <si>
    <t>Crassostrea gigas</t>
  </si>
  <si>
    <t>Crangonidae</t>
  </si>
  <si>
    <t>Crangon crangon</t>
  </si>
  <si>
    <t>Coryphaena hippurus</t>
  </si>
  <si>
    <t>Corophiidea</t>
  </si>
  <si>
    <t>Corystes cassivelaunus</t>
  </si>
  <si>
    <t>Coristes cassivelanus</t>
  </si>
  <si>
    <t> 3.2</t>
  </si>
  <si>
    <t>Coris julis</t>
  </si>
  <si>
    <t>Corella parallelogramma</t>
  </si>
  <si>
    <t>Corallium spp</t>
  </si>
  <si>
    <t>Corallium rubrum</t>
  </si>
  <si>
    <t>Copepoda</t>
  </si>
  <si>
    <t>Comarmondia gracilis</t>
  </si>
  <si>
    <t>Colus sp.</t>
  </si>
  <si>
    <t>Colus spp</t>
  </si>
  <si>
    <t>Colus gracilis</t>
  </si>
  <si>
    <t>Coelorhynchus coelorhynchus</t>
  </si>
  <si>
    <t>Codium tomentosum</t>
  </si>
  <si>
    <t>Cnidaria</t>
  </si>
  <si>
    <t>Clupeoidei</t>
  </si>
  <si>
    <t>Clio pyramidata</t>
  </si>
  <si>
    <t>Cirolanidae</t>
  </si>
  <si>
    <t>Circomphalus casinus</t>
  </si>
  <si>
    <t>Cidaris cidaris</t>
  </si>
  <si>
    <t>Chromis chromis</t>
  </si>
  <si>
    <t>Chondrus crispus</t>
  </si>
  <si>
    <t>Chondrichthyes</t>
  </si>
  <si>
    <t>Chlorotocus crassicornis</t>
  </si>
  <si>
    <t>Chlorophyceae</t>
  </si>
  <si>
    <t>Chlorophthalmus agassizii</t>
  </si>
  <si>
    <t>Chloeia venusta</t>
  </si>
  <si>
    <t>Chlamys varia</t>
  </si>
  <si>
    <t>Chlamys islandica</t>
  </si>
  <si>
    <t>Chelophyes appendiculata</t>
  </si>
  <si>
    <t>Chelidonychtys cuculus (?33 cm)</t>
  </si>
  <si>
    <t>Chelidonichtys cuculus (?18 ?32 cm)</t>
  </si>
  <si>
    <t>Chelidonichtys cuculus (?17 cm)</t>
  </si>
  <si>
    <t>Chelidonichthys spp</t>
  </si>
  <si>
    <t>Chelidonichthys lucernus</t>
  </si>
  <si>
    <t>Chelidonichthys lucerna (?40 cm)</t>
  </si>
  <si>
    <t>Chelidonichthys lucerna (? 21 ?39 cm)</t>
  </si>
  <si>
    <t>Chelidonichthys lucerna (? 20 cm)</t>
  </si>
  <si>
    <t>Chelidonichthys lastoviza</t>
  </si>
  <si>
    <t>Chelidonichthys gurnardus</t>
  </si>
  <si>
    <t>Charonia lampax</t>
  </si>
  <si>
    <t>Charonia lampas</t>
  </si>
  <si>
    <t>Chamelea gallina</t>
  </si>
  <si>
    <t>Chaetognata</t>
  </si>
  <si>
    <t>Charonia rubicunda</t>
  </si>
  <si>
    <t>Chaetaster longipes</t>
  </si>
  <si>
    <t>Chaceon spp</t>
  </si>
  <si>
    <t>Chaceon quinquedens</t>
  </si>
  <si>
    <t>Chaceon affinis</t>
  </si>
  <si>
    <t>Cerastoderma spp</t>
  </si>
  <si>
    <t>Cerastoderma edule</t>
  </si>
  <si>
    <t>Cepola rubescens</t>
  </si>
  <si>
    <t>Cephalopoda</t>
  </si>
  <si>
    <t>Cavolinia spp</t>
  </si>
  <si>
    <t>Cavolinia inflexa</t>
  </si>
  <si>
    <t>Caryophyllia smithii</t>
  </si>
  <si>
    <t>Caridea</t>
  </si>
  <si>
    <t>Cardium spp</t>
  </si>
  <si>
    <t>Cardioidea</t>
  </si>
  <si>
    <t>Cardiidae</t>
  </si>
  <si>
    <t>Carcinus maenas</t>
  </si>
  <si>
    <t>Carcharias taurus</t>
  </si>
  <si>
    <t>Carcharhinus brachyurus</t>
  </si>
  <si>
    <t>Carcharhinidae</t>
  </si>
  <si>
    <t>Caranx hippos</t>
  </si>
  <si>
    <t>Carangolia barnardi</t>
  </si>
  <si>
    <t>Caprellidae</t>
  </si>
  <si>
    <t>Cancer pagurus</t>
  </si>
  <si>
    <t>Cancer bellianus</t>
  </si>
  <si>
    <t>Campogramma glaycos</t>
  </si>
  <si>
    <t>Calyptoconcha pellucida</t>
  </si>
  <si>
    <t>Calocaris macandreae</t>
  </si>
  <si>
    <t>Calocaris maecandrae</t>
  </si>
  <si>
    <t>Callista chione</t>
  </si>
  <si>
    <t>Calliostoma granulatum</t>
  </si>
  <si>
    <t>Callionymus spp</t>
  </si>
  <si>
    <t>Callianassa tyrrhena</t>
  </si>
  <si>
    <t>Callianassa spp</t>
  </si>
  <si>
    <t>Caliopsis parasitica</t>
  </si>
  <si>
    <t>Calliactis parasitica</t>
  </si>
  <si>
    <t>Calappa granulata</t>
  </si>
  <si>
    <t>Calanoida</t>
  </si>
  <si>
    <t>Buccinum undatum</t>
  </si>
  <si>
    <t>Buccinum humphreysianum</t>
  </si>
  <si>
    <t>Bruzelia typica</t>
  </si>
  <si>
    <t>Brissopsis lyrifera</t>
  </si>
  <si>
    <t>Brisingella coronata</t>
  </si>
  <si>
    <t>Brama spp</t>
  </si>
  <si>
    <t>Brachyura</t>
  </si>
  <si>
    <t>Bonnierella abyssorum</t>
  </si>
  <si>
    <t>Bolinus brandaris</t>
  </si>
  <si>
    <t>Bivalvia</t>
  </si>
  <si>
    <t>Beryx spp</t>
  </si>
  <si>
    <t>Belone belone gracilis</t>
  </si>
  <si>
    <t>Batrachoides spp</t>
  </si>
  <si>
    <t>Bathyraja spp</t>
  </si>
  <si>
    <t>Bathypolypus sponsalis</t>
  </si>
  <si>
    <t>Bathypolipus sponsalis</t>
  </si>
  <si>
    <t>Bathypolipus spp</t>
  </si>
  <si>
    <t>Bathypolypus arcticus</t>
  </si>
  <si>
    <t>Bathypolipus arcticus</t>
  </si>
  <si>
    <t>Bathypathes patula</t>
  </si>
  <si>
    <t>Bathynectes maravigna</t>
  </si>
  <si>
    <t>Bathymedon spp</t>
  </si>
  <si>
    <t>Balistes carolinensis</t>
  </si>
  <si>
    <t>Auxis thazard</t>
  </si>
  <si>
    <t>Atrina pectinata</t>
  </si>
  <si>
    <t>Atrina fragilis</t>
  </si>
  <si>
    <t>Atherina spp</t>
  </si>
  <si>
    <t>Atherina boyeri</t>
  </si>
  <si>
    <t>Atelecyclus undecimdentatus</t>
  </si>
  <si>
    <t>Atelecyclus rotundatus</t>
  </si>
  <si>
    <t>Astropecten irregularis</t>
  </si>
  <si>
    <t>Asteronyx loveni</t>
  </si>
  <si>
    <t>Asteronys loveni</t>
  </si>
  <si>
    <t xml:space="preserve">Asteroidea </t>
  </si>
  <si>
    <t>Astarte sulcata</t>
  </si>
  <si>
    <t>Astacilla longicornis</t>
  </si>
  <si>
    <t>Aspitrigla cuculus</t>
  </si>
  <si>
    <t>Ascophyllum nodosum</t>
  </si>
  <si>
    <t>Arrhis mediterraneus</t>
  </si>
  <si>
    <t>Arnoglossus spp</t>
  </si>
  <si>
    <t>Arminia tigrina</t>
  </si>
  <si>
    <t>Armina maculata</t>
  </si>
  <si>
    <t>Aristeus antenatus</t>
  </si>
  <si>
    <t>Aristeus antennatus</t>
  </si>
  <si>
    <t>Aristeidae</t>
  </si>
  <si>
    <t>Aristomorpha foliacea</t>
  </si>
  <si>
    <t>Aristaeomorpha foliacea</t>
  </si>
  <si>
    <t>Argyropelecus spp</t>
  </si>
  <si>
    <t>Argobuccinum olearium</t>
  </si>
  <si>
    <t>Argissa hamatipes</t>
  </si>
  <si>
    <t>Argentina spp</t>
  </si>
  <si>
    <t>Arenicola marina</t>
  </si>
  <si>
    <t>Arculfia spp</t>
  </si>
  <si>
    <t>Arabella iricolor</t>
  </si>
  <si>
    <t>Aporrhais serresianus</t>
  </si>
  <si>
    <t>Aporrhais pespelicani</t>
  </si>
  <si>
    <t>Apogon imberbis</t>
  </si>
  <si>
    <t xml:space="preserve">Apodes </t>
  </si>
  <si>
    <t xml:space="preserve">Aphroditidae </t>
  </si>
  <si>
    <t>Aphrodite aculeata</t>
  </si>
  <si>
    <t>Aphrodita aculeata</t>
  </si>
  <si>
    <t>Aperiovula adriatica</t>
  </si>
  <si>
    <t>Anthuridae</t>
  </si>
  <si>
    <t xml:space="preserve">Anthozoa </t>
  </si>
  <si>
    <t>Anseropoda placenta</t>
  </si>
  <si>
    <t>Anseropoda membranacea</t>
  </si>
  <si>
    <t>Anotopterus pharao</t>
  </si>
  <si>
    <t>Anomura</t>
  </si>
  <si>
    <t>Anilocra physoides</t>
  </si>
  <si>
    <t>Anguilla spp</t>
  </si>
  <si>
    <t>Anguiliforme</t>
  </si>
  <si>
    <t>Anemonia sulcata</t>
  </si>
  <si>
    <t>Anemona</t>
  </si>
  <si>
    <t>Anarhichas spp</t>
  </si>
  <si>
    <t>Anapagurus spp</t>
  </si>
  <si>
    <t>Anapagurus laevis</t>
  </si>
  <si>
    <t xml:space="preserve">Anacanthini </t>
  </si>
  <si>
    <t>Amphiura filiformis</t>
  </si>
  <si>
    <t>Amphipoda</t>
  </si>
  <si>
    <t>Ampeliscidae</t>
  </si>
  <si>
    <t>Ampelisca spp</t>
  </si>
  <si>
    <t>Ampelisca aequicornis</t>
  </si>
  <si>
    <t>Ammodytes spp</t>
  </si>
  <si>
    <t>Alpheus glaber</t>
  </si>
  <si>
    <t>Alpheus dentipes</t>
  </si>
  <si>
    <t>Alosa spp</t>
  </si>
  <si>
    <t>Alopias spp</t>
  </si>
  <si>
    <t>Alloteuthis subulata</t>
  </si>
  <si>
    <t>Alloteuthis spp</t>
  </si>
  <si>
    <t>Alloteuthis media</t>
  </si>
  <si>
    <t>Alloteuthis africana</t>
  </si>
  <si>
    <t>Algae</t>
  </si>
  <si>
    <t xml:space="preserve">Alepocephalidae </t>
  </si>
  <si>
    <t>Alcyonium spp</t>
  </si>
  <si>
    <t>Alcyonium palmatum</t>
  </si>
  <si>
    <t>Alcionum palmatum</t>
  </si>
  <si>
    <t>Aequipecten opercularis</t>
  </si>
  <si>
    <t>Adamsia palliata</t>
  </si>
  <si>
    <t>Adamsia carcinopados</t>
  </si>
  <si>
    <t>Actinopterigios</t>
  </si>
  <si>
    <t>Actinia</t>
  </si>
  <si>
    <t>Actinia roja</t>
  </si>
  <si>
    <t>Actinauge richardi</t>
  </si>
  <si>
    <t>Acipenser spp</t>
  </si>
  <si>
    <t>Acanthocybium solandri</t>
  </si>
  <si>
    <t>Acanthocardia paucicostata</t>
  </si>
  <si>
    <t>Acanthocardia echinata</t>
  </si>
  <si>
    <t>Acanthocardia aculeata</t>
  </si>
  <si>
    <t>Acantephyra spp</t>
  </si>
  <si>
    <t>Acantephyra purpurea</t>
  </si>
  <si>
    <t>Acantephyra pelagica</t>
  </si>
  <si>
    <t>Acantephyra eximia</t>
  </si>
  <si>
    <t>Abudefduf spp</t>
  </si>
  <si>
    <t>SE</t>
  </si>
  <si>
    <t>TL</t>
  </si>
  <si>
    <t>species</t>
  </si>
  <si>
    <t>match from list</t>
  </si>
  <si>
    <t>Abudefduf</t>
  </si>
  <si>
    <t>Acantephyra</t>
  </si>
  <si>
    <t>Acanthocardia</t>
  </si>
  <si>
    <t>Acanthocybium</t>
  </si>
  <si>
    <t>Actinauge</t>
  </si>
  <si>
    <t>Adamsia</t>
  </si>
  <si>
    <t>Aequipecten</t>
  </si>
  <si>
    <t>Alcionum</t>
  </si>
  <si>
    <t>Alcyonium</t>
  </si>
  <si>
    <t>Alloteuthis</t>
  </si>
  <si>
    <t>Alopias</t>
  </si>
  <si>
    <t>Alpheus</t>
  </si>
  <si>
    <t>Ampelisca</t>
  </si>
  <si>
    <t>Amphiura</t>
  </si>
  <si>
    <t>Anacanthini</t>
  </si>
  <si>
    <t>Anapagurus</t>
  </si>
  <si>
    <t>Anemonia</t>
  </si>
  <si>
    <t>Anilocra</t>
  </si>
  <si>
    <t>Anotopterus</t>
  </si>
  <si>
    <t>Anseropoda</t>
  </si>
  <si>
    <t>Anthozoa</t>
  </si>
  <si>
    <t>Aperiovula</t>
  </si>
  <si>
    <t>Aphrodita</t>
  </si>
  <si>
    <t>Aphrodite</t>
  </si>
  <si>
    <t>Aphroditidae</t>
  </si>
  <si>
    <t>Apodes</t>
  </si>
  <si>
    <t>Apogon</t>
  </si>
  <si>
    <t>Aporrhais</t>
  </si>
  <si>
    <t>Arabella</t>
  </si>
  <si>
    <t>Arculfia</t>
  </si>
  <si>
    <t>Arenicola</t>
  </si>
  <si>
    <t>Argissa</t>
  </si>
  <si>
    <t>Argobuccinum</t>
  </si>
  <si>
    <t>Aristaeomorpha</t>
  </si>
  <si>
    <t>Aristomorpha</t>
  </si>
  <si>
    <t>Aristeus</t>
  </si>
  <si>
    <t>Armina</t>
  </si>
  <si>
    <t>Arminia</t>
  </si>
  <si>
    <t>Arrhis</t>
  </si>
  <si>
    <t>Ascophyllum</t>
  </si>
  <si>
    <t>Aspitrigla</t>
  </si>
  <si>
    <t>Astacilla</t>
  </si>
  <si>
    <t>Astarte</t>
  </si>
  <si>
    <t>Asteroidea</t>
  </si>
  <si>
    <t>Asteronys</t>
  </si>
  <si>
    <t>Asteronyx</t>
  </si>
  <si>
    <t>Astropecten</t>
  </si>
  <si>
    <t>Atelecyclus</t>
  </si>
  <si>
    <t>Atrina</t>
  </si>
  <si>
    <t>Bathymedon</t>
  </si>
  <si>
    <t>Bathynectes</t>
  </si>
  <si>
    <t>Bathypathes</t>
  </si>
  <si>
    <t>Bathypolipus</t>
  </si>
  <si>
    <t>Bathypolypus</t>
  </si>
  <si>
    <t>Bathyraja</t>
  </si>
  <si>
    <t>Batrachoides</t>
  </si>
  <si>
    <t>Bolinus</t>
  </si>
  <si>
    <t>Bonnierella</t>
  </si>
  <si>
    <t>Brisingella</t>
  </si>
  <si>
    <t>Brissopsis</t>
  </si>
  <si>
    <t>Bruzelia</t>
  </si>
  <si>
    <t>Buccinum</t>
  </si>
  <si>
    <t>Calappa</t>
  </si>
  <si>
    <t>Calliactis</t>
  </si>
  <si>
    <t>Caliopsis</t>
  </si>
  <si>
    <t>Callianassa</t>
  </si>
  <si>
    <t>Calliostoma</t>
  </si>
  <si>
    <t>Callista</t>
  </si>
  <si>
    <t>Calocaris</t>
  </si>
  <si>
    <t>Calyptoconcha</t>
  </si>
  <si>
    <t>Campogramma</t>
  </si>
  <si>
    <t>Cancer</t>
  </si>
  <si>
    <t>Carangolia</t>
  </si>
  <si>
    <t>Carcharhinus</t>
  </si>
  <si>
    <t>Carcharias</t>
  </si>
  <si>
    <t>Carcinus</t>
  </si>
  <si>
    <t>Cardium</t>
  </si>
  <si>
    <t>Caryophyllia</t>
  </si>
  <si>
    <t>Cavolinia</t>
  </si>
  <si>
    <t>Cerastoderma</t>
  </si>
  <si>
    <t>Cetorhinus</t>
  </si>
  <si>
    <t>Chaceon</t>
  </si>
  <si>
    <t>Chaetaster</t>
  </si>
  <si>
    <t>Charonia</t>
  </si>
  <si>
    <t>Chamelea</t>
  </si>
  <si>
    <t>Chelidonichtys</t>
  </si>
  <si>
    <t>Chelidonychtys</t>
  </si>
  <si>
    <t>Chelophyes</t>
  </si>
  <si>
    <t>Chlamys</t>
  </si>
  <si>
    <t>Chloeia</t>
  </si>
  <si>
    <t>Chlorotocus</t>
  </si>
  <si>
    <t>Chondrus</t>
  </si>
  <si>
    <t>Chromis</t>
  </si>
  <si>
    <t>Cidaris</t>
  </si>
  <si>
    <t>Circomphalus</t>
  </si>
  <si>
    <t>Clio</t>
  </si>
  <si>
    <t>Codium</t>
  </si>
  <si>
    <t>Coelorhynchus</t>
  </si>
  <si>
    <t>Colus</t>
  </si>
  <si>
    <t>Comarmondia</t>
  </si>
  <si>
    <t>Corallium</t>
  </si>
  <si>
    <t>Corella</t>
  </si>
  <si>
    <t>Coris</t>
  </si>
  <si>
    <t>Coristes</t>
  </si>
  <si>
    <t>Corystes</t>
  </si>
  <si>
    <t>Coryphaena</t>
  </si>
  <si>
    <t>Crangon</t>
  </si>
  <si>
    <t>Crassostrea</t>
  </si>
  <si>
    <t>Crepidula</t>
  </si>
  <si>
    <t>Cymbulia</t>
  </si>
  <si>
    <t>Cynoscion</t>
  </si>
  <si>
    <t>Cyprinus</t>
  </si>
  <si>
    <t>Decapterus</t>
  </si>
  <si>
    <t>Delectopecten</t>
  </si>
  <si>
    <t>Dendrophyllia</t>
  </si>
  <si>
    <t>Dentalium</t>
  </si>
  <si>
    <t>Diazona</t>
  </si>
  <si>
    <t>Dichelopandalus</t>
  </si>
  <si>
    <t>Dicologoglossa</t>
  </si>
  <si>
    <t>Diogenes</t>
  </si>
  <si>
    <t>Donax</t>
  </si>
  <si>
    <t>Dosinia</t>
  </si>
  <si>
    <t>Ebalia</t>
  </si>
  <si>
    <t>Echinocardium</t>
  </si>
  <si>
    <t>Echinocyamus</t>
  </si>
  <si>
    <t>Echinus</t>
  </si>
  <si>
    <t>Eledone</t>
  </si>
  <si>
    <t>Ensis</t>
  </si>
  <si>
    <t>Ephyrina</t>
  </si>
  <si>
    <t>Epitonium</t>
  </si>
  <si>
    <t>Epizoanthus</t>
  </si>
  <si>
    <t>Erythrops</t>
  </si>
  <si>
    <t>Euphasia</t>
  </si>
  <si>
    <t>Euphausia</t>
  </si>
  <si>
    <t>Eurynome</t>
  </si>
  <si>
    <t>Eusergestes</t>
  </si>
  <si>
    <t>Eusirus</t>
  </si>
  <si>
    <t>Euspira</t>
  </si>
  <si>
    <t>Euthynnus</t>
  </si>
  <si>
    <t>Fucus</t>
  </si>
  <si>
    <t>Funiculina</t>
  </si>
  <si>
    <t>Galathea</t>
  </si>
  <si>
    <t>Galeocerdo</t>
  </si>
  <si>
    <t>Galeodea</t>
  </si>
  <si>
    <t>Gammaropsis</t>
  </si>
  <si>
    <t>Gasteropteron</t>
  </si>
  <si>
    <t>Gastrosaccus</t>
  </si>
  <si>
    <t>Gelidium</t>
  </si>
  <si>
    <t>Geryon</t>
  </si>
  <si>
    <t>Gibbula</t>
  </si>
  <si>
    <t>Glycera</t>
  </si>
  <si>
    <t>Glycymeris</t>
  </si>
  <si>
    <t>Gnatophausia</t>
  </si>
  <si>
    <t>Gnathophausia</t>
  </si>
  <si>
    <t>Gobioidei+Callionymoidei</t>
  </si>
  <si>
    <t>Goneplax</t>
  </si>
  <si>
    <t>Gracilechinus</t>
  </si>
  <si>
    <t>Griphus</t>
  </si>
  <si>
    <t>Gymnura</t>
  </si>
  <si>
    <t>Halice</t>
  </si>
  <si>
    <t>Haliotis</t>
  </si>
  <si>
    <t>Harpinia</t>
  </si>
  <si>
    <t>Hidroides</t>
  </si>
  <si>
    <t>Himanthalia</t>
  </si>
  <si>
    <t>Hinia</t>
  </si>
  <si>
    <t>Hirundichthys</t>
  </si>
  <si>
    <t>Histioteuthis</t>
  </si>
  <si>
    <t>Holothuria</t>
  </si>
  <si>
    <t>Homarus</t>
  </si>
  <si>
    <t>Hyalinoecia</t>
  </si>
  <si>
    <t>Hymenodiscus</t>
  </si>
  <si>
    <t>Illex</t>
  </si>
  <si>
    <t>Inachus</t>
  </si>
  <si>
    <t>Istiophorus</t>
  </si>
  <si>
    <t>Isurus</t>
  </si>
  <si>
    <t>Jaxea</t>
  </si>
  <si>
    <t>Jujubinus</t>
  </si>
  <si>
    <t>Katsuwonus</t>
  </si>
  <si>
    <t>L.</t>
  </si>
  <si>
    <t>Laetmogone</t>
  </si>
  <si>
    <t>Laetmonice</t>
  </si>
  <si>
    <t>Laevicardium</t>
  </si>
  <si>
    <t>Lampris</t>
  </si>
  <si>
    <t>Lepas</t>
  </si>
  <si>
    <t>Lepechinella</t>
  </si>
  <si>
    <t>Lepidocybium</t>
  </si>
  <si>
    <t>Leptometra</t>
  </si>
  <si>
    <t>Leptopentacta</t>
  </si>
  <si>
    <t>Lichia</t>
  </si>
  <si>
    <t>Liocarcinus</t>
  </si>
  <si>
    <t>Lithodes</t>
  </si>
  <si>
    <t>Littorina</t>
  </si>
  <si>
    <t>Loligo</t>
  </si>
  <si>
    <t>Lophogaster</t>
  </si>
  <si>
    <t>Luidia</t>
  </si>
  <si>
    <t>Lunatia</t>
  </si>
  <si>
    <t>Lytocarpia</t>
  </si>
  <si>
    <t>M.</t>
  </si>
  <si>
    <t>Macropipus</t>
  </si>
  <si>
    <t>Macropodia</t>
  </si>
  <si>
    <t>Maja</t>
  </si>
  <si>
    <t>Makaira</t>
  </si>
  <si>
    <t>Mallotus</t>
  </si>
  <si>
    <t>Marthasterias</t>
  </si>
  <si>
    <t>Meganyctiphanes</t>
  </si>
  <si>
    <t>Melanocharacidium</t>
  </si>
  <si>
    <t>Mercenaria</t>
  </si>
  <si>
    <t>Meretrix</t>
  </si>
  <si>
    <t>Mimachlamys</t>
  </si>
  <si>
    <t>Monadeus</t>
  </si>
  <si>
    <t>Monoculodes</t>
  </si>
  <si>
    <t>Monodaeus</t>
  </si>
  <si>
    <t>Morone</t>
  </si>
  <si>
    <t>Munida</t>
  </si>
  <si>
    <t>Munnopsis</t>
  </si>
  <si>
    <t>Munnopsurus</t>
  </si>
  <si>
    <t>Murex</t>
  </si>
  <si>
    <t>Mycteroperca</t>
  </si>
  <si>
    <t>Mysideis</t>
  </si>
  <si>
    <t>Mytilus</t>
  </si>
  <si>
    <t>Nassarius</t>
  </si>
  <si>
    <t>Natatolana</t>
  </si>
  <si>
    <t>Natica</t>
  </si>
  <si>
    <t>Necora</t>
  </si>
  <si>
    <t>Nematoscelis</t>
  </si>
  <si>
    <t>Neorossia</t>
  </si>
  <si>
    <t>Neoscopelus</t>
  </si>
  <si>
    <t>Nephrops</t>
  </si>
  <si>
    <t>Neptunea</t>
  </si>
  <si>
    <t>Nicippe</t>
  </si>
  <si>
    <t>Nictyphanes</t>
  </si>
  <si>
    <t>Nymphaster</t>
  </si>
  <si>
    <t>Oblada</t>
  </si>
  <si>
    <t>Ocinebrina</t>
  </si>
  <si>
    <t>Octopus</t>
  </si>
  <si>
    <t>Oedalechilus</t>
  </si>
  <si>
    <t>Ommastrephes</t>
  </si>
  <si>
    <t>Oncorhynchus</t>
  </si>
  <si>
    <t>Ophiocomina</t>
  </si>
  <si>
    <t>Ophiotrix</t>
  </si>
  <si>
    <t>Ophiothrix</t>
  </si>
  <si>
    <t>Ophiura</t>
  </si>
  <si>
    <t>Opistoteuthis</t>
  </si>
  <si>
    <t>Oplophorus</t>
  </si>
  <si>
    <t>Orcynopsis</t>
  </si>
  <si>
    <t>Ostrea</t>
  </si>
  <si>
    <t>Pagurus</t>
  </si>
  <si>
    <t>Palaemon</t>
  </si>
  <si>
    <t>Palinurus</t>
  </si>
  <si>
    <t>Pandalina</t>
  </si>
  <si>
    <t>Pandalus</t>
  </si>
  <si>
    <t>Paphia</t>
  </si>
  <si>
    <t>Paracentrotus</t>
  </si>
  <si>
    <t>Paralithodes</t>
  </si>
  <si>
    <t>Paramblyops</t>
  </si>
  <si>
    <t>Parapagurus</t>
  </si>
  <si>
    <t>Parapasiphaea</t>
  </si>
  <si>
    <t>Parapenaeus</t>
  </si>
  <si>
    <t>Parapseudomma</t>
  </si>
  <si>
    <t>Parastichopus</t>
  </si>
  <si>
    <t>Parerythrops</t>
  </si>
  <si>
    <t>Paromola</t>
  </si>
  <si>
    <t>Parvipalpus</t>
  </si>
  <si>
    <t>Pasiphaea</t>
  </si>
  <si>
    <t>Patella</t>
  </si>
  <si>
    <t>Patina</t>
  </si>
  <si>
    <t>Pecten</t>
  </si>
  <si>
    <t>Pectinaria</t>
  </si>
  <si>
    <t>Pelagia</t>
  </si>
  <si>
    <t>Peltaster</t>
  </si>
  <si>
    <t>Penaeopsis</t>
  </si>
  <si>
    <t>Penaeus</t>
  </si>
  <si>
    <t>Pennatula</t>
  </si>
  <si>
    <t>Perinereis</t>
  </si>
  <si>
    <t>Phakellia</t>
  </si>
  <si>
    <t>Philocheras</t>
  </si>
  <si>
    <t>Phormosoma</t>
  </si>
  <si>
    <t>Phronima</t>
  </si>
  <si>
    <t>Phtisica</t>
  </si>
  <si>
    <t>Pirimela</t>
  </si>
  <si>
    <t>Plesionika</t>
  </si>
  <si>
    <t>Plesiopenaeus</t>
  </si>
  <si>
    <t>Plumularia</t>
  </si>
  <si>
    <t>Pollicipes</t>
  </si>
  <si>
    <t>Polybius</t>
  </si>
  <si>
    <t>Polycheles</t>
  </si>
  <si>
    <t>Pomatochistus</t>
  </si>
  <si>
    <t>Pontaster</t>
  </si>
  <si>
    <t>Pontobdella</t>
  </si>
  <si>
    <t>Pontophilus</t>
  </si>
  <si>
    <t>Porania</t>
  </si>
  <si>
    <t>Porphyra</t>
  </si>
  <si>
    <t>Portunus</t>
  </si>
  <si>
    <t>Prionace</t>
  </si>
  <si>
    <t>Processa</t>
  </si>
  <si>
    <t>Psammechinus</t>
  </si>
  <si>
    <t>Psathyrocaris</t>
  </si>
  <si>
    <t>Psetta</t>
  </si>
  <si>
    <t>Psettodes</t>
  </si>
  <si>
    <t>Pseudomma</t>
  </si>
  <si>
    <t>Pseudotiron</t>
  </si>
  <si>
    <t>Psilaster</t>
  </si>
  <si>
    <t>Pteria</t>
  </si>
  <si>
    <t>Pteroeides</t>
  </si>
  <si>
    <t>Pycnodonte</t>
  </si>
  <si>
    <t>Rachotropis</t>
  </si>
  <si>
    <t>Ranella</t>
  </si>
  <si>
    <t>Rhachotropis</t>
  </si>
  <si>
    <t>Rissoides</t>
  </si>
  <si>
    <t>Rochinia</t>
  </si>
  <si>
    <t>Rondeletiola</t>
  </si>
  <si>
    <t>Rossia</t>
  </si>
  <si>
    <t>Ruditapes</t>
  </si>
  <si>
    <t>Sabella</t>
  </si>
  <si>
    <t>Saccorhiza</t>
  </si>
  <si>
    <t>Scaeurgus</t>
  </si>
  <si>
    <t>Scalpellum</t>
  </si>
  <si>
    <t>Scaphander</t>
  </si>
  <si>
    <t>Sciaena</t>
  </si>
  <si>
    <t>Scomberomorus</t>
  </si>
  <si>
    <t>Scyllarus</t>
  </si>
  <si>
    <t>Semicassis</t>
  </si>
  <si>
    <t>Sepia</t>
  </si>
  <si>
    <t>Sepietta</t>
  </si>
  <si>
    <t>Sepiola</t>
  </si>
  <si>
    <t>Sergestes</t>
  </si>
  <si>
    <t>Sergia</t>
  </si>
  <si>
    <t>Seriola</t>
  </si>
  <si>
    <t>Sinónimo</t>
  </si>
  <si>
    <t>Sipunculus</t>
  </si>
  <si>
    <t>Solen</t>
  </si>
  <si>
    <t>Solenocera</t>
  </si>
  <si>
    <t>Spatangus</t>
  </si>
  <si>
    <t>Sphyrna</t>
  </si>
  <si>
    <t>Spisula</t>
  </si>
  <si>
    <t>Squatina</t>
  </si>
  <si>
    <t>Squilla</t>
  </si>
  <si>
    <t>Sternaspis</t>
  </si>
  <si>
    <t>Stichastrella</t>
  </si>
  <si>
    <t>Stichopus</t>
  </si>
  <si>
    <t>Strongylocentrotus</t>
  </si>
  <si>
    <t>Synaptura</t>
  </si>
  <si>
    <t>Syrrhoe</t>
  </si>
  <si>
    <t>Systellaspis</t>
  </si>
  <si>
    <t>Tapes</t>
  </si>
  <si>
    <t>Tellina</t>
  </si>
  <si>
    <t>Tethyaster</t>
  </si>
  <si>
    <t>Tetrapturus</t>
  </si>
  <si>
    <t>Thia</t>
  </si>
  <si>
    <t>Thyrsites</t>
  </si>
  <si>
    <t>Thyssanoessa</t>
  </si>
  <si>
    <t>Todarodes</t>
  </si>
  <si>
    <t>Todaropsis</t>
  </si>
  <si>
    <t>Trachinotus</t>
  </si>
  <si>
    <t>Trachythyone</t>
  </si>
  <si>
    <t>Trichiurus</t>
  </si>
  <si>
    <t>Troschelia</t>
  </si>
  <si>
    <t>Tryphosella</t>
  </si>
  <si>
    <t>Tryphosites</t>
  </si>
  <si>
    <t>Turritella</t>
  </si>
  <si>
    <t>Undaria</t>
  </si>
  <si>
    <t>Upogebia</t>
  </si>
  <si>
    <t>Venerupis</t>
  </si>
  <si>
    <t>Venus</t>
  </si>
  <si>
    <t>Veretillum</t>
  </si>
  <si>
    <t>Xantho</t>
  </si>
  <si>
    <t>match from species list</t>
  </si>
  <si>
    <t>match from genus list</t>
  </si>
  <si>
    <t>matches</t>
  </si>
  <si>
    <t>species id issue with D tortonesei e.g. GNSFraOT4</t>
  </si>
  <si>
    <t>include  D tortonesei in Channel</t>
  </si>
  <si>
    <t>unclassified</t>
  </si>
  <si>
    <t>Cephalopods</t>
  </si>
  <si>
    <t>Ray's bream</t>
  </si>
  <si>
    <t>Austrorossia</t>
  </si>
  <si>
    <t>(EUROPEAN)STURGEON</t>
  </si>
  <si>
    <t>STU</t>
  </si>
  <si>
    <t>Bentho-piscivore</t>
  </si>
  <si>
    <t>Small sharks</t>
  </si>
  <si>
    <t>Spotted dogfish</t>
  </si>
  <si>
    <t>PEL</t>
  </si>
  <si>
    <t>Miscellaneous filter feeding pelagic fish</t>
  </si>
  <si>
    <t>DEM</t>
  </si>
  <si>
    <t>Atlantic Salmon</t>
  </si>
  <si>
    <t>Large demersal fish</t>
  </si>
  <si>
    <t>STONE CRAB</t>
  </si>
  <si>
    <t>LDM</t>
  </si>
  <si>
    <t>Large crabs</t>
  </si>
  <si>
    <t>Edible crab</t>
  </si>
  <si>
    <t>EDIBLE CRAB</t>
  </si>
  <si>
    <t>CRE</t>
  </si>
  <si>
    <t>SEY</t>
  </si>
  <si>
    <t>ROM</t>
  </si>
  <si>
    <t>OCTOPUSES</t>
  </si>
  <si>
    <t>OCT</t>
  </si>
  <si>
    <t>GOLDSINNY</t>
  </si>
  <si>
    <t>GDY</t>
  </si>
  <si>
    <t>Small demersal fish</t>
  </si>
  <si>
    <t>THREE-SPINED STICKLEBACK</t>
  </si>
  <si>
    <t>TSS</t>
  </si>
  <si>
    <t>Zenopsis ocellata</t>
  </si>
  <si>
    <t>Percichthyidae</t>
  </si>
  <si>
    <t>Notolepis rissoi</t>
  </si>
  <si>
    <t>SEA SPIDER</t>
  </si>
  <si>
    <t>PGL</t>
  </si>
  <si>
    <t>Pycnogonum littorale</t>
  </si>
  <si>
    <t>Pycnogonum litorale</t>
  </si>
  <si>
    <t>Small mobile epifauna</t>
  </si>
  <si>
    <t>NORWAY LOBSTER</t>
  </si>
  <si>
    <t>NEP</t>
  </si>
  <si>
    <t>SEA TROUT (BROWN TROUT)</t>
  </si>
  <si>
    <t>TRS</t>
  </si>
  <si>
    <t>European lobster</t>
  </si>
  <si>
    <t>EUROPEAN LOBSTER</t>
  </si>
  <si>
    <t>LBE</t>
  </si>
  <si>
    <t>STO</t>
  </si>
  <si>
    <t>Common cuttlefish</t>
  </si>
  <si>
    <t>COMMON CUTTLEFISH</t>
  </si>
  <si>
    <t>CTC</t>
  </si>
  <si>
    <t>Octopuses nei</t>
  </si>
  <si>
    <t>Common squids nei</t>
  </si>
  <si>
    <t>SQUID</t>
  </si>
  <si>
    <t>LLV</t>
  </si>
  <si>
    <t>Loligo subulata</t>
  </si>
  <si>
    <t>GREAT PIPEFISH</t>
  </si>
  <si>
    <t>GPF</t>
  </si>
  <si>
    <t>Average over North Sea species in Lesuerigobius</t>
  </si>
  <si>
    <t>European pilchard(=Sardine)</t>
  </si>
  <si>
    <t>Sardine</t>
  </si>
  <si>
    <t>EUROPEAN ANCHOVY</t>
  </si>
  <si>
    <t>ANE</t>
  </si>
  <si>
    <t>RABBIT FISH(RAT-TAIL)</t>
  </si>
  <si>
    <t>RBF</t>
  </si>
  <si>
    <t>Planktivore</t>
  </si>
  <si>
    <t>European sprat</t>
  </si>
  <si>
    <t>SPR</t>
  </si>
  <si>
    <t>Piscivore</t>
  </si>
  <si>
    <t>COMMON LING</t>
  </si>
  <si>
    <t>LIN</t>
  </si>
  <si>
    <t>Other gadoids (large)</t>
  </si>
  <si>
    <t>Benthivore</t>
  </si>
  <si>
    <t>Witch flounder</t>
  </si>
  <si>
    <t>WITCH</t>
  </si>
  <si>
    <t>WIT</t>
  </si>
  <si>
    <t>NILSSON'S PIPEFISH</t>
  </si>
  <si>
    <t>NPF</t>
  </si>
  <si>
    <t>WEG</t>
  </si>
  <si>
    <t>TURBOT</t>
  </si>
  <si>
    <t>TUR</t>
  </si>
  <si>
    <t>GREATER FORKBEARD</t>
  </si>
  <si>
    <t>GFB</t>
  </si>
  <si>
    <t>Average over North Sea species in Syngnathus</t>
  </si>
  <si>
    <t>mous2000</t>
  </si>
  <si>
    <t>WHITING-POUT (BIB)</t>
  </si>
  <si>
    <t>BIB</t>
  </si>
  <si>
    <t>Other gadoids (small)</t>
  </si>
  <si>
    <t>WHITE-ANGLERFISH</t>
  </si>
  <si>
    <t>WAF</t>
  </si>
  <si>
    <t>Monkfish</t>
  </si>
  <si>
    <t>IMPERIAL SCALDFISH</t>
  </si>
  <si>
    <t>ISF</t>
  </si>
  <si>
    <t>EELS</t>
  </si>
  <si>
    <t>EEL</t>
  </si>
  <si>
    <t>EUROPEAN EEL</t>
  </si>
  <si>
    <t>ELE</t>
  </si>
  <si>
    <t>EUROPEAN CONGER EEL</t>
  </si>
  <si>
    <t>COE</t>
  </si>
  <si>
    <t>BRILL</t>
  </si>
  <si>
    <t>BLL</t>
  </si>
  <si>
    <t>Ecotypes</t>
  </si>
  <si>
    <t>SILVERY POUT</t>
  </si>
  <si>
    <t>SYP</t>
  </si>
  <si>
    <t>Atlantic mackerel</t>
  </si>
  <si>
    <t>(EUROPEAN) MACKEREL</t>
  </si>
  <si>
    <t>MAC</t>
  </si>
  <si>
    <t xml:space="preserve">Mackerel </t>
  </si>
  <si>
    <t>SOL</t>
  </si>
  <si>
    <t>Solea vulgaris</t>
  </si>
  <si>
    <t>Lemon Sole</t>
  </si>
  <si>
    <t>LEMON SOLE</t>
  </si>
  <si>
    <t>LEM</t>
  </si>
  <si>
    <t>LESSER FORKBEARD</t>
  </si>
  <si>
    <t>LFB</t>
  </si>
  <si>
    <t>GREY GURNARD</t>
  </si>
  <si>
    <t>GUG</t>
  </si>
  <si>
    <t>Atlantic wolffish</t>
  </si>
  <si>
    <t>Catfish (Wolf-fish)</t>
  </si>
  <si>
    <t>CAA</t>
  </si>
  <si>
    <t>Anarhichas ocellatus</t>
  </si>
  <si>
    <t>Anarrhichthys ocellatus</t>
  </si>
  <si>
    <t>Atlantic cod</t>
  </si>
  <si>
    <t>COD</t>
  </si>
  <si>
    <t>Cod (adult)</t>
  </si>
  <si>
    <t>Average over North Sea species in Syngnathidae</t>
  </si>
  <si>
    <t>Acentronura</t>
  </si>
  <si>
    <t>RED GURNARD</t>
  </si>
  <si>
    <t>GUR</t>
  </si>
  <si>
    <t>Average over North Sea species in Bothidae</t>
  </si>
  <si>
    <t>Average over North Sea species in Arnoglossus</t>
  </si>
  <si>
    <t>Atlantic herring</t>
  </si>
  <si>
    <t>HERRING</t>
  </si>
  <si>
    <t>HER</t>
  </si>
  <si>
    <t>Herring (adult)</t>
  </si>
  <si>
    <t>VELVET BELLY</t>
  </si>
  <si>
    <t>VBY</t>
  </si>
  <si>
    <t>SPOTTED RAY</t>
  </si>
  <si>
    <t>SDR</t>
  </si>
  <si>
    <t>Starry ray + others</t>
  </si>
  <si>
    <t>Other rays</t>
  </si>
  <si>
    <t>UNDULATE RAY</t>
  </si>
  <si>
    <t>UNR</t>
  </si>
  <si>
    <t>SEA LAMPREY</t>
  </si>
  <si>
    <t>SLY</t>
  </si>
  <si>
    <t>THORNBACK RAY (ROKER)</t>
  </si>
  <si>
    <t>THR</t>
  </si>
  <si>
    <t>Mesopelagic</t>
  </si>
  <si>
    <t>Blue whiting(=Poutassou)</t>
  </si>
  <si>
    <t>BLUE WHITING</t>
  </si>
  <si>
    <t>WHB</t>
  </si>
  <si>
    <t>TUSK</t>
  </si>
  <si>
    <t>USK</t>
  </si>
  <si>
    <t>WHITING</t>
  </si>
  <si>
    <t>WHG</t>
  </si>
  <si>
    <t>Whiting (adult)</t>
  </si>
  <si>
    <t>Triglops pingeli</t>
  </si>
  <si>
    <t>Triglops pingelii</t>
  </si>
  <si>
    <t>NORWAY HADDOCK</t>
  </si>
  <si>
    <t>REG</t>
  </si>
  <si>
    <t>Saithe(=Pollock)</t>
  </si>
  <si>
    <t>SAITHE</t>
  </si>
  <si>
    <t>POK</t>
  </si>
  <si>
    <t>Saithe (adult)</t>
  </si>
  <si>
    <t>SAND GOBY</t>
  </si>
  <si>
    <t>SDG</t>
  </si>
  <si>
    <t>sandgoby</t>
  </si>
  <si>
    <t>TRANSPARENT GOBY</t>
  </si>
  <si>
    <t>TPG</t>
  </si>
  <si>
    <t>CRYSTAL GOBY</t>
  </si>
  <si>
    <t>CLG</t>
  </si>
  <si>
    <t>Mullets nei</t>
  </si>
  <si>
    <t>GREY MULLET</t>
  </si>
  <si>
    <t>MTG</t>
  </si>
  <si>
    <t>Average over North Sea species in Gobiidae</t>
  </si>
  <si>
    <t>GOBIES</t>
  </si>
  <si>
    <t>GPA</t>
  </si>
  <si>
    <t>HADDOCK</t>
  </si>
  <si>
    <t>HAD</t>
  </si>
  <si>
    <t>Haddock (adult)</t>
  </si>
  <si>
    <t>THIN LIPPED MULLET</t>
  </si>
  <si>
    <t>MTN</t>
  </si>
  <si>
    <t>BLUE LING</t>
  </si>
  <si>
    <t>BLI</t>
  </si>
  <si>
    <t>European hake</t>
  </si>
  <si>
    <t>EUROPEAN HAKE</t>
  </si>
  <si>
    <t>HKE</t>
  </si>
  <si>
    <t>Average over North Sea species in Zeugopterus</t>
  </si>
  <si>
    <t>Average over North Sea species in Triglidae</t>
  </si>
  <si>
    <t>Gurnard and Latchet</t>
  </si>
  <si>
    <t>Average over North Sea species in Microchirus</t>
  </si>
  <si>
    <t>THICKBACK SOLE</t>
  </si>
  <si>
    <t>TBS</t>
  </si>
  <si>
    <t>Norway Pout</t>
  </si>
  <si>
    <t>NOP</t>
  </si>
  <si>
    <t>REDFISH</t>
  </si>
  <si>
    <t>REV</t>
  </si>
  <si>
    <t>Average over 10 North Sea species with closest surveyed maximum L</t>
  </si>
  <si>
    <t>Average over North Sea species in Buglossidium</t>
  </si>
  <si>
    <t>SOLENETTE</t>
  </si>
  <si>
    <t>SOT</t>
  </si>
  <si>
    <t>BULLROUT</t>
  </si>
  <si>
    <t>BRT</t>
  </si>
  <si>
    <t>Starry Ray</t>
  </si>
  <si>
    <t>SYR</t>
  </si>
  <si>
    <t>DAB</t>
  </si>
  <si>
    <t>Dab</t>
  </si>
  <si>
    <t>Painted ray</t>
  </si>
  <si>
    <t>SMALL EYED RAY</t>
  </si>
  <si>
    <t>PTR</t>
  </si>
  <si>
    <t>jo</t>
  </si>
  <si>
    <t>POLLACK</t>
  </si>
  <si>
    <t>POL</t>
  </si>
  <si>
    <t>FOUR-BEARDED ROCKLING</t>
  </si>
  <si>
    <t>FRR</t>
  </si>
  <si>
    <t>European flounder</t>
  </si>
  <si>
    <t>FLOUNDER (EUROPEAN)</t>
  </si>
  <si>
    <t>FLE</t>
  </si>
  <si>
    <t>Average over North Sea species in Pomatoschistus</t>
  </si>
  <si>
    <t>SCALD FISH</t>
  </si>
  <si>
    <t>SDF</t>
  </si>
  <si>
    <t>Average over North Sea species in Squalidae</t>
  </si>
  <si>
    <t>DGS</t>
  </si>
  <si>
    <t>U</t>
  </si>
  <si>
    <t>Average over North Sea species in Soleidae</t>
  </si>
  <si>
    <t>STARRY SMOOTH HOUND</t>
  </si>
  <si>
    <t>SDS</t>
  </si>
  <si>
    <t>Average over North Sea species in Dipturus</t>
  </si>
  <si>
    <t>Skates</t>
  </si>
  <si>
    <t>Sail ray</t>
  </si>
  <si>
    <t>SKT</t>
  </si>
  <si>
    <t>Argentines</t>
  </si>
  <si>
    <t>ARGENTINES</t>
  </si>
  <si>
    <t>ARG</t>
  </si>
  <si>
    <t>GT SILVER SMELT</t>
  </si>
  <si>
    <t>GSS</t>
  </si>
  <si>
    <t>LSR SILVER SMELT</t>
  </si>
  <si>
    <t>LSS</t>
  </si>
  <si>
    <t>Average over North Sea species in Cottidae</t>
  </si>
  <si>
    <t>Artediellus europaeus</t>
  </si>
  <si>
    <t>BLACKMOUTHED DOGFISH</t>
  </si>
  <si>
    <t>DBM</t>
  </si>
  <si>
    <t>TUB GURNARD</t>
  </si>
  <si>
    <t>TUB</t>
  </si>
  <si>
    <t>Trigla lucerna</t>
  </si>
  <si>
    <t>European plaice</t>
  </si>
  <si>
    <t>EUROPEAN PLAICE</t>
  </si>
  <si>
    <t>PLE</t>
  </si>
  <si>
    <t>Average over North Sea species in Gobius</t>
  </si>
  <si>
    <t>BLUE-MOUTH REDFISH</t>
  </si>
  <si>
    <t>RBM</t>
  </si>
  <si>
    <t>Average over North Sea species in Myoxocephalus</t>
  </si>
  <si>
    <t>Average over North Sea species in Mugilidae</t>
  </si>
  <si>
    <t>GREY MULLETS</t>
  </si>
  <si>
    <t>MUL</t>
  </si>
  <si>
    <t>Average over North Sea species in Scyliorhinus</t>
  </si>
  <si>
    <t>Greater spotted dogfish</t>
  </si>
  <si>
    <t>LESSER SPOTTED DOGFISH</t>
  </si>
  <si>
    <t>LSD</t>
  </si>
  <si>
    <t>POOR COD</t>
  </si>
  <si>
    <t>POD</t>
  </si>
  <si>
    <t>Blackbelly rosefish</t>
  </si>
  <si>
    <t>BLACK SEABREAM</t>
  </si>
  <si>
    <t>BKS</t>
  </si>
  <si>
    <t>RED MULLET</t>
  </si>
  <si>
    <t>MUR</t>
  </si>
  <si>
    <t>BUTTER FISH</t>
  </si>
  <si>
    <t>BTF</t>
  </si>
  <si>
    <t>Tope shark</t>
  </si>
  <si>
    <t>TOPE SHARK</t>
  </si>
  <si>
    <t>GAG</t>
  </si>
  <si>
    <t>Large piscivorous sharks</t>
  </si>
  <si>
    <t>GOLDEN MULLET</t>
  </si>
  <si>
    <t>MGN</t>
  </si>
  <si>
    <t>Average over North Sea species in Taurulus</t>
  </si>
  <si>
    <t>Taurulus lilljeborgi</t>
  </si>
  <si>
    <t>SSN</t>
  </si>
  <si>
    <t>Average over North Sea species in Blenniidae</t>
  </si>
  <si>
    <t>SCULPIN</t>
  </si>
  <si>
    <t>SPN</t>
  </si>
  <si>
    <t>Ciliata mustella</t>
  </si>
  <si>
    <t>Average over North Sea species in Nerophis</t>
  </si>
  <si>
    <t>Entelurus aequerius</t>
  </si>
  <si>
    <t>Sea-snail</t>
  </si>
  <si>
    <t>coull1989</t>
  </si>
  <si>
    <t>ALLIS SHAD</t>
  </si>
  <si>
    <t>AAS</t>
  </si>
  <si>
    <t>TWAITE SHAD</t>
  </si>
  <si>
    <t>TAS</t>
  </si>
  <si>
    <t>AMERICAN PLAICE (LR DAB)</t>
  </si>
  <si>
    <t>PLA</t>
  </si>
  <si>
    <t>Long-rough dab</t>
  </si>
  <si>
    <t>Angler(=Monk)</t>
  </si>
  <si>
    <t>ANGLERFISH (MONK)</t>
  </si>
  <si>
    <t>MON</t>
  </si>
  <si>
    <t>IBTS3E</t>
  </si>
  <si>
    <t>BLACK GOBY</t>
  </si>
  <si>
    <t>BLG</t>
  </si>
  <si>
    <t>Average over North Sea species in Liparis</t>
  </si>
  <si>
    <t>Triglopsis quadricornis</t>
  </si>
  <si>
    <t>MONTAGUE'S SEASNAIL</t>
  </si>
  <si>
    <t>MSS</t>
  </si>
  <si>
    <t>WEL</t>
  </si>
  <si>
    <t>Trachinus vipera</t>
  </si>
  <si>
    <t>LUMPSUCKER</t>
  </si>
  <si>
    <t>LUM</t>
  </si>
  <si>
    <t>Average over species in Somniosus</t>
  </si>
  <si>
    <t>COMMON DRAGONET</t>
  </si>
  <si>
    <t>CDT</t>
  </si>
  <si>
    <t>Dragonets</t>
  </si>
  <si>
    <t>DRAGONETS</t>
  </si>
  <si>
    <t>DTX</t>
  </si>
  <si>
    <t>Average over North Sea species in Mustelus</t>
  </si>
  <si>
    <t>JOHN DORY</t>
  </si>
  <si>
    <t>JOD</t>
  </si>
  <si>
    <t>Average over North Sea species in Agonidae</t>
  </si>
  <si>
    <t>POGGE (ARMED BULLHEAD)</t>
  </si>
  <si>
    <t>POG</t>
  </si>
  <si>
    <t>Average over North Sea species in Gaidropsarus</t>
  </si>
  <si>
    <t>Average over North Sea species in Sparidae</t>
  </si>
  <si>
    <t>Black seabream</t>
  </si>
  <si>
    <t>IMMACULATE SANDEEL</t>
  </si>
  <si>
    <t>ISE</t>
  </si>
  <si>
    <t>f</t>
  </si>
  <si>
    <t>SMOOTH HOUND</t>
  </si>
  <si>
    <t>SMH</t>
  </si>
  <si>
    <t>FOUR SPOT MEGRIM</t>
  </si>
  <si>
    <t>LBI</t>
  </si>
  <si>
    <t>MEGRIM</t>
  </si>
  <si>
    <t>MEG</t>
  </si>
  <si>
    <t>TWP SPOTTED CLINGFISH</t>
  </si>
  <si>
    <t>TSC</t>
  </si>
  <si>
    <t>GARFISH</t>
  </si>
  <si>
    <t>GAR</t>
  </si>
  <si>
    <t>HAGFISH</t>
  </si>
  <si>
    <t>HGF</t>
  </si>
  <si>
    <t>Average over North Sea species in Callionymus</t>
  </si>
  <si>
    <t>Atlantic horse mackerel</t>
  </si>
  <si>
    <t>HORSE-MACKEREL (SCAD)</t>
  </si>
  <si>
    <t>HOM</t>
  </si>
  <si>
    <t>SPOTTED DRAGONET</t>
  </si>
  <si>
    <t>SDT</t>
  </si>
  <si>
    <t>SANDEEL</t>
  </si>
  <si>
    <t>TSE</t>
  </si>
  <si>
    <t>RETICULATE DRAGONET</t>
  </si>
  <si>
    <t>RDT</t>
  </si>
  <si>
    <t>THREE-BEARDED ROCKLING</t>
  </si>
  <si>
    <t>TBR</t>
  </si>
  <si>
    <t>EELPOUT/VIVIPARUS BLENNY</t>
  </si>
  <si>
    <t>ELP</t>
  </si>
  <si>
    <t>Average over North Sea species in Zoarcidae</t>
  </si>
  <si>
    <t>VAHL'S EELPOUT</t>
  </si>
  <si>
    <t>VLP</t>
  </si>
  <si>
    <t>EEL-POUTS</t>
  </si>
  <si>
    <t>EPX</t>
  </si>
  <si>
    <t>LCS</t>
  </si>
  <si>
    <t>Lycenchelys sarsi</t>
  </si>
  <si>
    <t>Average over North Sea species in Stichaeidae</t>
  </si>
  <si>
    <t>Lumpenus lumpretaeformis</t>
  </si>
  <si>
    <t>SPOTTED SNAKE BLENNY</t>
  </si>
  <si>
    <t>SNB</t>
  </si>
  <si>
    <t>Average over North Sea species in Caproidae</t>
  </si>
  <si>
    <t>BOAR FISH</t>
  </si>
  <si>
    <t>BOF</t>
  </si>
  <si>
    <t>Atlantic halibut</t>
  </si>
  <si>
    <t>HALIBUT</t>
  </si>
  <si>
    <t>HAL</t>
  </si>
  <si>
    <t>SMOOTH SANDEEL</t>
  </si>
  <si>
    <t>SMS</t>
  </si>
  <si>
    <t>PEARLSIDE</t>
  </si>
  <si>
    <t>PLS</t>
  </si>
  <si>
    <t>Habitat_1</t>
  </si>
  <si>
    <t>Trophic_guild</t>
  </si>
  <si>
    <t>LSI_eco</t>
  </si>
  <si>
    <t>LSI demersal</t>
  </si>
  <si>
    <t>max len</t>
  </si>
  <si>
    <t>max len demersal</t>
  </si>
  <si>
    <t>TL_Ecopath</t>
  </si>
  <si>
    <t>Life.span..years.</t>
  </si>
  <si>
    <t>Min.L..cm.</t>
  </si>
  <si>
    <t>N</t>
  </si>
  <si>
    <t>b</t>
  </si>
  <si>
    <t>a</t>
  </si>
  <si>
    <t>Max.L..cm.</t>
  </si>
  <si>
    <t>WoRMS_AphiaID</t>
  </si>
  <si>
    <t>ITIS_TSN</t>
  </si>
  <si>
    <t>ICES.Statlant.name</t>
  </si>
  <si>
    <t>Common.name</t>
  </si>
  <si>
    <t>Code</t>
  </si>
  <si>
    <t>IBTS.species</t>
  </si>
  <si>
    <t>ScientificName_WoRMS</t>
  </si>
  <si>
    <t>Functional.group</t>
  </si>
  <si>
    <t>Lassalle, 2014</t>
  </si>
  <si>
    <t>IEO analysis from Isaskun Preciado</t>
  </si>
  <si>
    <t>Local SC</t>
  </si>
  <si>
    <t>www.fishbase.org</t>
  </si>
  <si>
    <t>FB/SLB</t>
  </si>
  <si>
    <t xml:space="preserve">4.5   </t>
  </si>
  <si>
    <t>labtroph</t>
  </si>
  <si>
    <t>Lassalle et al. 2011</t>
  </si>
  <si>
    <t>Local modelling</t>
  </si>
  <si>
    <t xml:space="preserve"> 4.4   </t>
  </si>
  <si>
    <t xml:space="preserve"> 3.5   </t>
  </si>
  <si>
    <t>stomach contents</t>
  </si>
  <si>
    <t>Chouvelon et al. 2012</t>
  </si>
  <si>
    <t>Local IA</t>
  </si>
  <si>
    <t xml:space="preserve">Pinnegar et al. 2002 </t>
  </si>
  <si>
    <t>Non local IA</t>
  </si>
  <si>
    <t>www.fishbase.org &amp; IEO analysis from Isaskun Preciado</t>
  </si>
  <si>
    <t>FB/SLB &amp; Local SC</t>
  </si>
  <si>
    <t xml:space="preserve">IEO Analysis </t>
  </si>
  <si>
    <t>www.fishbase.org &amp; Chouvelon et al. 2012</t>
  </si>
  <si>
    <t>FB/SLB &amp; Local IA</t>
  </si>
  <si>
    <t>LeLoch et al., 2008</t>
  </si>
  <si>
    <t>local IA</t>
  </si>
  <si>
    <t>accepted name: Leptopentacta tergestina</t>
  </si>
  <si>
    <t>LeLoch et al., 2007</t>
  </si>
  <si>
    <t>mean</t>
  </si>
  <si>
    <t>www.fishbase.org &amp; Pinnegar et al. 2002</t>
  </si>
  <si>
    <t>FB/SLB &amp; Non local IA</t>
  </si>
  <si>
    <t xml:space="preserve">4.0   </t>
  </si>
  <si>
    <t>www.fishbase.org &amp; IEO analysis from Isaskun Preciado &amp; Pinnegar et al. 2002</t>
  </si>
  <si>
    <t>FB/SLB &amp; Local SC &amp; Non local IA</t>
  </si>
  <si>
    <t>Squalidae, Scyliorhinidae</t>
  </si>
  <si>
    <t>www.fishbase.org &amp; IEO analysis from Isaskun Preciado &amp; Chouvelon et al. 2012</t>
  </si>
  <si>
    <t>FB/SLB &amp; Local SC &amp; Local IA</t>
  </si>
  <si>
    <t>4.1 LeLoc'h et al., 2008</t>
  </si>
  <si>
    <t>Chouvelon et al. 2012; Lassalle, 2014</t>
  </si>
  <si>
    <t>Sepiidae, Sepiolidae</t>
  </si>
  <si>
    <t>Lassalle et al. 2014</t>
  </si>
  <si>
    <t>Lassalle et al., 2011</t>
  </si>
  <si>
    <t>www.sealifebase.org</t>
  </si>
  <si>
    <t>SLB</t>
  </si>
  <si>
    <t xml:space="preserve">3.8   </t>
  </si>
  <si>
    <t xml:space="preserve">3.5   </t>
  </si>
  <si>
    <t>www.seaaroundus.org/data/#/topic/biodiversity</t>
  </si>
  <si>
    <t>SeaAroundUs</t>
  </si>
  <si>
    <t>1.1 (LeLoc'h et al., 2008)</t>
  </si>
  <si>
    <t>LeLoc'h et al., 2009</t>
  </si>
  <si>
    <t>LeLoc'h et al., 2008</t>
  </si>
  <si>
    <t>www.sealifebae.org</t>
  </si>
  <si>
    <t xml:space="preserve">3.4   </t>
  </si>
  <si>
    <t>local IEO stomach contents</t>
  </si>
  <si>
    <t>www.sealifebase.org &amp; Chouvelon et al. 2012 &amp; Lassalle et al. 2014</t>
  </si>
  <si>
    <t>Lasalle,2014</t>
  </si>
  <si>
    <t>www.sealifebase.org &amp; Chouvelon et al. 2012</t>
  </si>
  <si>
    <t>Le Loch and Hily 2005</t>
  </si>
  <si>
    <t>Nephrops norvegicus (39-42 mm)</t>
  </si>
  <si>
    <t>Nephrops norvegicus (22-34 mm)</t>
  </si>
  <si>
    <t>Nephrops norvegicus (14-17 mm)</t>
  </si>
  <si>
    <t>LeLoch</t>
  </si>
  <si>
    <t>Bodin et al. 2008</t>
  </si>
  <si>
    <t>LeLoc'h et al. 2008</t>
  </si>
  <si>
    <t>local modelling</t>
  </si>
  <si>
    <t>Pinnegar et al. 2002</t>
  </si>
  <si>
    <t>3.5 (LeLoc'h et al., 2008)</t>
  </si>
  <si>
    <t xml:space="preserve">3.2   </t>
  </si>
  <si>
    <t>FB</t>
  </si>
  <si>
    <t>Merluccius merluccius (clase 2+)</t>
  </si>
  <si>
    <t>Merluccius merluccius (clase 1)</t>
  </si>
  <si>
    <t>Merluccius merluccius (clase 0) juveniles</t>
  </si>
  <si>
    <t>Le Loc'h et al. 2008</t>
  </si>
  <si>
    <t>Chouvelon et al., 2012</t>
  </si>
  <si>
    <t>Chouvelon et al. 2012 &amp; Lassalle et al. 2014</t>
  </si>
  <si>
    <t>3.4 (LeLoc'h et al., 2008)</t>
  </si>
  <si>
    <t>www.fihbase.org</t>
  </si>
  <si>
    <t>local SC</t>
  </si>
  <si>
    <t>www.sealifebase.org &amp; Lassalle et al. 2014</t>
  </si>
  <si>
    <t>www.fisbase.org</t>
  </si>
  <si>
    <t xml:space="preserve"> 3.2   </t>
  </si>
  <si>
    <t>www.sealifebase.org &amp; Le Loc'h et al. 2008</t>
  </si>
  <si>
    <t xml:space="preserve"> 3.8   </t>
  </si>
  <si>
    <t>3.74, Lassalle et al., 2014</t>
  </si>
  <si>
    <t>fishbase</t>
  </si>
  <si>
    <t>3.98, Lassalle et al., 2014</t>
  </si>
  <si>
    <t>3.82, Lassalle et al., 2014</t>
  </si>
  <si>
    <t xml:space="preserve">3.6   </t>
  </si>
  <si>
    <t>www.fishbase.org &amp; Chouvelon et al. 2012 &amp; Pinnegar et al. 2002</t>
  </si>
  <si>
    <t>FB/SLB &amp; Local IA &amp; Non local IA</t>
  </si>
  <si>
    <t>3 (LeLoc'h et al., 2008)</t>
  </si>
  <si>
    <t>3.54, Lassalle et al., 2014</t>
  </si>
  <si>
    <t>sealifebase</t>
  </si>
  <si>
    <t>parasite</t>
  </si>
  <si>
    <t>accepted name: Hymenodicus coronata</t>
  </si>
  <si>
    <t>Auxis thazard, A. rochei</t>
  </si>
  <si>
    <t>3 LeLoc'h et al., 2008</t>
  </si>
  <si>
    <t>3 LeLoch' et al., 2008</t>
  </si>
  <si>
    <t>3.84 Lassalle et al., 2014</t>
  </si>
  <si>
    <t>3.63, Lassalle et al., 2014</t>
  </si>
  <si>
    <t>accepted name is Aphrodita aculeata</t>
  </si>
  <si>
    <t>accepted name in Anseropoda placenta</t>
  </si>
  <si>
    <t>Jennings et al. 2002</t>
  </si>
  <si>
    <t>Alosa alosa, A. fallax</t>
  </si>
  <si>
    <t>Navarro et al. 2011</t>
  </si>
  <si>
    <t>source</t>
  </si>
  <si>
    <t>analysis</t>
  </si>
  <si>
    <t>Coregonus</t>
  </si>
  <si>
    <t>Coregonus albula</t>
  </si>
  <si>
    <t>Coregonus lavaretus</t>
  </si>
  <si>
    <t>(Bloch, 1779)</t>
  </si>
  <si>
    <t>(non Linnaeus, 1758)</t>
  </si>
  <si>
    <t>Dipturus lintea is unaccepted name</t>
  </si>
  <si>
    <t>Alopiidae</t>
  </si>
  <si>
    <t>(Krøyer, 1845)</t>
  </si>
  <si>
    <t>(Gunnerus, 1765)</t>
  </si>
  <si>
    <t>Cetorhinidae</t>
  </si>
  <si>
    <t>Northern wolffish</t>
  </si>
  <si>
    <t>Thresher shark</t>
  </si>
  <si>
    <t>Basking shark</t>
  </si>
  <si>
    <t>Vendace</t>
  </si>
  <si>
    <t>European whitefish</t>
  </si>
  <si>
    <t>Maraena whitefish</t>
  </si>
  <si>
    <t>Houting</t>
  </si>
  <si>
    <t>Golden redfish. S. marinus is unaccepted name</t>
  </si>
  <si>
    <t>Dipturus lintea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</si>
</sst>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.5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.5"/>
      <color rgb="FF000000"/>
      <name val="Calibri"/>
      <family val="2"/>
      <scheme val="minor"/>
    </font>
    <font>
      <sz val="8.5"/>
      <color theme="1"/>
      <name val="Calibri"/>
      <family val="2"/>
      <scheme val="minor"/>
    </font>
    <font>
      <i/>
      <sz val="8.5"/>
      <color theme="1"/>
      <name val="Calibri"/>
      <family val="2"/>
      <scheme val="minor"/>
    </font>
    <font>
      <sz val="10"/>
      <color theme="1"/>
      <name val="Palatino Linotype"/>
      <family val="1"/>
    </font>
    <font>
      <i/>
      <sz val="8.5"/>
      <color rgb="FFFF0000"/>
      <name val="Calibri"/>
      <family val="2"/>
      <scheme val="minor"/>
    </font>
    <font>
      <sz val="8.5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rgb="FFBDC1C6"/>
      <name val="Arial"/>
      <family val="2"/>
    </font>
    <font>
      <b/>
      <i/>
      <sz val="8.5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i/>
      <sz val="11"/>
      <color theme="1" tint="4.9989318521683403E-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sz val="13"/>
      <color rgb="FF000000"/>
      <name val="Times New Roman"/>
      <family val="1"/>
    </font>
    <font>
      <sz val="13"/>
      <color rgb="FFFF0000"/>
      <name val="Times New Roman"/>
      <family val="1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B7D1C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14">
    <xf numFmtId="0" fontId="0" fillId="0" borderId="0" xfId="0"/>
    <xf numFmtId="0" fontId="0" fillId="33" borderId="0" xfId="0" applyFill="1" applyAlignment="1">
      <alignment horizontal="center"/>
    </xf>
    <xf numFmtId="0" fontId="14" fillId="0" borderId="0" xfId="0" applyFont="1"/>
    <xf numFmtId="0" fontId="14" fillId="33" borderId="0" xfId="0" applyFont="1" applyFill="1" applyAlignment="1">
      <alignment horizontal="center"/>
    </xf>
    <xf numFmtId="0" fontId="16" fillId="0" borderId="0" xfId="0" applyFont="1"/>
    <xf numFmtId="0" fontId="16" fillId="33" borderId="0" xfId="0" applyFont="1" applyFill="1" applyAlignment="1">
      <alignment horizontal="center"/>
    </xf>
    <xf numFmtId="0" fontId="18" fillId="33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6" fillId="0" borderId="0" xfId="0" applyFont="1" applyFill="1"/>
    <xf numFmtId="0" fontId="16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164" fontId="0" fillId="33" borderId="0" xfId="0" applyNumberForma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14" fillId="33" borderId="0" xfId="0" applyFont="1" applyFill="1"/>
    <xf numFmtId="0" fontId="19" fillId="34" borderId="10" xfId="0" applyFont="1" applyFill="1" applyBorder="1" applyAlignment="1">
      <alignment vertical="center"/>
    </xf>
    <xf numFmtId="0" fontId="21" fillId="34" borderId="10" xfId="0" applyFont="1" applyFill="1" applyBorder="1" applyAlignment="1">
      <alignment vertical="center"/>
    </xf>
    <xf numFmtId="0" fontId="23" fillId="0" borderId="11" xfId="0" applyFont="1" applyBorder="1" applyAlignment="1">
      <alignment vertical="center"/>
    </xf>
    <xf numFmtId="0" fontId="22" fillId="0" borderId="11" xfId="0" applyFont="1" applyBorder="1" applyAlignment="1">
      <alignment vertical="center"/>
    </xf>
    <xf numFmtId="0" fontId="23" fillId="0" borderId="11" xfId="0" applyFont="1" applyBorder="1" applyAlignment="1">
      <alignment vertical="center" wrapText="1"/>
    </xf>
    <xf numFmtId="0" fontId="0" fillId="0" borderId="0" xfId="0" applyBorder="1" applyAlignment="1"/>
    <xf numFmtId="0" fontId="0" fillId="0" borderId="0" xfId="0" applyBorder="1"/>
    <xf numFmtId="0" fontId="23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4" xfId="0" applyFont="1" applyBorder="1" applyAlignment="1">
      <alignment horizontal="right" vertical="center" wrapText="1"/>
    </xf>
    <xf numFmtId="0" fontId="23" fillId="0" borderId="12" xfId="0" applyFont="1" applyBorder="1" applyAlignment="1">
      <alignment vertical="center" wrapText="1"/>
    </xf>
    <xf numFmtId="0" fontId="20" fillId="0" borderId="13" xfId="0" applyFont="1" applyBorder="1" applyAlignment="1">
      <alignment vertical="top"/>
    </xf>
    <xf numFmtId="0" fontId="25" fillId="0" borderId="12" xfId="0" applyFont="1" applyBorder="1" applyAlignment="1">
      <alignment vertical="center"/>
    </xf>
    <xf numFmtId="0" fontId="26" fillId="0" borderId="13" xfId="0" applyFont="1" applyBorder="1" applyAlignment="1">
      <alignment vertical="center"/>
    </xf>
    <xf numFmtId="0" fontId="27" fillId="0" borderId="13" xfId="0" applyFont="1" applyBorder="1" applyAlignment="1">
      <alignment vertical="top"/>
    </xf>
    <xf numFmtId="0" fontId="26" fillId="0" borderId="14" xfId="0" applyFont="1" applyBorder="1" applyAlignment="1">
      <alignment horizontal="right" vertical="center" wrapText="1"/>
    </xf>
    <xf numFmtId="0" fontId="25" fillId="0" borderId="12" xfId="0" applyFont="1" applyBorder="1" applyAlignment="1">
      <alignment vertical="center" wrapText="1"/>
    </xf>
    <xf numFmtId="0" fontId="14" fillId="0" borderId="13" xfId="0" applyFont="1" applyBorder="1" applyAlignment="1">
      <alignment vertical="top"/>
    </xf>
    <xf numFmtId="0" fontId="19" fillId="33" borderId="0" xfId="0" applyFont="1" applyFill="1" applyBorder="1" applyAlignment="1">
      <alignment vertical="center"/>
    </xf>
    <xf numFmtId="0" fontId="21" fillId="33" borderId="0" xfId="0" applyFont="1" applyFill="1" applyBorder="1" applyAlignment="1">
      <alignment vertical="center"/>
    </xf>
    <xf numFmtId="0" fontId="21" fillId="33" borderId="0" xfId="0" applyFont="1" applyFill="1" applyBorder="1" applyAlignment="1">
      <alignment horizontal="right" vertical="center" wrapText="1"/>
    </xf>
    <xf numFmtId="0" fontId="0" fillId="0" borderId="0" xfId="0" applyFont="1"/>
    <xf numFmtId="0" fontId="21" fillId="34" borderId="10" xfId="0" applyFont="1" applyFill="1" applyBorder="1" applyAlignment="1">
      <alignment vertical="center" wrapText="1"/>
    </xf>
    <xf numFmtId="0" fontId="22" fillId="0" borderId="11" xfId="0" applyFont="1" applyBorder="1" applyAlignment="1">
      <alignment vertical="center" wrapText="1"/>
    </xf>
    <xf numFmtId="0" fontId="19" fillId="33" borderId="10" xfId="0" applyFont="1" applyFill="1" applyBorder="1" applyAlignment="1">
      <alignment vertical="center"/>
    </xf>
    <xf numFmtId="0" fontId="21" fillId="33" borderId="10" xfId="0" applyFont="1" applyFill="1" applyBorder="1" applyAlignment="1">
      <alignment vertical="center"/>
    </xf>
    <xf numFmtId="0" fontId="21" fillId="33" borderId="10" xfId="0" applyFont="1" applyFill="1" applyBorder="1" applyAlignment="1">
      <alignment vertical="center" wrapText="1"/>
    </xf>
    <xf numFmtId="0" fontId="28" fillId="0" borderId="0" xfId="0" applyFont="1"/>
    <xf numFmtId="0" fontId="29" fillId="0" borderId="0" xfId="0" applyFont="1"/>
    <xf numFmtId="0" fontId="0" fillId="35" borderId="0" xfId="0" applyFill="1"/>
    <xf numFmtId="0" fontId="16" fillId="0" borderId="0" xfId="0" applyFont="1" applyBorder="1" applyAlignment="1"/>
    <xf numFmtId="0" fontId="31" fillId="0" borderId="12" xfId="0" applyFont="1" applyBorder="1" applyAlignment="1">
      <alignment vertical="center"/>
    </xf>
    <xf numFmtId="0" fontId="33" fillId="0" borderId="0" xfId="0" applyFont="1"/>
    <xf numFmtId="0" fontId="34" fillId="0" borderId="0" xfId="0" applyFont="1"/>
    <xf numFmtId="0" fontId="0" fillId="35" borderId="0" xfId="0" applyFill="1" applyAlignment="1">
      <alignment horizontal="center"/>
    </xf>
    <xf numFmtId="0" fontId="30" fillId="35" borderId="0" xfId="0" applyFont="1" applyFill="1" applyAlignment="1">
      <alignment horizontal="center"/>
    </xf>
    <xf numFmtId="0" fontId="0" fillId="33" borderId="0" xfId="0" applyFill="1"/>
    <xf numFmtId="0" fontId="33" fillId="33" borderId="0" xfId="0" applyFont="1" applyFill="1"/>
    <xf numFmtId="0" fontId="32" fillId="33" borderId="0" xfId="0" applyFont="1" applyFill="1"/>
    <xf numFmtId="0" fontId="19" fillId="34" borderId="0" xfId="0" applyFont="1" applyFill="1" applyBorder="1" applyAlignment="1">
      <alignment vertical="center"/>
    </xf>
    <xf numFmtId="0" fontId="21" fillId="34" borderId="0" xfId="0" applyFont="1" applyFill="1" applyBorder="1" applyAlignment="1">
      <alignment vertical="center"/>
    </xf>
    <xf numFmtId="0" fontId="21" fillId="34" borderId="0" xfId="0" applyFont="1" applyFill="1" applyBorder="1" applyAlignment="1">
      <alignment horizontal="right" vertical="center" wrapText="1"/>
    </xf>
    <xf numFmtId="0" fontId="22" fillId="0" borderId="0" xfId="0" applyFont="1" applyBorder="1" applyAlignment="1">
      <alignment vertical="center"/>
    </xf>
    <xf numFmtId="0" fontId="22" fillId="0" borderId="0" xfId="0" applyFont="1" applyBorder="1" applyAlignment="1">
      <alignment horizontal="right" vertical="center" wrapText="1"/>
    </xf>
    <xf numFmtId="0" fontId="22" fillId="0" borderId="0" xfId="0" applyFont="1" applyBorder="1" applyAlignment="1">
      <alignment vertical="center" wrapText="1"/>
    </xf>
    <xf numFmtId="0" fontId="20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24" fillId="0" borderId="0" xfId="0" applyFont="1" applyBorder="1" applyAlignment="1">
      <alignment horizontal="justify" vertical="center"/>
    </xf>
    <xf numFmtId="0" fontId="0" fillId="0" borderId="0" xfId="0" applyFont="1" applyBorder="1"/>
    <xf numFmtId="0" fontId="35" fillId="0" borderId="0" xfId="0" applyFont="1"/>
    <xf numFmtId="0" fontId="36" fillId="0" borderId="0" xfId="0" applyFont="1"/>
    <xf numFmtId="0" fontId="18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33" borderId="0" xfId="0" applyFont="1" applyFill="1"/>
    <xf numFmtId="0" fontId="41" fillId="33" borderId="0" xfId="0" applyFont="1" applyFill="1"/>
    <xf numFmtId="0" fontId="42" fillId="33" borderId="0" xfId="0" applyFont="1" applyFill="1"/>
    <xf numFmtId="0" fontId="0" fillId="36" borderId="0" xfId="0" applyFill="1"/>
    <xf numFmtId="0" fontId="0" fillId="36" borderId="0" xfId="0" applyFill="1" applyAlignment="1">
      <alignment horizontal="center"/>
    </xf>
    <xf numFmtId="0" fontId="14" fillId="36" borderId="0" xfId="0" applyFont="1" applyFill="1" applyAlignment="1">
      <alignment horizontal="center"/>
    </xf>
    <xf numFmtId="0" fontId="0" fillId="37" borderId="0" xfId="0" applyFill="1"/>
    <xf numFmtId="0" fontId="0" fillId="38" borderId="0" xfId="0" applyFill="1"/>
    <xf numFmtId="0" fontId="43" fillId="0" borderId="0" xfId="0" applyFont="1"/>
    <xf numFmtId="0" fontId="0" fillId="39" borderId="0" xfId="0" applyFill="1"/>
    <xf numFmtId="0" fontId="16" fillId="38" borderId="0" xfId="0" applyFont="1" applyFill="1"/>
    <xf numFmtId="0" fontId="44" fillId="0" borderId="0" xfId="0" applyFont="1"/>
    <xf numFmtId="0" fontId="16" fillId="37" borderId="0" xfId="0" applyFont="1" applyFill="1"/>
    <xf numFmtId="0" fontId="16" fillId="39" borderId="0" xfId="0" applyFont="1" applyFill="1"/>
    <xf numFmtId="0" fontId="45" fillId="0" borderId="0" xfId="0" applyFont="1"/>
    <xf numFmtId="0" fontId="46" fillId="0" borderId="0" xfId="0" applyFont="1"/>
    <xf numFmtId="0" fontId="47" fillId="0" borderId="0" xfId="0" applyFont="1"/>
    <xf numFmtId="11" fontId="0" fillId="0" borderId="0" xfId="0" applyNumberFormat="1"/>
    <xf numFmtId="3" fontId="0" fillId="0" borderId="0" xfId="0" applyNumberFormat="1"/>
    <xf numFmtId="0" fontId="0" fillId="33" borderId="0" xfId="0" applyFill="1" applyAlignment="1"/>
    <xf numFmtId="0" fontId="0" fillId="33" borderId="0" xfId="0" applyFont="1" applyFill="1"/>
    <xf numFmtId="0" fontId="49" fillId="0" borderId="0" xfId="0" applyFont="1"/>
    <xf numFmtId="0" fontId="18" fillId="33" borderId="0" xfId="0" applyFont="1" applyFill="1"/>
    <xf numFmtId="1" fontId="14" fillId="0" borderId="0" xfId="42" applyNumberFormat="1" applyFont="1"/>
    <xf numFmtId="0" fontId="50" fillId="0" borderId="0" xfId="0" applyFont="1"/>
    <xf numFmtId="0" fontId="25" fillId="33" borderId="12" xfId="0" applyFont="1" applyFill="1" applyBorder="1" applyAlignment="1">
      <alignment vertical="center"/>
    </xf>
    <xf numFmtId="0" fontId="25" fillId="33" borderId="12" xfId="0" applyFont="1" applyFill="1" applyBorder="1" applyAlignment="1">
      <alignment vertical="center" wrapText="1"/>
    </xf>
    <xf numFmtId="0" fontId="22" fillId="0" borderId="0" xfId="0" applyFont="1" applyBorder="1" applyAlignment="1">
      <alignment vertical="center" wrapText="1"/>
    </xf>
    <xf numFmtId="0" fontId="20" fillId="0" borderId="0" xfId="0" applyFont="1" applyBorder="1" applyAlignment="1">
      <alignment vertical="top"/>
    </xf>
    <xf numFmtId="0" fontId="22" fillId="0" borderId="0" xfId="0" applyFont="1" applyBorder="1" applyAlignment="1">
      <alignment horizontal="right" vertical="center" wrapText="1"/>
    </xf>
    <xf numFmtId="0" fontId="22" fillId="0" borderId="0" xfId="0" applyFont="1" applyBorder="1" applyAlignment="1">
      <alignment vertical="center"/>
    </xf>
    <xf numFmtId="0" fontId="23" fillId="0" borderId="12" xfId="0" applyFont="1" applyBorder="1" applyAlignment="1">
      <alignment vertical="center" wrapText="1"/>
    </xf>
    <xf numFmtId="0" fontId="20" fillId="0" borderId="13" xfId="0" applyFont="1" applyBorder="1" applyAlignment="1">
      <alignment vertical="top"/>
    </xf>
    <xf numFmtId="0" fontId="22" fillId="0" borderId="14" xfId="0" applyFont="1" applyBorder="1" applyAlignment="1">
      <alignment horizontal="right" vertical="center" wrapText="1"/>
    </xf>
    <xf numFmtId="0" fontId="23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5" fillId="0" borderId="12" xfId="0" applyFont="1" applyBorder="1" applyAlignment="1">
      <alignment vertical="center" wrapText="1"/>
    </xf>
    <xf numFmtId="0" fontId="26" fillId="0" borderId="13" xfId="0" applyFont="1" applyBorder="1" applyAlignment="1">
      <alignment vertical="center"/>
    </xf>
    <xf numFmtId="0" fontId="26" fillId="0" borderId="14" xfId="0" applyFont="1" applyBorder="1" applyAlignment="1">
      <alignment horizontal="right" vertical="center" wrapText="1"/>
    </xf>
    <xf numFmtId="0" fontId="22" fillId="0" borderId="12" xfId="0" applyFont="1" applyBorder="1" applyAlignment="1">
      <alignment vertical="center"/>
    </xf>
    <xf numFmtId="0" fontId="25" fillId="33" borderId="12" xfId="0" applyFont="1" applyFill="1" applyBorder="1" applyAlignment="1">
      <alignment vertical="center"/>
    </xf>
    <xf numFmtId="0" fontId="25" fillId="0" borderId="12" xfId="0" applyFont="1" applyBorder="1" applyAlignment="1">
      <alignment vertical="center"/>
    </xf>
    <xf numFmtId="0" fontId="25" fillId="33" borderId="12" xfId="0" applyFont="1" applyFill="1" applyBorder="1" applyAlignment="1">
      <alignment vertical="center" wrapText="1"/>
    </xf>
    <xf numFmtId="0" fontId="27" fillId="0" borderId="13" xfId="0" applyFont="1" applyBorder="1" applyAlignment="1">
      <alignment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3A259-FE4F-4867-B4D8-9949460BD160}">
  <dimension ref="A1:AA257"/>
  <sheetViews>
    <sheetView workbookViewId="0">
      <selection activeCell="C4" sqref="C4"/>
    </sheetView>
  </sheetViews>
  <sheetFormatPr defaultRowHeight="15" x14ac:dyDescent="0.25"/>
  <cols>
    <col min="1" max="1" width="37.140625" bestFit="1" customWidth="1"/>
  </cols>
  <sheetData>
    <row r="1" spans="1:27" x14ac:dyDescent="0.25">
      <c r="A1" t="s">
        <v>3878</v>
      </c>
      <c r="B1" t="s">
        <v>3877</v>
      </c>
      <c r="C1" t="s">
        <v>3876</v>
      </c>
      <c r="D1" t="s">
        <v>3875</v>
      </c>
      <c r="E1" t="s">
        <v>3874</v>
      </c>
      <c r="F1" t="s">
        <v>3873</v>
      </c>
      <c r="G1" t="s">
        <v>3872</v>
      </c>
      <c r="H1" t="s">
        <v>3871</v>
      </c>
      <c r="I1" t="s">
        <v>3870</v>
      </c>
      <c r="J1" t="s">
        <v>3869</v>
      </c>
      <c r="K1" t="s">
        <v>3868</v>
      </c>
      <c r="L1" t="s">
        <v>3867</v>
      </c>
      <c r="M1" t="s">
        <v>3866</v>
      </c>
      <c r="N1" t="s">
        <v>3865</v>
      </c>
      <c r="O1" t="s">
        <v>3116</v>
      </c>
      <c r="P1" t="s">
        <v>1681</v>
      </c>
      <c r="Q1" t="s">
        <v>3864</v>
      </c>
      <c r="R1" t="s">
        <v>3863</v>
      </c>
      <c r="S1" t="s">
        <v>3862</v>
      </c>
      <c r="T1" t="s">
        <v>3861</v>
      </c>
      <c r="U1" t="s">
        <v>3860</v>
      </c>
      <c r="V1" t="s">
        <v>3859</v>
      </c>
      <c r="W1" t="s">
        <v>3858</v>
      </c>
      <c r="X1" t="s">
        <v>3555</v>
      </c>
      <c r="Y1" t="s">
        <v>3496</v>
      </c>
      <c r="Z1" t="s">
        <v>3559</v>
      </c>
      <c r="AA1" t="s">
        <v>3552</v>
      </c>
    </row>
    <row r="2" spans="1:27" x14ac:dyDescent="0.25">
      <c r="A2" t="s">
        <v>3500</v>
      </c>
      <c r="B2" t="s">
        <v>962</v>
      </c>
      <c r="C2" t="s">
        <v>962</v>
      </c>
      <c r="D2" t="s">
        <v>3857</v>
      </c>
      <c r="E2" t="s">
        <v>3856</v>
      </c>
      <c r="G2">
        <v>162187</v>
      </c>
      <c r="H2">
        <v>127312</v>
      </c>
      <c r="I2" t="s">
        <v>25</v>
      </c>
      <c r="J2">
        <v>1.6E-2</v>
      </c>
      <c r="K2">
        <v>2.7930999999999999</v>
      </c>
      <c r="L2" t="s">
        <v>3697</v>
      </c>
      <c r="M2" t="s">
        <v>25</v>
      </c>
      <c r="N2" t="s">
        <v>25</v>
      </c>
      <c r="O2">
        <v>3.43</v>
      </c>
      <c r="P2" t="s">
        <v>3499</v>
      </c>
      <c r="Q2">
        <v>3.43</v>
      </c>
      <c r="R2" t="s">
        <v>25</v>
      </c>
      <c r="S2" t="s">
        <v>25</v>
      </c>
      <c r="T2" t="s">
        <v>25</v>
      </c>
      <c r="U2" t="s">
        <v>25</v>
      </c>
      <c r="V2" t="s">
        <v>25</v>
      </c>
      <c r="W2" t="s">
        <v>25</v>
      </c>
      <c r="X2" t="s">
        <v>25</v>
      </c>
      <c r="Y2" t="s">
        <v>25</v>
      </c>
      <c r="Z2" t="s">
        <v>25</v>
      </c>
      <c r="AA2" t="s">
        <v>25</v>
      </c>
    </row>
    <row r="3" spans="1:27" x14ac:dyDescent="0.25">
      <c r="A3" t="s">
        <v>1936</v>
      </c>
      <c r="B3" t="s">
        <v>726</v>
      </c>
      <c r="C3" t="s">
        <v>726</v>
      </c>
      <c r="D3" t="s">
        <v>3855</v>
      </c>
      <c r="E3" t="s">
        <v>3854</v>
      </c>
      <c r="G3">
        <v>171680</v>
      </c>
      <c r="H3">
        <v>126754</v>
      </c>
      <c r="I3" t="s">
        <v>25</v>
      </c>
      <c r="J3">
        <v>0.56210000000000004</v>
      </c>
      <c r="K3">
        <v>1.2296</v>
      </c>
      <c r="L3">
        <v>2</v>
      </c>
      <c r="M3" t="s">
        <v>25</v>
      </c>
      <c r="N3">
        <v>4</v>
      </c>
      <c r="O3">
        <v>3.35</v>
      </c>
      <c r="P3" t="s">
        <v>3501</v>
      </c>
      <c r="Q3">
        <v>3.35</v>
      </c>
      <c r="R3" t="s">
        <v>25</v>
      </c>
      <c r="S3" t="s">
        <v>25</v>
      </c>
      <c r="T3" t="s">
        <v>25</v>
      </c>
      <c r="U3" t="s">
        <v>25</v>
      </c>
      <c r="V3" t="s">
        <v>25</v>
      </c>
      <c r="W3" t="s">
        <v>25</v>
      </c>
      <c r="X3" t="s">
        <v>25</v>
      </c>
      <c r="Y3" t="s">
        <v>25</v>
      </c>
      <c r="Z3" t="s">
        <v>25</v>
      </c>
      <c r="AA3" t="s">
        <v>25</v>
      </c>
    </row>
    <row r="4" spans="1:27" x14ac:dyDescent="0.25">
      <c r="A4" t="s">
        <v>764</v>
      </c>
      <c r="B4" t="s">
        <v>762</v>
      </c>
      <c r="C4" t="s">
        <v>762</v>
      </c>
      <c r="D4" t="s">
        <v>3853</v>
      </c>
      <c r="E4" t="s">
        <v>3852</v>
      </c>
      <c r="F4" t="s">
        <v>3851</v>
      </c>
      <c r="G4">
        <v>172933</v>
      </c>
      <c r="H4">
        <v>127138</v>
      </c>
      <c r="I4">
        <v>204</v>
      </c>
      <c r="J4">
        <v>0.23499999999999999</v>
      </c>
      <c r="K4">
        <v>1.7969999999999999</v>
      </c>
      <c r="L4">
        <v>8</v>
      </c>
      <c r="M4">
        <v>12</v>
      </c>
      <c r="N4">
        <v>96.8</v>
      </c>
      <c r="O4">
        <v>4.53</v>
      </c>
      <c r="P4" t="s">
        <v>3501</v>
      </c>
      <c r="Q4">
        <v>4.5370043530000004</v>
      </c>
      <c r="R4">
        <v>200</v>
      </c>
      <c r="S4">
        <v>200</v>
      </c>
      <c r="T4">
        <v>1</v>
      </c>
      <c r="U4">
        <v>1</v>
      </c>
      <c r="V4" t="s">
        <v>3555</v>
      </c>
      <c r="W4" t="s">
        <v>1682</v>
      </c>
      <c r="X4">
        <v>1</v>
      </c>
      <c r="Y4">
        <v>0</v>
      </c>
      <c r="Z4">
        <v>0</v>
      </c>
      <c r="AA4">
        <v>0</v>
      </c>
    </row>
    <row r="5" spans="1:27" x14ac:dyDescent="0.25">
      <c r="A5" t="s">
        <v>3490</v>
      </c>
      <c r="B5" t="s">
        <v>299</v>
      </c>
      <c r="C5" t="s">
        <v>299</v>
      </c>
      <c r="D5" t="s">
        <v>3850</v>
      </c>
      <c r="E5" t="s">
        <v>3849</v>
      </c>
      <c r="G5">
        <v>166320</v>
      </c>
      <c r="H5">
        <v>127419</v>
      </c>
      <c r="I5">
        <v>16</v>
      </c>
      <c r="J5">
        <v>0.2218</v>
      </c>
      <c r="K5">
        <v>1.9706999999999999</v>
      </c>
      <c r="L5">
        <v>5</v>
      </c>
      <c r="M5">
        <v>10.5</v>
      </c>
      <c r="N5" t="s">
        <v>25</v>
      </c>
      <c r="O5" t="s">
        <v>25</v>
      </c>
      <c r="P5" t="s">
        <v>25</v>
      </c>
      <c r="Q5" t="s">
        <v>25</v>
      </c>
      <c r="R5" t="s">
        <v>25</v>
      </c>
      <c r="S5" t="s">
        <v>25</v>
      </c>
      <c r="T5" t="s">
        <v>25</v>
      </c>
      <c r="U5" t="s">
        <v>25</v>
      </c>
      <c r="V5" t="s">
        <v>25</v>
      </c>
      <c r="W5" t="s">
        <v>25</v>
      </c>
      <c r="X5" t="s">
        <v>25</v>
      </c>
      <c r="Y5" t="s">
        <v>25</v>
      </c>
      <c r="Z5" t="s">
        <v>25</v>
      </c>
      <c r="AA5" t="s">
        <v>25</v>
      </c>
    </row>
    <row r="6" spans="1:27" x14ac:dyDescent="0.25">
      <c r="A6" t="s">
        <v>3490</v>
      </c>
      <c r="B6" t="s">
        <v>298</v>
      </c>
      <c r="C6" t="s">
        <v>298</v>
      </c>
      <c r="E6" t="s">
        <v>27</v>
      </c>
      <c r="G6">
        <v>166309</v>
      </c>
      <c r="H6">
        <v>125613</v>
      </c>
      <c r="I6" t="s">
        <v>25</v>
      </c>
      <c r="J6">
        <v>0.2218</v>
      </c>
      <c r="K6">
        <v>1.9706999999999999</v>
      </c>
      <c r="L6" t="s">
        <v>3848</v>
      </c>
      <c r="M6" t="s">
        <v>25</v>
      </c>
      <c r="N6" t="s">
        <v>25</v>
      </c>
      <c r="O6" t="s">
        <v>25</v>
      </c>
      <c r="P6" t="s">
        <v>25</v>
      </c>
      <c r="Q6" t="s">
        <v>25</v>
      </c>
      <c r="R6" t="s">
        <v>25</v>
      </c>
      <c r="S6" t="s">
        <v>25</v>
      </c>
      <c r="T6" t="s">
        <v>25</v>
      </c>
      <c r="U6" t="s">
        <v>25</v>
      </c>
      <c r="V6" t="s">
        <v>25</v>
      </c>
      <c r="W6" t="s">
        <v>25</v>
      </c>
      <c r="X6" t="s">
        <v>25</v>
      </c>
      <c r="Y6" t="s">
        <v>25</v>
      </c>
      <c r="Z6" t="s">
        <v>25</v>
      </c>
      <c r="AA6" t="s">
        <v>25</v>
      </c>
    </row>
    <row r="7" spans="1:27" x14ac:dyDescent="0.25">
      <c r="A7" t="s">
        <v>3516</v>
      </c>
      <c r="B7" t="s">
        <v>862</v>
      </c>
      <c r="C7" t="s">
        <v>862</v>
      </c>
      <c r="D7" t="s">
        <v>3847</v>
      </c>
      <c r="E7" t="s">
        <v>3846</v>
      </c>
      <c r="G7">
        <v>171603</v>
      </c>
      <c r="H7">
        <v>127072</v>
      </c>
      <c r="I7">
        <v>17</v>
      </c>
      <c r="J7">
        <v>2.4400000000000002E-2</v>
      </c>
      <c r="K7">
        <v>2.0438999999999998</v>
      </c>
      <c r="L7" t="s">
        <v>3844</v>
      </c>
      <c r="M7" t="s">
        <v>25</v>
      </c>
      <c r="N7" t="s">
        <v>25</v>
      </c>
      <c r="O7">
        <v>4.1900000000000004</v>
      </c>
      <c r="P7" t="s">
        <v>3501</v>
      </c>
      <c r="Q7">
        <v>4.1962375290000002</v>
      </c>
      <c r="R7" t="s">
        <v>25</v>
      </c>
      <c r="S7" t="s">
        <v>25</v>
      </c>
      <c r="T7" t="s">
        <v>25</v>
      </c>
      <c r="U7" t="s">
        <v>25</v>
      </c>
      <c r="V7" t="s">
        <v>25</v>
      </c>
      <c r="W7" t="s">
        <v>25</v>
      </c>
      <c r="X7" t="s">
        <v>25</v>
      </c>
      <c r="Y7" t="s">
        <v>25</v>
      </c>
      <c r="Z7" t="s">
        <v>25</v>
      </c>
      <c r="AA7" t="s">
        <v>25</v>
      </c>
    </row>
    <row r="8" spans="1:27" x14ac:dyDescent="0.25">
      <c r="A8" t="s">
        <v>3516</v>
      </c>
      <c r="B8" t="s">
        <v>925</v>
      </c>
      <c r="C8" t="s">
        <v>3845</v>
      </c>
      <c r="E8" t="s">
        <v>3516</v>
      </c>
      <c r="G8">
        <v>171588</v>
      </c>
      <c r="H8">
        <v>154675</v>
      </c>
      <c r="I8">
        <v>49</v>
      </c>
      <c r="J8">
        <v>2.4400000000000002E-2</v>
      </c>
      <c r="K8">
        <v>2.0438999999999998</v>
      </c>
      <c r="L8">
        <v>11</v>
      </c>
      <c r="M8">
        <v>16</v>
      </c>
      <c r="N8" t="s">
        <v>25</v>
      </c>
      <c r="O8">
        <v>4.1900000000000004</v>
      </c>
      <c r="P8" t="s">
        <v>3501</v>
      </c>
      <c r="Q8">
        <v>4.1962375290000002</v>
      </c>
      <c r="R8" t="s">
        <v>25</v>
      </c>
      <c r="S8" t="s">
        <v>25</v>
      </c>
      <c r="T8" t="s">
        <v>25</v>
      </c>
      <c r="U8" t="s">
        <v>25</v>
      </c>
      <c r="V8" t="s">
        <v>25</v>
      </c>
      <c r="W8" t="s">
        <v>25</v>
      </c>
      <c r="X8" t="s">
        <v>25</v>
      </c>
      <c r="Y8" t="s">
        <v>25</v>
      </c>
      <c r="Z8" t="s">
        <v>25</v>
      </c>
      <c r="AA8" t="s">
        <v>25</v>
      </c>
    </row>
    <row r="9" spans="1:27" x14ac:dyDescent="0.25">
      <c r="A9" t="s">
        <v>3490</v>
      </c>
      <c r="B9" t="s">
        <v>389</v>
      </c>
      <c r="C9" t="s">
        <v>389</v>
      </c>
      <c r="E9" t="s">
        <v>27</v>
      </c>
      <c r="G9">
        <v>171554</v>
      </c>
      <c r="H9">
        <v>125566</v>
      </c>
      <c r="I9" t="s">
        <v>25</v>
      </c>
      <c r="J9">
        <v>2.4400000000000002E-2</v>
      </c>
      <c r="K9">
        <v>2.0438999999999998</v>
      </c>
      <c r="L9" t="s">
        <v>3844</v>
      </c>
      <c r="M9" t="s">
        <v>25</v>
      </c>
      <c r="N9" t="s">
        <v>25</v>
      </c>
      <c r="O9" t="s">
        <v>25</v>
      </c>
      <c r="P9" t="s">
        <v>25</v>
      </c>
      <c r="Q9" t="s">
        <v>25</v>
      </c>
      <c r="R9" t="s">
        <v>25</v>
      </c>
      <c r="S9" t="s">
        <v>25</v>
      </c>
      <c r="T9" t="s">
        <v>25</v>
      </c>
      <c r="U9" t="s">
        <v>25</v>
      </c>
      <c r="V9" t="s">
        <v>25</v>
      </c>
      <c r="W9" t="s">
        <v>25</v>
      </c>
      <c r="X9" t="s">
        <v>25</v>
      </c>
      <c r="Y9" t="s">
        <v>25</v>
      </c>
      <c r="Z9" t="s">
        <v>25</v>
      </c>
      <c r="AA9" t="s">
        <v>25</v>
      </c>
    </row>
    <row r="10" spans="1:27" x14ac:dyDescent="0.25">
      <c r="A10" t="s">
        <v>3516</v>
      </c>
      <c r="B10" t="s">
        <v>927</v>
      </c>
      <c r="C10" t="s">
        <v>3843</v>
      </c>
      <c r="D10" t="s">
        <v>3842</v>
      </c>
      <c r="E10" t="s">
        <v>3516</v>
      </c>
      <c r="G10">
        <v>165243</v>
      </c>
      <c r="H10">
        <v>127101</v>
      </c>
      <c r="I10">
        <v>20</v>
      </c>
      <c r="J10">
        <v>4.1700000000000001E-2</v>
      </c>
      <c r="K10">
        <v>2.2532000000000001</v>
      </c>
      <c r="L10" t="s">
        <v>3837</v>
      </c>
      <c r="M10" t="s">
        <v>25</v>
      </c>
      <c r="N10" t="s">
        <v>25</v>
      </c>
      <c r="O10">
        <v>4.1900000000000004</v>
      </c>
      <c r="P10" t="s">
        <v>3501</v>
      </c>
      <c r="Q10">
        <v>4.1962375290000002</v>
      </c>
      <c r="R10" t="s">
        <v>25</v>
      </c>
      <c r="S10" t="s">
        <v>25</v>
      </c>
      <c r="T10" t="s">
        <v>25</v>
      </c>
      <c r="U10" t="s">
        <v>25</v>
      </c>
      <c r="V10" t="s">
        <v>25</v>
      </c>
      <c r="W10" t="s">
        <v>25</v>
      </c>
      <c r="X10" t="s">
        <v>25</v>
      </c>
      <c r="Y10" t="s">
        <v>25</v>
      </c>
      <c r="Z10" t="s">
        <v>25</v>
      </c>
      <c r="AA10" t="s">
        <v>25</v>
      </c>
    </row>
    <row r="11" spans="1:27" x14ac:dyDescent="0.25">
      <c r="A11" t="s">
        <v>3516</v>
      </c>
      <c r="B11" t="s">
        <v>929</v>
      </c>
      <c r="C11" t="s">
        <v>929</v>
      </c>
      <c r="D11" t="s">
        <v>3841</v>
      </c>
      <c r="E11" t="s">
        <v>3840</v>
      </c>
      <c r="G11">
        <v>165215</v>
      </c>
      <c r="H11">
        <v>125575</v>
      </c>
      <c r="I11">
        <v>24</v>
      </c>
      <c r="J11">
        <v>4.1700000000000001E-2</v>
      </c>
      <c r="K11">
        <v>2.2532000000000001</v>
      </c>
      <c r="L11" t="s">
        <v>3837</v>
      </c>
      <c r="M11" t="s">
        <v>25</v>
      </c>
      <c r="N11" t="s">
        <v>25</v>
      </c>
      <c r="O11">
        <v>4.1900000000000004</v>
      </c>
      <c r="P11" t="s">
        <v>3501</v>
      </c>
      <c r="Q11">
        <v>4.1962375290000002</v>
      </c>
      <c r="R11" t="s">
        <v>25</v>
      </c>
      <c r="S11" t="s">
        <v>25</v>
      </c>
      <c r="T11" t="s">
        <v>25</v>
      </c>
      <c r="U11" t="s">
        <v>25</v>
      </c>
      <c r="V11" t="s">
        <v>25</v>
      </c>
      <c r="W11" t="s">
        <v>25</v>
      </c>
      <c r="X11" t="s">
        <v>25</v>
      </c>
      <c r="Y11" t="s">
        <v>25</v>
      </c>
      <c r="Z11" t="s">
        <v>25</v>
      </c>
      <c r="AA11" t="s">
        <v>25</v>
      </c>
    </row>
    <row r="12" spans="1:27" x14ac:dyDescent="0.25">
      <c r="A12" t="s">
        <v>3516</v>
      </c>
      <c r="B12" t="s">
        <v>937</v>
      </c>
      <c r="C12" t="s">
        <v>937</v>
      </c>
      <c r="D12" t="s">
        <v>3839</v>
      </c>
      <c r="E12" t="s">
        <v>3838</v>
      </c>
      <c r="G12">
        <v>165284</v>
      </c>
      <c r="H12">
        <v>127118</v>
      </c>
      <c r="I12">
        <v>52</v>
      </c>
      <c r="J12">
        <v>4.1700000000000001E-2</v>
      </c>
      <c r="K12">
        <v>2.2532000000000001</v>
      </c>
      <c r="L12" t="s">
        <v>3837</v>
      </c>
      <c r="M12" t="s">
        <v>25</v>
      </c>
      <c r="N12" t="s">
        <v>25</v>
      </c>
      <c r="O12">
        <v>4.1900000000000004</v>
      </c>
      <c r="P12" t="s">
        <v>3501</v>
      </c>
      <c r="Q12">
        <v>4.1962375290000002</v>
      </c>
      <c r="R12" t="s">
        <v>25</v>
      </c>
      <c r="S12" t="s">
        <v>25</v>
      </c>
      <c r="T12" t="s">
        <v>25</v>
      </c>
      <c r="U12" t="s">
        <v>25</v>
      </c>
      <c r="V12" t="s">
        <v>25</v>
      </c>
      <c r="W12" t="s">
        <v>25</v>
      </c>
      <c r="X12" t="s">
        <v>25</v>
      </c>
      <c r="Y12" t="s">
        <v>25</v>
      </c>
      <c r="Z12" t="s">
        <v>25</v>
      </c>
      <c r="AA12" t="s">
        <v>25</v>
      </c>
    </row>
    <row r="13" spans="1:27" x14ac:dyDescent="0.25">
      <c r="A13" t="s">
        <v>3516</v>
      </c>
      <c r="B13" t="s">
        <v>1677</v>
      </c>
      <c r="C13" t="s">
        <v>1677</v>
      </c>
      <c r="D13" t="s">
        <v>3836</v>
      </c>
      <c r="E13" t="s">
        <v>3835</v>
      </c>
      <c r="G13">
        <v>165324</v>
      </c>
      <c r="H13">
        <v>127123</v>
      </c>
      <c r="I13">
        <v>52</v>
      </c>
      <c r="J13">
        <v>4.1700000000000001E-2</v>
      </c>
      <c r="K13">
        <v>2.2532000000000001</v>
      </c>
      <c r="L13">
        <v>4</v>
      </c>
      <c r="M13">
        <v>19</v>
      </c>
      <c r="N13" t="s">
        <v>25</v>
      </c>
      <c r="O13">
        <v>4.1900000000000004</v>
      </c>
      <c r="P13" t="s">
        <v>3501</v>
      </c>
      <c r="Q13">
        <v>4.1962375290000002</v>
      </c>
      <c r="R13" t="s">
        <v>25</v>
      </c>
      <c r="S13" t="s">
        <v>25</v>
      </c>
      <c r="T13" t="s">
        <v>25</v>
      </c>
      <c r="U13" t="s">
        <v>25</v>
      </c>
      <c r="V13" t="s">
        <v>25</v>
      </c>
      <c r="W13" t="s">
        <v>25</v>
      </c>
      <c r="X13" t="s">
        <v>25</v>
      </c>
      <c r="Y13" t="s">
        <v>25</v>
      </c>
      <c r="Z13" t="s">
        <v>25</v>
      </c>
      <c r="AA13" t="s">
        <v>25</v>
      </c>
    </row>
    <row r="14" spans="1:27" x14ac:dyDescent="0.25">
      <c r="A14" t="s">
        <v>3574</v>
      </c>
      <c r="B14" t="s">
        <v>663</v>
      </c>
      <c r="C14" t="s">
        <v>663</v>
      </c>
      <c r="D14" t="s">
        <v>3834</v>
      </c>
      <c r="E14" t="s">
        <v>3833</v>
      </c>
      <c r="G14">
        <v>164765</v>
      </c>
      <c r="H14">
        <v>126458</v>
      </c>
      <c r="I14">
        <v>43</v>
      </c>
      <c r="J14">
        <v>1.2E-2</v>
      </c>
      <c r="K14">
        <v>2.5470000000000002</v>
      </c>
      <c r="L14">
        <v>14</v>
      </c>
      <c r="M14">
        <v>2.6</v>
      </c>
      <c r="N14" t="s">
        <v>25</v>
      </c>
      <c r="O14">
        <v>3.83</v>
      </c>
      <c r="P14" t="s">
        <v>3501</v>
      </c>
      <c r="Q14">
        <v>3.8172567650000002</v>
      </c>
      <c r="R14">
        <v>43</v>
      </c>
      <c r="S14">
        <v>43</v>
      </c>
      <c r="T14">
        <v>0</v>
      </c>
      <c r="U14">
        <v>0</v>
      </c>
      <c r="V14" t="s">
        <v>3559</v>
      </c>
      <c r="W14" t="s">
        <v>1682</v>
      </c>
      <c r="X14">
        <v>0</v>
      </c>
      <c r="Y14">
        <v>0</v>
      </c>
      <c r="Z14">
        <v>1</v>
      </c>
      <c r="AA14">
        <v>0</v>
      </c>
    </row>
    <row r="15" spans="1:27" x14ac:dyDescent="0.25">
      <c r="A15" t="s">
        <v>3796</v>
      </c>
      <c r="B15" t="s">
        <v>292</v>
      </c>
      <c r="C15" t="s">
        <v>292</v>
      </c>
      <c r="D15" t="s">
        <v>3832</v>
      </c>
      <c r="E15" t="s">
        <v>3831</v>
      </c>
      <c r="G15">
        <v>171712</v>
      </c>
      <c r="H15">
        <v>126795</v>
      </c>
      <c r="I15">
        <v>17</v>
      </c>
      <c r="J15">
        <v>1.5800000000000002E-2</v>
      </c>
      <c r="K15">
        <v>2.552</v>
      </c>
      <c r="L15">
        <v>33</v>
      </c>
      <c r="M15">
        <v>1</v>
      </c>
      <c r="N15">
        <v>6.6</v>
      </c>
      <c r="O15">
        <v>3.61</v>
      </c>
      <c r="P15" t="s">
        <v>3501</v>
      </c>
      <c r="Q15">
        <v>3.9856938240000002</v>
      </c>
      <c r="R15">
        <v>30</v>
      </c>
      <c r="S15">
        <v>30</v>
      </c>
      <c r="T15">
        <v>0</v>
      </c>
      <c r="U15">
        <v>0</v>
      </c>
      <c r="V15" t="s">
        <v>3559</v>
      </c>
      <c r="W15" t="s">
        <v>1682</v>
      </c>
      <c r="X15">
        <v>0</v>
      </c>
      <c r="Y15">
        <v>0</v>
      </c>
      <c r="Z15">
        <v>1</v>
      </c>
      <c r="AA15">
        <v>0</v>
      </c>
    </row>
    <row r="16" spans="1:27" x14ac:dyDescent="0.25">
      <c r="A16" t="s">
        <v>1936</v>
      </c>
      <c r="B16" t="s">
        <v>93</v>
      </c>
      <c r="C16" t="s">
        <v>93</v>
      </c>
      <c r="D16" t="s">
        <v>3830</v>
      </c>
      <c r="E16" t="s">
        <v>3829</v>
      </c>
      <c r="G16">
        <v>171676</v>
      </c>
      <c r="H16">
        <v>126752</v>
      </c>
      <c r="I16" t="s">
        <v>25</v>
      </c>
      <c r="J16">
        <v>9.7999999999999997E-3</v>
      </c>
      <c r="K16">
        <v>2.56</v>
      </c>
      <c r="L16">
        <v>26</v>
      </c>
      <c r="M16" t="s">
        <v>25</v>
      </c>
      <c r="N16">
        <v>4</v>
      </c>
      <c r="O16">
        <v>3.35</v>
      </c>
      <c r="P16" t="s">
        <v>3501</v>
      </c>
      <c r="Q16">
        <v>3.35</v>
      </c>
      <c r="R16" t="s">
        <v>25</v>
      </c>
      <c r="S16" t="s">
        <v>25</v>
      </c>
      <c r="T16" t="s">
        <v>25</v>
      </c>
      <c r="U16" t="s">
        <v>25</v>
      </c>
      <c r="V16" t="s">
        <v>25</v>
      </c>
      <c r="W16" t="s">
        <v>25</v>
      </c>
      <c r="X16" t="s">
        <v>25</v>
      </c>
      <c r="Y16" t="s">
        <v>25</v>
      </c>
      <c r="Z16" t="s">
        <v>25</v>
      </c>
      <c r="AA16" t="s">
        <v>25</v>
      </c>
    </row>
    <row r="17" spans="1:27" x14ac:dyDescent="0.25">
      <c r="A17" t="s">
        <v>1936</v>
      </c>
      <c r="B17" t="s">
        <v>90</v>
      </c>
      <c r="C17" t="s">
        <v>90</v>
      </c>
      <c r="E17" t="s">
        <v>92</v>
      </c>
      <c r="G17">
        <v>171677</v>
      </c>
      <c r="H17">
        <v>126751</v>
      </c>
      <c r="I17" t="s">
        <v>25</v>
      </c>
      <c r="J17">
        <v>9.7999999999999997E-3</v>
      </c>
      <c r="K17">
        <v>2.56</v>
      </c>
      <c r="L17" t="s">
        <v>25</v>
      </c>
      <c r="M17" t="s">
        <v>25</v>
      </c>
      <c r="N17">
        <v>4</v>
      </c>
      <c r="O17">
        <v>3.35</v>
      </c>
      <c r="P17" t="s">
        <v>3501</v>
      </c>
      <c r="Q17">
        <v>3.35</v>
      </c>
      <c r="R17" t="s">
        <v>25</v>
      </c>
      <c r="S17" t="s">
        <v>25</v>
      </c>
      <c r="T17" t="s">
        <v>25</v>
      </c>
      <c r="U17" t="s">
        <v>25</v>
      </c>
      <c r="V17" t="s">
        <v>25</v>
      </c>
      <c r="W17" t="s">
        <v>25</v>
      </c>
      <c r="X17" t="s">
        <v>25</v>
      </c>
      <c r="Y17" t="s">
        <v>25</v>
      </c>
      <c r="Z17" t="s">
        <v>25</v>
      </c>
      <c r="AA17" t="s">
        <v>25</v>
      </c>
    </row>
    <row r="18" spans="1:27" x14ac:dyDescent="0.25">
      <c r="A18" t="s">
        <v>3796</v>
      </c>
      <c r="B18" t="s">
        <v>290</v>
      </c>
      <c r="C18" t="s">
        <v>290</v>
      </c>
      <c r="D18" t="s">
        <v>3828</v>
      </c>
      <c r="E18" t="s">
        <v>3827</v>
      </c>
      <c r="G18">
        <v>171699</v>
      </c>
      <c r="H18">
        <v>126793</v>
      </c>
      <c r="I18">
        <v>16</v>
      </c>
      <c r="J18">
        <v>1.6199999999999999E-2</v>
      </c>
      <c r="K18">
        <v>2.5781000000000001</v>
      </c>
      <c r="L18">
        <v>66</v>
      </c>
      <c r="M18">
        <v>10</v>
      </c>
      <c r="N18">
        <v>6.6</v>
      </c>
      <c r="O18">
        <v>3.61</v>
      </c>
      <c r="P18" t="s">
        <v>3501</v>
      </c>
      <c r="Q18">
        <v>3.9856938240000002</v>
      </c>
      <c r="R18">
        <v>30</v>
      </c>
      <c r="S18">
        <v>30</v>
      </c>
      <c r="T18">
        <v>0</v>
      </c>
      <c r="U18">
        <v>0</v>
      </c>
      <c r="V18" t="s">
        <v>3559</v>
      </c>
      <c r="W18" t="s">
        <v>1682</v>
      </c>
      <c r="X18">
        <v>0</v>
      </c>
      <c r="Y18">
        <v>0</v>
      </c>
      <c r="Z18">
        <v>1</v>
      </c>
      <c r="AA18">
        <v>0</v>
      </c>
    </row>
    <row r="19" spans="1:27" x14ac:dyDescent="0.25">
      <c r="A19" t="s">
        <v>3503</v>
      </c>
      <c r="B19" t="s">
        <v>433</v>
      </c>
      <c r="C19" t="s">
        <v>433</v>
      </c>
      <c r="E19" t="s">
        <v>436</v>
      </c>
      <c r="F19" t="s">
        <v>436</v>
      </c>
      <c r="G19">
        <v>165350</v>
      </c>
      <c r="H19">
        <v>158960</v>
      </c>
      <c r="I19">
        <v>150</v>
      </c>
      <c r="J19">
        <v>0.73199999999999998</v>
      </c>
      <c r="K19">
        <v>2.5870000000000002</v>
      </c>
      <c r="L19" t="s">
        <v>25</v>
      </c>
      <c r="M19" t="s">
        <v>25</v>
      </c>
      <c r="N19" t="s">
        <v>25</v>
      </c>
      <c r="O19">
        <v>4.2</v>
      </c>
      <c r="P19" t="s">
        <v>3501</v>
      </c>
      <c r="Q19">
        <v>4.2179040590000003</v>
      </c>
      <c r="R19" t="s">
        <v>25</v>
      </c>
      <c r="S19" t="s">
        <v>25</v>
      </c>
      <c r="T19" t="s">
        <v>25</v>
      </c>
      <c r="U19" t="s">
        <v>25</v>
      </c>
      <c r="V19" t="s">
        <v>25</v>
      </c>
      <c r="W19" t="s">
        <v>25</v>
      </c>
      <c r="X19" t="s">
        <v>25</v>
      </c>
      <c r="Y19" t="s">
        <v>25</v>
      </c>
      <c r="Z19" t="s">
        <v>25</v>
      </c>
      <c r="AA19" t="s">
        <v>25</v>
      </c>
    </row>
    <row r="20" spans="1:27" x14ac:dyDescent="0.25">
      <c r="A20" t="s">
        <v>1593</v>
      </c>
      <c r="B20" t="s">
        <v>1592</v>
      </c>
      <c r="C20" t="s">
        <v>1592</v>
      </c>
      <c r="D20" t="s">
        <v>3826</v>
      </c>
      <c r="E20" t="s">
        <v>3825</v>
      </c>
      <c r="F20" t="s">
        <v>3824</v>
      </c>
      <c r="G20">
        <v>168588</v>
      </c>
      <c r="H20">
        <v>126822</v>
      </c>
      <c r="I20">
        <v>60</v>
      </c>
      <c r="J20">
        <v>3.1699999999999999E-2</v>
      </c>
      <c r="K20">
        <v>2.6515</v>
      </c>
      <c r="L20">
        <v>1154</v>
      </c>
      <c r="M20" t="s">
        <v>25</v>
      </c>
      <c r="N20">
        <v>6.7</v>
      </c>
      <c r="O20">
        <v>3.94</v>
      </c>
      <c r="P20" t="s">
        <v>3499</v>
      </c>
      <c r="Q20">
        <v>4.2436097650000004</v>
      </c>
      <c r="R20" t="s">
        <v>25</v>
      </c>
      <c r="S20">
        <v>60</v>
      </c>
      <c r="T20" t="s">
        <v>25</v>
      </c>
      <c r="U20">
        <v>0</v>
      </c>
      <c r="V20" t="s">
        <v>3552</v>
      </c>
      <c r="W20" t="s">
        <v>1695</v>
      </c>
      <c r="X20">
        <v>0</v>
      </c>
      <c r="Y20">
        <v>0</v>
      </c>
      <c r="Z20">
        <v>0</v>
      </c>
      <c r="AA20">
        <v>1</v>
      </c>
    </row>
    <row r="21" spans="1:27" x14ac:dyDescent="0.25">
      <c r="A21" t="s">
        <v>3796</v>
      </c>
      <c r="B21" t="s">
        <v>287</v>
      </c>
      <c r="C21" t="s">
        <v>287</v>
      </c>
      <c r="E21" t="s">
        <v>3796</v>
      </c>
      <c r="G21">
        <v>171692</v>
      </c>
      <c r="H21">
        <v>125930</v>
      </c>
      <c r="I21">
        <v>30</v>
      </c>
      <c r="J21">
        <v>1.35E-2</v>
      </c>
      <c r="K21">
        <v>2.6857000000000002</v>
      </c>
      <c r="L21" t="s">
        <v>3823</v>
      </c>
      <c r="M21" t="s">
        <v>25</v>
      </c>
      <c r="N21">
        <v>6.6</v>
      </c>
      <c r="O21">
        <v>3.61</v>
      </c>
      <c r="P21" t="s">
        <v>3501</v>
      </c>
      <c r="Q21">
        <v>3.9856938240000002</v>
      </c>
      <c r="R21">
        <v>30</v>
      </c>
      <c r="S21">
        <v>30</v>
      </c>
      <c r="T21">
        <v>0</v>
      </c>
      <c r="U21">
        <v>0</v>
      </c>
      <c r="V21" t="s">
        <v>3559</v>
      </c>
      <c r="W21" t="s">
        <v>1682</v>
      </c>
      <c r="X21">
        <v>0</v>
      </c>
      <c r="Y21">
        <v>0</v>
      </c>
      <c r="Z21">
        <v>1</v>
      </c>
      <c r="AA21">
        <v>0</v>
      </c>
    </row>
    <row r="22" spans="1:27" x14ac:dyDescent="0.25">
      <c r="A22" t="s">
        <v>3516</v>
      </c>
      <c r="B22" t="s">
        <v>1063</v>
      </c>
      <c r="C22" t="s">
        <v>1063</v>
      </c>
      <c r="D22" t="s">
        <v>3822</v>
      </c>
      <c r="E22" t="s">
        <v>3821</v>
      </c>
      <c r="G22">
        <v>159772</v>
      </c>
      <c r="H22">
        <v>101170</v>
      </c>
      <c r="I22">
        <v>45</v>
      </c>
      <c r="J22">
        <v>3.3E-3</v>
      </c>
      <c r="K22">
        <v>2.6989999999999998</v>
      </c>
      <c r="L22">
        <v>162</v>
      </c>
      <c r="M22">
        <v>9.1999999999999993</v>
      </c>
      <c r="N22" t="s">
        <v>25</v>
      </c>
      <c r="O22">
        <v>4.1900000000000004</v>
      </c>
      <c r="P22" t="s">
        <v>3501</v>
      </c>
      <c r="Q22">
        <v>4.1962375290000002</v>
      </c>
      <c r="R22" t="s">
        <v>25</v>
      </c>
      <c r="S22" t="s">
        <v>25</v>
      </c>
      <c r="T22" t="s">
        <v>25</v>
      </c>
      <c r="U22" t="s">
        <v>25</v>
      </c>
      <c r="V22" t="s">
        <v>25</v>
      </c>
      <c r="W22" t="s">
        <v>25</v>
      </c>
      <c r="X22" t="s">
        <v>25</v>
      </c>
      <c r="Y22" t="s">
        <v>25</v>
      </c>
      <c r="Z22" t="s">
        <v>25</v>
      </c>
      <c r="AA22" t="s">
        <v>25</v>
      </c>
    </row>
    <row r="23" spans="1:27" x14ac:dyDescent="0.25">
      <c r="A23" t="s">
        <v>3490</v>
      </c>
      <c r="B23" t="s">
        <v>211</v>
      </c>
      <c r="C23" t="s">
        <v>211</v>
      </c>
      <c r="D23" t="s">
        <v>3820</v>
      </c>
      <c r="E23" t="s">
        <v>3819</v>
      </c>
      <c r="F23" t="s">
        <v>216</v>
      </c>
      <c r="G23">
        <v>165594</v>
      </c>
      <c r="H23">
        <v>126375</v>
      </c>
      <c r="I23" t="s">
        <v>25</v>
      </c>
      <c r="J23">
        <v>4.4999999999999997E-3</v>
      </c>
      <c r="K23">
        <v>2.7202999999999999</v>
      </c>
      <c r="L23">
        <v>3</v>
      </c>
      <c r="M23" t="s">
        <v>25</v>
      </c>
      <c r="N23" t="s">
        <v>25</v>
      </c>
      <c r="O23" t="s">
        <v>25</v>
      </c>
      <c r="P23" t="s">
        <v>25</v>
      </c>
      <c r="Q23" t="s">
        <v>25</v>
      </c>
      <c r="R23" t="s">
        <v>25</v>
      </c>
      <c r="S23" t="s">
        <v>25</v>
      </c>
      <c r="T23" t="s">
        <v>25</v>
      </c>
      <c r="U23" t="s">
        <v>25</v>
      </c>
      <c r="V23" t="s">
        <v>25</v>
      </c>
      <c r="W23" t="s">
        <v>25</v>
      </c>
      <c r="X23" t="s">
        <v>25</v>
      </c>
      <c r="Y23" t="s">
        <v>25</v>
      </c>
      <c r="Z23" t="s">
        <v>25</v>
      </c>
      <c r="AA23" t="s">
        <v>25</v>
      </c>
    </row>
    <row r="24" spans="1:27" x14ac:dyDescent="0.25">
      <c r="A24" t="s">
        <v>3516</v>
      </c>
      <c r="B24" t="s">
        <v>2007</v>
      </c>
      <c r="C24" t="s">
        <v>2007</v>
      </c>
      <c r="D24" t="s">
        <v>3818</v>
      </c>
      <c r="E24" t="s">
        <v>3817</v>
      </c>
      <c r="G24">
        <v>164482</v>
      </c>
      <c r="H24">
        <v>126513</v>
      </c>
      <c r="I24" t="s">
        <v>25</v>
      </c>
      <c r="J24">
        <v>1.41E-2</v>
      </c>
      <c r="K24">
        <v>2.7370000000000001</v>
      </c>
      <c r="L24">
        <v>12</v>
      </c>
      <c r="M24">
        <v>2</v>
      </c>
      <c r="N24" t="s">
        <v>25</v>
      </c>
      <c r="O24">
        <v>4.1900000000000004</v>
      </c>
      <c r="P24" t="s">
        <v>3501</v>
      </c>
      <c r="Q24">
        <v>4.1962375290000002</v>
      </c>
      <c r="R24" t="s">
        <v>25</v>
      </c>
      <c r="S24" t="s">
        <v>25</v>
      </c>
      <c r="T24" t="s">
        <v>25</v>
      </c>
      <c r="U24" t="s">
        <v>25</v>
      </c>
      <c r="V24" t="s">
        <v>25</v>
      </c>
      <c r="W24" t="s">
        <v>25</v>
      </c>
      <c r="X24" t="s">
        <v>25</v>
      </c>
      <c r="Y24" t="s">
        <v>25</v>
      </c>
      <c r="Z24" t="s">
        <v>25</v>
      </c>
      <c r="AA24" t="s">
        <v>25</v>
      </c>
    </row>
    <row r="25" spans="1:27" x14ac:dyDescent="0.25">
      <c r="A25" t="s">
        <v>850</v>
      </c>
      <c r="B25" t="s">
        <v>849</v>
      </c>
      <c r="C25" t="s">
        <v>849</v>
      </c>
      <c r="D25" t="s">
        <v>3816</v>
      </c>
      <c r="E25" t="s">
        <v>3815</v>
      </c>
      <c r="F25" t="s">
        <v>850</v>
      </c>
      <c r="G25">
        <v>172835</v>
      </c>
      <c r="H25">
        <v>127146</v>
      </c>
      <c r="I25">
        <v>50</v>
      </c>
      <c r="J25">
        <v>1.34E-2</v>
      </c>
      <c r="K25">
        <v>2.746</v>
      </c>
      <c r="L25">
        <v>14</v>
      </c>
      <c r="M25">
        <v>2.5</v>
      </c>
      <c r="N25">
        <v>22</v>
      </c>
      <c r="O25">
        <v>3.56</v>
      </c>
      <c r="P25" t="s">
        <v>3501</v>
      </c>
      <c r="Q25">
        <v>4.4985255879999997</v>
      </c>
      <c r="R25">
        <v>50</v>
      </c>
      <c r="S25">
        <v>50</v>
      </c>
      <c r="T25">
        <v>0</v>
      </c>
      <c r="U25">
        <v>0</v>
      </c>
      <c r="V25" t="s">
        <v>3555</v>
      </c>
      <c r="W25" t="s">
        <v>1682</v>
      </c>
      <c r="X25">
        <v>1</v>
      </c>
      <c r="Y25">
        <v>0</v>
      </c>
      <c r="Z25">
        <v>0</v>
      </c>
      <c r="AA25">
        <v>0</v>
      </c>
    </row>
    <row r="26" spans="1:27" x14ac:dyDescent="0.25">
      <c r="A26" t="s">
        <v>850</v>
      </c>
      <c r="B26" t="s">
        <v>845</v>
      </c>
      <c r="C26" t="s">
        <v>845</v>
      </c>
      <c r="D26" t="s">
        <v>3814</v>
      </c>
      <c r="E26" t="s">
        <v>3813</v>
      </c>
      <c r="G26">
        <v>172834</v>
      </c>
      <c r="H26">
        <v>127145</v>
      </c>
      <c r="I26">
        <v>50</v>
      </c>
      <c r="J26">
        <v>1.34E-2</v>
      </c>
      <c r="K26">
        <v>2.746</v>
      </c>
      <c r="L26">
        <v>14</v>
      </c>
      <c r="M26">
        <v>2.5</v>
      </c>
      <c r="N26">
        <v>22</v>
      </c>
      <c r="O26">
        <v>3.56</v>
      </c>
      <c r="P26" t="s">
        <v>3501</v>
      </c>
      <c r="Q26">
        <v>4.4985255879999997</v>
      </c>
      <c r="R26">
        <v>50</v>
      </c>
      <c r="S26">
        <v>50</v>
      </c>
      <c r="T26">
        <v>0</v>
      </c>
      <c r="U26">
        <v>0</v>
      </c>
      <c r="V26" t="s">
        <v>3555</v>
      </c>
      <c r="W26" t="s">
        <v>1682</v>
      </c>
      <c r="X26">
        <v>1</v>
      </c>
      <c r="Y26">
        <v>0</v>
      </c>
      <c r="Z26">
        <v>0</v>
      </c>
      <c r="AA26">
        <v>0</v>
      </c>
    </row>
    <row r="27" spans="1:27" x14ac:dyDescent="0.25">
      <c r="A27" t="s">
        <v>3497</v>
      </c>
      <c r="B27" t="s">
        <v>1046</v>
      </c>
      <c r="C27" t="s">
        <v>1046</v>
      </c>
      <c r="D27" t="s">
        <v>3812</v>
      </c>
      <c r="E27" t="s">
        <v>3811</v>
      </c>
      <c r="G27">
        <v>160242</v>
      </c>
      <c r="H27">
        <v>105822</v>
      </c>
      <c r="I27">
        <v>75</v>
      </c>
      <c r="J27">
        <v>6.1999999999999998E-3</v>
      </c>
      <c r="K27">
        <v>2.758</v>
      </c>
      <c r="L27">
        <v>16</v>
      </c>
      <c r="M27">
        <v>38</v>
      </c>
      <c r="N27">
        <v>9</v>
      </c>
      <c r="O27">
        <v>4.33</v>
      </c>
      <c r="P27" t="s">
        <v>3501</v>
      </c>
      <c r="Q27">
        <v>4.3539392939999999</v>
      </c>
      <c r="R27">
        <v>80</v>
      </c>
      <c r="S27">
        <v>80</v>
      </c>
      <c r="T27">
        <v>0</v>
      </c>
      <c r="U27">
        <v>0</v>
      </c>
      <c r="V27" t="s">
        <v>3496</v>
      </c>
      <c r="W27" t="s">
        <v>1682</v>
      </c>
      <c r="X27">
        <v>0</v>
      </c>
      <c r="Y27">
        <v>1</v>
      </c>
      <c r="Z27">
        <v>0</v>
      </c>
      <c r="AA27">
        <v>0</v>
      </c>
    </row>
    <row r="28" spans="1:27" x14ac:dyDescent="0.25">
      <c r="A28" t="s">
        <v>1936</v>
      </c>
      <c r="B28" t="s">
        <v>88</v>
      </c>
      <c r="C28" t="s">
        <v>88</v>
      </c>
      <c r="D28" t="s">
        <v>3810</v>
      </c>
      <c r="E28" t="s">
        <v>1936</v>
      </c>
      <c r="G28">
        <v>171671</v>
      </c>
      <c r="H28">
        <v>125909</v>
      </c>
      <c r="I28" t="s">
        <v>25</v>
      </c>
      <c r="J28">
        <v>4.8999999999999998E-3</v>
      </c>
      <c r="K28">
        <v>2.7826</v>
      </c>
      <c r="L28" t="s">
        <v>25</v>
      </c>
      <c r="M28" t="s">
        <v>25</v>
      </c>
      <c r="N28">
        <v>4</v>
      </c>
      <c r="O28">
        <v>3.35</v>
      </c>
      <c r="P28" t="s">
        <v>3501</v>
      </c>
      <c r="Q28">
        <v>3.35</v>
      </c>
      <c r="R28" t="s">
        <v>25</v>
      </c>
      <c r="S28" t="s">
        <v>25</v>
      </c>
      <c r="T28" t="s">
        <v>25</v>
      </c>
      <c r="U28" t="s">
        <v>25</v>
      </c>
      <c r="V28" t="s">
        <v>25</v>
      </c>
      <c r="W28" t="s">
        <v>25</v>
      </c>
      <c r="X28" t="s">
        <v>25</v>
      </c>
      <c r="Y28" t="s">
        <v>25</v>
      </c>
      <c r="Z28" t="s">
        <v>25</v>
      </c>
      <c r="AA28" t="s">
        <v>25</v>
      </c>
    </row>
    <row r="29" spans="1:27" x14ac:dyDescent="0.25">
      <c r="A29" t="s">
        <v>1936</v>
      </c>
      <c r="B29" t="s">
        <v>89</v>
      </c>
      <c r="C29" t="s">
        <v>89</v>
      </c>
      <c r="E29" t="s">
        <v>1936</v>
      </c>
      <c r="G29">
        <v>171670</v>
      </c>
      <c r="H29">
        <v>125516</v>
      </c>
      <c r="I29" t="s">
        <v>25</v>
      </c>
      <c r="J29">
        <v>4.8999999999999998E-3</v>
      </c>
      <c r="K29">
        <v>2.7826</v>
      </c>
      <c r="L29" t="s">
        <v>25</v>
      </c>
      <c r="M29" t="s">
        <v>25</v>
      </c>
      <c r="N29">
        <v>4</v>
      </c>
      <c r="O29">
        <v>3.35</v>
      </c>
      <c r="P29" t="s">
        <v>3501</v>
      </c>
      <c r="Q29">
        <v>3.35</v>
      </c>
      <c r="R29" t="s">
        <v>25</v>
      </c>
      <c r="S29" t="s">
        <v>25</v>
      </c>
      <c r="T29" t="s">
        <v>25</v>
      </c>
      <c r="U29" t="s">
        <v>25</v>
      </c>
      <c r="V29" t="s">
        <v>25</v>
      </c>
      <c r="W29" t="s">
        <v>25</v>
      </c>
      <c r="X29" t="s">
        <v>25</v>
      </c>
      <c r="Y29" t="s">
        <v>25</v>
      </c>
      <c r="Z29" t="s">
        <v>25</v>
      </c>
      <c r="AA29" t="s">
        <v>25</v>
      </c>
    </row>
    <row r="30" spans="1:27" x14ac:dyDescent="0.25">
      <c r="A30" t="s">
        <v>1936</v>
      </c>
      <c r="B30" t="s">
        <v>799</v>
      </c>
      <c r="C30" t="s">
        <v>799</v>
      </c>
      <c r="D30" t="s">
        <v>3809</v>
      </c>
      <c r="E30" t="s">
        <v>3808</v>
      </c>
      <c r="G30">
        <v>171683</v>
      </c>
      <c r="H30">
        <v>126755</v>
      </c>
      <c r="I30" t="s">
        <v>25</v>
      </c>
      <c r="J30">
        <v>5.5999999999999999E-3</v>
      </c>
      <c r="K30">
        <v>2.8224999999999998</v>
      </c>
      <c r="L30">
        <v>3</v>
      </c>
      <c r="M30" t="s">
        <v>25</v>
      </c>
      <c r="N30">
        <v>4</v>
      </c>
      <c r="O30">
        <v>3.35</v>
      </c>
      <c r="P30" t="s">
        <v>3501</v>
      </c>
      <c r="Q30">
        <v>3.35</v>
      </c>
      <c r="R30" t="s">
        <v>25</v>
      </c>
      <c r="S30" t="s">
        <v>25</v>
      </c>
      <c r="T30" t="s">
        <v>25</v>
      </c>
      <c r="U30" t="s">
        <v>25</v>
      </c>
      <c r="V30" t="s">
        <v>25</v>
      </c>
      <c r="W30" t="s">
        <v>25</v>
      </c>
      <c r="X30" t="s">
        <v>25</v>
      </c>
      <c r="Y30" t="s">
        <v>25</v>
      </c>
      <c r="Z30" t="s">
        <v>25</v>
      </c>
      <c r="AA30" t="s">
        <v>25</v>
      </c>
    </row>
    <row r="31" spans="1:27" x14ac:dyDescent="0.25">
      <c r="A31" t="s">
        <v>3490</v>
      </c>
      <c r="B31" t="s">
        <v>248</v>
      </c>
      <c r="C31" t="s">
        <v>248</v>
      </c>
      <c r="E31" t="s">
        <v>3807</v>
      </c>
      <c r="F31" t="s">
        <v>3807</v>
      </c>
      <c r="G31">
        <v>169180</v>
      </c>
      <c r="H31">
        <v>125564</v>
      </c>
      <c r="I31" t="s">
        <v>25</v>
      </c>
      <c r="J31">
        <v>0.1295</v>
      </c>
      <c r="K31">
        <v>2.8380000000000001</v>
      </c>
      <c r="L31" t="s">
        <v>3806</v>
      </c>
      <c r="M31" t="s">
        <v>25</v>
      </c>
      <c r="N31" t="s">
        <v>25</v>
      </c>
      <c r="O31" t="s">
        <v>25</v>
      </c>
      <c r="P31" t="s">
        <v>25</v>
      </c>
      <c r="Q31" t="s">
        <v>25</v>
      </c>
      <c r="R31" t="s">
        <v>25</v>
      </c>
      <c r="S31" t="s">
        <v>25</v>
      </c>
      <c r="T31" t="s">
        <v>25</v>
      </c>
      <c r="U31" t="s">
        <v>25</v>
      </c>
      <c r="V31" t="s">
        <v>25</v>
      </c>
      <c r="W31" t="s">
        <v>25</v>
      </c>
      <c r="X31" t="s">
        <v>25</v>
      </c>
      <c r="Y31" t="s">
        <v>25</v>
      </c>
      <c r="Z31" t="s">
        <v>25</v>
      </c>
      <c r="AA31" t="s">
        <v>25</v>
      </c>
    </row>
    <row r="32" spans="1:27" x14ac:dyDescent="0.25">
      <c r="A32" t="s">
        <v>3574</v>
      </c>
      <c r="B32" t="s">
        <v>653</v>
      </c>
      <c r="C32" t="s">
        <v>653</v>
      </c>
      <c r="E32" t="s">
        <v>3574</v>
      </c>
      <c r="G32">
        <v>164764</v>
      </c>
      <c r="H32">
        <v>125743</v>
      </c>
      <c r="I32" t="s">
        <v>25</v>
      </c>
      <c r="J32">
        <v>7.1999999999999998E-3</v>
      </c>
      <c r="K32">
        <v>2.8650000000000002</v>
      </c>
      <c r="L32" t="s">
        <v>3805</v>
      </c>
      <c r="M32" t="s">
        <v>25</v>
      </c>
      <c r="N32" t="s">
        <v>25</v>
      </c>
      <c r="O32">
        <v>3.83</v>
      </c>
      <c r="P32" t="s">
        <v>3501</v>
      </c>
      <c r="Q32">
        <v>3.8172567650000002</v>
      </c>
      <c r="R32" t="s">
        <v>25</v>
      </c>
      <c r="S32" t="s">
        <v>25</v>
      </c>
      <c r="T32" t="s">
        <v>25</v>
      </c>
      <c r="U32" t="s">
        <v>25</v>
      </c>
      <c r="V32" t="s">
        <v>25</v>
      </c>
      <c r="W32" t="s">
        <v>25</v>
      </c>
      <c r="X32" t="s">
        <v>25</v>
      </c>
      <c r="Y32" t="s">
        <v>25</v>
      </c>
      <c r="Z32" t="s">
        <v>25</v>
      </c>
      <c r="AA32" t="s">
        <v>25</v>
      </c>
    </row>
    <row r="33" spans="1:27" x14ac:dyDescent="0.25">
      <c r="A33" t="s">
        <v>3574</v>
      </c>
      <c r="B33" t="s">
        <v>654</v>
      </c>
      <c r="C33" t="s">
        <v>654</v>
      </c>
      <c r="E33" t="s">
        <v>3574</v>
      </c>
      <c r="G33">
        <v>164768</v>
      </c>
      <c r="H33">
        <v>126451</v>
      </c>
      <c r="I33" t="s">
        <v>25</v>
      </c>
      <c r="J33">
        <v>7.1999999999999998E-3</v>
      </c>
      <c r="K33">
        <v>2.8650000000000002</v>
      </c>
      <c r="L33" t="s">
        <v>3805</v>
      </c>
      <c r="M33" t="s">
        <v>25</v>
      </c>
      <c r="N33" t="s">
        <v>25</v>
      </c>
      <c r="O33">
        <v>3.83</v>
      </c>
      <c r="P33" t="s">
        <v>3501</v>
      </c>
      <c r="Q33">
        <v>3.8172567650000002</v>
      </c>
      <c r="R33" t="s">
        <v>25</v>
      </c>
      <c r="S33" t="s">
        <v>25</v>
      </c>
      <c r="T33" t="s">
        <v>25</v>
      </c>
      <c r="U33" t="s">
        <v>25</v>
      </c>
      <c r="V33" t="s">
        <v>25</v>
      </c>
      <c r="W33" t="s">
        <v>25</v>
      </c>
      <c r="X33" t="s">
        <v>25</v>
      </c>
      <c r="Y33" t="s">
        <v>25</v>
      </c>
      <c r="Z33" t="s">
        <v>25</v>
      </c>
      <c r="AA33" t="s">
        <v>25</v>
      </c>
    </row>
    <row r="34" spans="1:27" x14ac:dyDescent="0.25">
      <c r="A34" t="s">
        <v>3516</v>
      </c>
      <c r="B34" t="s">
        <v>50</v>
      </c>
      <c r="C34" t="s">
        <v>50</v>
      </c>
      <c r="D34" t="s">
        <v>3804</v>
      </c>
      <c r="E34" t="s">
        <v>3803</v>
      </c>
      <c r="G34">
        <v>167454</v>
      </c>
      <c r="H34">
        <v>127190</v>
      </c>
      <c r="I34">
        <v>21</v>
      </c>
      <c r="J34">
        <v>9.1000000000000004E-3</v>
      </c>
      <c r="K34">
        <v>2.9049999999999998</v>
      </c>
      <c r="L34">
        <v>130</v>
      </c>
      <c r="M34">
        <v>2.1</v>
      </c>
      <c r="N34" t="s">
        <v>25</v>
      </c>
      <c r="O34">
        <v>4.1900000000000004</v>
      </c>
      <c r="P34" t="s">
        <v>3501</v>
      </c>
      <c r="Q34">
        <v>4.1962375290000002</v>
      </c>
      <c r="R34" t="s">
        <v>25</v>
      </c>
      <c r="S34" t="s">
        <v>25</v>
      </c>
      <c r="T34" t="s">
        <v>25</v>
      </c>
      <c r="U34" t="s">
        <v>25</v>
      </c>
      <c r="V34" t="s">
        <v>25</v>
      </c>
      <c r="W34" t="s">
        <v>25</v>
      </c>
      <c r="X34" t="s">
        <v>25</v>
      </c>
      <c r="Y34" t="s">
        <v>25</v>
      </c>
      <c r="Z34" t="s">
        <v>25</v>
      </c>
      <c r="AA34" t="s">
        <v>25</v>
      </c>
    </row>
    <row r="35" spans="1:27" x14ac:dyDescent="0.25">
      <c r="A35" t="s">
        <v>3490</v>
      </c>
      <c r="B35" t="s">
        <v>859</v>
      </c>
      <c r="C35" t="s">
        <v>859</v>
      </c>
      <c r="E35" t="s">
        <v>27</v>
      </c>
      <c r="G35">
        <v>167478</v>
      </c>
      <c r="H35">
        <v>127191</v>
      </c>
      <c r="I35" t="s">
        <v>25</v>
      </c>
      <c r="J35">
        <v>9.1000000000000004E-3</v>
      </c>
      <c r="K35">
        <v>2.9049999999999998</v>
      </c>
      <c r="L35" t="s">
        <v>3802</v>
      </c>
      <c r="M35" t="s">
        <v>25</v>
      </c>
      <c r="N35" t="s">
        <v>25</v>
      </c>
      <c r="O35" t="s">
        <v>25</v>
      </c>
      <c r="P35" t="s">
        <v>25</v>
      </c>
      <c r="Q35" t="s">
        <v>25</v>
      </c>
      <c r="R35" t="s">
        <v>25</v>
      </c>
      <c r="S35" t="s">
        <v>25</v>
      </c>
      <c r="T35" t="s">
        <v>25</v>
      </c>
      <c r="U35" t="s">
        <v>25</v>
      </c>
      <c r="V35" t="s">
        <v>25</v>
      </c>
      <c r="W35" t="s">
        <v>25</v>
      </c>
      <c r="X35" t="s">
        <v>25</v>
      </c>
      <c r="Y35" t="s">
        <v>25</v>
      </c>
      <c r="Z35" t="s">
        <v>25</v>
      </c>
      <c r="AA35" t="s">
        <v>25</v>
      </c>
    </row>
    <row r="36" spans="1:27" x14ac:dyDescent="0.25">
      <c r="A36" t="s">
        <v>3490</v>
      </c>
      <c r="B36" t="s">
        <v>1165</v>
      </c>
      <c r="C36" t="s">
        <v>1165</v>
      </c>
      <c r="E36" t="s">
        <v>27</v>
      </c>
      <c r="G36">
        <v>169215</v>
      </c>
      <c r="H36">
        <v>127060</v>
      </c>
      <c r="I36">
        <v>40.5</v>
      </c>
      <c r="J36">
        <v>1.7100000000000001E-2</v>
      </c>
      <c r="K36">
        <v>2.9060000000000001</v>
      </c>
      <c r="L36">
        <v>103</v>
      </c>
      <c r="M36">
        <v>20.8</v>
      </c>
      <c r="N36" t="s">
        <v>25</v>
      </c>
      <c r="O36" t="s">
        <v>25</v>
      </c>
      <c r="P36" t="s">
        <v>25</v>
      </c>
      <c r="Q36" t="s">
        <v>25</v>
      </c>
      <c r="R36" t="s">
        <v>25</v>
      </c>
      <c r="S36" t="s">
        <v>25</v>
      </c>
      <c r="T36" t="s">
        <v>25</v>
      </c>
      <c r="U36" t="s">
        <v>25</v>
      </c>
      <c r="V36" t="s">
        <v>25</v>
      </c>
      <c r="W36" t="s">
        <v>25</v>
      </c>
      <c r="X36" t="s">
        <v>25</v>
      </c>
      <c r="Y36" t="s">
        <v>25</v>
      </c>
      <c r="Z36" t="s">
        <v>25</v>
      </c>
      <c r="AA36" t="s">
        <v>25</v>
      </c>
    </row>
    <row r="37" spans="1:27" x14ac:dyDescent="0.25">
      <c r="A37" t="s">
        <v>3490</v>
      </c>
      <c r="B37" t="s">
        <v>1158</v>
      </c>
      <c r="C37" t="s">
        <v>1158</v>
      </c>
      <c r="E37" t="s">
        <v>27</v>
      </c>
      <c r="G37">
        <v>169213</v>
      </c>
      <c r="H37">
        <v>127057</v>
      </c>
      <c r="I37" t="s">
        <v>25</v>
      </c>
      <c r="J37">
        <v>1.7100000000000001E-2</v>
      </c>
      <c r="K37">
        <v>2.9060000000000001</v>
      </c>
      <c r="L37">
        <v>103</v>
      </c>
      <c r="M37">
        <v>20.8</v>
      </c>
      <c r="N37" t="s">
        <v>25</v>
      </c>
      <c r="O37" t="s">
        <v>25</v>
      </c>
      <c r="P37" t="s">
        <v>25</v>
      </c>
      <c r="Q37" t="s">
        <v>25</v>
      </c>
      <c r="R37" t="s">
        <v>25</v>
      </c>
      <c r="S37" t="s">
        <v>25</v>
      </c>
      <c r="T37" t="s">
        <v>25</v>
      </c>
      <c r="U37" t="s">
        <v>25</v>
      </c>
      <c r="V37" t="s">
        <v>25</v>
      </c>
      <c r="W37" t="s">
        <v>25</v>
      </c>
      <c r="X37" t="s">
        <v>25</v>
      </c>
      <c r="Y37" t="s">
        <v>25</v>
      </c>
      <c r="Z37" t="s">
        <v>25</v>
      </c>
      <c r="AA37" t="s">
        <v>25</v>
      </c>
    </row>
    <row r="38" spans="1:27" x14ac:dyDescent="0.25">
      <c r="A38" t="s">
        <v>3516</v>
      </c>
      <c r="B38" t="s">
        <v>2674</v>
      </c>
      <c r="C38" t="s">
        <v>2674</v>
      </c>
      <c r="E38" t="s">
        <v>3516</v>
      </c>
      <c r="G38">
        <v>169419</v>
      </c>
      <c r="H38">
        <v>126985</v>
      </c>
      <c r="I38">
        <v>26.5</v>
      </c>
      <c r="J38">
        <v>1.3899999999999999E-2</v>
      </c>
      <c r="K38">
        <v>2.9087000000000001</v>
      </c>
      <c r="L38">
        <v>61</v>
      </c>
      <c r="M38">
        <v>11.5</v>
      </c>
      <c r="N38" t="s">
        <v>25</v>
      </c>
      <c r="O38">
        <v>4.1900000000000004</v>
      </c>
      <c r="P38" t="s">
        <v>3501</v>
      </c>
      <c r="Q38">
        <v>4.1962375290000002</v>
      </c>
      <c r="R38" t="s">
        <v>25</v>
      </c>
      <c r="S38" t="s">
        <v>25</v>
      </c>
      <c r="T38" t="s">
        <v>25</v>
      </c>
      <c r="U38" t="s">
        <v>25</v>
      </c>
      <c r="V38" t="s">
        <v>25</v>
      </c>
      <c r="W38" t="s">
        <v>25</v>
      </c>
      <c r="X38" t="s">
        <v>25</v>
      </c>
      <c r="Y38" t="s">
        <v>25</v>
      </c>
      <c r="Z38" t="s">
        <v>25</v>
      </c>
      <c r="AA38" t="s">
        <v>25</v>
      </c>
    </row>
    <row r="39" spans="1:27" x14ac:dyDescent="0.25">
      <c r="A39" t="s">
        <v>3503</v>
      </c>
      <c r="B39" t="s">
        <v>1674</v>
      </c>
      <c r="C39" t="s">
        <v>1674</v>
      </c>
      <c r="D39" t="s">
        <v>3801</v>
      </c>
      <c r="E39" t="s">
        <v>3800</v>
      </c>
      <c r="F39" t="s">
        <v>1676</v>
      </c>
      <c r="G39">
        <v>166287</v>
      </c>
      <c r="H39">
        <v>127427</v>
      </c>
      <c r="I39">
        <v>66</v>
      </c>
      <c r="J39">
        <v>2.3E-2</v>
      </c>
      <c r="K39">
        <v>2.911</v>
      </c>
      <c r="L39" t="s">
        <v>3588</v>
      </c>
      <c r="M39" t="s">
        <v>25</v>
      </c>
      <c r="N39" t="s">
        <v>25</v>
      </c>
      <c r="O39">
        <v>4.2</v>
      </c>
      <c r="P39" t="s">
        <v>3501</v>
      </c>
      <c r="Q39">
        <v>4.2179040590000003</v>
      </c>
      <c r="R39" t="s">
        <v>25</v>
      </c>
      <c r="S39" t="s">
        <v>25</v>
      </c>
      <c r="T39" t="s">
        <v>25</v>
      </c>
      <c r="U39" t="s">
        <v>25</v>
      </c>
      <c r="V39" t="s">
        <v>25</v>
      </c>
      <c r="W39" t="s">
        <v>25</v>
      </c>
      <c r="X39" t="s">
        <v>25</v>
      </c>
      <c r="Y39" t="s">
        <v>25</v>
      </c>
      <c r="Z39" t="s">
        <v>25</v>
      </c>
      <c r="AA39" t="s">
        <v>25</v>
      </c>
    </row>
    <row r="40" spans="1:27" x14ac:dyDescent="0.25">
      <c r="A40" t="s">
        <v>3497</v>
      </c>
      <c r="B40" t="s">
        <v>1042</v>
      </c>
      <c r="C40" t="s">
        <v>1042</v>
      </c>
      <c r="E40" t="s">
        <v>3497</v>
      </c>
      <c r="G40">
        <v>160226</v>
      </c>
      <c r="H40">
        <v>105732</v>
      </c>
      <c r="I40">
        <v>145</v>
      </c>
      <c r="J40">
        <v>4.1000000000000003E-3</v>
      </c>
      <c r="K40">
        <v>2.9184999999999999</v>
      </c>
      <c r="L40" t="s">
        <v>3799</v>
      </c>
      <c r="M40" t="s">
        <v>25</v>
      </c>
      <c r="N40">
        <v>9</v>
      </c>
      <c r="O40">
        <v>4.33</v>
      </c>
      <c r="P40" t="s">
        <v>3501</v>
      </c>
      <c r="Q40">
        <v>4.3539392939999999</v>
      </c>
      <c r="R40">
        <v>80</v>
      </c>
      <c r="S40">
        <v>80</v>
      </c>
      <c r="T40">
        <v>0</v>
      </c>
      <c r="U40">
        <v>0</v>
      </c>
      <c r="V40" t="s">
        <v>3496</v>
      </c>
      <c r="W40" t="s">
        <v>1682</v>
      </c>
      <c r="X40">
        <v>0</v>
      </c>
      <c r="Y40">
        <v>1</v>
      </c>
      <c r="Z40">
        <v>0</v>
      </c>
      <c r="AA40">
        <v>0</v>
      </c>
    </row>
    <row r="41" spans="1:27" x14ac:dyDescent="0.25">
      <c r="A41" t="s">
        <v>3796</v>
      </c>
      <c r="B41" t="s">
        <v>285</v>
      </c>
      <c r="C41" t="s">
        <v>285</v>
      </c>
      <c r="D41" t="s">
        <v>3798</v>
      </c>
      <c r="E41" t="s">
        <v>3797</v>
      </c>
      <c r="G41">
        <v>171691</v>
      </c>
      <c r="H41">
        <v>125522</v>
      </c>
      <c r="I41">
        <v>20</v>
      </c>
      <c r="J41">
        <v>8.6E-3</v>
      </c>
      <c r="K41">
        <v>2.927</v>
      </c>
      <c r="L41">
        <v>256</v>
      </c>
      <c r="M41">
        <v>2.6</v>
      </c>
      <c r="N41">
        <v>6.6</v>
      </c>
      <c r="O41">
        <v>3.61</v>
      </c>
      <c r="P41" t="s">
        <v>3501</v>
      </c>
      <c r="Q41">
        <v>3.9856938240000002</v>
      </c>
      <c r="R41">
        <v>30</v>
      </c>
      <c r="S41">
        <v>30</v>
      </c>
      <c r="T41">
        <v>0</v>
      </c>
      <c r="U41">
        <v>0</v>
      </c>
      <c r="V41" t="s">
        <v>3559</v>
      </c>
      <c r="W41" t="s">
        <v>1682</v>
      </c>
      <c r="X41">
        <v>0</v>
      </c>
      <c r="Y41">
        <v>0</v>
      </c>
      <c r="Z41">
        <v>1</v>
      </c>
      <c r="AA41">
        <v>0</v>
      </c>
    </row>
    <row r="42" spans="1:27" x14ac:dyDescent="0.25">
      <c r="A42" t="s">
        <v>3796</v>
      </c>
      <c r="B42" t="s">
        <v>288</v>
      </c>
      <c r="C42" t="s">
        <v>288</v>
      </c>
      <c r="D42" t="s">
        <v>3795</v>
      </c>
      <c r="E42" t="s">
        <v>3794</v>
      </c>
      <c r="G42">
        <v>171698</v>
      </c>
      <c r="H42">
        <v>126792</v>
      </c>
      <c r="I42">
        <v>30</v>
      </c>
      <c r="J42">
        <v>8.6E-3</v>
      </c>
      <c r="K42">
        <v>2.927</v>
      </c>
      <c r="L42">
        <v>256</v>
      </c>
      <c r="M42">
        <v>2.6</v>
      </c>
      <c r="N42">
        <v>6.6</v>
      </c>
      <c r="O42">
        <v>3.61</v>
      </c>
      <c r="P42" t="s">
        <v>3501</v>
      </c>
      <c r="Q42">
        <v>3.9856938240000002</v>
      </c>
      <c r="R42">
        <v>30</v>
      </c>
      <c r="S42">
        <v>30</v>
      </c>
      <c r="T42">
        <v>0</v>
      </c>
      <c r="U42">
        <v>0</v>
      </c>
      <c r="V42" t="s">
        <v>3559</v>
      </c>
      <c r="W42" t="s">
        <v>1682</v>
      </c>
      <c r="X42">
        <v>0</v>
      </c>
      <c r="Y42">
        <v>0</v>
      </c>
      <c r="Z42">
        <v>1</v>
      </c>
      <c r="AA42">
        <v>0</v>
      </c>
    </row>
    <row r="43" spans="1:27" x14ac:dyDescent="0.25">
      <c r="A43" t="s">
        <v>3490</v>
      </c>
      <c r="B43" t="s">
        <v>1463</v>
      </c>
      <c r="C43" t="s">
        <v>1463</v>
      </c>
      <c r="E43" t="s">
        <v>3490</v>
      </c>
      <c r="G43">
        <v>160611</v>
      </c>
      <c r="H43">
        <v>105919</v>
      </c>
      <c r="I43">
        <v>155</v>
      </c>
      <c r="J43">
        <v>1.61E-2</v>
      </c>
      <c r="K43">
        <v>2.93</v>
      </c>
      <c r="L43" t="s">
        <v>3793</v>
      </c>
      <c r="M43" t="s">
        <v>25</v>
      </c>
      <c r="N43" t="s">
        <v>25</v>
      </c>
      <c r="O43" t="s">
        <v>25</v>
      </c>
      <c r="P43" t="s">
        <v>25</v>
      </c>
      <c r="Q43" t="s">
        <v>25</v>
      </c>
      <c r="R43" t="s">
        <v>25</v>
      </c>
      <c r="S43" t="s">
        <v>25</v>
      </c>
      <c r="T43" t="s">
        <v>25</v>
      </c>
      <c r="U43" t="s">
        <v>25</v>
      </c>
      <c r="V43" t="s">
        <v>25</v>
      </c>
      <c r="W43" t="s">
        <v>25</v>
      </c>
      <c r="X43" t="s">
        <v>25</v>
      </c>
      <c r="Y43" t="s">
        <v>25</v>
      </c>
      <c r="Z43" t="s">
        <v>25</v>
      </c>
      <c r="AA43" t="s">
        <v>25</v>
      </c>
    </row>
    <row r="44" spans="1:27" x14ac:dyDescent="0.25">
      <c r="A44" t="s">
        <v>3516</v>
      </c>
      <c r="B44" t="s">
        <v>460</v>
      </c>
      <c r="C44" t="s">
        <v>460</v>
      </c>
      <c r="D44" t="s">
        <v>3792</v>
      </c>
      <c r="E44" t="s">
        <v>3791</v>
      </c>
      <c r="G44">
        <v>167612</v>
      </c>
      <c r="H44">
        <v>127214</v>
      </c>
      <c r="I44">
        <v>61</v>
      </c>
      <c r="J44">
        <v>5.8700000000000002E-2</v>
      </c>
      <c r="K44">
        <v>2.9390000000000001</v>
      </c>
      <c r="L44">
        <v>19</v>
      </c>
      <c r="M44">
        <v>25</v>
      </c>
      <c r="N44" t="s">
        <v>25</v>
      </c>
      <c r="O44">
        <v>4.1900000000000004</v>
      </c>
      <c r="P44" t="s">
        <v>3501</v>
      </c>
      <c r="Q44">
        <v>4.1962375290000002</v>
      </c>
      <c r="R44" t="s">
        <v>25</v>
      </c>
      <c r="S44" t="s">
        <v>25</v>
      </c>
      <c r="T44" t="s">
        <v>25</v>
      </c>
      <c r="U44" t="s">
        <v>25</v>
      </c>
      <c r="V44" t="s">
        <v>25</v>
      </c>
      <c r="W44" t="s">
        <v>25</v>
      </c>
      <c r="X44" t="s">
        <v>25</v>
      </c>
      <c r="Y44" t="s">
        <v>25</v>
      </c>
      <c r="Z44" t="s">
        <v>25</v>
      </c>
      <c r="AA44" t="s">
        <v>25</v>
      </c>
    </row>
    <row r="45" spans="1:27" x14ac:dyDescent="0.25">
      <c r="A45" t="s">
        <v>3516</v>
      </c>
      <c r="B45" t="s">
        <v>575</v>
      </c>
      <c r="C45" t="s">
        <v>3790</v>
      </c>
      <c r="D45" t="s">
        <v>3789</v>
      </c>
      <c r="E45" t="s">
        <v>576</v>
      </c>
      <c r="G45">
        <v>170991</v>
      </c>
      <c r="H45">
        <v>150630</v>
      </c>
      <c r="I45">
        <v>15</v>
      </c>
      <c r="J45">
        <v>1.29E-2</v>
      </c>
      <c r="K45">
        <v>2.9470000000000001</v>
      </c>
      <c r="L45">
        <v>28</v>
      </c>
      <c r="M45">
        <v>1.7</v>
      </c>
      <c r="N45" t="s">
        <v>25</v>
      </c>
      <c r="O45">
        <v>4.1900000000000004</v>
      </c>
      <c r="P45" t="s">
        <v>3501</v>
      </c>
      <c r="Q45">
        <v>4.1962375290000002</v>
      </c>
      <c r="R45" t="s">
        <v>25</v>
      </c>
      <c r="S45" t="s">
        <v>25</v>
      </c>
      <c r="T45" t="s">
        <v>25</v>
      </c>
      <c r="U45" t="s">
        <v>25</v>
      </c>
      <c r="V45" t="s">
        <v>25</v>
      </c>
      <c r="W45" t="s">
        <v>25</v>
      </c>
      <c r="X45" t="s">
        <v>25</v>
      </c>
      <c r="Y45" t="s">
        <v>25</v>
      </c>
      <c r="Z45" t="s">
        <v>25</v>
      </c>
      <c r="AA45" t="s">
        <v>25</v>
      </c>
    </row>
    <row r="46" spans="1:27" x14ac:dyDescent="0.25">
      <c r="A46" t="s">
        <v>3516</v>
      </c>
      <c r="B46" t="s">
        <v>898</v>
      </c>
      <c r="C46" t="s">
        <v>898</v>
      </c>
      <c r="D46" t="s">
        <v>3788</v>
      </c>
      <c r="E46" t="s">
        <v>3787</v>
      </c>
      <c r="G46">
        <v>167581</v>
      </c>
      <c r="H46">
        <v>127220</v>
      </c>
      <c r="I46">
        <v>10</v>
      </c>
      <c r="J46">
        <v>2.92E-2</v>
      </c>
      <c r="K46">
        <v>2.9489999999999998</v>
      </c>
      <c r="L46" t="s">
        <v>3684</v>
      </c>
      <c r="M46" t="s">
        <v>25</v>
      </c>
      <c r="N46" t="s">
        <v>25</v>
      </c>
      <c r="O46">
        <v>4.1900000000000004</v>
      </c>
      <c r="P46" t="s">
        <v>3501</v>
      </c>
      <c r="Q46">
        <v>4.1962375290000002</v>
      </c>
      <c r="R46" t="s">
        <v>25</v>
      </c>
      <c r="S46" t="s">
        <v>25</v>
      </c>
      <c r="T46" t="s">
        <v>25</v>
      </c>
      <c r="U46" t="s">
        <v>25</v>
      </c>
      <c r="V46" t="s">
        <v>25</v>
      </c>
      <c r="W46" t="s">
        <v>25</v>
      </c>
      <c r="X46" t="s">
        <v>25</v>
      </c>
      <c r="Y46" t="s">
        <v>25</v>
      </c>
      <c r="Z46" t="s">
        <v>25</v>
      </c>
      <c r="AA46" t="s">
        <v>25</v>
      </c>
    </row>
    <row r="47" spans="1:27" x14ac:dyDescent="0.25">
      <c r="A47" t="s">
        <v>3574</v>
      </c>
      <c r="B47" t="s">
        <v>659</v>
      </c>
      <c r="C47" t="s">
        <v>659</v>
      </c>
      <c r="E47" t="s">
        <v>3574</v>
      </c>
      <c r="G47">
        <v>623025</v>
      </c>
      <c r="H47">
        <v>126456</v>
      </c>
      <c r="I47">
        <v>19</v>
      </c>
      <c r="J47">
        <v>6.3E-3</v>
      </c>
      <c r="K47">
        <v>2.95</v>
      </c>
      <c r="L47">
        <v>30</v>
      </c>
      <c r="M47">
        <v>10</v>
      </c>
      <c r="N47" t="s">
        <v>25</v>
      </c>
      <c r="O47">
        <v>3.83</v>
      </c>
      <c r="P47" t="s">
        <v>3501</v>
      </c>
      <c r="Q47">
        <v>3.8172567650000002</v>
      </c>
      <c r="R47" t="s">
        <v>25</v>
      </c>
      <c r="S47" t="s">
        <v>25</v>
      </c>
      <c r="T47" t="s">
        <v>25</v>
      </c>
      <c r="U47" t="s">
        <v>25</v>
      </c>
      <c r="V47" t="s">
        <v>25</v>
      </c>
      <c r="W47" t="s">
        <v>25</v>
      </c>
      <c r="X47" t="s">
        <v>25</v>
      </c>
      <c r="Y47" t="s">
        <v>25</v>
      </c>
      <c r="Z47" t="s">
        <v>25</v>
      </c>
      <c r="AA47" t="s">
        <v>25</v>
      </c>
    </row>
    <row r="48" spans="1:27" x14ac:dyDescent="0.25">
      <c r="A48" t="s">
        <v>3516</v>
      </c>
      <c r="B48" t="s">
        <v>3786</v>
      </c>
      <c r="C48" t="s">
        <v>1056</v>
      </c>
      <c r="E48" t="s">
        <v>3516</v>
      </c>
      <c r="G48">
        <v>167316</v>
      </c>
      <c r="H48">
        <v>127208</v>
      </c>
      <c r="I48">
        <v>23</v>
      </c>
      <c r="J48">
        <v>2.29E-2</v>
      </c>
      <c r="K48">
        <v>2.952</v>
      </c>
      <c r="L48">
        <v>352</v>
      </c>
      <c r="M48">
        <v>6.9</v>
      </c>
      <c r="N48" t="s">
        <v>25</v>
      </c>
      <c r="O48">
        <v>4.1900000000000004</v>
      </c>
      <c r="P48" t="s">
        <v>3501</v>
      </c>
      <c r="Q48">
        <v>4.1962375290000002</v>
      </c>
      <c r="R48" t="s">
        <v>25</v>
      </c>
      <c r="S48" t="s">
        <v>25</v>
      </c>
      <c r="T48" t="s">
        <v>25</v>
      </c>
      <c r="U48" t="s">
        <v>25</v>
      </c>
      <c r="V48" t="s">
        <v>25</v>
      </c>
      <c r="W48" t="s">
        <v>25</v>
      </c>
      <c r="X48" t="s">
        <v>25</v>
      </c>
      <c r="Y48" t="s">
        <v>25</v>
      </c>
      <c r="Z48" t="s">
        <v>25</v>
      </c>
      <c r="AA48" t="s">
        <v>25</v>
      </c>
    </row>
    <row r="49" spans="1:27" x14ac:dyDescent="0.25">
      <c r="A49" t="s">
        <v>3516</v>
      </c>
      <c r="B49" t="s">
        <v>894</v>
      </c>
      <c r="C49" t="s">
        <v>894</v>
      </c>
      <c r="E49" t="s">
        <v>3770</v>
      </c>
      <c r="G49">
        <v>167550</v>
      </c>
      <c r="H49">
        <v>126160</v>
      </c>
      <c r="I49" t="s">
        <v>25</v>
      </c>
      <c r="J49">
        <v>2.07E-2</v>
      </c>
      <c r="K49">
        <v>2.9691000000000001</v>
      </c>
      <c r="L49" t="s">
        <v>3785</v>
      </c>
      <c r="M49" t="s">
        <v>25</v>
      </c>
      <c r="N49" t="s">
        <v>25</v>
      </c>
      <c r="O49">
        <v>4.1900000000000004</v>
      </c>
      <c r="P49" t="s">
        <v>3501</v>
      </c>
      <c r="Q49">
        <v>4.1962375290000002</v>
      </c>
      <c r="R49" t="s">
        <v>25</v>
      </c>
      <c r="S49" t="s">
        <v>25</v>
      </c>
      <c r="T49" t="s">
        <v>25</v>
      </c>
      <c r="U49" t="s">
        <v>25</v>
      </c>
      <c r="V49" t="s">
        <v>25</v>
      </c>
      <c r="W49" t="s">
        <v>25</v>
      </c>
      <c r="X49" t="s">
        <v>25</v>
      </c>
      <c r="Y49" t="s">
        <v>25</v>
      </c>
      <c r="Z49" t="s">
        <v>25</v>
      </c>
      <c r="AA49" t="s">
        <v>25</v>
      </c>
    </row>
    <row r="50" spans="1:27" x14ac:dyDescent="0.25">
      <c r="A50" t="s">
        <v>3516</v>
      </c>
      <c r="B50" t="s">
        <v>708</v>
      </c>
      <c r="C50" t="s">
        <v>708</v>
      </c>
      <c r="D50" t="s">
        <v>3784</v>
      </c>
      <c r="E50" t="s">
        <v>3783</v>
      </c>
      <c r="G50">
        <v>171850</v>
      </c>
      <c r="H50">
        <v>126892</v>
      </c>
      <c r="I50">
        <v>16</v>
      </c>
      <c r="J50">
        <v>1.24E-2</v>
      </c>
      <c r="K50">
        <v>2.9710000000000001</v>
      </c>
      <c r="L50">
        <v>225</v>
      </c>
      <c r="M50">
        <v>3.6</v>
      </c>
      <c r="N50" t="s">
        <v>25</v>
      </c>
      <c r="O50">
        <v>4.1900000000000004</v>
      </c>
      <c r="P50" t="s">
        <v>3501</v>
      </c>
      <c r="Q50">
        <v>4.1962375290000002</v>
      </c>
      <c r="R50" t="s">
        <v>25</v>
      </c>
      <c r="S50" t="s">
        <v>25</v>
      </c>
      <c r="T50" t="s">
        <v>25</v>
      </c>
      <c r="U50" t="s">
        <v>25</v>
      </c>
      <c r="V50" t="s">
        <v>25</v>
      </c>
      <c r="W50" t="s">
        <v>25</v>
      </c>
      <c r="X50" t="s">
        <v>25</v>
      </c>
      <c r="Y50" t="s">
        <v>25</v>
      </c>
      <c r="Z50" t="s">
        <v>25</v>
      </c>
      <c r="AA50" t="s">
        <v>25</v>
      </c>
    </row>
    <row r="51" spans="1:27" x14ac:dyDescent="0.25">
      <c r="A51" t="s">
        <v>983</v>
      </c>
      <c r="B51" t="s">
        <v>979</v>
      </c>
      <c r="C51" t="s">
        <v>979</v>
      </c>
      <c r="E51" t="s">
        <v>983</v>
      </c>
      <c r="G51">
        <v>164789</v>
      </c>
      <c r="H51">
        <v>125473</v>
      </c>
      <c r="I51">
        <v>110</v>
      </c>
      <c r="J51">
        <v>7.6E-3</v>
      </c>
      <c r="K51">
        <v>2.9722</v>
      </c>
      <c r="L51" t="s">
        <v>25</v>
      </c>
      <c r="M51" t="s">
        <v>25</v>
      </c>
      <c r="N51">
        <v>36</v>
      </c>
      <c r="O51">
        <v>3.85</v>
      </c>
      <c r="P51" t="s">
        <v>3501</v>
      </c>
      <c r="Q51">
        <v>4.9424092350000004</v>
      </c>
      <c r="R51">
        <v>110</v>
      </c>
      <c r="S51">
        <v>110</v>
      </c>
      <c r="T51">
        <v>1</v>
      </c>
      <c r="U51">
        <v>1</v>
      </c>
      <c r="V51" t="s">
        <v>3555</v>
      </c>
      <c r="W51" t="s">
        <v>1682</v>
      </c>
      <c r="X51">
        <v>1</v>
      </c>
      <c r="Y51">
        <v>0</v>
      </c>
      <c r="Z51">
        <v>0</v>
      </c>
      <c r="AA51">
        <v>0</v>
      </c>
    </row>
    <row r="52" spans="1:27" x14ac:dyDescent="0.25">
      <c r="A52" t="s">
        <v>3503</v>
      </c>
      <c r="B52" t="s">
        <v>1429</v>
      </c>
      <c r="C52" t="s">
        <v>1429</v>
      </c>
      <c r="E52" t="s">
        <v>3503</v>
      </c>
      <c r="G52">
        <v>166705</v>
      </c>
      <c r="H52">
        <v>126175</v>
      </c>
      <c r="I52" t="s">
        <v>25</v>
      </c>
      <c r="J52">
        <v>1.78E-2</v>
      </c>
      <c r="K52">
        <v>2.9723999999999999</v>
      </c>
      <c r="L52" t="s">
        <v>3782</v>
      </c>
      <c r="M52" t="s">
        <v>25</v>
      </c>
      <c r="N52" t="s">
        <v>25</v>
      </c>
      <c r="O52">
        <v>4.2</v>
      </c>
      <c r="P52" t="s">
        <v>3501</v>
      </c>
      <c r="Q52">
        <v>4.2179040590000003</v>
      </c>
      <c r="R52" t="s">
        <v>25</v>
      </c>
      <c r="S52" t="s">
        <v>25</v>
      </c>
      <c r="T52" t="s">
        <v>25</v>
      </c>
      <c r="U52" t="s">
        <v>25</v>
      </c>
      <c r="V52" t="s">
        <v>25</v>
      </c>
      <c r="W52" t="s">
        <v>25</v>
      </c>
      <c r="X52" t="s">
        <v>25</v>
      </c>
      <c r="Y52" t="s">
        <v>25</v>
      </c>
      <c r="Z52" t="s">
        <v>25</v>
      </c>
      <c r="AA52" t="s">
        <v>25</v>
      </c>
    </row>
    <row r="53" spans="1:27" x14ac:dyDescent="0.25">
      <c r="A53" t="s">
        <v>3503</v>
      </c>
      <c r="B53" t="s">
        <v>1430</v>
      </c>
      <c r="C53" t="s">
        <v>1430</v>
      </c>
      <c r="E53" t="s">
        <v>3503</v>
      </c>
      <c r="G53">
        <v>166756</v>
      </c>
      <c r="H53">
        <v>127254</v>
      </c>
      <c r="I53" t="s">
        <v>25</v>
      </c>
      <c r="J53">
        <v>1.78E-2</v>
      </c>
      <c r="K53">
        <v>2.9723999999999999</v>
      </c>
      <c r="L53" t="s">
        <v>3782</v>
      </c>
      <c r="M53" t="s">
        <v>25</v>
      </c>
      <c r="N53" t="s">
        <v>25</v>
      </c>
      <c r="O53">
        <v>4.2</v>
      </c>
      <c r="P53" t="s">
        <v>3501</v>
      </c>
      <c r="Q53">
        <v>4.2179040590000003</v>
      </c>
      <c r="R53" t="s">
        <v>25</v>
      </c>
      <c r="S53" t="s">
        <v>25</v>
      </c>
      <c r="T53" t="s">
        <v>25</v>
      </c>
      <c r="U53" t="s">
        <v>25</v>
      </c>
      <c r="V53" t="s">
        <v>25</v>
      </c>
      <c r="W53" t="s">
        <v>25</v>
      </c>
      <c r="X53" t="s">
        <v>25</v>
      </c>
      <c r="Y53" t="s">
        <v>25</v>
      </c>
      <c r="Z53" t="s">
        <v>25</v>
      </c>
      <c r="AA53" t="s">
        <v>25</v>
      </c>
    </row>
    <row r="54" spans="1:27" x14ac:dyDescent="0.25">
      <c r="A54" t="s">
        <v>3577</v>
      </c>
      <c r="B54" t="s">
        <v>921</v>
      </c>
      <c r="C54" t="s">
        <v>921</v>
      </c>
      <c r="D54" t="s">
        <v>3781</v>
      </c>
      <c r="E54" t="s">
        <v>3780</v>
      </c>
      <c r="F54" t="s">
        <v>3779</v>
      </c>
      <c r="G54">
        <v>164501</v>
      </c>
      <c r="H54">
        <v>126555</v>
      </c>
      <c r="I54">
        <v>200</v>
      </c>
      <c r="J54">
        <v>1.66E-2</v>
      </c>
      <c r="K54">
        <v>2.9775999999999998</v>
      </c>
      <c r="L54">
        <v>24</v>
      </c>
      <c r="M54">
        <v>17.5</v>
      </c>
      <c r="N54">
        <v>36.200000000000003</v>
      </c>
      <c r="O54">
        <v>4.09</v>
      </c>
      <c r="P54" t="s">
        <v>3501</v>
      </c>
      <c r="Q54">
        <v>4.8827138239999996</v>
      </c>
      <c r="R54">
        <v>200</v>
      </c>
      <c r="S54">
        <v>200</v>
      </c>
      <c r="T54">
        <v>1</v>
      </c>
      <c r="U54">
        <v>1</v>
      </c>
      <c r="V54" t="s">
        <v>3555</v>
      </c>
      <c r="W54" t="s">
        <v>1684</v>
      </c>
      <c r="X54">
        <v>1</v>
      </c>
      <c r="Y54">
        <v>0</v>
      </c>
      <c r="Z54">
        <v>0</v>
      </c>
      <c r="AA54">
        <v>0</v>
      </c>
    </row>
    <row r="55" spans="1:27" x14ac:dyDescent="0.25">
      <c r="A55" t="s">
        <v>3577</v>
      </c>
      <c r="B55" t="s">
        <v>916</v>
      </c>
      <c r="C55" t="s">
        <v>916</v>
      </c>
      <c r="E55" t="s">
        <v>3577</v>
      </c>
      <c r="G55">
        <v>164497</v>
      </c>
      <c r="H55">
        <v>125493</v>
      </c>
      <c r="I55">
        <v>200</v>
      </c>
      <c r="J55">
        <v>1.66E-2</v>
      </c>
      <c r="K55">
        <v>2.9775999999999998</v>
      </c>
      <c r="L55" t="s">
        <v>25</v>
      </c>
      <c r="M55" t="s">
        <v>25</v>
      </c>
      <c r="N55">
        <v>36.200000000000003</v>
      </c>
      <c r="O55">
        <v>4.09</v>
      </c>
      <c r="P55" t="s">
        <v>3501</v>
      </c>
      <c r="Q55">
        <v>4.8827138239999996</v>
      </c>
      <c r="R55">
        <v>200</v>
      </c>
      <c r="S55">
        <v>200</v>
      </c>
      <c r="T55">
        <v>1</v>
      </c>
      <c r="U55">
        <v>1</v>
      </c>
      <c r="V55" t="s">
        <v>3555</v>
      </c>
      <c r="W55" t="s">
        <v>1684</v>
      </c>
      <c r="X55">
        <v>1</v>
      </c>
      <c r="Y55">
        <v>0</v>
      </c>
      <c r="Z55">
        <v>0</v>
      </c>
      <c r="AA55">
        <v>0</v>
      </c>
    </row>
    <row r="56" spans="1:27" x14ac:dyDescent="0.25">
      <c r="A56" t="s">
        <v>3778</v>
      </c>
      <c r="B56" t="s">
        <v>758</v>
      </c>
      <c r="C56" t="s">
        <v>758</v>
      </c>
      <c r="D56" t="s">
        <v>3777</v>
      </c>
      <c r="E56" t="s">
        <v>3776</v>
      </c>
      <c r="G56">
        <v>172877</v>
      </c>
      <c r="H56">
        <v>127137</v>
      </c>
      <c r="I56">
        <v>50</v>
      </c>
      <c r="J56">
        <v>7.0000000000000001E-3</v>
      </c>
      <c r="K56">
        <v>2.9780000000000002</v>
      </c>
      <c r="L56">
        <v>670</v>
      </c>
      <c r="M56">
        <v>1.2</v>
      </c>
      <c r="N56">
        <v>31.8</v>
      </c>
      <c r="O56">
        <v>4.03</v>
      </c>
      <c r="P56" t="s">
        <v>3501</v>
      </c>
      <c r="Q56">
        <v>4.1859955290000004</v>
      </c>
      <c r="R56">
        <v>50</v>
      </c>
      <c r="S56">
        <v>50</v>
      </c>
      <c r="T56">
        <v>0</v>
      </c>
      <c r="U56">
        <v>0</v>
      </c>
      <c r="V56" t="s">
        <v>3496</v>
      </c>
      <c r="W56" t="s">
        <v>1682</v>
      </c>
      <c r="X56">
        <v>0</v>
      </c>
      <c r="Y56">
        <v>1</v>
      </c>
      <c r="Z56">
        <v>0</v>
      </c>
      <c r="AA56">
        <v>0</v>
      </c>
    </row>
    <row r="57" spans="1:27" x14ac:dyDescent="0.25">
      <c r="A57" t="s">
        <v>3500</v>
      </c>
      <c r="B57" t="s">
        <v>79</v>
      </c>
      <c r="C57" t="s">
        <v>79</v>
      </c>
      <c r="D57" t="s">
        <v>3775</v>
      </c>
      <c r="E57" t="s">
        <v>3774</v>
      </c>
      <c r="G57">
        <v>161716</v>
      </c>
      <c r="H57">
        <v>126415</v>
      </c>
      <c r="I57">
        <v>55</v>
      </c>
      <c r="J57">
        <v>9.5999999999999992E-3</v>
      </c>
      <c r="K57">
        <v>2.9809999999999999</v>
      </c>
      <c r="L57" t="s">
        <v>3771</v>
      </c>
      <c r="M57" t="s">
        <v>25</v>
      </c>
      <c r="N57" t="s">
        <v>25</v>
      </c>
      <c r="O57">
        <v>3.43</v>
      </c>
      <c r="P57" t="s">
        <v>3499</v>
      </c>
      <c r="Q57">
        <v>3.43</v>
      </c>
      <c r="R57" t="s">
        <v>25</v>
      </c>
      <c r="S57" t="s">
        <v>25</v>
      </c>
      <c r="T57" t="s">
        <v>25</v>
      </c>
      <c r="U57" t="s">
        <v>25</v>
      </c>
      <c r="V57" t="s">
        <v>25</v>
      </c>
      <c r="W57" t="s">
        <v>25</v>
      </c>
      <c r="X57" t="s">
        <v>25</v>
      </c>
      <c r="Y57" t="s">
        <v>25</v>
      </c>
      <c r="Z57" t="s">
        <v>25</v>
      </c>
      <c r="AA57" t="s">
        <v>25</v>
      </c>
    </row>
    <row r="58" spans="1:27" x14ac:dyDescent="0.25">
      <c r="A58" t="s">
        <v>3500</v>
      </c>
      <c r="B58" t="s">
        <v>77</v>
      </c>
      <c r="C58" t="s">
        <v>77</v>
      </c>
      <c r="D58" t="s">
        <v>3773</v>
      </c>
      <c r="E58" t="s">
        <v>3772</v>
      </c>
      <c r="G58">
        <v>161708</v>
      </c>
      <c r="H58">
        <v>126413</v>
      </c>
      <c r="I58">
        <v>60</v>
      </c>
      <c r="J58">
        <v>9.5999999999999992E-3</v>
      </c>
      <c r="K58">
        <v>2.9809999999999999</v>
      </c>
      <c r="L58" t="s">
        <v>3771</v>
      </c>
      <c r="M58" t="s">
        <v>25</v>
      </c>
      <c r="N58" t="s">
        <v>25</v>
      </c>
      <c r="O58">
        <v>3.43</v>
      </c>
      <c r="P58" t="s">
        <v>3499</v>
      </c>
      <c r="Q58">
        <v>3.43</v>
      </c>
      <c r="R58" t="s">
        <v>25</v>
      </c>
      <c r="S58" t="s">
        <v>25</v>
      </c>
      <c r="T58" t="s">
        <v>25</v>
      </c>
      <c r="U58" t="s">
        <v>25</v>
      </c>
      <c r="V58" t="s">
        <v>25</v>
      </c>
      <c r="W58" t="s">
        <v>25</v>
      </c>
      <c r="X58" t="s">
        <v>25</v>
      </c>
      <c r="Y58" t="s">
        <v>25</v>
      </c>
      <c r="Z58" t="s">
        <v>25</v>
      </c>
      <c r="AA58" t="s">
        <v>25</v>
      </c>
    </row>
    <row r="59" spans="1:27" x14ac:dyDescent="0.25">
      <c r="A59" t="s">
        <v>3500</v>
      </c>
      <c r="B59" t="s">
        <v>69</v>
      </c>
      <c r="C59" t="s">
        <v>69</v>
      </c>
      <c r="E59" t="s">
        <v>3500</v>
      </c>
      <c r="G59">
        <v>161701</v>
      </c>
      <c r="H59">
        <v>125715</v>
      </c>
      <c r="I59">
        <v>60</v>
      </c>
      <c r="J59">
        <v>9.5999999999999992E-3</v>
      </c>
      <c r="K59">
        <v>2.9809999999999999</v>
      </c>
      <c r="L59" t="s">
        <v>3771</v>
      </c>
      <c r="M59" t="s">
        <v>25</v>
      </c>
      <c r="N59" t="s">
        <v>25</v>
      </c>
      <c r="O59">
        <v>3.43</v>
      </c>
      <c r="P59" t="s">
        <v>3499</v>
      </c>
      <c r="Q59">
        <v>3.43</v>
      </c>
      <c r="R59" t="s">
        <v>25</v>
      </c>
      <c r="S59" t="s">
        <v>25</v>
      </c>
      <c r="T59" t="s">
        <v>25</v>
      </c>
      <c r="U59" t="s">
        <v>25</v>
      </c>
      <c r="V59" t="s">
        <v>25</v>
      </c>
      <c r="W59" t="s">
        <v>25</v>
      </c>
      <c r="X59" t="s">
        <v>25</v>
      </c>
      <c r="Y59" t="s">
        <v>25</v>
      </c>
      <c r="Z59" t="s">
        <v>25</v>
      </c>
      <c r="AA59" t="s">
        <v>25</v>
      </c>
    </row>
    <row r="60" spans="1:27" x14ac:dyDescent="0.25">
      <c r="A60" t="s">
        <v>3516</v>
      </c>
      <c r="B60" t="s">
        <v>1913</v>
      </c>
      <c r="C60" t="s">
        <v>1913</v>
      </c>
      <c r="E60" t="s">
        <v>3770</v>
      </c>
      <c r="G60">
        <v>167578</v>
      </c>
      <c r="H60">
        <v>127219</v>
      </c>
      <c r="I60">
        <v>18</v>
      </c>
      <c r="J60">
        <v>1.2200000000000001E-2</v>
      </c>
      <c r="K60">
        <v>2.9891999999999999</v>
      </c>
      <c r="L60" t="s">
        <v>3684</v>
      </c>
      <c r="M60" t="s">
        <v>25</v>
      </c>
      <c r="N60" t="s">
        <v>25</v>
      </c>
      <c r="O60">
        <v>4.1900000000000004</v>
      </c>
      <c r="P60" t="s">
        <v>3501</v>
      </c>
      <c r="Q60">
        <v>4.1962375290000002</v>
      </c>
      <c r="R60" t="s">
        <v>25</v>
      </c>
      <c r="S60" t="s">
        <v>25</v>
      </c>
      <c r="T60" t="s">
        <v>25</v>
      </c>
      <c r="U60" t="s">
        <v>25</v>
      </c>
      <c r="V60" t="s">
        <v>25</v>
      </c>
      <c r="W60" t="s">
        <v>25</v>
      </c>
      <c r="X60" t="s">
        <v>25</v>
      </c>
      <c r="Y60" t="s">
        <v>25</v>
      </c>
      <c r="Z60" t="s">
        <v>25</v>
      </c>
      <c r="AA60" t="s">
        <v>25</v>
      </c>
    </row>
    <row r="61" spans="1:27" x14ac:dyDescent="0.25">
      <c r="A61" t="s">
        <v>3490</v>
      </c>
      <c r="B61" t="s">
        <v>598</v>
      </c>
      <c r="C61" t="s">
        <v>3769</v>
      </c>
      <c r="E61" t="s">
        <v>27</v>
      </c>
      <c r="G61">
        <v>166591</v>
      </c>
      <c r="H61">
        <v>127379</v>
      </c>
      <c r="I61">
        <v>48</v>
      </c>
      <c r="J61" s="87">
        <v>2.0000000000000001E-4</v>
      </c>
      <c r="K61">
        <v>3</v>
      </c>
      <c r="L61" t="s">
        <v>3710</v>
      </c>
      <c r="M61" t="s">
        <v>25</v>
      </c>
      <c r="N61" t="s">
        <v>25</v>
      </c>
      <c r="O61" t="s">
        <v>25</v>
      </c>
      <c r="P61" t="s">
        <v>25</v>
      </c>
      <c r="Q61" t="s">
        <v>25</v>
      </c>
      <c r="R61" t="s">
        <v>25</v>
      </c>
      <c r="S61" t="s">
        <v>25</v>
      </c>
      <c r="T61" t="s">
        <v>25</v>
      </c>
      <c r="U61" t="s">
        <v>25</v>
      </c>
      <c r="V61" t="s">
        <v>25</v>
      </c>
      <c r="W61" t="s">
        <v>25</v>
      </c>
      <c r="X61" t="s">
        <v>25</v>
      </c>
      <c r="Y61" t="s">
        <v>25</v>
      </c>
      <c r="Z61" t="s">
        <v>25</v>
      </c>
      <c r="AA61" t="s">
        <v>25</v>
      </c>
    </row>
    <row r="62" spans="1:27" x14ac:dyDescent="0.25">
      <c r="A62" t="s">
        <v>3490</v>
      </c>
      <c r="B62" t="s">
        <v>1092</v>
      </c>
      <c r="C62" t="s">
        <v>1092</v>
      </c>
      <c r="E62" t="s">
        <v>27</v>
      </c>
      <c r="G62">
        <v>166595</v>
      </c>
      <c r="H62">
        <v>127385</v>
      </c>
      <c r="I62" t="s">
        <v>25</v>
      </c>
      <c r="J62" s="87">
        <v>4.0000000000000002E-4</v>
      </c>
      <c r="K62">
        <v>3</v>
      </c>
      <c r="L62" t="s">
        <v>3768</v>
      </c>
      <c r="M62" t="s">
        <v>25</v>
      </c>
      <c r="N62" t="s">
        <v>25</v>
      </c>
      <c r="O62" t="s">
        <v>25</v>
      </c>
      <c r="P62" t="s">
        <v>25</v>
      </c>
      <c r="Q62" t="s">
        <v>25</v>
      </c>
      <c r="R62" t="s">
        <v>25</v>
      </c>
      <c r="S62" t="s">
        <v>25</v>
      </c>
      <c r="T62" t="s">
        <v>25</v>
      </c>
      <c r="U62" t="s">
        <v>25</v>
      </c>
      <c r="V62" t="s">
        <v>25</v>
      </c>
      <c r="W62" t="s">
        <v>25</v>
      </c>
      <c r="X62" t="s">
        <v>25</v>
      </c>
      <c r="Y62" t="s">
        <v>25</v>
      </c>
      <c r="Z62" t="s">
        <v>25</v>
      </c>
      <c r="AA62" t="s">
        <v>25</v>
      </c>
    </row>
    <row r="63" spans="1:27" x14ac:dyDescent="0.25">
      <c r="A63" t="s">
        <v>3490</v>
      </c>
      <c r="B63" t="s">
        <v>401</v>
      </c>
      <c r="C63" t="s">
        <v>3767</v>
      </c>
      <c r="E63" t="s">
        <v>27</v>
      </c>
      <c r="G63">
        <v>164779</v>
      </c>
      <c r="H63">
        <v>126448</v>
      </c>
      <c r="I63">
        <v>45</v>
      </c>
      <c r="J63">
        <v>6.4000000000000003E-3</v>
      </c>
      <c r="K63">
        <v>3</v>
      </c>
      <c r="L63" t="s">
        <v>3710</v>
      </c>
      <c r="M63" t="s">
        <v>25</v>
      </c>
      <c r="N63" t="s">
        <v>25</v>
      </c>
      <c r="O63" t="s">
        <v>25</v>
      </c>
      <c r="P63" t="s">
        <v>25</v>
      </c>
      <c r="Q63" t="s">
        <v>25</v>
      </c>
      <c r="R63" t="s">
        <v>25</v>
      </c>
      <c r="S63" t="s">
        <v>25</v>
      </c>
      <c r="T63" t="s">
        <v>25</v>
      </c>
      <c r="U63" t="s">
        <v>25</v>
      </c>
      <c r="V63" t="s">
        <v>25</v>
      </c>
      <c r="W63" t="s">
        <v>25</v>
      </c>
      <c r="X63" t="s">
        <v>25</v>
      </c>
      <c r="Y63" t="s">
        <v>25</v>
      </c>
      <c r="Z63" t="s">
        <v>25</v>
      </c>
      <c r="AA63" t="s">
        <v>25</v>
      </c>
    </row>
    <row r="64" spans="1:27" x14ac:dyDescent="0.25">
      <c r="A64" t="s">
        <v>3516</v>
      </c>
      <c r="B64" t="s">
        <v>1614</v>
      </c>
      <c r="C64" t="s">
        <v>1614</v>
      </c>
      <c r="D64" t="s">
        <v>3766</v>
      </c>
      <c r="E64" t="s">
        <v>3765</v>
      </c>
      <c r="G64">
        <v>167375</v>
      </c>
      <c r="H64">
        <v>127205</v>
      </c>
      <c r="I64">
        <v>19</v>
      </c>
      <c r="J64">
        <v>8.8000000000000005E-3</v>
      </c>
      <c r="K64">
        <v>3</v>
      </c>
      <c r="L64">
        <v>3</v>
      </c>
      <c r="M64">
        <v>13.5</v>
      </c>
      <c r="N64" t="s">
        <v>25</v>
      </c>
      <c r="O64">
        <v>4.1900000000000004</v>
      </c>
      <c r="P64" t="s">
        <v>3501</v>
      </c>
      <c r="Q64">
        <v>4.1962375290000002</v>
      </c>
      <c r="R64" t="s">
        <v>25</v>
      </c>
      <c r="S64" t="s">
        <v>25</v>
      </c>
      <c r="T64" t="s">
        <v>25</v>
      </c>
      <c r="U64" t="s">
        <v>25</v>
      </c>
      <c r="V64" t="s">
        <v>25</v>
      </c>
      <c r="W64" t="s">
        <v>25</v>
      </c>
      <c r="X64" t="s">
        <v>25</v>
      </c>
      <c r="Y64" t="s">
        <v>25</v>
      </c>
      <c r="Z64" t="s">
        <v>25</v>
      </c>
      <c r="AA64" t="s">
        <v>25</v>
      </c>
    </row>
    <row r="65" spans="1:27" x14ac:dyDescent="0.25">
      <c r="A65" t="s">
        <v>3516</v>
      </c>
      <c r="B65" t="s">
        <v>238</v>
      </c>
      <c r="C65" t="s">
        <v>238</v>
      </c>
      <c r="E65" t="s">
        <v>3516</v>
      </c>
      <c r="G65">
        <v>171124</v>
      </c>
      <c r="H65">
        <v>125519</v>
      </c>
      <c r="I65" t="s">
        <v>25</v>
      </c>
      <c r="J65">
        <v>9.2999999999999992E-3</v>
      </c>
      <c r="K65">
        <v>3</v>
      </c>
      <c r="L65" t="s">
        <v>3764</v>
      </c>
      <c r="M65" t="s">
        <v>25</v>
      </c>
      <c r="N65" t="s">
        <v>25</v>
      </c>
      <c r="O65">
        <v>4.1900000000000004</v>
      </c>
      <c r="P65" t="s">
        <v>3501</v>
      </c>
      <c r="Q65">
        <v>4.1962375290000002</v>
      </c>
      <c r="R65" t="s">
        <v>25</v>
      </c>
      <c r="S65" t="s">
        <v>25</v>
      </c>
      <c r="T65" t="s">
        <v>25</v>
      </c>
      <c r="U65" t="s">
        <v>25</v>
      </c>
      <c r="V65" t="s">
        <v>25</v>
      </c>
      <c r="W65" t="s">
        <v>25</v>
      </c>
      <c r="X65" t="s">
        <v>25</v>
      </c>
      <c r="Y65" t="s">
        <v>25</v>
      </c>
      <c r="Z65" t="s">
        <v>25</v>
      </c>
      <c r="AA65" t="s">
        <v>25</v>
      </c>
    </row>
    <row r="66" spans="1:27" x14ac:dyDescent="0.25">
      <c r="A66" t="s">
        <v>3516</v>
      </c>
      <c r="B66" t="s">
        <v>1552</v>
      </c>
      <c r="C66" t="s">
        <v>1552</v>
      </c>
      <c r="D66" t="s">
        <v>3763</v>
      </c>
      <c r="E66" t="s">
        <v>1555</v>
      </c>
      <c r="G66">
        <v>167390</v>
      </c>
      <c r="H66">
        <v>127204</v>
      </c>
      <c r="I66">
        <v>27</v>
      </c>
      <c r="J66">
        <v>1.54E-2</v>
      </c>
      <c r="K66">
        <v>3</v>
      </c>
      <c r="L66" t="s">
        <v>3710</v>
      </c>
      <c r="M66" t="s">
        <v>25</v>
      </c>
      <c r="N66" t="s">
        <v>25</v>
      </c>
      <c r="O66">
        <v>4.1900000000000004</v>
      </c>
      <c r="P66" t="s">
        <v>3501</v>
      </c>
      <c r="Q66">
        <v>4.1962375290000002</v>
      </c>
      <c r="R66" t="s">
        <v>25</v>
      </c>
      <c r="S66" t="s">
        <v>25</v>
      </c>
      <c r="T66" t="s">
        <v>25</v>
      </c>
      <c r="U66" t="s">
        <v>25</v>
      </c>
      <c r="V66" t="s">
        <v>25</v>
      </c>
      <c r="W66" t="s">
        <v>25</v>
      </c>
      <c r="X66" t="s">
        <v>25</v>
      </c>
      <c r="Y66" t="s">
        <v>25</v>
      </c>
      <c r="Z66" t="s">
        <v>25</v>
      </c>
      <c r="AA66" t="s">
        <v>25</v>
      </c>
    </row>
    <row r="67" spans="1:27" x14ac:dyDescent="0.25">
      <c r="A67" t="s">
        <v>3490</v>
      </c>
      <c r="B67" t="s">
        <v>984</v>
      </c>
      <c r="C67" t="s">
        <v>3762</v>
      </c>
      <c r="E67" t="s">
        <v>27</v>
      </c>
      <c r="G67">
        <v>167391</v>
      </c>
      <c r="H67">
        <v>127201</v>
      </c>
      <c r="I67" t="s">
        <v>25</v>
      </c>
      <c r="J67">
        <v>1.54E-2</v>
      </c>
      <c r="K67">
        <v>3</v>
      </c>
      <c r="L67" t="s">
        <v>3761</v>
      </c>
      <c r="M67" t="s">
        <v>25</v>
      </c>
      <c r="N67" t="s">
        <v>25</v>
      </c>
      <c r="O67" t="s">
        <v>25</v>
      </c>
      <c r="P67" t="s">
        <v>25</v>
      </c>
      <c r="Q67" t="s">
        <v>25</v>
      </c>
      <c r="R67" t="s">
        <v>25</v>
      </c>
      <c r="S67" t="s">
        <v>25</v>
      </c>
      <c r="T67" t="s">
        <v>25</v>
      </c>
      <c r="U67" t="s">
        <v>25</v>
      </c>
      <c r="V67" t="s">
        <v>25</v>
      </c>
      <c r="W67" t="s">
        <v>25</v>
      </c>
      <c r="X67" t="s">
        <v>25</v>
      </c>
      <c r="Y67" t="s">
        <v>25</v>
      </c>
      <c r="Z67" t="s">
        <v>25</v>
      </c>
      <c r="AA67" t="s">
        <v>25</v>
      </c>
    </row>
    <row r="68" spans="1:27" x14ac:dyDescent="0.25">
      <c r="A68" t="s">
        <v>3516</v>
      </c>
      <c r="B68" t="s">
        <v>904</v>
      </c>
      <c r="C68" t="s">
        <v>904</v>
      </c>
      <c r="D68" t="s">
        <v>3760</v>
      </c>
      <c r="E68" t="s">
        <v>3759</v>
      </c>
      <c r="G68">
        <v>170377</v>
      </c>
      <c r="H68">
        <v>126978</v>
      </c>
      <c r="I68">
        <v>45</v>
      </c>
      <c r="J68">
        <v>7.8200000000000006E-3</v>
      </c>
      <c r="K68">
        <v>3.0059999999999998</v>
      </c>
      <c r="L68" t="s">
        <v>25</v>
      </c>
      <c r="M68" t="s">
        <v>25</v>
      </c>
      <c r="N68" t="s">
        <v>25</v>
      </c>
      <c r="O68">
        <v>4.1900000000000004</v>
      </c>
      <c r="P68" t="s">
        <v>3501</v>
      </c>
      <c r="Q68">
        <v>4.1962375290000002</v>
      </c>
      <c r="R68" t="s">
        <v>25</v>
      </c>
      <c r="S68" t="s">
        <v>25</v>
      </c>
      <c r="T68" t="s">
        <v>25</v>
      </c>
      <c r="U68" t="s">
        <v>25</v>
      </c>
      <c r="V68" t="s">
        <v>25</v>
      </c>
      <c r="W68" t="s">
        <v>25</v>
      </c>
      <c r="X68" t="s">
        <v>25</v>
      </c>
      <c r="Y68" t="s">
        <v>25</v>
      </c>
      <c r="Z68" t="s">
        <v>25</v>
      </c>
      <c r="AA68" t="s">
        <v>25</v>
      </c>
    </row>
    <row r="69" spans="1:27" x14ac:dyDescent="0.25">
      <c r="A69" t="s">
        <v>3758</v>
      </c>
      <c r="B69" t="s">
        <v>666</v>
      </c>
      <c r="C69" t="s">
        <v>666</v>
      </c>
      <c r="D69" t="s">
        <v>3757</v>
      </c>
      <c r="E69" t="s">
        <v>3756</v>
      </c>
      <c r="F69" t="s">
        <v>3755</v>
      </c>
      <c r="G69">
        <v>160181</v>
      </c>
      <c r="H69">
        <v>105820</v>
      </c>
      <c r="I69">
        <v>200</v>
      </c>
      <c r="J69">
        <v>9.7999999999999997E-3</v>
      </c>
      <c r="K69">
        <v>3.0085000000000002</v>
      </c>
      <c r="L69">
        <v>968</v>
      </c>
      <c r="M69">
        <v>85</v>
      </c>
      <c r="N69">
        <v>41.25</v>
      </c>
      <c r="O69">
        <v>4.91</v>
      </c>
      <c r="P69" t="s">
        <v>3501</v>
      </c>
      <c r="Q69">
        <v>4.9464184710000003</v>
      </c>
      <c r="R69">
        <v>200</v>
      </c>
      <c r="S69">
        <v>200</v>
      </c>
      <c r="T69">
        <v>1</v>
      </c>
      <c r="U69">
        <v>1</v>
      </c>
      <c r="V69" t="s">
        <v>3555</v>
      </c>
      <c r="W69" t="s">
        <v>1689</v>
      </c>
      <c r="X69">
        <v>1</v>
      </c>
      <c r="Y69">
        <v>0</v>
      </c>
      <c r="Z69">
        <v>0</v>
      </c>
      <c r="AA69">
        <v>0</v>
      </c>
    </row>
    <row r="70" spans="1:27" x14ac:dyDescent="0.25">
      <c r="A70" t="s">
        <v>3516</v>
      </c>
      <c r="B70" t="s">
        <v>1206</v>
      </c>
      <c r="C70" t="s">
        <v>1206</v>
      </c>
      <c r="D70" t="s">
        <v>3754</v>
      </c>
      <c r="E70" t="s">
        <v>3753</v>
      </c>
      <c r="G70">
        <v>171645</v>
      </c>
      <c r="H70">
        <v>126996</v>
      </c>
      <c r="I70">
        <v>25</v>
      </c>
      <c r="J70">
        <v>4.3E-3</v>
      </c>
      <c r="K70">
        <v>3.0179999999999998</v>
      </c>
      <c r="L70">
        <v>59</v>
      </c>
      <c r="M70">
        <v>15</v>
      </c>
      <c r="N70" t="s">
        <v>25</v>
      </c>
      <c r="O70">
        <v>4.1900000000000004</v>
      </c>
      <c r="P70" t="s">
        <v>3501</v>
      </c>
      <c r="Q70">
        <v>4.1962375290000002</v>
      </c>
      <c r="R70" t="s">
        <v>25</v>
      </c>
      <c r="S70" t="s">
        <v>25</v>
      </c>
      <c r="T70" t="s">
        <v>25</v>
      </c>
      <c r="U70" t="s">
        <v>25</v>
      </c>
      <c r="V70" t="s">
        <v>25</v>
      </c>
      <c r="W70" t="s">
        <v>25</v>
      </c>
      <c r="X70" t="s">
        <v>25</v>
      </c>
      <c r="Y70" t="s">
        <v>25</v>
      </c>
      <c r="Z70" t="s">
        <v>25</v>
      </c>
      <c r="AA70" t="s">
        <v>25</v>
      </c>
    </row>
    <row r="71" spans="1:27" x14ac:dyDescent="0.25">
      <c r="A71" t="s">
        <v>3490</v>
      </c>
      <c r="B71" t="s">
        <v>1279</v>
      </c>
      <c r="C71" t="s">
        <v>1279</v>
      </c>
      <c r="E71" t="s">
        <v>27</v>
      </c>
      <c r="G71">
        <v>171980</v>
      </c>
      <c r="H71">
        <v>126930</v>
      </c>
      <c r="I71">
        <v>5.8</v>
      </c>
      <c r="J71">
        <v>7.3000000000000001E-3</v>
      </c>
      <c r="K71">
        <v>3.02</v>
      </c>
      <c r="L71">
        <v>34</v>
      </c>
      <c r="M71">
        <v>2.6</v>
      </c>
      <c r="N71" t="s">
        <v>25</v>
      </c>
      <c r="O71" t="s">
        <v>25</v>
      </c>
      <c r="P71" t="s">
        <v>25</v>
      </c>
      <c r="Q71" t="s">
        <v>25</v>
      </c>
      <c r="R71" t="s">
        <v>25</v>
      </c>
      <c r="S71" t="s">
        <v>25</v>
      </c>
      <c r="T71" t="s">
        <v>25</v>
      </c>
      <c r="U71" t="s">
        <v>25</v>
      </c>
      <c r="V71" t="s">
        <v>25</v>
      </c>
      <c r="W71" t="s">
        <v>25</v>
      </c>
      <c r="X71" t="s">
        <v>25</v>
      </c>
      <c r="Y71" t="s">
        <v>25</v>
      </c>
      <c r="Z71" t="s">
        <v>25</v>
      </c>
      <c r="AA71" t="s">
        <v>25</v>
      </c>
    </row>
    <row r="72" spans="1:27" x14ac:dyDescent="0.25">
      <c r="A72" t="s">
        <v>3516</v>
      </c>
      <c r="B72" t="s">
        <v>1036</v>
      </c>
      <c r="C72" t="s">
        <v>1036</v>
      </c>
      <c r="D72" t="s">
        <v>3752</v>
      </c>
      <c r="E72" t="s">
        <v>3751</v>
      </c>
      <c r="F72" t="s">
        <v>1035</v>
      </c>
      <c r="G72">
        <v>169418</v>
      </c>
      <c r="H72">
        <v>126986</v>
      </c>
      <c r="I72">
        <v>40</v>
      </c>
      <c r="J72">
        <v>1.01E-2</v>
      </c>
      <c r="K72">
        <v>3.0200999999999998</v>
      </c>
      <c r="L72">
        <v>34</v>
      </c>
      <c r="M72">
        <v>11.5</v>
      </c>
      <c r="N72" t="s">
        <v>25</v>
      </c>
      <c r="O72">
        <v>4.1900000000000004</v>
      </c>
      <c r="P72" t="s">
        <v>3501</v>
      </c>
      <c r="Q72">
        <v>4.1962375290000002</v>
      </c>
      <c r="R72" t="s">
        <v>25</v>
      </c>
      <c r="S72" t="s">
        <v>25</v>
      </c>
      <c r="T72" t="s">
        <v>25</v>
      </c>
      <c r="U72" t="s">
        <v>25</v>
      </c>
      <c r="V72" t="s">
        <v>25</v>
      </c>
      <c r="W72" t="s">
        <v>25</v>
      </c>
      <c r="X72" t="s">
        <v>25</v>
      </c>
      <c r="Y72" t="s">
        <v>25</v>
      </c>
      <c r="Z72" t="s">
        <v>25</v>
      </c>
      <c r="AA72" t="s">
        <v>25</v>
      </c>
    </row>
    <row r="73" spans="1:27" x14ac:dyDescent="0.25">
      <c r="A73" t="s">
        <v>3503</v>
      </c>
      <c r="B73" t="s">
        <v>1489</v>
      </c>
      <c r="C73" t="s">
        <v>1489</v>
      </c>
      <c r="D73" t="s">
        <v>3750</v>
      </c>
      <c r="E73" t="s">
        <v>3749</v>
      </c>
      <c r="F73" t="s">
        <v>3748</v>
      </c>
      <c r="G73">
        <v>169229</v>
      </c>
      <c r="H73">
        <v>127066</v>
      </c>
      <c r="I73">
        <v>60</v>
      </c>
      <c r="J73">
        <v>1.5100000000000001E-2</v>
      </c>
      <c r="K73">
        <v>3.0232999999999999</v>
      </c>
      <c r="L73">
        <v>43</v>
      </c>
      <c r="M73">
        <v>18.5</v>
      </c>
      <c r="N73" t="s">
        <v>25</v>
      </c>
      <c r="O73">
        <v>4.2</v>
      </c>
      <c r="P73" t="s">
        <v>3501</v>
      </c>
      <c r="Q73">
        <v>4.2179040590000003</v>
      </c>
      <c r="R73" t="s">
        <v>25</v>
      </c>
      <c r="S73" t="s">
        <v>25</v>
      </c>
      <c r="T73" t="s">
        <v>25</v>
      </c>
      <c r="U73" t="s">
        <v>25</v>
      </c>
      <c r="V73" t="s">
        <v>25</v>
      </c>
      <c r="W73" t="s">
        <v>25</v>
      </c>
      <c r="X73" t="s">
        <v>25</v>
      </c>
      <c r="Y73" t="s">
        <v>25</v>
      </c>
      <c r="Z73" t="s">
        <v>25</v>
      </c>
      <c r="AA73" t="s">
        <v>25</v>
      </c>
    </row>
    <row r="74" spans="1:27" x14ac:dyDescent="0.25">
      <c r="A74" t="s">
        <v>3574</v>
      </c>
      <c r="B74" t="s">
        <v>1623</v>
      </c>
      <c r="C74" t="s">
        <v>1623</v>
      </c>
      <c r="D74" t="s">
        <v>3747</v>
      </c>
      <c r="E74" t="s">
        <v>3746</v>
      </c>
      <c r="G74">
        <v>164754</v>
      </c>
      <c r="H74">
        <v>126446</v>
      </c>
      <c r="I74">
        <v>26</v>
      </c>
      <c r="J74">
        <v>9.1999999999999998E-3</v>
      </c>
      <c r="K74">
        <v>3.0265</v>
      </c>
      <c r="L74">
        <v>452</v>
      </c>
      <c r="M74">
        <v>9</v>
      </c>
      <c r="N74" t="s">
        <v>25</v>
      </c>
      <c r="O74">
        <v>3.83</v>
      </c>
      <c r="P74" t="s">
        <v>3501</v>
      </c>
      <c r="Q74">
        <v>3.8172567650000002</v>
      </c>
      <c r="R74">
        <v>26</v>
      </c>
      <c r="S74">
        <v>26</v>
      </c>
      <c r="T74">
        <v>0</v>
      </c>
      <c r="U74">
        <v>0</v>
      </c>
      <c r="V74" t="s">
        <v>3559</v>
      </c>
      <c r="W74" t="s">
        <v>1682</v>
      </c>
      <c r="X74">
        <v>0</v>
      </c>
      <c r="Y74">
        <v>0</v>
      </c>
      <c r="Z74">
        <v>1</v>
      </c>
      <c r="AA74">
        <v>0</v>
      </c>
    </row>
    <row r="75" spans="1:27" x14ac:dyDescent="0.25">
      <c r="A75" t="s">
        <v>1419</v>
      </c>
      <c r="B75" t="s">
        <v>1418</v>
      </c>
      <c r="C75" t="s">
        <v>1418</v>
      </c>
      <c r="D75" t="s">
        <v>3745</v>
      </c>
      <c r="E75" t="s">
        <v>3744</v>
      </c>
      <c r="G75">
        <v>160065</v>
      </c>
      <c r="H75">
        <v>105814</v>
      </c>
      <c r="I75">
        <v>103</v>
      </c>
      <c r="J75">
        <v>3.0999999999999999E-3</v>
      </c>
      <c r="K75">
        <v>3.0289999999999999</v>
      </c>
      <c r="L75">
        <v>376</v>
      </c>
      <c r="M75">
        <v>37</v>
      </c>
      <c r="N75">
        <v>9</v>
      </c>
      <c r="O75">
        <v>4.29</v>
      </c>
      <c r="P75" t="s">
        <v>3501</v>
      </c>
      <c r="Q75">
        <v>4.3539392939999999</v>
      </c>
      <c r="R75">
        <v>80</v>
      </c>
      <c r="S75">
        <v>80</v>
      </c>
      <c r="T75">
        <v>0</v>
      </c>
      <c r="U75">
        <v>0</v>
      </c>
      <c r="V75" t="s">
        <v>3496</v>
      </c>
      <c r="W75" t="s">
        <v>1682</v>
      </c>
      <c r="X75">
        <v>0</v>
      </c>
      <c r="Y75">
        <v>1</v>
      </c>
      <c r="Z75">
        <v>0</v>
      </c>
      <c r="AA75">
        <v>0</v>
      </c>
    </row>
    <row r="76" spans="1:27" x14ac:dyDescent="0.25">
      <c r="A76" t="s">
        <v>3743</v>
      </c>
      <c r="B76" t="s">
        <v>1420</v>
      </c>
      <c r="C76" t="s">
        <v>1420</v>
      </c>
      <c r="E76" t="s">
        <v>3497</v>
      </c>
      <c r="G76">
        <v>160067</v>
      </c>
      <c r="H76">
        <v>105815</v>
      </c>
      <c r="I76">
        <v>80</v>
      </c>
      <c r="J76">
        <v>3.0999999999999999E-3</v>
      </c>
      <c r="K76">
        <v>3.0289999999999999</v>
      </c>
      <c r="L76" t="s">
        <v>3742</v>
      </c>
      <c r="M76" t="s">
        <v>25</v>
      </c>
      <c r="N76" t="s">
        <v>25</v>
      </c>
      <c r="O76" t="s">
        <v>25</v>
      </c>
      <c r="P76" t="s">
        <v>25</v>
      </c>
      <c r="Q76" t="s">
        <v>25</v>
      </c>
      <c r="R76">
        <v>80</v>
      </c>
      <c r="S76">
        <v>80</v>
      </c>
      <c r="T76">
        <v>0</v>
      </c>
      <c r="U76">
        <v>0</v>
      </c>
      <c r="V76" t="s">
        <v>3496</v>
      </c>
      <c r="W76" t="s">
        <v>1689</v>
      </c>
      <c r="X76">
        <v>0</v>
      </c>
      <c r="Y76">
        <v>1</v>
      </c>
      <c r="Z76">
        <v>0</v>
      </c>
      <c r="AA76">
        <v>0</v>
      </c>
    </row>
    <row r="77" spans="1:27" x14ac:dyDescent="0.25">
      <c r="A77" t="s">
        <v>3516</v>
      </c>
      <c r="B77" t="s">
        <v>373</v>
      </c>
      <c r="C77" t="s">
        <v>373</v>
      </c>
      <c r="D77" t="s">
        <v>3741</v>
      </c>
      <c r="E77" t="s">
        <v>3740</v>
      </c>
      <c r="G77">
        <v>170333</v>
      </c>
      <c r="H77">
        <v>125546</v>
      </c>
      <c r="I77">
        <v>75</v>
      </c>
      <c r="J77">
        <v>1.0699999999999999E-2</v>
      </c>
      <c r="K77">
        <v>3.0327999999999999</v>
      </c>
      <c r="L77" t="s">
        <v>3739</v>
      </c>
      <c r="M77" t="s">
        <v>25</v>
      </c>
      <c r="N77" t="s">
        <v>25</v>
      </c>
      <c r="O77">
        <v>4.1900000000000004</v>
      </c>
      <c r="P77" t="s">
        <v>3501</v>
      </c>
      <c r="Q77">
        <v>4.1962375290000002</v>
      </c>
      <c r="R77" t="s">
        <v>25</v>
      </c>
      <c r="S77" t="s">
        <v>25</v>
      </c>
      <c r="T77" t="s">
        <v>25</v>
      </c>
      <c r="U77" t="s">
        <v>25</v>
      </c>
      <c r="V77" t="s">
        <v>25</v>
      </c>
      <c r="W77" t="s">
        <v>25</v>
      </c>
      <c r="X77" t="s">
        <v>25</v>
      </c>
      <c r="Y77" t="s">
        <v>25</v>
      </c>
      <c r="Z77" t="s">
        <v>25</v>
      </c>
      <c r="AA77" t="s">
        <v>25</v>
      </c>
    </row>
    <row r="78" spans="1:27" x14ac:dyDescent="0.25">
      <c r="A78" t="s">
        <v>3516</v>
      </c>
      <c r="B78" t="s">
        <v>1059</v>
      </c>
      <c r="C78" t="s">
        <v>1059</v>
      </c>
      <c r="E78" t="s">
        <v>3516</v>
      </c>
      <c r="G78">
        <v>167317</v>
      </c>
      <c r="H78">
        <v>127202</v>
      </c>
      <c r="I78" t="s">
        <v>25</v>
      </c>
      <c r="J78">
        <v>1.78E-2</v>
      </c>
      <c r="K78">
        <v>3.0377999999999998</v>
      </c>
      <c r="L78" t="s">
        <v>3738</v>
      </c>
      <c r="M78" t="s">
        <v>25</v>
      </c>
      <c r="N78" t="s">
        <v>25</v>
      </c>
      <c r="O78">
        <v>4.1900000000000004</v>
      </c>
      <c r="P78" t="s">
        <v>3501</v>
      </c>
      <c r="Q78">
        <v>4.1962375290000002</v>
      </c>
      <c r="R78" t="s">
        <v>25</v>
      </c>
      <c r="S78" t="s">
        <v>25</v>
      </c>
      <c r="T78" t="s">
        <v>25</v>
      </c>
      <c r="U78" t="s">
        <v>25</v>
      </c>
      <c r="V78" t="s">
        <v>25</v>
      </c>
      <c r="W78" t="s">
        <v>25</v>
      </c>
      <c r="X78" t="s">
        <v>25</v>
      </c>
      <c r="Y78" t="s">
        <v>25</v>
      </c>
      <c r="Z78" t="s">
        <v>25</v>
      </c>
      <c r="AA78" t="s">
        <v>25</v>
      </c>
    </row>
    <row r="79" spans="1:27" x14ac:dyDescent="0.25">
      <c r="A79" t="s">
        <v>3490</v>
      </c>
      <c r="B79" t="s">
        <v>1610</v>
      </c>
      <c r="C79" t="s">
        <v>1610</v>
      </c>
      <c r="E79" t="s">
        <v>27</v>
      </c>
      <c r="G79">
        <v>167046</v>
      </c>
      <c r="H79">
        <v>154462</v>
      </c>
      <c r="I79">
        <v>37</v>
      </c>
      <c r="J79">
        <v>4.8999999999999998E-3</v>
      </c>
      <c r="K79">
        <v>3.0390000000000001</v>
      </c>
      <c r="L79">
        <v>156</v>
      </c>
      <c r="M79">
        <v>6</v>
      </c>
      <c r="N79" t="s">
        <v>25</v>
      </c>
      <c r="O79" t="s">
        <v>25</v>
      </c>
      <c r="P79" t="s">
        <v>25</v>
      </c>
      <c r="Q79" t="s">
        <v>25</v>
      </c>
      <c r="R79" t="s">
        <v>25</v>
      </c>
      <c r="S79" t="s">
        <v>25</v>
      </c>
      <c r="T79" t="s">
        <v>25</v>
      </c>
      <c r="U79" t="s">
        <v>25</v>
      </c>
      <c r="V79" t="s">
        <v>25</v>
      </c>
      <c r="W79" t="s">
        <v>25</v>
      </c>
      <c r="X79" t="s">
        <v>25</v>
      </c>
      <c r="Y79" t="s">
        <v>25</v>
      </c>
      <c r="Z79" t="s">
        <v>25</v>
      </c>
      <c r="AA79" t="s">
        <v>25</v>
      </c>
    </row>
    <row r="80" spans="1:27" x14ac:dyDescent="0.25">
      <c r="A80" t="s">
        <v>3503</v>
      </c>
      <c r="B80" t="s">
        <v>738</v>
      </c>
      <c r="C80" t="s">
        <v>738</v>
      </c>
      <c r="D80" t="s">
        <v>3737</v>
      </c>
      <c r="E80" t="s">
        <v>3736</v>
      </c>
      <c r="G80">
        <v>166787</v>
      </c>
      <c r="H80">
        <v>127251</v>
      </c>
      <c r="I80">
        <v>44</v>
      </c>
      <c r="J80">
        <v>0.151</v>
      </c>
      <c r="K80">
        <v>3.0455999999999999</v>
      </c>
      <c r="L80">
        <v>6</v>
      </c>
      <c r="M80">
        <v>15</v>
      </c>
      <c r="N80" t="s">
        <v>25</v>
      </c>
      <c r="O80">
        <v>4.2</v>
      </c>
      <c r="P80" t="s">
        <v>3501</v>
      </c>
      <c r="Q80">
        <v>4.2179040590000003</v>
      </c>
      <c r="R80" t="s">
        <v>25</v>
      </c>
      <c r="S80" t="s">
        <v>25</v>
      </c>
      <c r="T80" t="s">
        <v>25</v>
      </c>
      <c r="U80" t="s">
        <v>25</v>
      </c>
      <c r="V80" t="s">
        <v>25</v>
      </c>
      <c r="W80" t="s">
        <v>25</v>
      </c>
      <c r="X80" t="s">
        <v>25</v>
      </c>
      <c r="Y80" t="s">
        <v>25</v>
      </c>
      <c r="Z80" t="s">
        <v>25</v>
      </c>
      <c r="AA80" t="s">
        <v>25</v>
      </c>
    </row>
    <row r="81" spans="1:27" x14ac:dyDescent="0.25">
      <c r="A81" t="s">
        <v>3516</v>
      </c>
      <c r="B81" t="s">
        <v>701</v>
      </c>
      <c r="C81" t="s">
        <v>701</v>
      </c>
      <c r="E81" t="s">
        <v>3516</v>
      </c>
      <c r="G81">
        <v>171833</v>
      </c>
      <c r="H81">
        <v>125988</v>
      </c>
      <c r="I81" t="s">
        <v>25</v>
      </c>
      <c r="J81">
        <v>1.1900000000000001E-2</v>
      </c>
      <c r="K81">
        <v>3.0495000000000001</v>
      </c>
      <c r="L81" t="s">
        <v>3735</v>
      </c>
      <c r="M81" t="s">
        <v>25</v>
      </c>
      <c r="N81" t="s">
        <v>25</v>
      </c>
      <c r="O81">
        <v>4.1900000000000004</v>
      </c>
      <c r="P81" t="s">
        <v>3501</v>
      </c>
      <c r="Q81">
        <v>4.1962375290000002</v>
      </c>
      <c r="R81" t="s">
        <v>25</v>
      </c>
      <c r="S81" t="s">
        <v>25</v>
      </c>
      <c r="T81" t="s">
        <v>25</v>
      </c>
      <c r="U81" t="s">
        <v>25</v>
      </c>
      <c r="V81" t="s">
        <v>25</v>
      </c>
      <c r="W81" t="s">
        <v>25</v>
      </c>
      <c r="X81" t="s">
        <v>25</v>
      </c>
      <c r="Y81" t="s">
        <v>25</v>
      </c>
      <c r="Z81" t="s">
        <v>25</v>
      </c>
      <c r="AA81" t="s">
        <v>25</v>
      </c>
    </row>
    <row r="82" spans="1:27" x14ac:dyDescent="0.25">
      <c r="A82" t="s">
        <v>1235</v>
      </c>
      <c r="B82" t="s">
        <v>1233</v>
      </c>
      <c r="C82" t="s">
        <v>1233</v>
      </c>
      <c r="D82" t="s">
        <v>3734</v>
      </c>
      <c r="E82" t="s">
        <v>3733</v>
      </c>
      <c r="F82" t="s">
        <v>3732</v>
      </c>
      <c r="G82">
        <v>172902</v>
      </c>
      <c r="H82">
        <v>127143</v>
      </c>
      <c r="I82">
        <v>100</v>
      </c>
      <c r="J82">
        <v>7.7999999999999996E-3</v>
      </c>
      <c r="K82">
        <v>3.0541</v>
      </c>
      <c r="L82" s="88">
        <v>11551</v>
      </c>
      <c r="M82">
        <v>4.5</v>
      </c>
      <c r="N82">
        <v>47.8</v>
      </c>
      <c r="O82">
        <v>3.67</v>
      </c>
      <c r="P82" t="s">
        <v>3501</v>
      </c>
      <c r="Q82">
        <v>3.9935822939999999</v>
      </c>
      <c r="R82">
        <v>100</v>
      </c>
      <c r="S82">
        <v>100</v>
      </c>
      <c r="T82">
        <v>1</v>
      </c>
      <c r="U82">
        <v>1</v>
      </c>
      <c r="V82" t="s">
        <v>3559</v>
      </c>
      <c r="W82" t="s">
        <v>1682</v>
      </c>
      <c r="X82">
        <v>0</v>
      </c>
      <c r="Y82">
        <v>0</v>
      </c>
      <c r="Z82">
        <v>1</v>
      </c>
      <c r="AA82">
        <v>0</v>
      </c>
    </row>
    <row r="83" spans="1:27" x14ac:dyDescent="0.25">
      <c r="A83" t="s">
        <v>2138</v>
      </c>
      <c r="B83" t="s">
        <v>367</v>
      </c>
      <c r="C83" t="s">
        <v>3731</v>
      </c>
      <c r="D83" t="s">
        <v>3730</v>
      </c>
      <c r="E83" t="s">
        <v>3729</v>
      </c>
      <c r="F83" t="s">
        <v>368</v>
      </c>
      <c r="G83">
        <v>167039</v>
      </c>
      <c r="H83">
        <v>127262</v>
      </c>
      <c r="I83">
        <v>62.5</v>
      </c>
      <c r="J83">
        <v>8.0000000000000002E-3</v>
      </c>
      <c r="K83">
        <v>3.0609999999999999</v>
      </c>
      <c r="L83">
        <v>23</v>
      </c>
      <c r="M83">
        <v>17</v>
      </c>
      <c r="N83">
        <v>17.8</v>
      </c>
      <c r="O83">
        <v>3.65</v>
      </c>
      <c r="P83" t="s">
        <v>3501</v>
      </c>
      <c r="Q83">
        <v>4.4618992349999997</v>
      </c>
      <c r="R83">
        <v>50</v>
      </c>
      <c r="S83">
        <v>50</v>
      </c>
      <c r="T83">
        <v>0</v>
      </c>
      <c r="U83">
        <v>0</v>
      </c>
      <c r="V83" t="s">
        <v>3559</v>
      </c>
      <c r="W83" t="s">
        <v>1682</v>
      </c>
      <c r="X83">
        <v>0</v>
      </c>
      <c r="Y83">
        <v>0</v>
      </c>
      <c r="Z83">
        <v>1</v>
      </c>
      <c r="AA83">
        <v>0</v>
      </c>
    </row>
    <row r="84" spans="1:27" x14ac:dyDescent="0.25">
      <c r="A84" t="s">
        <v>3497</v>
      </c>
      <c r="B84" t="s">
        <v>675</v>
      </c>
      <c r="C84" t="s">
        <v>675</v>
      </c>
      <c r="D84" t="s">
        <v>3728</v>
      </c>
      <c r="E84" t="s">
        <v>3727</v>
      </c>
      <c r="G84">
        <v>160034</v>
      </c>
      <c r="H84">
        <v>105812</v>
      </c>
      <c r="I84">
        <v>90</v>
      </c>
      <c r="J84">
        <v>2.3E-3</v>
      </c>
      <c r="K84">
        <v>3.0632000000000001</v>
      </c>
      <c r="L84" t="s">
        <v>3697</v>
      </c>
      <c r="M84" t="s">
        <v>25</v>
      </c>
      <c r="N84">
        <v>9</v>
      </c>
      <c r="O84">
        <v>4.33</v>
      </c>
      <c r="P84" t="s">
        <v>3501</v>
      </c>
      <c r="Q84">
        <v>4.3539392939999999</v>
      </c>
      <c r="R84">
        <v>80</v>
      </c>
      <c r="S84">
        <v>80</v>
      </c>
      <c r="T84">
        <v>0</v>
      </c>
      <c r="U84">
        <v>0</v>
      </c>
      <c r="V84" t="s">
        <v>3496</v>
      </c>
      <c r="W84" t="s">
        <v>1682</v>
      </c>
      <c r="X84">
        <v>0</v>
      </c>
      <c r="Y84">
        <v>1</v>
      </c>
      <c r="Z84">
        <v>0</v>
      </c>
      <c r="AA84">
        <v>0</v>
      </c>
    </row>
    <row r="85" spans="1:27" x14ac:dyDescent="0.25">
      <c r="A85" t="s">
        <v>3490</v>
      </c>
      <c r="B85" t="s">
        <v>177</v>
      </c>
      <c r="C85" t="s">
        <v>3726</v>
      </c>
      <c r="E85" t="s">
        <v>27</v>
      </c>
      <c r="G85">
        <v>167209</v>
      </c>
      <c r="H85">
        <v>127193</v>
      </c>
      <c r="I85" t="s">
        <v>25</v>
      </c>
      <c r="J85">
        <v>1.35E-2</v>
      </c>
      <c r="K85">
        <v>3.0640999999999998</v>
      </c>
      <c r="L85" t="s">
        <v>3725</v>
      </c>
      <c r="M85" t="s">
        <v>25</v>
      </c>
      <c r="N85" t="s">
        <v>25</v>
      </c>
      <c r="O85" t="s">
        <v>25</v>
      </c>
      <c r="P85" t="s">
        <v>25</v>
      </c>
      <c r="Q85" t="s">
        <v>25</v>
      </c>
      <c r="R85" t="s">
        <v>25</v>
      </c>
      <c r="S85" t="s">
        <v>25</v>
      </c>
      <c r="T85" t="s">
        <v>25</v>
      </c>
      <c r="U85" t="s">
        <v>25</v>
      </c>
      <c r="V85" t="s">
        <v>25</v>
      </c>
      <c r="W85" t="s">
        <v>25</v>
      </c>
      <c r="X85" t="s">
        <v>25</v>
      </c>
      <c r="Y85" t="s">
        <v>25</v>
      </c>
      <c r="Z85" t="s">
        <v>25</v>
      </c>
      <c r="AA85" t="s">
        <v>25</v>
      </c>
    </row>
    <row r="86" spans="1:27" x14ac:dyDescent="0.25">
      <c r="A86" t="s">
        <v>3574</v>
      </c>
      <c r="B86" t="s">
        <v>140</v>
      </c>
      <c r="C86" t="s">
        <v>140</v>
      </c>
      <c r="D86" t="s">
        <v>3724</v>
      </c>
      <c r="E86" t="s">
        <v>3723</v>
      </c>
      <c r="G86">
        <v>162071</v>
      </c>
      <c r="H86">
        <v>126716</v>
      </c>
      <c r="I86">
        <v>32</v>
      </c>
      <c r="J86">
        <v>5.0000000000000001E-3</v>
      </c>
      <c r="K86">
        <v>3.0728</v>
      </c>
      <c r="L86">
        <v>524</v>
      </c>
      <c r="M86" t="s">
        <v>25</v>
      </c>
      <c r="N86" t="s">
        <v>25</v>
      </c>
      <c r="O86">
        <v>3.83</v>
      </c>
      <c r="P86" t="s">
        <v>3501</v>
      </c>
      <c r="Q86">
        <v>3.8172567650000002</v>
      </c>
      <c r="R86" t="s">
        <v>25</v>
      </c>
      <c r="S86" t="s">
        <v>25</v>
      </c>
      <c r="T86" t="s">
        <v>25</v>
      </c>
      <c r="U86" t="s">
        <v>25</v>
      </c>
      <c r="V86" t="s">
        <v>25</v>
      </c>
      <c r="W86" t="s">
        <v>25</v>
      </c>
      <c r="X86" t="s">
        <v>25</v>
      </c>
      <c r="Y86" t="s">
        <v>25</v>
      </c>
      <c r="Z86" t="s">
        <v>25</v>
      </c>
      <c r="AA86" t="s">
        <v>25</v>
      </c>
    </row>
    <row r="87" spans="1:27" x14ac:dyDescent="0.25">
      <c r="A87" t="s">
        <v>3574</v>
      </c>
      <c r="B87" t="s">
        <v>137</v>
      </c>
      <c r="C87" t="s">
        <v>137</v>
      </c>
      <c r="D87" t="s">
        <v>3722</v>
      </c>
      <c r="E87" t="s">
        <v>3721</v>
      </c>
      <c r="G87">
        <v>162064</v>
      </c>
      <c r="H87">
        <v>126715</v>
      </c>
      <c r="I87">
        <v>60</v>
      </c>
      <c r="J87">
        <v>5.0000000000000001E-3</v>
      </c>
      <c r="K87">
        <v>3.0728</v>
      </c>
      <c r="L87">
        <v>524</v>
      </c>
      <c r="M87" t="s">
        <v>25</v>
      </c>
      <c r="N87" t="s">
        <v>25</v>
      </c>
      <c r="O87">
        <v>3.83</v>
      </c>
      <c r="P87" t="s">
        <v>3501</v>
      </c>
      <c r="Q87">
        <v>3.8172567650000002</v>
      </c>
      <c r="R87" t="s">
        <v>25</v>
      </c>
      <c r="S87" t="s">
        <v>25</v>
      </c>
      <c r="T87" t="s">
        <v>25</v>
      </c>
      <c r="U87" t="s">
        <v>25</v>
      </c>
      <c r="V87" t="s">
        <v>25</v>
      </c>
      <c r="W87" t="s">
        <v>25</v>
      </c>
      <c r="X87" t="s">
        <v>25</v>
      </c>
      <c r="Y87" t="s">
        <v>25</v>
      </c>
      <c r="Z87" t="s">
        <v>25</v>
      </c>
      <c r="AA87" t="s">
        <v>25</v>
      </c>
    </row>
    <row r="88" spans="1:27" x14ac:dyDescent="0.25">
      <c r="A88" t="s">
        <v>3574</v>
      </c>
      <c r="B88" t="s">
        <v>135</v>
      </c>
      <c r="C88" t="s">
        <v>135</v>
      </c>
      <c r="E88" t="s">
        <v>2090</v>
      </c>
      <c r="G88">
        <v>189396</v>
      </c>
      <c r="H88">
        <v>125885</v>
      </c>
      <c r="I88" t="s">
        <v>25</v>
      </c>
      <c r="J88">
        <v>5.0000000000000001E-3</v>
      </c>
      <c r="K88">
        <v>3.0728</v>
      </c>
      <c r="L88">
        <v>524</v>
      </c>
      <c r="M88" t="s">
        <v>25</v>
      </c>
      <c r="N88" t="s">
        <v>25</v>
      </c>
      <c r="O88">
        <v>3.83</v>
      </c>
      <c r="P88" t="s">
        <v>3501</v>
      </c>
      <c r="Q88">
        <v>3.8172567650000002</v>
      </c>
      <c r="R88" t="s">
        <v>25</v>
      </c>
      <c r="S88" t="s">
        <v>25</v>
      </c>
      <c r="T88" t="s">
        <v>25</v>
      </c>
      <c r="U88" t="s">
        <v>25</v>
      </c>
      <c r="V88" t="s">
        <v>25</v>
      </c>
      <c r="W88" t="s">
        <v>25</v>
      </c>
      <c r="X88" t="s">
        <v>25</v>
      </c>
      <c r="Y88" t="s">
        <v>25</v>
      </c>
      <c r="Z88" t="s">
        <v>25</v>
      </c>
      <c r="AA88" t="s">
        <v>25</v>
      </c>
    </row>
    <row r="89" spans="1:27" x14ac:dyDescent="0.25">
      <c r="A89" t="s">
        <v>3574</v>
      </c>
      <c r="B89" t="s">
        <v>136</v>
      </c>
      <c r="C89" t="s">
        <v>136</v>
      </c>
      <c r="D89" t="s">
        <v>3720</v>
      </c>
      <c r="E89" t="s">
        <v>3719</v>
      </c>
      <c r="F89" t="s">
        <v>3718</v>
      </c>
      <c r="G89">
        <v>162057</v>
      </c>
      <c r="H89">
        <v>125508</v>
      </c>
      <c r="I89" t="s">
        <v>25</v>
      </c>
      <c r="J89">
        <v>5.0000000000000001E-3</v>
      </c>
      <c r="K89">
        <v>3.0728</v>
      </c>
      <c r="L89">
        <v>524</v>
      </c>
      <c r="M89" t="s">
        <v>25</v>
      </c>
      <c r="N89" t="s">
        <v>25</v>
      </c>
      <c r="O89">
        <v>3.83</v>
      </c>
      <c r="P89" t="s">
        <v>3501</v>
      </c>
      <c r="Q89">
        <v>3.8172567650000002</v>
      </c>
      <c r="R89" t="s">
        <v>25</v>
      </c>
      <c r="S89" t="s">
        <v>25</v>
      </c>
      <c r="T89" t="s">
        <v>25</v>
      </c>
      <c r="U89" t="s">
        <v>25</v>
      </c>
      <c r="V89" t="s">
        <v>25</v>
      </c>
      <c r="W89" t="s">
        <v>25</v>
      </c>
      <c r="X89" t="s">
        <v>25</v>
      </c>
      <c r="Y89" t="s">
        <v>25</v>
      </c>
      <c r="Z89" t="s">
        <v>25</v>
      </c>
      <c r="AA89" t="s">
        <v>25</v>
      </c>
    </row>
    <row r="90" spans="1:27" x14ac:dyDescent="0.25">
      <c r="A90" t="s">
        <v>2123</v>
      </c>
      <c r="B90" t="s">
        <v>554</v>
      </c>
      <c r="C90" t="s">
        <v>554</v>
      </c>
      <c r="D90" t="s">
        <v>3717</v>
      </c>
      <c r="E90" t="s">
        <v>555</v>
      </c>
      <c r="G90">
        <v>564126</v>
      </c>
      <c r="H90">
        <v>105869</v>
      </c>
      <c r="I90">
        <v>254</v>
      </c>
      <c r="J90">
        <v>3.5999999999999999E-3</v>
      </c>
      <c r="K90">
        <v>3.0787</v>
      </c>
      <c r="L90">
        <v>8</v>
      </c>
      <c r="M90">
        <v>25.6</v>
      </c>
      <c r="N90">
        <v>13.7</v>
      </c>
      <c r="O90">
        <v>3.96</v>
      </c>
      <c r="P90" t="s">
        <v>3501</v>
      </c>
      <c r="Q90">
        <v>4.4397359999999999</v>
      </c>
      <c r="R90">
        <v>92</v>
      </c>
      <c r="S90">
        <v>92</v>
      </c>
      <c r="T90">
        <v>1</v>
      </c>
      <c r="U90">
        <v>1</v>
      </c>
      <c r="V90" t="s">
        <v>3555</v>
      </c>
      <c r="W90" t="s">
        <v>1682</v>
      </c>
      <c r="X90">
        <v>1</v>
      </c>
      <c r="Y90">
        <v>0</v>
      </c>
      <c r="Z90">
        <v>0</v>
      </c>
      <c r="AA90">
        <v>0</v>
      </c>
    </row>
    <row r="91" spans="1:27" x14ac:dyDescent="0.25">
      <c r="A91" t="s">
        <v>3715</v>
      </c>
      <c r="B91" t="s">
        <v>556</v>
      </c>
      <c r="C91" t="s">
        <v>556</v>
      </c>
      <c r="E91" t="s">
        <v>3716</v>
      </c>
      <c r="G91">
        <v>564141</v>
      </c>
      <c r="H91">
        <v>105870</v>
      </c>
      <c r="I91">
        <v>66</v>
      </c>
      <c r="J91">
        <v>3.5999999999999999E-3</v>
      </c>
      <c r="K91">
        <v>3.0787</v>
      </c>
      <c r="L91">
        <v>8</v>
      </c>
      <c r="M91">
        <v>25.6</v>
      </c>
      <c r="N91" t="s">
        <v>25</v>
      </c>
      <c r="O91" t="s">
        <v>25</v>
      </c>
      <c r="P91" t="s">
        <v>25</v>
      </c>
      <c r="Q91">
        <v>4.4678414120000003</v>
      </c>
      <c r="R91">
        <v>66</v>
      </c>
      <c r="S91">
        <v>66</v>
      </c>
      <c r="T91">
        <v>0</v>
      </c>
      <c r="U91">
        <v>0</v>
      </c>
      <c r="V91" t="s">
        <v>3555</v>
      </c>
      <c r="W91" t="s">
        <v>1682</v>
      </c>
      <c r="X91">
        <v>1</v>
      </c>
      <c r="Y91">
        <v>0</v>
      </c>
      <c r="Z91">
        <v>0</v>
      </c>
      <c r="AA91">
        <v>0</v>
      </c>
    </row>
    <row r="92" spans="1:27" x14ac:dyDescent="0.25">
      <c r="A92" t="s">
        <v>3715</v>
      </c>
      <c r="B92" t="s">
        <v>562</v>
      </c>
      <c r="C92" t="s">
        <v>562</v>
      </c>
      <c r="E92" t="s">
        <v>563</v>
      </c>
      <c r="G92">
        <v>564148</v>
      </c>
      <c r="H92">
        <v>105872</v>
      </c>
      <c r="I92" t="s">
        <v>25</v>
      </c>
      <c r="J92">
        <v>3.5999999999999999E-3</v>
      </c>
      <c r="K92">
        <v>3.0787</v>
      </c>
      <c r="L92" t="s">
        <v>3714</v>
      </c>
      <c r="M92" t="s">
        <v>25</v>
      </c>
      <c r="N92" t="s">
        <v>25</v>
      </c>
      <c r="O92" t="s">
        <v>25</v>
      </c>
      <c r="P92" t="s">
        <v>25</v>
      </c>
      <c r="Q92" t="s">
        <v>25</v>
      </c>
      <c r="R92" t="s">
        <v>25</v>
      </c>
      <c r="S92" t="s">
        <v>25</v>
      </c>
      <c r="T92" t="s">
        <v>25</v>
      </c>
      <c r="U92" t="s">
        <v>25</v>
      </c>
      <c r="V92" t="s">
        <v>25</v>
      </c>
      <c r="W92" t="s">
        <v>25</v>
      </c>
      <c r="X92" t="s">
        <v>25</v>
      </c>
      <c r="Y92" t="s">
        <v>25</v>
      </c>
      <c r="Z92" t="s">
        <v>25</v>
      </c>
      <c r="AA92" t="s">
        <v>25</v>
      </c>
    </row>
    <row r="93" spans="1:27" x14ac:dyDescent="0.25">
      <c r="A93" t="s">
        <v>3497</v>
      </c>
      <c r="B93" t="s">
        <v>1043</v>
      </c>
      <c r="C93" t="s">
        <v>1043</v>
      </c>
      <c r="D93" t="s">
        <v>3713</v>
      </c>
      <c r="E93" t="s">
        <v>3712</v>
      </c>
      <c r="G93">
        <v>160240</v>
      </c>
      <c r="H93">
        <v>105821</v>
      </c>
      <c r="I93">
        <v>117.3</v>
      </c>
      <c r="J93">
        <v>2E-3</v>
      </c>
      <c r="K93">
        <v>3.0790000000000002</v>
      </c>
      <c r="L93">
        <v>67</v>
      </c>
      <c r="M93">
        <v>19.100000000000001</v>
      </c>
      <c r="N93">
        <v>9</v>
      </c>
      <c r="O93">
        <v>4.33</v>
      </c>
      <c r="P93" t="s">
        <v>3501</v>
      </c>
      <c r="Q93">
        <v>4.3539392939999999</v>
      </c>
      <c r="R93">
        <v>80</v>
      </c>
      <c r="S93">
        <v>80</v>
      </c>
      <c r="T93">
        <v>0</v>
      </c>
      <c r="U93">
        <v>0</v>
      </c>
      <c r="V93" t="s">
        <v>3496</v>
      </c>
      <c r="W93" t="s">
        <v>1682</v>
      </c>
      <c r="X93">
        <v>0</v>
      </c>
      <c r="Y93">
        <v>1</v>
      </c>
      <c r="Z93">
        <v>0</v>
      </c>
      <c r="AA93">
        <v>0</v>
      </c>
    </row>
    <row r="94" spans="1:27" x14ac:dyDescent="0.25">
      <c r="A94" t="s">
        <v>3516</v>
      </c>
      <c r="B94" t="s">
        <v>201</v>
      </c>
      <c r="C94" t="s">
        <v>201</v>
      </c>
      <c r="E94" t="s">
        <v>3516</v>
      </c>
      <c r="G94">
        <v>172980</v>
      </c>
      <c r="H94">
        <v>125581</v>
      </c>
      <c r="I94">
        <v>70</v>
      </c>
      <c r="J94">
        <v>2.1999999999999999E-2</v>
      </c>
      <c r="K94">
        <v>3.0848</v>
      </c>
      <c r="L94" t="s">
        <v>3711</v>
      </c>
      <c r="M94" t="s">
        <v>25</v>
      </c>
      <c r="N94" t="s">
        <v>25</v>
      </c>
      <c r="O94">
        <v>4.1900000000000004</v>
      </c>
      <c r="P94" t="s">
        <v>3501</v>
      </c>
      <c r="Q94">
        <v>4.1962375290000002</v>
      </c>
      <c r="R94" t="s">
        <v>25</v>
      </c>
      <c r="S94" t="s">
        <v>25</v>
      </c>
      <c r="T94" t="s">
        <v>25</v>
      </c>
      <c r="U94" t="s">
        <v>25</v>
      </c>
      <c r="V94" t="s">
        <v>25</v>
      </c>
      <c r="W94" t="s">
        <v>25</v>
      </c>
      <c r="X94" t="s">
        <v>25</v>
      </c>
      <c r="Y94" t="s">
        <v>25</v>
      </c>
      <c r="Z94" t="s">
        <v>25</v>
      </c>
      <c r="AA94" t="s">
        <v>25</v>
      </c>
    </row>
    <row r="95" spans="1:27" x14ac:dyDescent="0.25">
      <c r="A95" t="s">
        <v>1503</v>
      </c>
      <c r="B95" t="s">
        <v>1501</v>
      </c>
      <c r="C95" t="s">
        <v>1501</v>
      </c>
      <c r="D95" t="s">
        <v>3709</v>
      </c>
      <c r="E95" t="s">
        <v>1503</v>
      </c>
      <c r="F95" t="s">
        <v>1503</v>
      </c>
      <c r="G95">
        <v>160617</v>
      </c>
      <c r="H95">
        <v>105923</v>
      </c>
      <c r="I95">
        <v>124</v>
      </c>
      <c r="J95">
        <v>3.3999999999999998E-3</v>
      </c>
      <c r="K95">
        <v>3.0954999999999999</v>
      </c>
      <c r="L95" t="s">
        <v>3710</v>
      </c>
      <c r="M95" t="s">
        <v>25</v>
      </c>
      <c r="N95">
        <v>41.1</v>
      </c>
      <c r="O95">
        <v>3.41</v>
      </c>
      <c r="P95" t="s">
        <v>3501</v>
      </c>
      <c r="Q95">
        <v>4.7862415289999998</v>
      </c>
      <c r="R95">
        <v>105</v>
      </c>
      <c r="S95">
        <v>105</v>
      </c>
      <c r="T95">
        <v>1</v>
      </c>
      <c r="U95">
        <v>1</v>
      </c>
      <c r="V95" t="s">
        <v>3555</v>
      </c>
      <c r="W95" t="s">
        <v>1689</v>
      </c>
      <c r="X95">
        <v>1</v>
      </c>
      <c r="Y95">
        <v>0</v>
      </c>
      <c r="Z95">
        <v>0</v>
      </c>
      <c r="AA95">
        <v>0</v>
      </c>
    </row>
    <row r="96" spans="1:27" x14ac:dyDescent="0.25">
      <c r="A96" t="s">
        <v>1503</v>
      </c>
      <c r="B96" t="s">
        <v>1500</v>
      </c>
      <c r="C96" t="s">
        <v>1500</v>
      </c>
      <c r="D96" t="s">
        <v>3709</v>
      </c>
      <c r="E96" t="s">
        <v>1503</v>
      </c>
      <c r="F96" t="s">
        <v>1503</v>
      </c>
      <c r="G96">
        <v>160604</v>
      </c>
      <c r="H96">
        <v>105716</v>
      </c>
      <c r="I96">
        <v>105</v>
      </c>
      <c r="J96">
        <v>3.3999999999999998E-3</v>
      </c>
      <c r="K96">
        <v>3.0954999999999999</v>
      </c>
      <c r="L96" t="s">
        <v>3708</v>
      </c>
      <c r="M96" t="s">
        <v>25</v>
      </c>
      <c r="N96">
        <v>41.1</v>
      </c>
      <c r="O96">
        <v>3.41</v>
      </c>
      <c r="P96" t="s">
        <v>3501</v>
      </c>
      <c r="Q96">
        <v>4.7862415289999998</v>
      </c>
      <c r="R96">
        <v>105</v>
      </c>
      <c r="S96">
        <v>105</v>
      </c>
      <c r="T96">
        <v>1</v>
      </c>
      <c r="U96">
        <v>1</v>
      </c>
      <c r="V96" t="s">
        <v>3555</v>
      </c>
      <c r="W96" t="s">
        <v>1689</v>
      </c>
      <c r="X96">
        <v>1</v>
      </c>
      <c r="Y96">
        <v>0</v>
      </c>
      <c r="Z96">
        <v>0</v>
      </c>
      <c r="AA96">
        <v>0</v>
      </c>
    </row>
    <row r="97" spans="1:27" x14ac:dyDescent="0.25">
      <c r="A97" t="s">
        <v>3516</v>
      </c>
      <c r="B97" t="s">
        <v>168</v>
      </c>
      <c r="C97" t="s">
        <v>168</v>
      </c>
      <c r="D97" t="s">
        <v>3707</v>
      </c>
      <c r="E97" t="s">
        <v>3706</v>
      </c>
      <c r="G97">
        <v>172805</v>
      </c>
      <c r="H97">
        <v>127126</v>
      </c>
      <c r="I97">
        <v>20</v>
      </c>
      <c r="J97">
        <v>6.4999999999999997E-3</v>
      </c>
      <c r="K97">
        <v>3.0960000000000001</v>
      </c>
      <c r="L97" s="88">
        <v>1342</v>
      </c>
      <c r="M97">
        <v>1.6</v>
      </c>
      <c r="N97" t="s">
        <v>25</v>
      </c>
      <c r="O97">
        <v>4.1900000000000004</v>
      </c>
      <c r="P97" t="s">
        <v>3501</v>
      </c>
      <c r="Q97">
        <v>4.1962375290000002</v>
      </c>
      <c r="R97" t="s">
        <v>25</v>
      </c>
      <c r="S97" t="s">
        <v>25</v>
      </c>
      <c r="T97" t="s">
        <v>25</v>
      </c>
      <c r="U97" t="s">
        <v>25</v>
      </c>
      <c r="V97" t="s">
        <v>25</v>
      </c>
      <c r="W97" t="s">
        <v>25</v>
      </c>
      <c r="X97" t="s">
        <v>25</v>
      </c>
      <c r="Y97" t="s">
        <v>25</v>
      </c>
      <c r="Z97" t="s">
        <v>25</v>
      </c>
      <c r="AA97" t="s">
        <v>25</v>
      </c>
    </row>
    <row r="98" spans="1:27" x14ac:dyDescent="0.25">
      <c r="A98" t="s">
        <v>3490</v>
      </c>
      <c r="B98" t="s">
        <v>1265</v>
      </c>
      <c r="C98" t="s">
        <v>1265</v>
      </c>
      <c r="E98" t="s">
        <v>27</v>
      </c>
      <c r="G98">
        <v>171977</v>
      </c>
      <c r="H98">
        <v>125999</v>
      </c>
      <c r="I98">
        <v>10</v>
      </c>
      <c r="J98">
        <v>6.7999999999999996E-3</v>
      </c>
      <c r="K98">
        <v>3.0964999999999998</v>
      </c>
      <c r="L98" t="s">
        <v>3705</v>
      </c>
      <c r="M98" t="s">
        <v>25</v>
      </c>
      <c r="N98" t="s">
        <v>25</v>
      </c>
      <c r="O98" t="s">
        <v>25</v>
      </c>
      <c r="P98" t="s">
        <v>25</v>
      </c>
      <c r="Q98" t="s">
        <v>25</v>
      </c>
      <c r="R98" t="s">
        <v>25</v>
      </c>
      <c r="S98" t="s">
        <v>25</v>
      </c>
      <c r="T98" t="s">
        <v>25</v>
      </c>
      <c r="U98" t="s">
        <v>25</v>
      </c>
      <c r="V98" t="s">
        <v>25</v>
      </c>
      <c r="W98" t="s">
        <v>25</v>
      </c>
      <c r="X98" t="s">
        <v>25</v>
      </c>
      <c r="Y98" t="s">
        <v>25</v>
      </c>
      <c r="Z98" t="s">
        <v>25</v>
      </c>
      <c r="AA98" t="s">
        <v>25</v>
      </c>
    </row>
    <row r="99" spans="1:27" x14ac:dyDescent="0.25">
      <c r="A99" t="s">
        <v>3490</v>
      </c>
      <c r="B99" t="s">
        <v>1270</v>
      </c>
      <c r="C99" t="s">
        <v>1270</v>
      </c>
      <c r="E99" t="s">
        <v>27</v>
      </c>
      <c r="G99">
        <v>171982</v>
      </c>
      <c r="H99">
        <v>126927</v>
      </c>
      <c r="I99" t="s">
        <v>25</v>
      </c>
      <c r="J99">
        <v>6.7999999999999996E-3</v>
      </c>
      <c r="K99">
        <v>3.0964999999999998</v>
      </c>
      <c r="L99" t="s">
        <v>3705</v>
      </c>
      <c r="M99" t="s">
        <v>25</v>
      </c>
      <c r="N99" t="s">
        <v>25</v>
      </c>
      <c r="O99" t="s">
        <v>25</v>
      </c>
      <c r="P99" t="s">
        <v>25</v>
      </c>
      <c r="Q99" t="s">
        <v>25</v>
      </c>
      <c r="R99" t="s">
        <v>25</v>
      </c>
      <c r="S99" t="s">
        <v>25</v>
      </c>
      <c r="T99" t="s">
        <v>25</v>
      </c>
      <c r="U99" t="s">
        <v>25</v>
      </c>
      <c r="V99" t="s">
        <v>25</v>
      </c>
      <c r="W99" t="s">
        <v>25</v>
      </c>
      <c r="X99" t="s">
        <v>25</v>
      </c>
      <c r="Y99" t="s">
        <v>25</v>
      </c>
      <c r="Z99" t="s">
        <v>25</v>
      </c>
      <c r="AA99" t="s">
        <v>25</v>
      </c>
    </row>
    <row r="100" spans="1:27" x14ac:dyDescent="0.25">
      <c r="A100" t="s">
        <v>1228</v>
      </c>
      <c r="B100" t="s">
        <v>1226</v>
      </c>
      <c r="C100" t="s">
        <v>1226</v>
      </c>
      <c r="D100" t="s">
        <v>3704</v>
      </c>
      <c r="E100" t="s">
        <v>3703</v>
      </c>
      <c r="F100" t="s">
        <v>3702</v>
      </c>
      <c r="G100">
        <v>172894</v>
      </c>
      <c r="H100">
        <v>127141</v>
      </c>
      <c r="I100">
        <v>55</v>
      </c>
      <c r="J100">
        <v>8.6999999999999994E-3</v>
      </c>
      <c r="K100">
        <v>3.0977999999999999</v>
      </c>
      <c r="L100">
        <v>178</v>
      </c>
      <c r="M100">
        <v>12</v>
      </c>
      <c r="N100">
        <v>22</v>
      </c>
      <c r="O100">
        <v>3.85</v>
      </c>
      <c r="P100" t="s">
        <v>3501</v>
      </c>
      <c r="Q100">
        <v>4.3901148819999998</v>
      </c>
      <c r="R100">
        <v>50</v>
      </c>
      <c r="S100">
        <v>50</v>
      </c>
      <c r="T100">
        <v>0</v>
      </c>
      <c r="U100">
        <v>0</v>
      </c>
      <c r="V100" t="s">
        <v>3559</v>
      </c>
      <c r="W100" t="s">
        <v>1682</v>
      </c>
      <c r="X100">
        <v>0</v>
      </c>
      <c r="Y100">
        <v>0</v>
      </c>
      <c r="Z100">
        <v>1</v>
      </c>
      <c r="AA100">
        <v>0</v>
      </c>
    </row>
    <row r="101" spans="1:27" x14ac:dyDescent="0.25">
      <c r="A101" t="s">
        <v>3574</v>
      </c>
      <c r="B101" t="s">
        <v>661</v>
      </c>
      <c r="C101" t="s">
        <v>661</v>
      </c>
      <c r="E101" t="s">
        <v>662</v>
      </c>
      <c r="G101">
        <v>164766</v>
      </c>
      <c r="H101">
        <v>126457</v>
      </c>
      <c r="I101">
        <v>18.2</v>
      </c>
      <c r="J101">
        <v>3.3999999999999998E-3</v>
      </c>
      <c r="K101">
        <v>3.0979999999999999</v>
      </c>
      <c r="L101">
        <v>413</v>
      </c>
      <c r="M101">
        <v>5.3</v>
      </c>
      <c r="N101" t="s">
        <v>25</v>
      </c>
      <c r="O101">
        <v>3.83</v>
      </c>
      <c r="P101" t="s">
        <v>3501</v>
      </c>
      <c r="Q101">
        <v>3.8172567650000002</v>
      </c>
      <c r="R101" t="s">
        <v>25</v>
      </c>
      <c r="S101" t="s">
        <v>25</v>
      </c>
      <c r="T101" t="s">
        <v>25</v>
      </c>
      <c r="U101" t="s">
        <v>25</v>
      </c>
      <c r="V101" t="s">
        <v>25</v>
      </c>
      <c r="W101" t="s">
        <v>25</v>
      </c>
      <c r="X101" t="s">
        <v>25</v>
      </c>
      <c r="Y101" t="s">
        <v>25</v>
      </c>
      <c r="Z101" t="s">
        <v>25</v>
      </c>
      <c r="AA101" t="s">
        <v>25</v>
      </c>
    </row>
    <row r="102" spans="1:27" x14ac:dyDescent="0.25">
      <c r="A102" t="s">
        <v>3574</v>
      </c>
      <c r="B102" t="s">
        <v>590</v>
      </c>
      <c r="C102" t="s">
        <v>590</v>
      </c>
      <c r="D102" t="s">
        <v>3701</v>
      </c>
      <c r="E102" t="s">
        <v>3700</v>
      </c>
      <c r="G102">
        <v>164748</v>
      </c>
      <c r="H102">
        <v>126450</v>
      </c>
      <c r="I102">
        <v>43</v>
      </c>
      <c r="J102">
        <v>3.5000000000000001E-3</v>
      </c>
      <c r="K102">
        <v>3.1061999999999999</v>
      </c>
      <c r="L102">
        <v>63</v>
      </c>
      <c r="M102">
        <v>11</v>
      </c>
      <c r="N102" t="s">
        <v>25</v>
      </c>
      <c r="O102">
        <v>3.83</v>
      </c>
      <c r="P102" t="s">
        <v>3501</v>
      </c>
      <c r="Q102">
        <v>3.8172567650000002</v>
      </c>
      <c r="R102">
        <v>43</v>
      </c>
      <c r="S102">
        <v>43</v>
      </c>
      <c r="T102">
        <v>0</v>
      </c>
      <c r="U102">
        <v>0</v>
      </c>
      <c r="V102" t="s">
        <v>3559</v>
      </c>
      <c r="W102" t="s">
        <v>1682</v>
      </c>
      <c r="X102">
        <v>0</v>
      </c>
      <c r="Y102">
        <v>0</v>
      </c>
      <c r="Z102">
        <v>1</v>
      </c>
      <c r="AA102">
        <v>0</v>
      </c>
    </row>
    <row r="103" spans="1:27" x14ac:dyDescent="0.25">
      <c r="A103" t="s">
        <v>3558</v>
      </c>
      <c r="B103" t="s">
        <v>1236</v>
      </c>
      <c r="C103" t="s">
        <v>1236</v>
      </c>
      <c r="D103" t="s">
        <v>3699</v>
      </c>
      <c r="E103" t="s">
        <v>3698</v>
      </c>
      <c r="F103" t="s">
        <v>1238</v>
      </c>
      <c r="G103">
        <v>164728</v>
      </c>
      <c r="H103">
        <v>126440</v>
      </c>
      <c r="I103">
        <v>130</v>
      </c>
      <c r="J103">
        <v>6.1000000000000004E-3</v>
      </c>
      <c r="K103">
        <v>3.1150000000000002</v>
      </c>
      <c r="L103">
        <v>3</v>
      </c>
      <c r="M103">
        <v>40</v>
      </c>
      <c r="N103" t="s">
        <v>25</v>
      </c>
      <c r="O103">
        <v>4.45</v>
      </c>
      <c r="P103" t="s">
        <v>3501</v>
      </c>
      <c r="Q103">
        <v>4.5710047649999996</v>
      </c>
      <c r="R103">
        <v>130</v>
      </c>
      <c r="S103">
        <v>130</v>
      </c>
      <c r="T103">
        <v>1</v>
      </c>
      <c r="U103">
        <v>1</v>
      </c>
      <c r="V103" t="s">
        <v>3555</v>
      </c>
      <c r="W103" t="s">
        <v>1682</v>
      </c>
      <c r="X103">
        <v>1</v>
      </c>
      <c r="Y103">
        <v>0</v>
      </c>
      <c r="Z103">
        <v>0</v>
      </c>
      <c r="AA103">
        <v>0</v>
      </c>
    </row>
    <row r="104" spans="1:27" x14ac:dyDescent="0.25">
      <c r="A104" t="s">
        <v>3503</v>
      </c>
      <c r="B104" t="s">
        <v>1565</v>
      </c>
      <c r="C104" t="s">
        <v>1565</v>
      </c>
      <c r="E104" t="s">
        <v>3503</v>
      </c>
      <c r="G104">
        <v>172421</v>
      </c>
      <c r="H104">
        <v>127029</v>
      </c>
      <c r="I104" t="s">
        <v>25</v>
      </c>
      <c r="J104">
        <v>2.0000000000000002E-5</v>
      </c>
      <c r="K104">
        <v>2.96</v>
      </c>
      <c r="L104" t="s">
        <v>3697</v>
      </c>
      <c r="M104" t="s">
        <v>25</v>
      </c>
      <c r="N104" t="s">
        <v>25</v>
      </c>
      <c r="O104">
        <v>4.2</v>
      </c>
      <c r="P104" t="s">
        <v>3501</v>
      </c>
      <c r="Q104">
        <v>4.2179040590000003</v>
      </c>
      <c r="R104" t="s">
        <v>25</v>
      </c>
      <c r="S104" t="s">
        <v>25</v>
      </c>
      <c r="T104" t="s">
        <v>25</v>
      </c>
      <c r="U104" t="s">
        <v>25</v>
      </c>
      <c r="V104" t="s">
        <v>25</v>
      </c>
      <c r="W104" t="s">
        <v>25</v>
      </c>
      <c r="X104" t="s">
        <v>25</v>
      </c>
      <c r="Y104" t="s">
        <v>25</v>
      </c>
      <c r="Z104" t="s">
        <v>25</v>
      </c>
      <c r="AA104" t="s">
        <v>25</v>
      </c>
    </row>
    <row r="105" spans="1:27" x14ac:dyDescent="0.25">
      <c r="A105" t="s">
        <v>3516</v>
      </c>
      <c r="B105" t="s">
        <v>240</v>
      </c>
      <c r="C105" t="s">
        <v>240</v>
      </c>
      <c r="E105" t="s">
        <v>3516</v>
      </c>
      <c r="G105">
        <v>171125</v>
      </c>
      <c r="H105">
        <v>125915</v>
      </c>
      <c r="I105" t="s">
        <v>25</v>
      </c>
      <c r="J105">
        <v>6.3499999999999997E-3</v>
      </c>
      <c r="K105">
        <v>3.1160000000000001</v>
      </c>
      <c r="L105" t="s">
        <v>25</v>
      </c>
      <c r="M105" t="s">
        <v>25</v>
      </c>
      <c r="N105" t="s">
        <v>25</v>
      </c>
      <c r="O105">
        <v>4.1900000000000004</v>
      </c>
      <c r="P105" t="s">
        <v>3501</v>
      </c>
      <c r="Q105">
        <v>4.1962375290000002</v>
      </c>
      <c r="R105" t="s">
        <v>25</v>
      </c>
      <c r="S105" t="s">
        <v>25</v>
      </c>
      <c r="T105" t="s">
        <v>25</v>
      </c>
      <c r="U105" t="s">
        <v>25</v>
      </c>
      <c r="V105" t="s">
        <v>25</v>
      </c>
      <c r="W105" t="s">
        <v>25</v>
      </c>
      <c r="X105" t="s">
        <v>25</v>
      </c>
      <c r="Y105" t="s">
        <v>25</v>
      </c>
      <c r="Z105" t="s">
        <v>25</v>
      </c>
      <c r="AA105" t="s">
        <v>25</v>
      </c>
    </row>
    <row r="106" spans="1:27" x14ac:dyDescent="0.25">
      <c r="A106" t="s">
        <v>3516</v>
      </c>
      <c r="B106" t="s">
        <v>459</v>
      </c>
      <c r="C106" t="s">
        <v>459</v>
      </c>
      <c r="E106" t="s">
        <v>3516</v>
      </c>
      <c r="G106">
        <v>167483</v>
      </c>
      <c r="H106">
        <v>125590</v>
      </c>
      <c r="I106" t="s">
        <v>25</v>
      </c>
      <c r="J106">
        <v>6.3499999999999997E-3</v>
      </c>
      <c r="K106">
        <v>3.1160000000000001</v>
      </c>
      <c r="L106" t="s">
        <v>25</v>
      </c>
      <c r="M106" t="s">
        <v>25</v>
      </c>
      <c r="N106" t="s">
        <v>25</v>
      </c>
      <c r="O106">
        <v>4.1900000000000004</v>
      </c>
      <c r="P106" t="s">
        <v>3501</v>
      </c>
      <c r="Q106">
        <v>4.1962375290000002</v>
      </c>
      <c r="R106" t="s">
        <v>25</v>
      </c>
      <c r="S106" t="s">
        <v>25</v>
      </c>
      <c r="T106" t="s">
        <v>25</v>
      </c>
      <c r="U106" t="s">
        <v>25</v>
      </c>
      <c r="V106" t="s">
        <v>25</v>
      </c>
      <c r="W106" t="s">
        <v>25</v>
      </c>
      <c r="X106" t="s">
        <v>25</v>
      </c>
      <c r="Y106" t="s">
        <v>25</v>
      </c>
      <c r="Z106" t="s">
        <v>25</v>
      </c>
      <c r="AA106" t="s">
        <v>25</v>
      </c>
    </row>
    <row r="107" spans="1:27" x14ac:dyDescent="0.25">
      <c r="A107" t="s">
        <v>3516</v>
      </c>
      <c r="B107" t="s">
        <v>798</v>
      </c>
      <c r="C107" t="s">
        <v>798</v>
      </c>
      <c r="E107" t="s">
        <v>3516</v>
      </c>
      <c r="G107">
        <v>171681</v>
      </c>
      <c r="H107">
        <v>125911</v>
      </c>
      <c r="I107" t="s">
        <v>25</v>
      </c>
      <c r="J107">
        <v>6.3499999999999997E-3</v>
      </c>
      <c r="K107">
        <v>3.1160000000000001</v>
      </c>
      <c r="L107" t="s">
        <v>25</v>
      </c>
      <c r="M107" t="s">
        <v>25</v>
      </c>
      <c r="N107" t="s">
        <v>25</v>
      </c>
      <c r="O107">
        <v>4.1900000000000004</v>
      </c>
      <c r="P107" t="s">
        <v>3501</v>
      </c>
      <c r="Q107">
        <v>4.1962375290000002</v>
      </c>
      <c r="R107" t="s">
        <v>25</v>
      </c>
      <c r="S107" t="s">
        <v>25</v>
      </c>
      <c r="T107" t="s">
        <v>25</v>
      </c>
      <c r="U107" t="s">
        <v>25</v>
      </c>
      <c r="V107" t="s">
        <v>25</v>
      </c>
      <c r="W107" t="s">
        <v>25</v>
      </c>
      <c r="X107" t="s">
        <v>25</v>
      </c>
      <c r="Y107" t="s">
        <v>25</v>
      </c>
      <c r="Z107" t="s">
        <v>25</v>
      </c>
      <c r="AA107" t="s">
        <v>25</v>
      </c>
    </row>
    <row r="108" spans="1:27" x14ac:dyDescent="0.25">
      <c r="A108" t="s">
        <v>3516</v>
      </c>
      <c r="B108" t="s">
        <v>1057</v>
      </c>
      <c r="C108" t="s">
        <v>1057</v>
      </c>
      <c r="E108" t="s">
        <v>3516</v>
      </c>
      <c r="G108">
        <v>167311</v>
      </c>
      <c r="H108">
        <v>126152</v>
      </c>
      <c r="I108" t="s">
        <v>25</v>
      </c>
      <c r="J108">
        <v>6.3499999999999997E-3</v>
      </c>
      <c r="K108">
        <v>3.1160000000000001</v>
      </c>
      <c r="L108" t="s">
        <v>25</v>
      </c>
      <c r="M108" t="s">
        <v>25</v>
      </c>
      <c r="N108" t="s">
        <v>25</v>
      </c>
      <c r="O108">
        <v>4.1900000000000004</v>
      </c>
      <c r="P108" t="s">
        <v>3501</v>
      </c>
      <c r="Q108">
        <v>4.1962375290000002</v>
      </c>
      <c r="R108" t="s">
        <v>25</v>
      </c>
      <c r="S108" t="s">
        <v>25</v>
      </c>
      <c r="T108" t="s">
        <v>25</v>
      </c>
      <c r="U108" t="s">
        <v>25</v>
      </c>
      <c r="V108" t="s">
        <v>25</v>
      </c>
      <c r="W108" t="s">
        <v>25</v>
      </c>
      <c r="X108" t="s">
        <v>25</v>
      </c>
      <c r="Y108" t="s">
        <v>25</v>
      </c>
      <c r="Z108" t="s">
        <v>25</v>
      </c>
      <c r="AA108" t="s">
        <v>25</v>
      </c>
    </row>
    <row r="109" spans="1:27" x14ac:dyDescent="0.25">
      <c r="A109" t="s">
        <v>3516</v>
      </c>
      <c r="B109" t="s">
        <v>1283</v>
      </c>
      <c r="C109" t="s">
        <v>1283</v>
      </c>
      <c r="E109" t="s">
        <v>3516</v>
      </c>
      <c r="G109">
        <v>166704</v>
      </c>
      <c r="H109">
        <v>125595</v>
      </c>
      <c r="I109" t="s">
        <v>25</v>
      </c>
      <c r="J109">
        <v>6.3499999999999997E-3</v>
      </c>
      <c r="K109">
        <v>3.1160000000000001</v>
      </c>
      <c r="L109" t="s">
        <v>25</v>
      </c>
      <c r="M109" t="s">
        <v>25</v>
      </c>
      <c r="N109" t="s">
        <v>25</v>
      </c>
      <c r="O109">
        <v>4.1900000000000004</v>
      </c>
      <c r="P109" t="s">
        <v>3501</v>
      </c>
      <c r="Q109">
        <v>4.1962375290000002</v>
      </c>
      <c r="R109" t="s">
        <v>25</v>
      </c>
      <c r="S109" t="s">
        <v>25</v>
      </c>
      <c r="T109" t="s">
        <v>25</v>
      </c>
      <c r="U109" t="s">
        <v>25</v>
      </c>
      <c r="V109" t="s">
        <v>25</v>
      </c>
      <c r="W109" t="s">
        <v>25</v>
      </c>
      <c r="X109" t="s">
        <v>25</v>
      </c>
      <c r="Y109" t="s">
        <v>25</v>
      </c>
      <c r="Z109" t="s">
        <v>25</v>
      </c>
      <c r="AA109" t="s">
        <v>25</v>
      </c>
    </row>
    <row r="110" spans="1:27" x14ac:dyDescent="0.25">
      <c r="A110" t="s">
        <v>3516</v>
      </c>
      <c r="B110" t="s">
        <v>802</v>
      </c>
      <c r="C110" t="s">
        <v>802</v>
      </c>
      <c r="E110" t="s">
        <v>3516</v>
      </c>
      <c r="G110">
        <v>171682</v>
      </c>
      <c r="H110">
        <v>126756</v>
      </c>
      <c r="I110">
        <v>29.8</v>
      </c>
      <c r="J110">
        <v>6.3499999999999997E-3</v>
      </c>
      <c r="K110">
        <v>3.1160000000000001</v>
      </c>
      <c r="L110" t="s">
        <v>25</v>
      </c>
      <c r="M110" t="s">
        <v>25</v>
      </c>
      <c r="N110" t="s">
        <v>25</v>
      </c>
      <c r="O110">
        <v>4.1900000000000004</v>
      </c>
      <c r="P110" t="s">
        <v>3501</v>
      </c>
      <c r="Q110">
        <v>4.1962375290000002</v>
      </c>
      <c r="R110" t="s">
        <v>25</v>
      </c>
      <c r="S110" t="s">
        <v>25</v>
      </c>
      <c r="T110" t="s">
        <v>25</v>
      </c>
      <c r="U110" t="s">
        <v>25</v>
      </c>
      <c r="V110" t="s">
        <v>25</v>
      </c>
      <c r="W110" t="s">
        <v>25</v>
      </c>
      <c r="X110" t="s">
        <v>25</v>
      </c>
      <c r="Y110" t="s">
        <v>25</v>
      </c>
      <c r="Z110" t="s">
        <v>25</v>
      </c>
      <c r="AA110" t="s">
        <v>25</v>
      </c>
    </row>
    <row r="111" spans="1:27" x14ac:dyDescent="0.25">
      <c r="A111" t="s">
        <v>3516</v>
      </c>
      <c r="B111" t="s">
        <v>174</v>
      </c>
      <c r="C111" t="s">
        <v>174</v>
      </c>
      <c r="E111" t="s">
        <v>3516</v>
      </c>
      <c r="G111">
        <v>172809</v>
      </c>
      <c r="H111">
        <v>127128</v>
      </c>
      <c r="I111" t="s">
        <v>25</v>
      </c>
      <c r="J111">
        <v>6.3499999999999997E-3</v>
      </c>
      <c r="K111">
        <v>3.1160000000000001</v>
      </c>
      <c r="L111" t="s">
        <v>25</v>
      </c>
      <c r="M111" t="s">
        <v>25</v>
      </c>
      <c r="N111" t="s">
        <v>25</v>
      </c>
      <c r="O111">
        <v>4.1900000000000004</v>
      </c>
      <c r="P111" t="s">
        <v>3501</v>
      </c>
      <c r="Q111">
        <v>4.1962375290000002</v>
      </c>
      <c r="R111" t="s">
        <v>25</v>
      </c>
      <c r="S111" t="s">
        <v>25</v>
      </c>
      <c r="T111" t="s">
        <v>25</v>
      </c>
      <c r="U111" t="s">
        <v>25</v>
      </c>
      <c r="V111" t="s">
        <v>25</v>
      </c>
      <c r="W111" t="s">
        <v>25</v>
      </c>
      <c r="X111" t="s">
        <v>25</v>
      </c>
      <c r="Y111" t="s">
        <v>25</v>
      </c>
      <c r="Z111" t="s">
        <v>25</v>
      </c>
      <c r="AA111" t="s">
        <v>25</v>
      </c>
    </row>
    <row r="112" spans="1:27" x14ac:dyDescent="0.25">
      <c r="A112" t="s">
        <v>3694</v>
      </c>
      <c r="B112" t="s">
        <v>1313</v>
      </c>
      <c r="C112" t="s">
        <v>1313</v>
      </c>
      <c r="D112" t="s">
        <v>3696</v>
      </c>
      <c r="E112" t="s">
        <v>3695</v>
      </c>
      <c r="F112" t="s">
        <v>3694</v>
      </c>
      <c r="G112">
        <v>160882</v>
      </c>
      <c r="H112">
        <v>105885</v>
      </c>
      <c r="I112">
        <v>87</v>
      </c>
      <c r="J112">
        <v>4.8999999999999998E-3</v>
      </c>
      <c r="K112">
        <v>3.117</v>
      </c>
      <c r="L112">
        <v>97</v>
      </c>
      <c r="M112">
        <v>15</v>
      </c>
      <c r="N112">
        <v>13.7</v>
      </c>
      <c r="O112">
        <v>4.47</v>
      </c>
      <c r="P112" t="s">
        <v>3501</v>
      </c>
      <c r="Q112">
        <v>4.4678414120000003</v>
      </c>
      <c r="R112">
        <v>66</v>
      </c>
      <c r="S112">
        <v>66</v>
      </c>
      <c r="T112">
        <v>0</v>
      </c>
      <c r="U112">
        <v>0</v>
      </c>
      <c r="V112" t="s">
        <v>3555</v>
      </c>
      <c r="W112" t="s">
        <v>1682</v>
      </c>
      <c r="X112">
        <v>1</v>
      </c>
      <c r="Y112">
        <v>0</v>
      </c>
      <c r="Z112">
        <v>0</v>
      </c>
      <c r="AA112">
        <v>0</v>
      </c>
    </row>
    <row r="113" spans="1:27" x14ac:dyDescent="0.25">
      <c r="A113" t="s">
        <v>3693</v>
      </c>
      <c r="B113" t="s">
        <v>889</v>
      </c>
      <c r="C113" t="s">
        <v>889</v>
      </c>
      <c r="D113" t="s">
        <v>3692</v>
      </c>
      <c r="E113" t="s">
        <v>3692</v>
      </c>
      <c r="F113" t="s">
        <v>891</v>
      </c>
      <c r="G113">
        <v>172881</v>
      </c>
      <c r="H113">
        <v>127139</v>
      </c>
      <c r="I113">
        <v>40</v>
      </c>
      <c r="J113">
        <v>7.1000000000000004E-3</v>
      </c>
      <c r="K113">
        <v>3.1190000000000002</v>
      </c>
      <c r="L113" s="88">
        <v>1174</v>
      </c>
      <c r="M113">
        <v>0.9</v>
      </c>
      <c r="N113">
        <v>4.4000000000000004</v>
      </c>
      <c r="O113">
        <v>4.2</v>
      </c>
      <c r="P113" t="s">
        <v>3501</v>
      </c>
      <c r="Q113">
        <v>4.0157710590000004</v>
      </c>
      <c r="R113">
        <v>40</v>
      </c>
      <c r="S113">
        <v>40</v>
      </c>
      <c r="T113">
        <v>0</v>
      </c>
      <c r="U113">
        <v>0</v>
      </c>
      <c r="V113" t="s">
        <v>3559</v>
      </c>
      <c r="W113" t="s">
        <v>1682</v>
      </c>
      <c r="X113">
        <v>0</v>
      </c>
      <c r="Y113">
        <v>0</v>
      </c>
      <c r="Z113">
        <v>1</v>
      </c>
      <c r="AA113">
        <v>0</v>
      </c>
    </row>
    <row r="114" spans="1:27" x14ac:dyDescent="0.25">
      <c r="A114" t="s">
        <v>888</v>
      </c>
      <c r="B114" t="s">
        <v>886</v>
      </c>
      <c r="C114" t="s">
        <v>886</v>
      </c>
      <c r="E114" t="s">
        <v>888</v>
      </c>
      <c r="G114">
        <v>564143</v>
      </c>
      <c r="H114">
        <v>105876</v>
      </c>
      <c r="I114">
        <v>70</v>
      </c>
      <c r="J114">
        <v>5.5999999999999999E-3</v>
      </c>
      <c r="K114">
        <v>3.121</v>
      </c>
      <c r="L114">
        <v>19</v>
      </c>
      <c r="M114">
        <v>10.6</v>
      </c>
      <c r="N114">
        <v>13.7</v>
      </c>
      <c r="O114">
        <v>3.88</v>
      </c>
      <c r="P114" t="s">
        <v>3501</v>
      </c>
      <c r="Q114">
        <v>4.4397359999999999</v>
      </c>
      <c r="R114">
        <v>92</v>
      </c>
      <c r="S114">
        <v>92</v>
      </c>
      <c r="T114">
        <v>1</v>
      </c>
      <c r="U114">
        <v>1</v>
      </c>
      <c r="V114" t="s">
        <v>3555</v>
      </c>
      <c r="W114" t="s">
        <v>1682</v>
      </c>
      <c r="X114">
        <v>1</v>
      </c>
      <c r="Y114">
        <v>0</v>
      </c>
      <c r="Z114">
        <v>0</v>
      </c>
      <c r="AA114">
        <v>0</v>
      </c>
    </row>
    <row r="115" spans="1:27" x14ac:dyDescent="0.25">
      <c r="A115" t="s">
        <v>3690</v>
      </c>
      <c r="B115" t="s">
        <v>82</v>
      </c>
      <c r="C115" t="s">
        <v>82</v>
      </c>
      <c r="D115" t="s">
        <v>3691</v>
      </c>
      <c r="E115" t="s">
        <v>3690</v>
      </c>
      <c r="G115">
        <v>564149</v>
      </c>
      <c r="H115">
        <v>105865</v>
      </c>
      <c r="I115">
        <v>90</v>
      </c>
      <c r="J115">
        <v>5.5999999999999999E-3</v>
      </c>
      <c r="K115">
        <v>3.121</v>
      </c>
      <c r="L115">
        <v>19</v>
      </c>
      <c r="M115">
        <v>10.6</v>
      </c>
      <c r="N115">
        <v>13.7</v>
      </c>
      <c r="O115">
        <v>4.47</v>
      </c>
      <c r="P115" t="s">
        <v>3501</v>
      </c>
      <c r="Q115">
        <v>4.4678414120000003</v>
      </c>
      <c r="R115">
        <v>66</v>
      </c>
      <c r="S115">
        <v>66</v>
      </c>
      <c r="T115">
        <v>0</v>
      </c>
      <c r="U115">
        <v>0</v>
      </c>
      <c r="V115" t="s">
        <v>3555</v>
      </c>
      <c r="W115" t="s">
        <v>1682</v>
      </c>
      <c r="X115">
        <v>1</v>
      </c>
      <c r="Y115">
        <v>0</v>
      </c>
      <c r="Z115">
        <v>0</v>
      </c>
      <c r="AA115">
        <v>0</v>
      </c>
    </row>
    <row r="116" spans="1:27" x14ac:dyDescent="0.25">
      <c r="A116" t="s">
        <v>3516</v>
      </c>
      <c r="B116" t="s">
        <v>1061</v>
      </c>
      <c r="C116" t="s">
        <v>1061</v>
      </c>
      <c r="D116" t="s">
        <v>3689</v>
      </c>
      <c r="E116" t="s">
        <v>3688</v>
      </c>
      <c r="G116">
        <v>167318</v>
      </c>
      <c r="H116">
        <v>127203</v>
      </c>
      <c r="I116">
        <v>60</v>
      </c>
      <c r="J116">
        <v>1.26E-2</v>
      </c>
      <c r="K116">
        <v>3.1234999999999999</v>
      </c>
      <c r="L116">
        <v>311</v>
      </c>
      <c r="M116">
        <v>12</v>
      </c>
      <c r="N116" t="s">
        <v>25</v>
      </c>
      <c r="O116">
        <v>4.1900000000000004</v>
      </c>
      <c r="P116" t="s">
        <v>3501</v>
      </c>
      <c r="Q116">
        <v>4.1962375290000002</v>
      </c>
      <c r="R116" t="s">
        <v>25</v>
      </c>
      <c r="S116" t="s">
        <v>25</v>
      </c>
      <c r="T116" t="s">
        <v>25</v>
      </c>
      <c r="U116" t="s">
        <v>25</v>
      </c>
      <c r="V116" t="s">
        <v>25</v>
      </c>
      <c r="W116" t="s">
        <v>25</v>
      </c>
      <c r="X116" t="s">
        <v>25</v>
      </c>
      <c r="Y116" t="s">
        <v>25</v>
      </c>
      <c r="Z116" t="s">
        <v>25</v>
      </c>
      <c r="AA116" t="s">
        <v>25</v>
      </c>
    </row>
    <row r="117" spans="1:27" x14ac:dyDescent="0.25">
      <c r="A117" t="s">
        <v>3516</v>
      </c>
      <c r="B117" t="s">
        <v>1412</v>
      </c>
      <c r="C117" t="s">
        <v>1412</v>
      </c>
      <c r="E117" t="s">
        <v>3516</v>
      </c>
      <c r="G117">
        <v>166839</v>
      </c>
      <c r="H117">
        <v>127248</v>
      </c>
      <c r="I117">
        <v>42.8</v>
      </c>
      <c r="J117">
        <v>1.21E-2</v>
      </c>
      <c r="K117">
        <v>3.1240000000000001</v>
      </c>
      <c r="L117">
        <v>22</v>
      </c>
      <c r="M117">
        <v>14.3</v>
      </c>
      <c r="N117" t="s">
        <v>25</v>
      </c>
      <c r="O117">
        <v>4.1900000000000004</v>
      </c>
      <c r="P117" t="s">
        <v>3501</v>
      </c>
      <c r="Q117">
        <v>4.1962375290000002</v>
      </c>
      <c r="R117" t="s">
        <v>25</v>
      </c>
      <c r="S117" t="s">
        <v>25</v>
      </c>
      <c r="T117" t="s">
        <v>25</v>
      </c>
      <c r="U117" t="s">
        <v>25</v>
      </c>
      <c r="V117" t="s">
        <v>25</v>
      </c>
      <c r="W117" t="s">
        <v>25</v>
      </c>
      <c r="X117" t="s">
        <v>25</v>
      </c>
      <c r="Y117" t="s">
        <v>25</v>
      </c>
      <c r="Z117" t="s">
        <v>25</v>
      </c>
      <c r="AA117" t="s">
        <v>25</v>
      </c>
    </row>
    <row r="118" spans="1:27" x14ac:dyDescent="0.25">
      <c r="A118" t="s">
        <v>3516</v>
      </c>
      <c r="B118" t="s">
        <v>279</v>
      </c>
      <c r="C118" t="s">
        <v>279</v>
      </c>
      <c r="D118" t="s">
        <v>3687</v>
      </c>
      <c r="E118" t="s">
        <v>3686</v>
      </c>
      <c r="G118">
        <v>173021</v>
      </c>
      <c r="H118">
        <v>127153</v>
      </c>
      <c r="I118">
        <v>16.600000000000001</v>
      </c>
      <c r="J118">
        <v>7.7999999999999996E-3</v>
      </c>
      <c r="K118">
        <v>3.1280000000000001</v>
      </c>
      <c r="L118" s="88">
        <v>3410</v>
      </c>
      <c r="M118">
        <v>1.2</v>
      </c>
      <c r="N118" t="s">
        <v>25</v>
      </c>
      <c r="O118">
        <v>4.1900000000000004</v>
      </c>
      <c r="P118" t="s">
        <v>3501</v>
      </c>
      <c r="Q118">
        <v>4.1962375290000002</v>
      </c>
      <c r="R118" t="s">
        <v>25</v>
      </c>
      <c r="S118" t="s">
        <v>25</v>
      </c>
      <c r="T118" t="s">
        <v>25</v>
      </c>
      <c r="U118" t="s">
        <v>25</v>
      </c>
      <c r="V118" t="s">
        <v>25</v>
      </c>
      <c r="W118" t="s">
        <v>25</v>
      </c>
      <c r="X118" t="s">
        <v>25</v>
      </c>
      <c r="Y118" t="s">
        <v>25</v>
      </c>
      <c r="Z118" t="s">
        <v>25</v>
      </c>
      <c r="AA118" t="s">
        <v>25</v>
      </c>
    </row>
    <row r="119" spans="1:27" x14ac:dyDescent="0.25">
      <c r="A119" t="s">
        <v>3516</v>
      </c>
      <c r="B119" t="s">
        <v>277</v>
      </c>
      <c r="C119" t="s">
        <v>277</v>
      </c>
      <c r="E119" t="s">
        <v>3516</v>
      </c>
      <c r="G119">
        <v>173020</v>
      </c>
      <c r="H119">
        <v>126127</v>
      </c>
      <c r="I119" t="s">
        <v>25</v>
      </c>
      <c r="J119">
        <v>7.7999999999999996E-3</v>
      </c>
      <c r="K119">
        <v>3.1280000000000001</v>
      </c>
      <c r="L119" t="s">
        <v>3685</v>
      </c>
      <c r="M119" t="s">
        <v>25</v>
      </c>
      <c r="N119" t="s">
        <v>25</v>
      </c>
      <c r="O119">
        <v>4.1900000000000004</v>
      </c>
      <c r="P119" t="s">
        <v>3501</v>
      </c>
      <c r="Q119">
        <v>4.1962375290000002</v>
      </c>
      <c r="R119" t="s">
        <v>25</v>
      </c>
      <c r="S119" t="s">
        <v>25</v>
      </c>
      <c r="T119" t="s">
        <v>25</v>
      </c>
      <c r="U119" t="s">
        <v>25</v>
      </c>
      <c r="V119" t="s">
        <v>25</v>
      </c>
      <c r="W119" t="s">
        <v>25</v>
      </c>
      <c r="X119" t="s">
        <v>25</v>
      </c>
      <c r="Y119" t="s">
        <v>25</v>
      </c>
      <c r="Z119" t="s">
        <v>25</v>
      </c>
      <c r="AA119" t="s">
        <v>25</v>
      </c>
    </row>
    <row r="120" spans="1:27" x14ac:dyDescent="0.25">
      <c r="A120" t="s">
        <v>3516</v>
      </c>
      <c r="B120" t="s">
        <v>702</v>
      </c>
      <c r="C120" t="s">
        <v>702</v>
      </c>
      <c r="E120" t="s">
        <v>3516</v>
      </c>
      <c r="G120">
        <v>171841</v>
      </c>
      <c r="H120">
        <v>126886</v>
      </c>
      <c r="I120">
        <v>8.3000000000000007</v>
      </c>
      <c r="J120">
        <v>1.1299999999999999E-2</v>
      </c>
      <c r="K120">
        <v>3.1280000000000001</v>
      </c>
      <c r="L120">
        <v>526</v>
      </c>
      <c r="M120">
        <v>2.2000000000000002</v>
      </c>
      <c r="N120" t="s">
        <v>25</v>
      </c>
      <c r="O120">
        <v>4.1900000000000004</v>
      </c>
      <c r="P120" t="s">
        <v>3501</v>
      </c>
      <c r="Q120">
        <v>4.1962375290000002</v>
      </c>
      <c r="R120" t="s">
        <v>25</v>
      </c>
      <c r="S120" t="s">
        <v>25</v>
      </c>
      <c r="T120" t="s">
        <v>25</v>
      </c>
      <c r="U120" t="s">
        <v>25</v>
      </c>
      <c r="V120" t="s">
        <v>25</v>
      </c>
      <c r="W120" t="s">
        <v>25</v>
      </c>
      <c r="X120" t="s">
        <v>25</v>
      </c>
      <c r="Y120" t="s">
        <v>25</v>
      </c>
      <c r="Z120" t="s">
        <v>25</v>
      </c>
      <c r="AA120" t="s">
        <v>25</v>
      </c>
    </row>
    <row r="121" spans="1:27" x14ac:dyDescent="0.25">
      <c r="A121" t="s">
        <v>3490</v>
      </c>
      <c r="B121" t="s">
        <v>1196</v>
      </c>
      <c r="C121" t="s">
        <v>1196</v>
      </c>
      <c r="E121" t="s">
        <v>27</v>
      </c>
      <c r="G121">
        <v>173051</v>
      </c>
      <c r="H121">
        <v>127156</v>
      </c>
      <c r="I121">
        <v>33.4</v>
      </c>
      <c r="J121">
        <v>7.0000000000000001E-3</v>
      </c>
      <c r="K121">
        <v>3.13</v>
      </c>
      <c r="L121">
        <v>22</v>
      </c>
      <c r="M121">
        <v>20.3</v>
      </c>
      <c r="N121" t="s">
        <v>25</v>
      </c>
      <c r="O121" t="s">
        <v>25</v>
      </c>
      <c r="P121" t="s">
        <v>25</v>
      </c>
      <c r="Q121" t="s">
        <v>25</v>
      </c>
      <c r="R121" t="s">
        <v>25</v>
      </c>
      <c r="S121" t="s">
        <v>25</v>
      </c>
      <c r="T121" t="s">
        <v>25</v>
      </c>
      <c r="U121" t="s">
        <v>25</v>
      </c>
      <c r="V121" t="s">
        <v>25</v>
      </c>
      <c r="W121" t="s">
        <v>25</v>
      </c>
      <c r="X121" t="s">
        <v>25</v>
      </c>
      <c r="Y121" t="s">
        <v>25</v>
      </c>
      <c r="Z121" t="s">
        <v>25</v>
      </c>
      <c r="AA121" t="s">
        <v>25</v>
      </c>
    </row>
    <row r="122" spans="1:27" x14ac:dyDescent="0.25">
      <c r="A122" t="s">
        <v>3490</v>
      </c>
      <c r="B122" t="s">
        <v>580</v>
      </c>
      <c r="C122" t="s">
        <v>580</v>
      </c>
      <c r="E122" t="s">
        <v>27</v>
      </c>
      <c r="G122">
        <v>165116</v>
      </c>
      <c r="H122">
        <v>126663</v>
      </c>
      <c r="I122" t="s">
        <v>25</v>
      </c>
      <c r="J122">
        <v>5.8999999999999999E-3</v>
      </c>
      <c r="K122">
        <v>3.1303999999999998</v>
      </c>
      <c r="L122" t="s">
        <v>3684</v>
      </c>
      <c r="M122" t="s">
        <v>25</v>
      </c>
      <c r="N122" t="s">
        <v>25</v>
      </c>
      <c r="O122" t="s">
        <v>25</v>
      </c>
      <c r="P122" t="s">
        <v>25</v>
      </c>
      <c r="Q122" t="s">
        <v>25</v>
      </c>
      <c r="R122" t="s">
        <v>25</v>
      </c>
      <c r="S122" t="s">
        <v>25</v>
      </c>
      <c r="T122" t="s">
        <v>25</v>
      </c>
      <c r="U122" t="s">
        <v>25</v>
      </c>
      <c r="V122" t="s">
        <v>25</v>
      </c>
      <c r="W122" t="s">
        <v>25</v>
      </c>
      <c r="X122" t="s">
        <v>25</v>
      </c>
      <c r="Y122" t="s">
        <v>25</v>
      </c>
      <c r="Z122" t="s">
        <v>25</v>
      </c>
      <c r="AA122" t="s">
        <v>25</v>
      </c>
    </row>
    <row r="123" spans="1:27" x14ac:dyDescent="0.25">
      <c r="A123" t="s">
        <v>3503</v>
      </c>
      <c r="B123" t="s">
        <v>1435</v>
      </c>
      <c r="C123" t="s">
        <v>1435</v>
      </c>
      <c r="D123" t="s">
        <v>3683</v>
      </c>
      <c r="E123" t="s">
        <v>3682</v>
      </c>
      <c r="G123">
        <v>166779</v>
      </c>
      <c r="H123">
        <v>127255</v>
      </c>
      <c r="I123">
        <v>36</v>
      </c>
      <c r="J123">
        <v>1.15E-2</v>
      </c>
      <c r="K123">
        <v>3.1368999999999998</v>
      </c>
      <c r="L123">
        <v>358</v>
      </c>
      <c r="M123">
        <v>9</v>
      </c>
      <c r="N123" t="s">
        <v>25</v>
      </c>
      <c r="O123">
        <v>4.2</v>
      </c>
      <c r="P123" t="s">
        <v>3501</v>
      </c>
      <c r="Q123">
        <v>4.2179040590000003</v>
      </c>
      <c r="R123" t="s">
        <v>25</v>
      </c>
      <c r="S123" t="s">
        <v>25</v>
      </c>
      <c r="T123" t="s">
        <v>25</v>
      </c>
      <c r="U123" t="s">
        <v>25</v>
      </c>
      <c r="V123" t="s">
        <v>25</v>
      </c>
      <c r="W123" t="s">
        <v>25</v>
      </c>
      <c r="X123" t="s">
        <v>25</v>
      </c>
      <c r="Y123" t="s">
        <v>25</v>
      </c>
      <c r="Z123" t="s">
        <v>25</v>
      </c>
      <c r="AA123" t="s">
        <v>25</v>
      </c>
    </row>
    <row r="124" spans="1:27" x14ac:dyDescent="0.25">
      <c r="A124" t="s">
        <v>1620</v>
      </c>
      <c r="B124" t="s">
        <v>1617</v>
      </c>
      <c r="C124" t="s">
        <v>1617</v>
      </c>
      <c r="D124" t="s">
        <v>3681</v>
      </c>
      <c r="E124" t="s">
        <v>3680</v>
      </c>
      <c r="F124" t="s">
        <v>3680</v>
      </c>
      <c r="G124">
        <v>164756</v>
      </c>
      <c r="H124">
        <v>126444</v>
      </c>
      <c r="I124">
        <v>28.5</v>
      </c>
      <c r="J124">
        <v>4.5999999999999999E-3</v>
      </c>
      <c r="K124">
        <v>3.1404999999999998</v>
      </c>
      <c r="L124" s="88">
        <v>4690</v>
      </c>
      <c r="M124">
        <v>7.5</v>
      </c>
      <c r="N124">
        <v>7.9</v>
      </c>
      <c r="O124">
        <v>3.91</v>
      </c>
      <c r="P124" t="s">
        <v>3499</v>
      </c>
      <c r="Q124">
        <v>3.6088565290000001</v>
      </c>
      <c r="R124">
        <v>35</v>
      </c>
      <c r="S124">
        <v>35</v>
      </c>
      <c r="T124">
        <v>0</v>
      </c>
      <c r="U124">
        <v>0</v>
      </c>
      <c r="V124" t="s">
        <v>3496</v>
      </c>
      <c r="W124" t="s">
        <v>1689</v>
      </c>
      <c r="X124">
        <v>0</v>
      </c>
      <c r="Y124">
        <v>1</v>
      </c>
      <c r="Z124">
        <v>0</v>
      </c>
      <c r="AA124">
        <v>0</v>
      </c>
    </row>
    <row r="125" spans="1:27" x14ac:dyDescent="0.25">
      <c r="A125" t="s">
        <v>3490</v>
      </c>
      <c r="B125" t="s">
        <v>827</v>
      </c>
      <c r="C125" t="s">
        <v>827</v>
      </c>
      <c r="E125" t="s">
        <v>27</v>
      </c>
      <c r="G125">
        <v>159719</v>
      </c>
      <c r="H125">
        <v>101172</v>
      </c>
      <c r="I125">
        <v>45</v>
      </c>
      <c r="J125">
        <v>1.1000000000000001E-3</v>
      </c>
      <c r="K125">
        <v>3.141</v>
      </c>
      <c r="L125">
        <v>7</v>
      </c>
      <c r="M125">
        <v>31</v>
      </c>
      <c r="N125" t="s">
        <v>25</v>
      </c>
      <c r="O125" t="s">
        <v>25</v>
      </c>
      <c r="P125" t="s">
        <v>25</v>
      </c>
      <c r="Q125" t="s">
        <v>25</v>
      </c>
      <c r="R125" t="s">
        <v>25</v>
      </c>
      <c r="S125" t="s">
        <v>25</v>
      </c>
      <c r="T125" t="s">
        <v>25</v>
      </c>
      <c r="U125" t="s">
        <v>25</v>
      </c>
      <c r="V125" t="s">
        <v>25</v>
      </c>
      <c r="W125" t="s">
        <v>25</v>
      </c>
      <c r="X125" t="s">
        <v>25</v>
      </c>
      <c r="Y125" t="s">
        <v>25</v>
      </c>
      <c r="Z125" t="s">
        <v>25</v>
      </c>
      <c r="AA125" t="s">
        <v>25</v>
      </c>
    </row>
    <row r="126" spans="1:27" x14ac:dyDescent="0.25">
      <c r="A126" t="s">
        <v>3516</v>
      </c>
      <c r="B126" t="s">
        <v>997</v>
      </c>
      <c r="C126" t="s">
        <v>997</v>
      </c>
      <c r="D126" t="s">
        <v>3679</v>
      </c>
      <c r="E126" t="s">
        <v>3678</v>
      </c>
      <c r="G126">
        <v>173026</v>
      </c>
      <c r="H126">
        <v>274304</v>
      </c>
      <c r="I126">
        <v>20</v>
      </c>
      <c r="J126">
        <v>8.0000000000000002E-3</v>
      </c>
      <c r="K126">
        <v>3.141</v>
      </c>
      <c r="L126">
        <v>15</v>
      </c>
      <c r="M126">
        <v>2.2000000000000002</v>
      </c>
      <c r="N126" t="s">
        <v>25</v>
      </c>
      <c r="O126">
        <v>4.1900000000000004</v>
      </c>
      <c r="P126" t="s">
        <v>3501</v>
      </c>
      <c r="Q126">
        <v>4.1962375290000002</v>
      </c>
      <c r="R126" t="s">
        <v>25</v>
      </c>
      <c r="S126" t="s">
        <v>25</v>
      </c>
      <c r="T126" t="s">
        <v>25</v>
      </c>
      <c r="U126" t="s">
        <v>25</v>
      </c>
      <c r="V126" t="s">
        <v>25</v>
      </c>
      <c r="W126" t="s">
        <v>25</v>
      </c>
      <c r="X126" t="s">
        <v>25</v>
      </c>
      <c r="Y126" t="s">
        <v>25</v>
      </c>
      <c r="Z126" t="s">
        <v>25</v>
      </c>
      <c r="AA126" t="s">
        <v>25</v>
      </c>
    </row>
    <row r="127" spans="1:27" x14ac:dyDescent="0.25">
      <c r="A127" t="s">
        <v>3516</v>
      </c>
      <c r="B127" t="s">
        <v>987</v>
      </c>
      <c r="C127" t="s">
        <v>987</v>
      </c>
      <c r="E127" t="s">
        <v>3516</v>
      </c>
      <c r="G127">
        <v>173022</v>
      </c>
      <c r="H127">
        <v>126129</v>
      </c>
      <c r="I127" t="s">
        <v>25</v>
      </c>
      <c r="J127">
        <v>8.0000000000000002E-3</v>
      </c>
      <c r="K127">
        <v>3.141</v>
      </c>
      <c r="L127" t="s">
        <v>3677</v>
      </c>
      <c r="M127" t="s">
        <v>25</v>
      </c>
      <c r="N127" t="s">
        <v>25</v>
      </c>
      <c r="O127">
        <v>4.1900000000000004</v>
      </c>
      <c r="P127" t="s">
        <v>3501</v>
      </c>
      <c r="Q127">
        <v>4.1962375290000002</v>
      </c>
      <c r="R127" t="s">
        <v>25</v>
      </c>
      <c r="S127" t="s">
        <v>25</v>
      </c>
      <c r="T127" t="s">
        <v>25</v>
      </c>
      <c r="U127" t="s">
        <v>25</v>
      </c>
      <c r="V127" t="s">
        <v>25</v>
      </c>
      <c r="W127" t="s">
        <v>25</v>
      </c>
      <c r="X127" t="s">
        <v>25</v>
      </c>
      <c r="Y127" t="s">
        <v>25</v>
      </c>
      <c r="Z127" t="s">
        <v>25</v>
      </c>
      <c r="AA127" t="s">
        <v>25</v>
      </c>
    </row>
    <row r="128" spans="1:27" x14ac:dyDescent="0.25">
      <c r="A128" t="s">
        <v>2138</v>
      </c>
      <c r="B128" t="s">
        <v>364</v>
      </c>
      <c r="C128" t="s">
        <v>364</v>
      </c>
      <c r="E128" t="s">
        <v>2138</v>
      </c>
      <c r="F128" t="s">
        <v>3676</v>
      </c>
      <c r="G128">
        <v>166972</v>
      </c>
      <c r="H128">
        <v>125598</v>
      </c>
      <c r="I128">
        <v>50</v>
      </c>
      <c r="J128">
        <v>5.1999999999999998E-3</v>
      </c>
      <c r="K128">
        <v>3.1457000000000002</v>
      </c>
      <c r="L128" t="s">
        <v>3675</v>
      </c>
      <c r="M128" t="s">
        <v>25</v>
      </c>
      <c r="N128">
        <v>17.8</v>
      </c>
      <c r="O128">
        <v>3.65</v>
      </c>
      <c r="P128" t="s">
        <v>3501</v>
      </c>
      <c r="Q128">
        <v>4.4618992349999997</v>
      </c>
      <c r="R128">
        <v>50</v>
      </c>
      <c r="S128">
        <v>50</v>
      </c>
      <c r="T128">
        <v>0</v>
      </c>
      <c r="U128">
        <v>0</v>
      </c>
      <c r="V128" t="s">
        <v>3559</v>
      </c>
      <c r="W128" t="s">
        <v>1682</v>
      </c>
      <c r="X128">
        <v>0</v>
      </c>
      <c r="Y128">
        <v>0</v>
      </c>
      <c r="Z128">
        <v>1</v>
      </c>
      <c r="AA128">
        <v>0</v>
      </c>
    </row>
    <row r="129" spans="1:27" x14ac:dyDescent="0.25">
      <c r="A129" t="s">
        <v>3516</v>
      </c>
      <c r="B129" t="s">
        <v>1211</v>
      </c>
      <c r="C129" t="s">
        <v>1667</v>
      </c>
      <c r="E129" t="s">
        <v>3516</v>
      </c>
      <c r="G129">
        <v>616613</v>
      </c>
      <c r="H129">
        <v>127147</v>
      </c>
      <c r="I129">
        <v>10.5</v>
      </c>
      <c r="J129">
        <v>7.7999999999999996E-3</v>
      </c>
      <c r="K129">
        <v>3.1457000000000002</v>
      </c>
      <c r="L129">
        <v>14</v>
      </c>
      <c r="M129">
        <v>4</v>
      </c>
      <c r="N129" t="s">
        <v>25</v>
      </c>
      <c r="O129">
        <v>4.1900000000000004</v>
      </c>
      <c r="P129" t="s">
        <v>3501</v>
      </c>
      <c r="Q129">
        <v>4.1962375290000002</v>
      </c>
      <c r="R129" t="s">
        <v>25</v>
      </c>
      <c r="S129" t="s">
        <v>25</v>
      </c>
      <c r="T129" t="s">
        <v>25</v>
      </c>
      <c r="U129" t="s">
        <v>25</v>
      </c>
      <c r="V129" t="s">
        <v>25</v>
      </c>
      <c r="W129" t="s">
        <v>25</v>
      </c>
      <c r="X129" t="s">
        <v>25</v>
      </c>
      <c r="Y129" t="s">
        <v>25</v>
      </c>
      <c r="Z129" t="s">
        <v>25</v>
      </c>
      <c r="AA129" t="s">
        <v>25</v>
      </c>
    </row>
    <row r="130" spans="1:27" x14ac:dyDescent="0.25">
      <c r="A130" t="s">
        <v>3516</v>
      </c>
      <c r="B130" t="s">
        <v>1669</v>
      </c>
      <c r="C130" t="s">
        <v>1669</v>
      </c>
      <c r="E130" t="s">
        <v>1671</v>
      </c>
      <c r="G130">
        <v>172829</v>
      </c>
      <c r="H130">
        <v>127151</v>
      </c>
      <c r="I130">
        <v>29</v>
      </c>
      <c r="J130">
        <v>1.3899999999999999E-2</v>
      </c>
      <c r="K130">
        <v>3.1457000000000002</v>
      </c>
      <c r="L130">
        <v>28</v>
      </c>
      <c r="M130">
        <v>11.5</v>
      </c>
      <c r="N130" t="s">
        <v>25</v>
      </c>
      <c r="O130">
        <v>4.1900000000000004</v>
      </c>
      <c r="P130" t="s">
        <v>3501</v>
      </c>
      <c r="Q130">
        <v>4.1962375290000002</v>
      </c>
      <c r="R130" t="s">
        <v>25</v>
      </c>
      <c r="S130" t="s">
        <v>25</v>
      </c>
      <c r="T130" t="s">
        <v>25</v>
      </c>
      <c r="U130" t="s">
        <v>25</v>
      </c>
      <c r="V130" t="s">
        <v>25</v>
      </c>
      <c r="W130" t="s">
        <v>25</v>
      </c>
      <c r="X130" t="s">
        <v>25</v>
      </c>
      <c r="Y130" t="s">
        <v>25</v>
      </c>
      <c r="Z130" t="s">
        <v>25</v>
      </c>
      <c r="AA130" t="s">
        <v>25</v>
      </c>
    </row>
    <row r="131" spans="1:27" x14ac:dyDescent="0.25">
      <c r="A131" t="s">
        <v>3516</v>
      </c>
      <c r="B131" t="s">
        <v>1664</v>
      </c>
      <c r="C131" t="s">
        <v>1664</v>
      </c>
      <c r="E131" t="s">
        <v>3516</v>
      </c>
      <c r="G131">
        <v>172828</v>
      </c>
      <c r="H131">
        <v>126125</v>
      </c>
      <c r="I131" t="s">
        <v>25</v>
      </c>
      <c r="J131">
        <v>1.3899999999999999E-2</v>
      </c>
      <c r="K131">
        <v>3.1457000000000002</v>
      </c>
      <c r="L131" t="s">
        <v>3674</v>
      </c>
      <c r="M131" t="s">
        <v>25</v>
      </c>
      <c r="N131" t="s">
        <v>25</v>
      </c>
      <c r="O131">
        <v>4.1900000000000004</v>
      </c>
      <c r="P131" t="s">
        <v>3501</v>
      </c>
      <c r="Q131">
        <v>4.1962375290000002</v>
      </c>
      <c r="R131" t="s">
        <v>25</v>
      </c>
      <c r="S131" t="s">
        <v>25</v>
      </c>
      <c r="T131" t="s">
        <v>25</v>
      </c>
      <c r="U131" t="s">
        <v>25</v>
      </c>
      <c r="V131" t="s">
        <v>25</v>
      </c>
      <c r="W131" t="s">
        <v>25</v>
      </c>
      <c r="X131" t="s">
        <v>25</v>
      </c>
      <c r="Y131" t="s">
        <v>25</v>
      </c>
      <c r="Z131" t="s">
        <v>25</v>
      </c>
      <c r="AA131" t="s">
        <v>25</v>
      </c>
    </row>
    <row r="132" spans="1:27" x14ac:dyDescent="0.25">
      <c r="A132" t="s">
        <v>3516</v>
      </c>
      <c r="B132" t="s">
        <v>1672</v>
      </c>
      <c r="C132" t="s">
        <v>1672</v>
      </c>
      <c r="E132" t="s">
        <v>3516</v>
      </c>
      <c r="G132">
        <v>616605</v>
      </c>
      <c r="H132">
        <v>236488</v>
      </c>
      <c r="I132" t="s">
        <v>25</v>
      </c>
      <c r="J132">
        <v>1.3899999999999999E-2</v>
      </c>
      <c r="K132">
        <v>3.1457000000000002</v>
      </c>
      <c r="L132" t="s">
        <v>3674</v>
      </c>
      <c r="M132" t="s">
        <v>25</v>
      </c>
      <c r="N132" t="s">
        <v>25</v>
      </c>
      <c r="O132">
        <v>4.1900000000000004</v>
      </c>
      <c r="P132" t="s">
        <v>3501</v>
      </c>
      <c r="Q132">
        <v>4.1962375290000002</v>
      </c>
      <c r="R132" t="s">
        <v>25</v>
      </c>
      <c r="S132" t="s">
        <v>25</v>
      </c>
      <c r="T132" t="s">
        <v>25</v>
      </c>
      <c r="U132" t="s">
        <v>25</v>
      </c>
      <c r="V132" t="s">
        <v>25</v>
      </c>
      <c r="W132" t="s">
        <v>25</v>
      </c>
      <c r="X132" t="s">
        <v>25</v>
      </c>
      <c r="Y132" t="s">
        <v>25</v>
      </c>
      <c r="Z132" t="s">
        <v>25</v>
      </c>
      <c r="AA132" t="s">
        <v>25</v>
      </c>
    </row>
    <row r="133" spans="1:27" x14ac:dyDescent="0.25">
      <c r="A133" t="s">
        <v>983</v>
      </c>
      <c r="B133" t="s">
        <v>981</v>
      </c>
      <c r="C133" t="s">
        <v>981</v>
      </c>
      <c r="D133" t="s">
        <v>3673</v>
      </c>
      <c r="E133" t="s">
        <v>3672</v>
      </c>
      <c r="F133" t="s">
        <v>3671</v>
      </c>
      <c r="G133">
        <v>164795</v>
      </c>
      <c r="H133">
        <v>126484</v>
      </c>
      <c r="I133">
        <v>120</v>
      </c>
      <c r="J133">
        <v>3.5999999999999999E-3</v>
      </c>
      <c r="K133">
        <v>3.1469</v>
      </c>
      <c r="L133">
        <v>53</v>
      </c>
      <c r="M133">
        <v>13.5</v>
      </c>
      <c r="N133">
        <v>36</v>
      </c>
      <c r="O133">
        <v>3.85</v>
      </c>
      <c r="P133" t="s">
        <v>3501</v>
      </c>
      <c r="Q133">
        <v>4.9424092350000004</v>
      </c>
      <c r="R133">
        <v>110</v>
      </c>
      <c r="S133">
        <v>110</v>
      </c>
      <c r="T133">
        <v>1</v>
      </c>
      <c r="U133">
        <v>1</v>
      </c>
      <c r="V133" t="s">
        <v>3555</v>
      </c>
      <c r="W133" t="s">
        <v>1682</v>
      </c>
      <c r="X133">
        <v>1</v>
      </c>
      <c r="Y133">
        <v>0</v>
      </c>
      <c r="Z133">
        <v>0</v>
      </c>
      <c r="AA133">
        <v>0</v>
      </c>
    </row>
    <row r="134" spans="1:27" x14ac:dyDescent="0.25">
      <c r="A134" t="s">
        <v>3558</v>
      </c>
      <c r="B134" t="s">
        <v>1009</v>
      </c>
      <c r="C134" t="s">
        <v>1009</v>
      </c>
      <c r="D134" t="s">
        <v>3670</v>
      </c>
      <c r="E134" t="s">
        <v>3669</v>
      </c>
      <c r="G134">
        <v>164761</v>
      </c>
      <c r="H134">
        <v>126459</v>
      </c>
      <c r="I134">
        <v>142</v>
      </c>
      <c r="J134">
        <v>1.9E-3</v>
      </c>
      <c r="K134">
        <v>3.149</v>
      </c>
      <c r="L134">
        <v>280</v>
      </c>
      <c r="M134">
        <v>69</v>
      </c>
      <c r="N134" t="s">
        <v>25</v>
      </c>
      <c r="O134">
        <v>4.45</v>
      </c>
      <c r="P134" t="s">
        <v>3501</v>
      </c>
      <c r="Q134">
        <v>4.5710047649999996</v>
      </c>
      <c r="R134">
        <v>142</v>
      </c>
      <c r="S134">
        <v>142</v>
      </c>
      <c r="T134">
        <v>1</v>
      </c>
      <c r="U134">
        <v>1</v>
      </c>
      <c r="V134" t="s">
        <v>3555</v>
      </c>
      <c r="W134" t="s">
        <v>1682</v>
      </c>
      <c r="X134">
        <v>1</v>
      </c>
      <c r="Y134">
        <v>0</v>
      </c>
      <c r="Z134">
        <v>0</v>
      </c>
      <c r="AA134">
        <v>0</v>
      </c>
    </row>
    <row r="135" spans="1:27" x14ac:dyDescent="0.25">
      <c r="A135" t="s">
        <v>3516</v>
      </c>
      <c r="B135" t="s">
        <v>907</v>
      </c>
      <c r="C135" t="s">
        <v>907</v>
      </c>
      <c r="D135" t="s">
        <v>3668</v>
      </c>
      <c r="E135" t="s">
        <v>3667</v>
      </c>
      <c r="G135">
        <v>170376</v>
      </c>
      <c r="H135">
        <v>126980</v>
      </c>
      <c r="I135">
        <v>60</v>
      </c>
      <c r="J135">
        <v>4.8700000000000002E-3</v>
      </c>
      <c r="K135">
        <v>3.1539999999999999</v>
      </c>
      <c r="L135" t="s">
        <v>25</v>
      </c>
      <c r="M135" t="s">
        <v>25</v>
      </c>
      <c r="N135" t="s">
        <v>25</v>
      </c>
      <c r="O135">
        <v>4.1900000000000004</v>
      </c>
      <c r="P135" t="s">
        <v>3501</v>
      </c>
      <c r="Q135">
        <v>4.1962375290000002</v>
      </c>
      <c r="R135" t="s">
        <v>25</v>
      </c>
      <c r="S135" t="s">
        <v>25</v>
      </c>
      <c r="T135" t="s">
        <v>25</v>
      </c>
      <c r="U135" t="s">
        <v>25</v>
      </c>
      <c r="V135" t="s">
        <v>25</v>
      </c>
      <c r="W135" t="s">
        <v>25</v>
      </c>
      <c r="X135" t="s">
        <v>25</v>
      </c>
      <c r="Y135" t="s">
        <v>25</v>
      </c>
      <c r="Z135" t="s">
        <v>25</v>
      </c>
      <c r="AA135" t="s">
        <v>25</v>
      </c>
    </row>
    <row r="136" spans="1:27" x14ac:dyDescent="0.25">
      <c r="A136" t="s">
        <v>3666</v>
      </c>
      <c r="B136" t="s">
        <v>965</v>
      </c>
      <c r="C136" t="s">
        <v>965</v>
      </c>
      <c r="D136" t="s">
        <v>3665</v>
      </c>
      <c r="E136" t="s">
        <v>3664</v>
      </c>
      <c r="F136" t="s">
        <v>967</v>
      </c>
      <c r="G136">
        <v>164744</v>
      </c>
      <c r="H136">
        <v>126437</v>
      </c>
      <c r="I136">
        <v>115</v>
      </c>
      <c r="J136">
        <v>5.1999999999999998E-3</v>
      </c>
      <c r="K136">
        <v>3.1560000000000001</v>
      </c>
      <c r="L136" s="88">
        <v>14421</v>
      </c>
      <c r="M136">
        <v>5.5</v>
      </c>
      <c r="N136">
        <v>12</v>
      </c>
      <c r="O136">
        <v>3.59</v>
      </c>
      <c r="P136" t="s">
        <v>3501</v>
      </c>
      <c r="Q136">
        <v>4.2540557650000004</v>
      </c>
      <c r="R136">
        <v>112</v>
      </c>
      <c r="S136">
        <v>112</v>
      </c>
      <c r="T136">
        <v>1</v>
      </c>
      <c r="U136">
        <v>1</v>
      </c>
      <c r="V136" t="s">
        <v>3559</v>
      </c>
      <c r="W136" t="s">
        <v>1682</v>
      </c>
      <c r="X136">
        <v>0</v>
      </c>
      <c r="Y136">
        <v>0</v>
      </c>
      <c r="Z136">
        <v>1</v>
      </c>
      <c r="AA136">
        <v>0</v>
      </c>
    </row>
    <row r="137" spans="1:27" x14ac:dyDescent="0.25">
      <c r="A137" t="s">
        <v>3516</v>
      </c>
      <c r="B137" t="s">
        <v>120</v>
      </c>
      <c r="C137" t="s">
        <v>120</v>
      </c>
      <c r="D137" t="s">
        <v>3663</v>
      </c>
      <c r="E137" t="s">
        <v>3662</v>
      </c>
      <c r="G137">
        <v>171746</v>
      </c>
      <c r="H137">
        <v>125537</v>
      </c>
      <c r="I137">
        <v>9</v>
      </c>
      <c r="J137">
        <v>8.0000000000000002E-3</v>
      </c>
      <c r="K137">
        <v>3.1614</v>
      </c>
      <c r="L137" t="s">
        <v>3661</v>
      </c>
      <c r="M137" t="s">
        <v>25</v>
      </c>
      <c r="N137" t="s">
        <v>25</v>
      </c>
      <c r="O137">
        <v>4.1900000000000004</v>
      </c>
      <c r="P137" t="s">
        <v>3501</v>
      </c>
      <c r="Q137">
        <v>4.1962375290000002</v>
      </c>
      <c r="R137" t="s">
        <v>25</v>
      </c>
      <c r="S137" t="s">
        <v>25</v>
      </c>
      <c r="T137" t="s">
        <v>25</v>
      </c>
      <c r="U137" t="s">
        <v>25</v>
      </c>
      <c r="V137" t="s">
        <v>25</v>
      </c>
      <c r="W137" t="s">
        <v>25</v>
      </c>
      <c r="X137" t="s">
        <v>25</v>
      </c>
      <c r="Y137" t="s">
        <v>25</v>
      </c>
      <c r="Z137" t="s">
        <v>25</v>
      </c>
      <c r="AA137" t="s">
        <v>25</v>
      </c>
    </row>
    <row r="138" spans="1:27" x14ac:dyDescent="0.25">
      <c r="A138" t="s">
        <v>3516</v>
      </c>
      <c r="B138" t="s">
        <v>1028</v>
      </c>
      <c r="C138" t="s">
        <v>1028</v>
      </c>
      <c r="D138" t="s">
        <v>3660</v>
      </c>
      <c r="E138" t="s">
        <v>3659</v>
      </c>
      <c r="F138" t="s">
        <v>3658</v>
      </c>
      <c r="G138">
        <v>170335</v>
      </c>
      <c r="H138">
        <v>126983</v>
      </c>
      <c r="I138">
        <v>75</v>
      </c>
      <c r="J138">
        <v>4.8999999999999998E-3</v>
      </c>
      <c r="K138">
        <v>3.1709999999999998</v>
      </c>
      <c r="L138" t="s">
        <v>25</v>
      </c>
      <c r="M138" t="s">
        <v>25</v>
      </c>
      <c r="N138" t="s">
        <v>25</v>
      </c>
      <c r="O138">
        <v>4.1900000000000004</v>
      </c>
      <c r="P138" t="s">
        <v>3501</v>
      </c>
      <c r="Q138">
        <v>4.1962375290000002</v>
      </c>
      <c r="R138" t="s">
        <v>25</v>
      </c>
      <c r="S138" t="s">
        <v>25</v>
      </c>
      <c r="T138" t="s">
        <v>25</v>
      </c>
      <c r="U138" t="s">
        <v>25</v>
      </c>
      <c r="V138" t="s">
        <v>25</v>
      </c>
      <c r="W138" t="s">
        <v>25</v>
      </c>
      <c r="X138" t="s">
        <v>25</v>
      </c>
      <c r="Y138" t="s">
        <v>25</v>
      </c>
      <c r="Z138" t="s">
        <v>25</v>
      </c>
      <c r="AA138" t="s">
        <v>25</v>
      </c>
    </row>
    <row r="139" spans="1:27" x14ac:dyDescent="0.25">
      <c r="A139" t="s">
        <v>3516</v>
      </c>
      <c r="B139" t="s">
        <v>446</v>
      </c>
      <c r="C139" t="s">
        <v>446</v>
      </c>
      <c r="D139" t="s">
        <v>3657</v>
      </c>
      <c r="E139" t="s">
        <v>3656</v>
      </c>
      <c r="G139">
        <v>171971</v>
      </c>
      <c r="H139">
        <v>126878</v>
      </c>
      <c r="I139">
        <v>5</v>
      </c>
      <c r="J139">
        <v>6.1999999999999998E-3</v>
      </c>
      <c r="K139">
        <v>3.173</v>
      </c>
      <c r="L139" t="s">
        <v>3653</v>
      </c>
      <c r="M139" t="s">
        <v>25</v>
      </c>
      <c r="N139" t="s">
        <v>25</v>
      </c>
      <c r="O139">
        <v>4.1900000000000004</v>
      </c>
      <c r="P139" t="s">
        <v>3501</v>
      </c>
      <c r="Q139">
        <v>4.1962375290000002</v>
      </c>
      <c r="R139" t="s">
        <v>25</v>
      </c>
      <c r="S139" t="s">
        <v>25</v>
      </c>
      <c r="T139" t="s">
        <v>25</v>
      </c>
      <c r="U139" t="s">
        <v>25</v>
      </c>
      <c r="V139" t="s">
        <v>25</v>
      </c>
      <c r="W139" t="s">
        <v>25</v>
      </c>
      <c r="X139" t="s">
        <v>25</v>
      </c>
      <c r="Y139" t="s">
        <v>25</v>
      </c>
      <c r="Z139" t="s">
        <v>25</v>
      </c>
      <c r="AA139" t="s">
        <v>25</v>
      </c>
    </row>
    <row r="140" spans="1:27" x14ac:dyDescent="0.25">
      <c r="A140" t="s">
        <v>3516</v>
      </c>
      <c r="B140" t="s">
        <v>119</v>
      </c>
      <c r="C140" t="s">
        <v>119</v>
      </c>
      <c r="D140" t="s">
        <v>3655</v>
      </c>
      <c r="E140" t="s">
        <v>3654</v>
      </c>
      <c r="G140">
        <v>172033</v>
      </c>
      <c r="H140">
        <v>126868</v>
      </c>
      <c r="I140" t="s">
        <v>25</v>
      </c>
      <c r="J140">
        <v>6.1999999999999998E-3</v>
      </c>
      <c r="K140">
        <v>3.173</v>
      </c>
      <c r="L140" t="s">
        <v>3653</v>
      </c>
      <c r="M140" t="s">
        <v>25</v>
      </c>
      <c r="N140" t="s">
        <v>25</v>
      </c>
      <c r="O140">
        <v>4.1900000000000004</v>
      </c>
      <c r="P140" t="s">
        <v>3501</v>
      </c>
      <c r="Q140">
        <v>4.1962375290000002</v>
      </c>
      <c r="R140" t="s">
        <v>25</v>
      </c>
      <c r="S140" t="s">
        <v>25</v>
      </c>
      <c r="T140" t="s">
        <v>25</v>
      </c>
      <c r="U140" t="s">
        <v>25</v>
      </c>
      <c r="V140" t="s">
        <v>25</v>
      </c>
      <c r="W140" t="s">
        <v>25</v>
      </c>
      <c r="X140" t="s">
        <v>25</v>
      </c>
      <c r="Y140" t="s">
        <v>25</v>
      </c>
      <c r="Z140" t="s">
        <v>25</v>
      </c>
      <c r="AA140" t="s">
        <v>25</v>
      </c>
    </row>
    <row r="141" spans="1:27" x14ac:dyDescent="0.25">
      <c r="A141" t="s">
        <v>3516</v>
      </c>
      <c r="B141" t="s">
        <v>1273</v>
      </c>
      <c r="C141" t="s">
        <v>1273</v>
      </c>
      <c r="D141" t="s">
        <v>3652</v>
      </c>
      <c r="E141" t="s">
        <v>3651</v>
      </c>
      <c r="G141">
        <v>171978</v>
      </c>
      <c r="H141">
        <v>126928</v>
      </c>
      <c r="I141">
        <v>7.3</v>
      </c>
      <c r="J141">
        <v>6.1999999999999998E-3</v>
      </c>
      <c r="K141">
        <v>3.173</v>
      </c>
      <c r="L141">
        <v>967</v>
      </c>
      <c r="M141">
        <v>1.4</v>
      </c>
      <c r="N141" t="s">
        <v>25</v>
      </c>
      <c r="O141">
        <v>4.1900000000000004</v>
      </c>
      <c r="P141" t="s">
        <v>3501</v>
      </c>
      <c r="Q141">
        <v>4.1962375290000002</v>
      </c>
      <c r="R141" t="s">
        <v>25</v>
      </c>
      <c r="S141" t="s">
        <v>25</v>
      </c>
      <c r="T141" t="s">
        <v>25</v>
      </c>
      <c r="U141" t="s">
        <v>25</v>
      </c>
      <c r="V141" t="s">
        <v>25</v>
      </c>
      <c r="W141" t="s">
        <v>25</v>
      </c>
      <c r="X141" t="s">
        <v>25</v>
      </c>
      <c r="Y141" t="s">
        <v>25</v>
      </c>
      <c r="Z141" t="s">
        <v>25</v>
      </c>
      <c r="AA141" t="s">
        <v>25</v>
      </c>
    </row>
    <row r="142" spans="1:27" x14ac:dyDescent="0.25">
      <c r="A142" t="s">
        <v>3650</v>
      </c>
      <c r="B142" t="s">
        <v>1239</v>
      </c>
      <c r="C142" t="s">
        <v>1239</v>
      </c>
      <c r="D142" t="s">
        <v>3649</v>
      </c>
      <c r="E142" t="s">
        <v>3648</v>
      </c>
      <c r="F142" t="s">
        <v>3647</v>
      </c>
      <c r="G142">
        <v>164727</v>
      </c>
      <c r="H142">
        <v>126441</v>
      </c>
      <c r="I142">
        <v>120</v>
      </c>
      <c r="J142">
        <v>4.1999999999999997E-3</v>
      </c>
      <c r="K142">
        <v>3.1753</v>
      </c>
      <c r="L142" s="88">
        <v>2598</v>
      </c>
      <c r="M142">
        <v>10.5</v>
      </c>
      <c r="N142">
        <v>16.899999999999999</v>
      </c>
      <c r="O142">
        <v>4.1100000000000003</v>
      </c>
      <c r="P142" t="s">
        <v>3501</v>
      </c>
      <c r="Q142">
        <v>4.2830244119999996</v>
      </c>
      <c r="R142">
        <v>120</v>
      </c>
      <c r="S142">
        <v>120</v>
      </c>
      <c r="T142">
        <v>1</v>
      </c>
      <c r="U142">
        <v>1</v>
      </c>
      <c r="V142" t="s">
        <v>3555</v>
      </c>
      <c r="W142" t="s">
        <v>1682</v>
      </c>
      <c r="X142">
        <v>1</v>
      </c>
      <c r="Y142">
        <v>0</v>
      </c>
      <c r="Z142">
        <v>0</v>
      </c>
      <c r="AA142">
        <v>0</v>
      </c>
    </row>
    <row r="143" spans="1:27" x14ac:dyDescent="0.25">
      <c r="A143" t="s">
        <v>3490</v>
      </c>
      <c r="B143" t="s">
        <v>404</v>
      </c>
      <c r="C143" t="s">
        <v>404</v>
      </c>
      <c r="E143" t="s">
        <v>27</v>
      </c>
      <c r="G143">
        <v>164780</v>
      </c>
      <c r="H143">
        <v>126449</v>
      </c>
      <c r="I143">
        <v>17</v>
      </c>
      <c r="J143">
        <v>5.4999999999999997E-3</v>
      </c>
      <c r="K143">
        <v>3.1785000000000001</v>
      </c>
      <c r="L143">
        <v>351</v>
      </c>
      <c r="M143" t="s">
        <v>25</v>
      </c>
      <c r="N143" t="s">
        <v>25</v>
      </c>
      <c r="O143" t="s">
        <v>25</v>
      </c>
      <c r="P143" t="s">
        <v>25</v>
      </c>
      <c r="Q143" t="s">
        <v>25</v>
      </c>
      <c r="R143" t="s">
        <v>25</v>
      </c>
      <c r="S143" t="s">
        <v>25</v>
      </c>
      <c r="T143" t="s">
        <v>25</v>
      </c>
      <c r="U143" t="s">
        <v>25</v>
      </c>
      <c r="V143" t="s">
        <v>25</v>
      </c>
      <c r="W143" t="s">
        <v>25</v>
      </c>
      <c r="X143" t="s">
        <v>25</v>
      </c>
      <c r="Y143" t="s">
        <v>25</v>
      </c>
      <c r="Z143" t="s">
        <v>25</v>
      </c>
      <c r="AA143" t="s">
        <v>25</v>
      </c>
    </row>
    <row r="144" spans="1:27" x14ac:dyDescent="0.25">
      <c r="A144" t="s">
        <v>3503</v>
      </c>
      <c r="B144" t="s">
        <v>2202</v>
      </c>
      <c r="C144" t="s">
        <v>2202</v>
      </c>
      <c r="D144" t="s">
        <v>3646</v>
      </c>
      <c r="E144" t="s">
        <v>3645</v>
      </c>
      <c r="G144">
        <v>166745</v>
      </c>
      <c r="H144">
        <v>127253</v>
      </c>
      <c r="I144">
        <v>50</v>
      </c>
      <c r="J144">
        <v>7.1000000000000004E-3</v>
      </c>
      <c r="K144">
        <v>3.18</v>
      </c>
      <c r="L144">
        <v>11</v>
      </c>
      <c r="M144">
        <v>10.199999999999999</v>
      </c>
      <c r="N144" t="s">
        <v>25</v>
      </c>
      <c r="O144">
        <v>4.2</v>
      </c>
      <c r="P144" t="s">
        <v>3501</v>
      </c>
      <c r="Q144">
        <v>4.2179040590000003</v>
      </c>
      <c r="R144" t="s">
        <v>25</v>
      </c>
      <c r="S144" t="s">
        <v>25</v>
      </c>
      <c r="T144" t="s">
        <v>25</v>
      </c>
      <c r="U144" t="s">
        <v>25</v>
      </c>
      <c r="V144" t="s">
        <v>25</v>
      </c>
      <c r="W144" t="s">
        <v>25</v>
      </c>
      <c r="X144" t="s">
        <v>25</v>
      </c>
      <c r="Y144" t="s">
        <v>25</v>
      </c>
      <c r="Z144" t="s">
        <v>25</v>
      </c>
      <c r="AA144" t="s">
        <v>25</v>
      </c>
    </row>
    <row r="145" spans="1:27" x14ac:dyDescent="0.25">
      <c r="A145" t="s">
        <v>3490</v>
      </c>
      <c r="B145" t="s">
        <v>3644</v>
      </c>
      <c r="C145" t="s">
        <v>3643</v>
      </c>
      <c r="E145" t="s">
        <v>27</v>
      </c>
      <c r="G145">
        <v>167373</v>
      </c>
      <c r="H145">
        <v>127207</v>
      </c>
      <c r="I145">
        <v>20</v>
      </c>
      <c r="J145">
        <v>3.0999999999999999E-3</v>
      </c>
      <c r="K145">
        <v>3.181</v>
      </c>
      <c r="L145">
        <v>213</v>
      </c>
      <c r="M145">
        <v>10</v>
      </c>
      <c r="N145" t="s">
        <v>25</v>
      </c>
      <c r="O145" t="s">
        <v>25</v>
      </c>
      <c r="P145" t="s">
        <v>25</v>
      </c>
      <c r="Q145" t="s">
        <v>25</v>
      </c>
      <c r="R145" t="s">
        <v>25</v>
      </c>
      <c r="S145" t="s">
        <v>25</v>
      </c>
      <c r="T145" t="s">
        <v>25</v>
      </c>
      <c r="U145" t="s">
        <v>25</v>
      </c>
      <c r="V145" t="s">
        <v>25</v>
      </c>
      <c r="W145" t="s">
        <v>25</v>
      </c>
      <c r="X145" t="s">
        <v>25</v>
      </c>
      <c r="Y145" t="s">
        <v>25</v>
      </c>
      <c r="Z145" t="s">
        <v>25</v>
      </c>
      <c r="AA145" t="s">
        <v>25</v>
      </c>
    </row>
    <row r="146" spans="1:27" x14ac:dyDescent="0.25">
      <c r="A146" t="s">
        <v>3642</v>
      </c>
      <c r="B146" t="s">
        <v>976</v>
      </c>
      <c r="C146" t="s">
        <v>976</v>
      </c>
      <c r="D146" t="s">
        <v>3641</v>
      </c>
      <c r="E146" t="s">
        <v>3640</v>
      </c>
      <c r="F146" t="s">
        <v>978</v>
      </c>
      <c r="G146">
        <v>164758</v>
      </c>
      <c r="H146">
        <v>126438</v>
      </c>
      <c r="I146">
        <v>70</v>
      </c>
      <c r="J146">
        <v>4.1999999999999997E-3</v>
      </c>
      <c r="K146">
        <v>3.1842000000000001</v>
      </c>
      <c r="L146" s="88">
        <v>15783</v>
      </c>
      <c r="M146">
        <v>5.5</v>
      </c>
      <c r="N146">
        <v>16.8</v>
      </c>
      <c r="O146">
        <v>4.9400000000000004</v>
      </c>
      <c r="P146" t="s">
        <v>3501</v>
      </c>
      <c r="Q146">
        <v>4.347201353</v>
      </c>
      <c r="R146">
        <v>70</v>
      </c>
      <c r="S146">
        <v>70</v>
      </c>
      <c r="T146">
        <v>0</v>
      </c>
      <c r="U146">
        <v>0</v>
      </c>
      <c r="V146" t="s">
        <v>3555</v>
      </c>
      <c r="W146" t="s">
        <v>1682</v>
      </c>
      <c r="X146">
        <v>1</v>
      </c>
      <c r="Y146">
        <v>0</v>
      </c>
      <c r="Z146">
        <v>0</v>
      </c>
      <c r="AA146">
        <v>0</v>
      </c>
    </row>
    <row r="147" spans="1:27" x14ac:dyDescent="0.25">
      <c r="A147" t="s">
        <v>3558</v>
      </c>
      <c r="B147" t="s">
        <v>266</v>
      </c>
      <c r="C147" t="s">
        <v>266</v>
      </c>
      <c r="D147" t="s">
        <v>3639</v>
      </c>
      <c r="E147" t="s">
        <v>3638</v>
      </c>
      <c r="G147">
        <v>164740</v>
      </c>
      <c r="H147">
        <v>126447</v>
      </c>
      <c r="I147">
        <v>100</v>
      </c>
      <c r="J147">
        <v>5.1000000000000004E-3</v>
      </c>
      <c r="K147">
        <v>3.1890000000000001</v>
      </c>
      <c r="L147">
        <v>7</v>
      </c>
      <c r="M147" t="s">
        <v>25</v>
      </c>
      <c r="N147" t="s">
        <v>25</v>
      </c>
      <c r="O147">
        <v>4.45</v>
      </c>
      <c r="P147" t="s">
        <v>3501</v>
      </c>
      <c r="Q147">
        <v>4.5710047649999996</v>
      </c>
      <c r="R147" t="s">
        <v>25</v>
      </c>
      <c r="S147" t="s">
        <v>25</v>
      </c>
      <c r="T147" t="s">
        <v>25</v>
      </c>
      <c r="U147" t="s">
        <v>25</v>
      </c>
      <c r="V147" t="s">
        <v>25</v>
      </c>
      <c r="W147" t="s">
        <v>25</v>
      </c>
      <c r="X147" t="s">
        <v>25</v>
      </c>
      <c r="Y147" t="s">
        <v>25</v>
      </c>
      <c r="Z147" t="s">
        <v>25</v>
      </c>
      <c r="AA147" t="s">
        <v>25</v>
      </c>
    </row>
    <row r="148" spans="1:27" x14ac:dyDescent="0.25">
      <c r="A148" t="s">
        <v>1001</v>
      </c>
      <c r="B148" t="s">
        <v>999</v>
      </c>
      <c r="C148" t="s">
        <v>999</v>
      </c>
      <c r="D148" t="s">
        <v>3637</v>
      </c>
      <c r="E148" t="s">
        <v>3636</v>
      </c>
      <c r="F148" t="s">
        <v>3635</v>
      </c>
      <c r="G148">
        <v>164774</v>
      </c>
      <c r="H148">
        <v>126439</v>
      </c>
      <c r="I148">
        <v>50</v>
      </c>
      <c r="J148">
        <v>3.7000000000000002E-3</v>
      </c>
      <c r="K148">
        <v>3.1932999999999998</v>
      </c>
      <c r="L148">
        <v>459</v>
      </c>
      <c r="M148" t="s">
        <v>25</v>
      </c>
      <c r="N148">
        <v>15.8</v>
      </c>
      <c r="O148">
        <v>3.14</v>
      </c>
      <c r="P148" t="s">
        <v>3499</v>
      </c>
      <c r="Q148">
        <v>4.0908523529999998</v>
      </c>
      <c r="R148" t="s">
        <v>25</v>
      </c>
      <c r="S148">
        <v>50</v>
      </c>
      <c r="T148" t="s">
        <v>25</v>
      </c>
      <c r="U148">
        <v>0</v>
      </c>
      <c r="V148" t="s">
        <v>3552</v>
      </c>
      <c r="W148" t="s">
        <v>3634</v>
      </c>
      <c r="X148">
        <v>0</v>
      </c>
      <c r="Y148">
        <v>0</v>
      </c>
      <c r="Z148">
        <v>0</v>
      </c>
      <c r="AA148">
        <v>1</v>
      </c>
    </row>
    <row r="149" spans="1:27" x14ac:dyDescent="0.25">
      <c r="A149" t="s">
        <v>1312</v>
      </c>
      <c r="B149" t="s">
        <v>1311</v>
      </c>
      <c r="C149" t="s">
        <v>1311</v>
      </c>
      <c r="D149" t="s">
        <v>3633</v>
      </c>
      <c r="E149" t="s">
        <v>3632</v>
      </c>
      <c r="G149">
        <v>160901</v>
      </c>
      <c r="H149">
        <v>105883</v>
      </c>
      <c r="I149">
        <v>118</v>
      </c>
      <c r="J149">
        <v>3.2000000000000002E-3</v>
      </c>
      <c r="K149">
        <v>3.194</v>
      </c>
      <c r="L149">
        <v>960</v>
      </c>
      <c r="M149">
        <v>10</v>
      </c>
      <c r="N149">
        <v>13.7</v>
      </c>
      <c r="O149">
        <v>3.76</v>
      </c>
      <c r="P149" t="s">
        <v>3501</v>
      </c>
      <c r="Q149">
        <v>4.5238242939999997</v>
      </c>
      <c r="R149">
        <v>100</v>
      </c>
      <c r="S149">
        <v>100</v>
      </c>
      <c r="T149">
        <v>1</v>
      </c>
      <c r="U149">
        <v>1</v>
      </c>
      <c r="V149" t="s">
        <v>3496</v>
      </c>
      <c r="W149" t="s">
        <v>1682</v>
      </c>
      <c r="X149">
        <v>0</v>
      </c>
      <c r="Y149">
        <v>1</v>
      </c>
      <c r="Z149">
        <v>0</v>
      </c>
      <c r="AA149">
        <v>0</v>
      </c>
    </row>
    <row r="150" spans="1:27" x14ac:dyDescent="0.25">
      <c r="A150" t="s">
        <v>3516</v>
      </c>
      <c r="B150" t="s">
        <v>1203</v>
      </c>
      <c r="C150" t="s">
        <v>1203</v>
      </c>
      <c r="D150" t="s">
        <v>3631</v>
      </c>
      <c r="E150" t="s">
        <v>3630</v>
      </c>
      <c r="G150">
        <v>159722</v>
      </c>
      <c r="H150">
        <v>101174</v>
      </c>
      <c r="I150">
        <v>120</v>
      </c>
      <c r="J150" s="87">
        <v>8.0000000000000004E-4</v>
      </c>
      <c r="K150">
        <v>3.1956000000000002</v>
      </c>
      <c r="L150">
        <v>25</v>
      </c>
      <c r="M150">
        <v>31.5</v>
      </c>
      <c r="N150" t="s">
        <v>25</v>
      </c>
      <c r="O150">
        <v>4.1900000000000004</v>
      </c>
      <c r="P150" t="s">
        <v>3501</v>
      </c>
      <c r="Q150">
        <v>4.1962375290000002</v>
      </c>
      <c r="R150" t="s">
        <v>25</v>
      </c>
      <c r="S150" t="s">
        <v>25</v>
      </c>
      <c r="T150" t="s">
        <v>25</v>
      </c>
      <c r="U150" t="s">
        <v>25</v>
      </c>
      <c r="V150" t="s">
        <v>25</v>
      </c>
      <c r="W150" t="s">
        <v>25</v>
      </c>
      <c r="X150" t="s">
        <v>25</v>
      </c>
      <c r="Y150" t="s">
        <v>25</v>
      </c>
      <c r="Z150" t="s">
        <v>25</v>
      </c>
      <c r="AA150" t="s">
        <v>25</v>
      </c>
    </row>
    <row r="151" spans="1:27" x14ac:dyDescent="0.25">
      <c r="A151" t="s">
        <v>3627</v>
      </c>
      <c r="B151" t="s">
        <v>1321</v>
      </c>
      <c r="C151" t="s">
        <v>1321</v>
      </c>
      <c r="D151" t="s">
        <v>3629</v>
      </c>
      <c r="E151" t="s">
        <v>3628</v>
      </c>
      <c r="G151">
        <v>160900</v>
      </c>
      <c r="H151">
        <v>105891</v>
      </c>
      <c r="I151">
        <v>101</v>
      </c>
      <c r="J151">
        <v>2.3E-3</v>
      </c>
      <c r="K151">
        <v>3.2050999999999998</v>
      </c>
      <c r="L151">
        <v>87</v>
      </c>
      <c r="M151">
        <v>19</v>
      </c>
      <c r="N151">
        <v>13.7</v>
      </c>
      <c r="O151">
        <v>4.47</v>
      </c>
      <c r="P151" t="s">
        <v>3501</v>
      </c>
      <c r="Q151">
        <v>4.4678414120000003</v>
      </c>
      <c r="R151">
        <v>66</v>
      </c>
      <c r="S151">
        <v>66</v>
      </c>
      <c r="T151">
        <v>0</v>
      </c>
      <c r="U151">
        <v>0</v>
      </c>
      <c r="V151" t="s">
        <v>3555</v>
      </c>
      <c r="W151" t="s">
        <v>1682</v>
      </c>
      <c r="X151">
        <v>1</v>
      </c>
      <c r="Y151">
        <v>0</v>
      </c>
      <c r="Z151">
        <v>0</v>
      </c>
      <c r="AA151">
        <v>0</v>
      </c>
    </row>
    <row r="152" spans="1:27" x14ac:dyDescent="0.25">
      <c r="A152" t="s">
        <v>3627</v>
      </c>
      <c r="B152" t="s">
        <v>1308</v>
      </c>
      <c r="C152" t="s">
        <v>1308</v>
      </c>
      <c r="E152" t="s">
        <v>3627</v>
      </c>
      <c r="G152">
        <v>160880</v>
      </c>
      <c r="H152">
        <v>367297</v>
      </c>
      <c r="I152">
        <v>120</v>
      </c>
      <c r="J152">
        <v>2.3E-3</v>
      </c>
      <c r="K152">
        <v>3.2050999999999998</v>
      </c>
      <c r="L152">
        <v>87</v>
      </c>
      <c r="M152">
        <v>19</v>
      </c>
      <c r="N152">
        <v>13.7</v>
      </c>
      <c r="O152">
        <v>4.47</v>
      </c>
      <c r="P152" t="s">
        <v>3501</v>
      </c>
      <c r="Q152">
        <v>4.4678414120000003</v>
      </c>
      <c r="R152">
        <v>66</v>
      </c>
      <c r="S152">
        <v>66</v>
      </c>
      <c r="T152">
        <v>0</v>
      </c>
      <c r="U152">
        <v>0</v>
      </c>
      <c r="V152" t="s">
        <v>3555</v>
      </c>
      <c r="W152" t="s">
        <v>1682</v>
      </c>
      <c r="X152">
        <v>1</v>
      </c>
      <c r="Y152">
        <v>0</v>
      </c>
      <c r="Z152">
        <v>0</v>
      </c>
      <c r="AA152">
        <v>0</v>
      </c>
    </row>
    <row r="153" spans="1:27" x14ac:dyDescent="0.25">
      <c r="A153" t="s">
        <v>3627</v>
      </c>
      <c r="B153" t="s">
        <v>478</v>
      </c>
      <c r="C153" t="s">
        <v>478</v>
      </c>
      <c r="E153" t="s">
        <v>3626</v>
      </c>
      <c r="G153">
        <v>160959</v>
      </c>
      <c r="H153">
        <v>105851</v>
      </c>
      <c r="I153">
        <v>66</v>
      </c>
      <c r="J153">
        <v>2.3E-3</v>
      </c>
      <c r="K153">
        <v>3.2050999999999998</v>
      </c>
      <c r="L153">
        <v>87</v>
      </c>
      <c r="M153">
        <v>19</v>
      </c>
      <c r="N153">
        <v>13.7</v>
      </c>
      <c r="O153">
        <v>4.47</v>
      </c>
      <c r="P153" t="s">
        <v>3501</v>
      </c>
      <c r="Q153">
        <v>4.4678414120000003</v>
      </c>
      <c r="R153">
        <v>66</v>
      </c>
      <c r="S153">
        <v>66</v>
      </c>
      <c r="T153">
        <v>0</v>
      </c>
      <c r="U153">
        <v>0</v>
      </c>
      <c r="V153" t="s">
        <v>3555</v>
      </c>
      <c r="W153" t="s">
        <v>1682</v>
      </c>
      <c r="X153">
        <v>1</v>
      </c>
      <c r="Y153">
        <v>0</v>
      </c>
      <c r="Z153">
        <v>0</v>
      </c>
      <c r="AA153">
        <v>0</v>
      </c>
    </row>
    <row r="154" spans="1:27" x14ac:dyDescent="0.25">
      <c r="A154" t="s">
        <v>3627</v>
      </c>
      <c r="B154" t="s">
        <v>877</v>
      </c>
      <c r="C154" t="s">
        <v>877</v>
      </c>
      <c r="E154" t="s">
        <v>3626</v>
      </c>
      <c r="G154">
        <v>564128</v>
      </c>
      <c r="H154">
        <v>105873</v>
      </c>
      <c r="I154">
        <v>66</v>
      </c>
      <c r="J154">
        <v>2.3E-3</v>
      </c>
      <c r="K154">
        <v>3.2050999999999998</v>
      </c>
      <c r="L154">
        <v>87</v>
      </c>
      <c r="M154">
        <v>19</v>
      </c>
      <c r="N154">
        <v>13.7</v>
      </c>
      <c r="O154">
        <v>4.47</v>
      </c>
      <c r="P154" t="s">
        <v>3501</v>
      </c>
      <c r="Q154">
        <v>4.4678414120000003</v>
      </c>
      <c r="R154">
        <v>66</v>
      </c>
      <c r="S154">
        <v>66</v>
      </c>
      <c r="T154">
        <v>0</v>
      </c>
      <c r="U154">
        <v>0</v>
      </c>
      <c r="V154" t="s">
        <v>3555</v>
      </c>
      <c r="W154" t="s">
        <v>1682</v>
      </c>
      <c r="X154">
        <v>1</v>
      </c>
      <c r="Y154">
        <v>0</v>
      </c>
      <c r="Z154">
        <v>0</v>
      </c>
      <c r="AA154">
        <v>0</v>
      </c>
    </row>
    <row r="155" spans="1:27" x14ac:dyDescent="0.25">
      <c r="A155" t="s">
        <v>3627</v>
      </c>
      <c r="B155" t="s">
        <v>881</v>
      </c>
      <c r="C155" t="s">
        <v>881</v>
      </c>
      <c r="E155" t="s">
        <v>3626</v>
      </c>
      <c r="G155">
        <v>564134</v>
      </c>
      <c r="H155">
        <v>105874</v>
      </c>
      <c r="I155">
        <v>66</v>
      </c>
      <c r="J155">
        <v>2.3E-3</v>
      </c>
      <c r="K155">
        <v>3.2050999999999998</v>
      </c>
      <c r="L155">
        <v>87</v>
      </c>
      <c r="M155">
        <v>19</v>
      </c>
      <c r="N155">
        <v>13.7</v>
      </c>
      <c r="O155">
        <v>4.47</v>
      </c>
      <c r="P155" t="s">
        <v>3501</v>
      </c>
      <c r="Q155">
        <v>4.4678414120000003</v>
      </c>
      <c r="R155">
        <v>66</v>
      </c>
      <c r="S155">
        <v>66</v>
      </c>
      <c r="T155">
        <v>0</v>
      </c>
      <c r="U155">
        <v>0</v>
      </c>
      <c r="V155" t="s">
        <v>3555</v>
      </c>
      <c r="W155" t="s">
        <v>1682</v>
      </c>
      <c r="X155">
        <v>1</v>
      </c>
      <c r="Y155">
        <v>0</v>
      </c>
      <c r="Z155">
        <v>0</v>
      </c>
      <c r="AA155">
        <v>0</v>
      </c>
    </row>
    <row r="156" spans="1:27" x14ac:dyDescent="0.25">
      <c r="A156" t="s">
        <v>3627</v>
      </c>
      <c r="B156" t="s">
        <v>883</v>
      </c>
      <c r="C156" t="s">
        <v>883</v>
      </c>
      <c r="E156" t="s">
        <v>3626</v>
      </c>
      <c r="G156">
        <v>564140</v>
      </c>
      <c r="H156">
        <v>271564</v>
      </c>
      <c r="I156">
        <v>66</v>
      </c>
      <c r="J156">
        <v>2.3E-3</v>
      </c>
      <c r="K156">
        <v>3.2050999999999998</v>
      </c>
      <c r="L156">
        <v>87</v>
      </c>
      <c r="M156">
        <v>19</v>
      </c>
      <c r="N156">
        <v>13.7</v>
      </c>
      <c r="O156">
        <v>4.47</v>
      </c>
      <c r="P156" t="s">
        <v>3501</v>
      </c>
      <c r="Q156">
        <v>4.4678414120000003</v>
      </c>
      <c r="R156">
        <v>66</v>
      </c>
      <c r="S156">
        <v>66</v>
      </c>
      <c r="T156">
        <v>0</v>
      </c>
      <c r="U156">
        <v>0</v>
      </c>
      <c r="V156" t="s">
        <v>3555</v>
      </c>
      <c r="W156" t="s">
        <v>1682</v>
      </c>
      <c r="X156">
        <v>1</v>
      </c>
      <c r="Y156">
        <v>0</v>
      </c>
      <c r="Z156">
        <v>0</v>
      </c>
      <c r="AA156">
        <v>0</v>
      </c>
    </row>
    <row r="157" spans="1:27" x14ac:dyDescent="0.25">
      <c r="A157" t="s">
        <v>3627</v>
      </c>
      <c r="B157" t="s">
        <v>1304</v>
      </c>
      <c r="C157" t="s">
        <v>1304</v>
      </c>
      <c r="E157" t="s">
        <v>3626</v>
      </c>
      <c r="G157">
        <v>160846</v>
      </c>
      <c r="H157">
        <v>105766</v>
      </c>
      <c r="I157">
        <v>66</v>
      </c>
      <c r="J157">
        <v>2.3E-3</v>
      </c>
      <c r="K157">
        <v>3.2050999999999998</v>
      </c>
      <c r="L157">
        <v>87</v>
      </c>
      <c r="M157">
        <v>19</v>
      </c>
      <c r="N157">
        <v>13.7</v>
      </c>
      <c r="O157">
        <v>4.47</v>
      </c>
      <c r="P157" t="s">
        <v>3501</v>
      </c>
      <c r="Q157">
        <v>4.4678414120000003</v>
      </c>
      <c r="R157">
        <v>66</v>
      </c>
      <c r="S157">
        <v>66</v>
      </c>
      <c r="T157">
        <v>0</v>
      </c>
      <c r="U157">
        <v>0</v>
      </c>
      <c r="V157" t="s">
        <v>3555</v>
      </c>
      <c r="W157" t="s">
        <v>1682</v>
      </c>
      <c r="X157">
        <v>1</v>
      </c>
      <c r="Y157">
        <v>0</v>
      </c>
      <c r="Z157">
        <v>0</v>
      </c>
      <c r="AA157">
        <v>0</v>
      </c>
    </row>
    <row r="158" spans="1:27" x14ac:dyDescent="0.25">
      <c r="A158" t="s">
        <v>3627</v>
      </c>
      <c r="B158" t="s">
        <v>85</v>
      </c>
      <c r="C158" t="s">
        <v>85</v>
      </c>
      <c r="E158" t="s">
        <v>3626</v>
      </c>
      <c r="G158">
        <v>160845</v>
      </c>
      <c r="H158">
        <v>105711</v>
      </c>
      <c r="I158">
        <v>66</v>
      </c>
      <c r="J158">
        <v>2.3E-3</v>
      </c>
      <c r="K158">
        <v>3.2050999999999998</v>
      </c>
      <c r="L158">
        <v>87</v>
      </c>
      <c r="M158">
        <v>19</v>
      </c>
      <c r="N158">
        <v>13.7</v>
      </c>
      <c r="O158">
        <v>4.47</v>
      </c>
      <c r="P158" t="s">
        <v>3501</v>
      </c>
      <c r="Q158">
        <v>4.4678414120000003</v>
      </c>
      <c r="R158">
        <v>66</v>
      </c>
      <c r="S158">
        <v>66</v>
      </c>
      <c r="T158">
        <v>0</v>
      </c>
      <c r="U158">
        <v>0</v>
      </c>
      <c r="V158" t="s">
        <v>3555</v>
      </c>
      <c r="W158" t="s">
        <v>1682</v>
      </c>
      <c r="X158">
        <v>1</v>
      </c>
      <c r="Y158">
        <v>0</v>
      </c>
      <c r="Z158">
        <v>0</v>
      </c>
      <c r="AA158">
        <v>0</v>
      </c>
    </row>
    <row r="159" spans="1:27" x14ac:dyDescent="0.25">
      <c r="A159" t="s">
        <v>3627</v>
      </c>
      <c r="B159" t="s">
        <v>84</v>
      </c>
      <c r="C159" t="s">
        <v>84</v>
      </c>
      <c r="E159" t="s">
        <v>3626</v>
      </c>
      <c r="G159">
        <v>160806</v>
      </c>
      <c r="H159">
        <v>10216</v>
      </c>
      <c r="I159">
        <v>66</v>
      </c>
      <c r="J159">
        <v>2.3E-3</v>
      </c>
      <c r="K159">
        <v>3.2050999999999998</v>
      </c>
      <c r="L159">
        <v>87</v>
      </c>
      <c r="M159">
        <v>19</v>
      </c>
      <c r="N159">
        <v>13.7</v>
      </c>
      <c r="O159">
        <v>4.47</v>
      </c>
      <c r="P159" t="s">
        <v>3501</v>
      </c>
      <c r="Q159">
        <v>4.4678414120000003</v>
      </c>
      <c r="R159">
        <v>66</v>
      </c>
      <c r="S159">
        <v>66</v>
      </c>
      <c r="T159">
        <v>0</v>
      </c>
      <c r="U159">
        <v>0</v>
      </c>
      <c r="V159" t="s">
        <v>3555</v>
      </c>
      <c r="W159" t="s">
        <v>1682</v>
      </c>
      <c r="X159">
        <v>1</v>
      </c>
      <c r="Y159">
        <v>0</v>
      </c>
      <c r="Z159">
        <v>0</v>
      </c>
      <c r="AA159">
        <v>0</v>
      </c>
    </row>
    <row r="160" spans="1:27" x14ac:dyDescent="0.25">
      <c r="A160" t="s">
        <v>1320</v>
      </c>
      <c r="B160" t="s">
        <v>1318</v>
      </c>
      <c r="C160" t="s">
        <v>1318</v>
      </c>
      <c r="D160" t="s">
        <v>3625</v>
      </c>
      <c r="E160" t="s">
        <v>3624</v>
      </c>
      <c r="F160" t="s">
        <v>1320</v>
      </c>
      <c r="G160">
        <v>160883</v>
      </c>
      <c r="H160">
        <v>105887</v>
      </c>
      <c r="I160">
        <v>90</v>
      </c>
      <c r="J160">
        <v>2.3E-3</v>
      </c>
      <c r="K160">
        <v>3.2050999999999998</v>
      </c>
      <c r="L160">
        <v>87</v>
      </c>
      <c r="M160">
        <v>19</v>
      </c>
      <c r="N160">
        <v>13.7</v>
      </c>
      <c r="O160">
        <v>3.19</v>
      </c>
      <c r="P160" t="s">
        <v>3501</v>
      </c>
      <c r="Q160">
        <v>4.5238242939999997</v>
      </c>
      <c r="R160">
        <v>100</v>
      </c>
      <c r="S160">
        <v>100</v>
      </c>
      <c r="T160">
        <v>1</v>
      </c>
      <c r="U160">
        <v>1</v>
      </c>
      <c r="V160" t="s">
        <v>3496</v>
      </c>
      <c r="W160" t="s">
        <v>1682</v>
      </c>
      <c r="X160">
        <v>0</v>
      </c>
      <c r="Y160">
        <v>1</v>
      </c>
      <c r="Z160">
        <v>0</v>
      </c>
      <c r="AA160">
        <v>0</v>
      </c>
    </row>
    <row r="161" spans="1:27" x14ac:dyDescent="0.25">
      <c r="A161" t="s">
        <v>3516</v>
      </c>
      <c r="B161" t="s">
        <v>624</v>
      </c>
      <c r="C161" t="s">
        <v>624</v>
      </c>
      <c r="D161" t="s">
        <v>3623</v>
      </c>
      <c r="E161" t="s">
        <v>3622</v>
      </c>
      <c r="G161">
        <v>160670</v>
      </c>
      <c r="H161">
        <v>105913</v>
      </c>
      <c r="I161">
        <v>47</v>
      </c>
      <c r="J161">
        <v>1.9E-3</v>
      </c>
      <c r="K161">
        <v>3.2120000000000002</v>
      </c>
      <c r="L161">
        <v>78</v>
      </c>
      <c r="M161">
        <v>11.2</v>
      </c>
      <c r="N161" t="s">
        <v>25</v>
      </c>
      <c r="O161">
        <v>4.1900000000000004</v>
      </c>
      <c r="P161" t="s">
        <v>3501</v>
      </c>
      <c r="Q161">
        <v>4.1962375290000002</v>
      </c>
      <c r="R161" t="s">
        <v>25</v>
      </c>
      <c r="S161" t="s">
        <v>25</v>
      </c>
      <c r="T161" t="s">
        <v>25</v>
      </c>
      <c r="U161" t="s">
        <v>25</v>
      </c>
      <c r="V161" t="s">
        <v>25</v>
      </c>
      <c r="W161" t="s">
        <v>25</v>
      </c>
      <c r="X161" t="s">
        <v>25</v>
      </c>
      <c r="Y161" t="s">
        <v>25</v>
      </c>
      <c r="Z161" t="s">
        <v>25</v>
      </c>
      <c r="AA161" t="s">
        <v>25</v>
      </c>
    </row>
    <row r="162" spans="1:27" x14ac:dyDescent="0.25">
      <c r="A162" t="s">
        <v>3621</v>
      </c>
      <c r="B162" t="s">
        <v>411</v>
      </c>
      <c r="C162" t="s">
        <v>411</v>
      </c>
      <c r="D162" t="s">
        <v>3620</v>
      </c>
      <c r="E162" t="s">
        <v>3619</v>
      </c>
      <c r="F162" t="s">
        <v>3618</v>
      </c>
      <c r="G162">
        <v>161722</v>
      </c>
      <c r="H162">
        <v>126417</v>
      </c>
      <c r="I162">
        <v>40</v>
      </c>
      <c r="J162">
        <v>4.7000000000000002E-3</v>
      </c>
      <c r="K162">
        <v>3.2120000000000002</v>
      </c>
      <c r="L162">
        <v>2185</v>
      </c>
      <c r="M162" t="s">
        <v>25</v>
      </c>
      <c r="N162">
        <v>9.8000000000000007</v>
      </c>
      <c r="O162">
        <v>3.79</v>
      </c>
      <c r="P162" t="s">
        <v>3499</v>
      </c>
      <c r="Q162">
        <v>3.468150235</v>
      </c>
      <c r="R162" t="s">
        <v>25</v>
      </c>
      <c r="S162">
        <v>40</v>
      </c>
      <c r="T162" t="s">
        <v>25</v>
      </c>
      <c r="U162">
        <v>0</v>
      </c>
      <c r="V162" t="s">
        <v>3552</v>
      </c>
      <c r="W162" t="s">
        <v>1689</v>
      </c>
      <c r="X162">
        <v>0</v>
      </c>
      <c r="Y162">
        <v>0</v>
      </c>
      <c r="Z162">
        <v>0</v>
      </c>
      <c r="AA162">
        <v>1</v>
      </c>
    </row>
    <row r="163" spans="1:27" x14ac:dyDescent="0.25">
      <c r="A163" t="s">
        <v>3516</v>
      </c>
      <c r="B163" t="s">
        <v>161</v>
      </c>
      <c r="C163" t="s">
        <v>161</v>
      </c>
      <c r="E163" t="s">
        <v>3516</v>
      </c>
      <c r="G163">
        <v>172803</v>
      </c>
      <c r="H163">
        <v>126109</v>
      </c>
      <c r="I163" t="s">
        <v>25</v>
      </c>
      <c r="J163">
        <v>4.7000000000000002E-3</v>
      </c>
      <c r="K163">
        <v>3.218</v>
      </c>
      <c r="L163" t="s">
        <v>3617</v>
      </c>
      <c r="M163" t="s">
        <v>25</v>
      </c>
      <c r="N163" t="s">
        <v>25</v>
      </c>
      <c r="O163">
        <v>4.1900000000000004</v>
      </c>
      <c r="P163" t="s">
        <v>3501</v>
      </c>
      <c r="Q163">
        <v>4.1962375290000002</v>
      </c>
      <c r="R163" t="s">
        <v>25</v>
      </c>
      <c r="S163" t="s">
        <v>25</v>
      </c>
      <c r="T163" t="s">
        <v>25</v>
      </c>
      <c r="U163" t="s">
        <v>25</v>
      </c>
      <c r="V163" t="s">
        <v>25</v>
      </c>
      <c r="W163" t="s">
        <v>25</v>
      </c>
      <c r="X163" t="s">
        <v>25</v>
      </c>
      <c r="Y163" t="s">
        <v>25</v>
      </c>
      <c r="Z163" t="s">
        <v>25</v>
      </c>
      <c r="AA163" t="s">
        <v>25</v>
      </c>
    </row>
    <row r="164" spans="1:27" x14ac:dyDescent="0.25">
      <c r="A164" t="s">
        <v>3490</v>
      </c>
      <c r="B164" t="s">
        <v>164</v>
      </c>
      <c r="C164" t="s">
        <v>164</v>
      </c>
      <c r="E164" t="s">
        <v>27</v>
      </c>
      <c r="G164">
        <v>172714</v>
      </c>
      <c r="H164">
        <v>125576</v>
      </c>
      <c r="I164" t="s">
        <v>25</v>
      </c>
      <c r="J164">
        <v>4.7000000000000002E-3</v>
      </c>
      <c r="K164">
        <v>3.218</v>
      </c>
      <c r="L164" t="s">
        <v>3616</v>
      </c>
      <c r="M164" t="s">
        <v>25</v>
      </c>
      <c r="N164" t="s">
        <v>25</v>
      </c>
      <c r="O164" t="s">
        <v>25</v>
      </c>
      <c r="P164" t="s">
        <v>25</v>
      </c>
      <c r="Q164" t="s">
        <v>25</v>
      </c>
      <c r="R164" t="s">
        <v>25</v>
      </c>
      <c r="S164" t="s">
        <v>25</v>
      </c>
      <c r="T164" t="s">
        <v>25</v>
      </c>
      <c r="U164" t="s">
        <v>25</v>
      </c>
      <c r="V164" t="s">
        <v>25</v>
      </c>
      <c r="W164" t="s">
        <v>25</v>
      </c>
      <c r="X164" t="s">
        <v>25</v>
      </c>
      <c r="Y164" t="s">
        <v>25</v>
      </c>
      <c r="Z164" t="s">
        <v>25</v>
      </c>
      <c r="AA164" t="s">
        <v>25</v>
      </c>
    </row>
    <row r="165" spans="1:27" x14ac:dyDescent="0.25">
      <c r="A165" t="s">
        <v>3490</v>
      </c>
      <c r="B165" t="s">
        <v>1550</v>
      </c>
      <c r="C165" t="s">
        <v>1550</v>
      </c>
      <c r="E165" t="s">
        <v>27</v>
      </c>
      <c r="G165">
        <v>166467</v>
      </c>
      <c r="H165">
        <v>127393</v>
      </c>
      <c r="I165">
        <v>26.2</v>
      </c>
      <c r="J165" s="87">
        <v>1E-4</v>
      </c>
      <c r="K165">
        <v>3.222</v>
      </c>
      <c r="L165">
        <v>31</v>
      </c>
      <c r="M165">
        <v>8.1999999999999993</v>
      </c>
      <c r="N165" t="s">
        <v>25</v>
      </c>
      <c r="O165" t="s">
        <v>25</v>
      </c>
      <c r="P165" t="s">
        <v>25</v>
      </c>
      <c r="Q165" t="s">
        <v>25</v>
      </c>
      <c r="R165" t="s">
        <v>25</v>
      </c>
      <c r="S165" t="s">
        <v>25</v>
      </c>
      <c r="T165" t="s">
        <v>25</v>
      </c>
      <c r="U165" t="s">
        <v>25</v>
      </c>
      <c r="V165" t="s">
        <v>25</v>
      </c>
      <c r="W165" t="s">
        <v>25</v>
      </c>
      <c r="X165" t="s">
        <v>25</v>
      </c>
      <c r="Y165" t="s">
        <v>25</v>
      </c>
      <c r="Z165" t="s">
        <v>25</v>
      </c>
      <c r="AA165" t="s">
        <v>25</v>
      </c>
    </row>
    <row r="166" spans="1:27" x14ac:dyDescent="0.25">
      <c r="A166" t="s">
        <v>2138</v>
      </c>
      <c r="B166" t="s">
        <v>365</v>
      </c>
      <c r="C166" t="s">
        <v>3038</v>
      </c>
      <c r="D166" t="s">
        <v>3615</v>
      </c>
      <c r="E166" t="s">
        <v>3614</v>
      </c>
      <c r="F166" t="s">
        <v>366</v>
      </c>
      <c r="G166">
        <v>167049</v>
      </c>
      <c r="H166">
        <v>127259</v>
      </c>
      <c r="I166">
        <v>50</v>
      </c>
      <c r="J166">
        <v>4.4999999999999997E-3</v>
      </c>
      <c r="K166">
        <v>3.2227999999999999</v>
      </c>
      <c r="L166">
        <v>480</v>
      </c>
      <c r="M166">
        <v>12</v>
      </c>
      <c r="N166">
        <v>17.8</v>
      </c>
      <c r="O166">
        <v>3.65</v>
      </c>
      <c r="P166" t="s">
        <v>3501</v>
      </c>
      <c r="Q166">
        <v>4.4618992349999997</v>
      </c>
      <c r="R166">
        <v>50</v>
      </c>
      <c r="S166">
        <v>50</v>
      </c>
      <c r="T166">
        <v>0</v>
      </c>
      <c r="U166">
        <v>0</v>
      </c>
      <c r="V166" t="s">
        <v>3559</v>
      </c>
      <c r="W166" t="s">
        <v>1682</v>
      </c>
      <c r="X166">
        <v>0</v>
      </c>
      <c r="Y166">
        <v>0</v>
      </c>
      <c r="Z166">
        <v>1</v>
      </c>
      <c r="AA166">
        <v>0</v>
      </c>
    </row>
    <row r="167" spans="1:27" x14ac:dyDescent="0.25">
      <c r="A167" t="s">
        <v>3490</v>
      </c>
      <c r="B167" t="s">
        <v>3613</v>
      </c>
      <c r="C167" t="s">
        <v>3613</v>
      </c>
      <c r="E167" t="s">
        <v>27</v>
      </c>
      <c r="G167">
        <v>166613</v>
      </c>
      <c r="H167">
        <v>159441</v>
      </c>
      <c r="I167" t="s">
        <v>25</v>
      </c>
      <c r="J167" s="87">
        <v>2.0000000000000001E-4</v>
      </c>
      <c r="K167">
        <v>3.2326000000000001</v>
      </c>
      <c r="L167" t="s">
        <v>3612</v>
      </c>
      <c r="M167" t="s">
        <v>25</v>
      </c>
      <c r="N167" t="s">
        <v>25</v>
      </c>
      <c r="O167" t="s">
        <v>25</v>
      </c>
      <c r="P167" t="s">
        <v>25</v>
      </c>
      <c r="Q167" t="s">
        <v>25</v>
      </c>
      <c r="R167" t="s">
        <v>25</v>
      </c>
      <c r="S167" t="s">
        <v>25</v>
      </c>
      <c r="T167" t="s">
        <v>25</v>
      </c>
      <c r="U167" t="s">
        <v>25</v>
      </c>
      <c r="V167" t="s">
        <v>25</v>
      </c>
      <c r="W167" t="s">
        <v>25</v>
      </c>
      <c r="X167" t="s">
        <v>25</v>
      </c>
      <c r="Y167" t="s">
        <v>25</v>
      </c>
      <c r="Z167" t="s">
        <v>25</v>
      </c>
      <c r="AA167" t="s">
        <v>25</v>
      </c>
    </row>
    <row r="168" spans="1:27" x14ac:dyDescent="0.25">
      <c r="A168" t="s">
        <v>3490</v>
      </c>
      <c r="B168" t="s">
        <v>600</v>
      </c>
      <c r="C168" t="s">
        <v>600</v>
      </c>
      <c r="E168" t="s">
        <v>27</v>
      </c>
      <c r="G168">
        <v>166443</v>
      </c>
      <c r="H168">
        <v>125606</v>
      </c>
      <c r="I168" t="s">
        <v>25</v>
      </c>
      <c r="J168" s="87">
        <v>2.0000000000000001E-4</v>
      </c>
      <c r="K168">
        <v>3.2326000000000001</v>
      </c>
      <c r="L168" t="s">
        <v>3612</v>
      </c>
      <c r="M168" t="s">
        <v>25</v>
      </c>
      <c r="N168" t="s">
        <v>25</v>
      </c>
      <c r="O168" t="s">
        <v>25</v>
      </c>
      <c r="P168" t="s">
        <v>25</v>
      </c>
      <c r="Q168" t="s">
        <v>25</v>
      </c>
      <c r="R168" t="s">
        <v>25</v>
      </c>
      <c r="S168" t="s">
        <v>25</v>
      </c>
      <c r="T168" t="s">
        <v>25</v>
      </c>
      <c r="U168" t="s">
        <v>25</v>
      </c>
      <c r="V168" t="s">
        <v>25</v>
      </c>
      <c r="W168" t="s">
        <v>25</v>
      </c>
      <c r="X168" t="s">
        <v>25</v>
      </c>
      <c r="Y168" t="s">
        <v>25</v>
      </c>
      <c r="Z168" t="s">
        <v>25</v>
      </c>
      <c r="AA168" t="s">
        <v>25</v>
      </c>
    </row>
    <row r="169" spans="1:27" x14ac:dyDescent="0.25">
      <c r="A169" t="s">
        <v>3611</v>
      </c>
      <c r="B169" t="s">
        <v>650</v>
      </c>
      <c r="C169" t="s">
        <v>650</v>
      </c>
      <c r="D169" t="s">
        <v>3610</v>
      </c>
      <c r="E169" t="s">
        <v>3610</v>
      </c>
      <c r="F169" t="s">
        <v>3609</v>
      </c>
      <c r="G169">
        <v>164712</v>
      </c>
      <c r="H169">
        <v>126436</v>
      </c>
      <c r="I169">
        <v>190</v>
      </c>
      <c r="J169">
        <v>3.8999999999999998E-3</v>
      </c>
      <c r="K169">
        <v>3.2433999999999998</v>
      </c>
      <c r="L169" s="88">
        <v>10199</v>
      </c>
      <c r="M169">
        <v>4.5</v>
      </c>
      <c r="N169">
        <v>15.2</v>
      </c>
      <c r="O169">
        <v>4.3499999999999996</v>
      </c>
      <c r="P169" t="s">
        <v>3501</v>
      </c>
      <c r="Q169">
        <v>4.8193840000000003</v>
      </c>
      <c r="R169">
        <v>190</v>
      </c>
      <c r="S169">
        <v>190</v>
      </c>
      <c r="T169">
        <v>1</v>
      </c>
      <c r="U169">
        <v>1</v>
      </c>
      <c r="V169" t="s">
        <v>3555</v>
      </c>
      <c r="W169" t="s">
        <v>1682</v>
      </c>
      <c r="X169">
        <v>1</v>
      </c>
      <c r="Y169">
        <v>0</v>
      </c>
      <c r="Z169">
        <v>0</v>
      </c>
      <c r="AA169">
        <v>0</v>
      </c>
    </row>
    <row r="170" spans="1:27" x14ac:dyDescent="0.25">
      <c r="A170" t="s">
        <v>3605</v>
      </c>
      <c r="B170" t="s">
        <v>100</v>
      </c>
      <c r="C170" t="s">
        <v>100</v>
      </c>
      <c r="E170" t="s">
        <v>3605</v>
      </c>
      <c r="G170">
        <v>171342</v>
      </c>
      <c r="H170">
        <v>126759</v>
      </c>
      <c r="I170">
        <v>125</v>
      </c>
      <c r="J170">
        <v>3.3E-3</v>
      </c>
      <c r="K170">
        <v>3.2490999999999999</v>
      </c>
      <c r="L170" t="s">
        <v>25</v>
      </c>
      <c r="M170" t="s">
        <v>25</v>
      </c>
      <c r="N170">
        <v>26.2</v>
      </c>
      <c r="O170">
        <v>3.24</v>
      </c>
      <c r="P170" t="s">
        <v>3501</v>
      </c>
      <c r="Q170">
        <v>4.2877628239999996</v>
      </c>
      <c r="R170">
        <v>125</v>
      </c>
      <c r="S170">
        <v>125</v>
      </c>
      <c r="T170">
        <v>1</v>
      </c>
      <c r="U170">
        <v>1</v>
      </c>
      <c r="V170" t="s">
        <v>3559</v>
      </c>
      <c r="W170" t="s">
        <v>1682</v>
      </c>
      <c r="X170">
        <v>0</v>
      </c>
      <c r="Y170">
        <v>0</v>
      </c>
      <c r="Z170">
        <v>1</v>
      </c>
      <c r="AA170">
        <v>0</v>
      </c>
    </row>
    <row r="171" spans="1:27" x14ac:dyDescent="0.25">
      <c r="A171" t="s">
        <v>3605</v>
      </c>
      <c r="B171" t="s">
        <v>3608</v>
      </c>
      <c r="C171" t="s">
        <v>3607</v>
      </c>
      <c r="E171" t="s">
        <v>3605</v>
      </c>
      <c r="G171">
        <v>171338</v>
      </c>
      <c r="H171">
        <v>279605</v>
      </c>
      <c r="I171">
        <v>125</v>
      </c>
      <c r="J171">
        <v>3.3E-3</v>
      </c>
      <c r="K171">
        <v>3.2490999999999999</v>
      </c>
      <c r="L171" t="s">
        <v>25</v>
      </c>
      <c r="M171" t="s">
        <v>25</v>
      </c>
      <c r="N171">
        <v>26.2</v>
      </c>
      <c r="O171">
        <v>3.24</v>
      </c>
      <c r="P171" t="s">
        <v>3501</v>
      </c>
      <c r="Q171">
        <v>4.2877628239999996</v>
      </c>
      <c r="R171">
        <v>125</v>
      </c>
      <c r="S171">
        <v>125</v>
      </c>
      <c r="T171">
        <v>1</v>
      </c>
      <c r="U171">
        <v>1</v>
      </c>
      <c r="V171" t="s">
        <v>3559</v>
      </c>
      <c r="W171" t="s">
        <v>1682</v>
      </c>
      <c r="X171">
        <v>0</v>
      </c>
      <c r="Y171">
        <v>0</v>
      </c>
      <c r="Z171">
        <v>1</v>
      </c>
      <c r="AA171">
        <v>0</v>
      </c>
    </row>
    <row r="172" spans="1:27" x14ac:dyDescent="0.25">
      <c r="A172" t="s">
        <v>3605</v>
      </c>
      <c r="B172" t="s">
        <v>96</v>
      </c>
      <c r="C172" t="s">
        <v>96</v>
      </c>
      <c r="D172" t="s">
        <v>3606</v>
      </c>
      <c r="E172" t="s">
        <v>3605</v>
      </c>
      <c r="F172" t="s">
        <v>3604</v>
      </c>
      <c r="G172">
        <v>171341</v>
      </c>
      <c r="H172">
        <v>126758</v>
      </c>
      <c r="I172">
        <v>125</v>
      </c>
      <c r="J172">
        <v>3.3E-3</v>
      </c>
      <c r="K172">
        <v>3.2490999999999999</v>
      </c>
      <c r="L172">
        <v>58</v>
      </c>
      <c r="M172">
        <v>32</v>
      </c>
      <c r="N172">
        <v>26.2</v>
      </c>
      <c r="O172">
        <v>3.24</v>
      </c>
      <c r="P172" t="s">
        <v>3501</v>
      </c>
      <c r="Q172">
        <v>4.2877628239999996</v>
      </c>
      <c r="R172">
        <v>125</v>
      </c>
      <c r="S172">
        <v>125</v>
      </c>
      <c r="T172">
        <v>1</v>
      </c>
      <c r="U172">
        <v>1</v>
      </c>
      <c r="V172" t="s">
        <v>3559</v>
      </c>
      <c r="W172" t="s">
        <v>1682</v>
      </c>
      <c r="X172">
        <v>0</v>
      </c>
      <c r="Y172">
        <v>0</v>
      </c>
      <c r="Z172">
        <v>1</v>
      </c>
      <c r="AA172">
        <v>0</v>
      </c>
    </row>
    <row r="173" spans="1:27" x14ac:dyDescent="0.25">
      <c r="A173" t="s">
        <v>2138</v>
      </c>
      <c r="B173" t="s">
        <v>628</v>
      </c>
      <c r="C173" t="s">
        <v>628</v>
      </c>
      <c r="D173" t="s">
        <v>3603</v>
      </c>
      <c r="E173" t="s">
        <v>3602</v>
      </c>
      <c r="F173" t="s">
        <v>629</v>
      </c>
      <c r="G173">
        <v>167044</v>
      </c>
      <c r="H173">
        <v>150637</v>
      </c>
      <c r="I173">
        <v>50</v>
      </c>
      <c r="J173">
        <v>3.3999999999999998E-3</v>
      </c>
      <c r="K173">
        <v>3.26</v>
      </c>
      <c r="L173">
        <v>240</v>
      </c>
      <c r="M173">
        <v>16.5</v>
      </c>
      <c r="N173">
        <v>17.8</v>
      </c>
      <c r="O173">
        <v>3.65</v>
      </c>
      <c r="P173" t="s">
        <v>3501</v>
      </c>
      <c r="Q173">
        <v>4.4618992349999997</v>
      </c>
      <c r="R173">
        <v>50</v>
      </c>
      <c r="S173">
        <v>50</v>
      </c>
      <c r="T173">
        <v>0</v>
      </c>
      <c r="U173">
        <v>0</v>
      </c>
      <c r="V173" t="s">
        <v>3559</v>
      </c>
      <c r="W173" t="s">
        <v>1682</v>
      </c>
      <c r="X173">
        <v>0</v>
      </c>
      <c r="Y173">
        <v>0</v>
      </c>
      <c r="Z173">
        <v>1</v>
      </c>
      <c r="AA173">
        <v>0</v>
      </c>
    </row>
    <row r="174" spans="1:27" x14ac:dyDescent="0.25">
      <c r="A174" t="s">
        <v>3516</v>
      </c>
      <c r="B174" t="s">
        <v>1331</v>
      </c>
      <c r="C174" t="s">
        <v>1331</v>
      </c>
      <c r="D174" t="s">
        <v>3601</v>
      </c>
      <c r="E174" t="s">
        <v>3600</v>
      </c>
      <c r="G174">
        <v>164777</v>
      </c>
      <c r="H174">
        <v>126442</v>
      </c>
      <c r="I174">
        <v>30.5</v>
      </c>
      <c r="J174">
        <v>6.1999999999999998E-3</v>
      </c>
      <c r="K174">
        <v>3.2667000000000002</v>
      </c>
      <c r="L174">
        <v>21</v>
      </c>
      <c r="M174">
        <v>13.5</v>
      </c>
      <c r="N174" t="s">
        <v>25</v>
      </c>
      <c r="O174">
        <v>4.1900000000000004</v>
      </c>
      <c r="P174" t="s">
        <v>3501</v>
      </c>
      <c r="Q174">
        <v>4.1962375290000002</v>
      </c>
      <c r="R174" t="s">
        <v>25</v>
      </c>
      <c r="S174" t="s">
        <v>25</v>
      </c>
      <c r="T174" t="s">
        <v>25</v>
      </c>
      <c r="U174" t="s">
        <v>25</v>
      </c>
      <c r="V174" t="s">
        <v>25</v>
      </c>
      <c r="W174" t="s">
        <v>25</v>
      </c>
      <c r="X174" t="s">
        <v>25</v>
      </c>
      <c r="Y174" t="s">
        <v>25</v>
      </c>
      <c r="Z174" t="s">
        <v>25</v>
      </c>
      <c r="AA174" t="s">
        <v>25</v>
      </c>
    </row>
    <row r="175" spans="1:27" x14ac:dyDescent="0.25">
      <c r="A175" t="s">
        <v>3597</v>
      </c>
      <c r="B175" t="s">
        <v>1002</v>
      </c>
      <c r="C175" t="s">
        <v>1002</v>
      </c>
      <c r="D175" t="s">
        <v>3599</v>
      </c>
      <c r="E175" t="s">
        <v>3598</v>
      </c>
      <c r="F175" t="s">
        <v>3597</v>
      </c>
      <c r="G175">
        <v>172888</v>
      </c>
      <c r="H175">
        <v>127140</v>
      </c>
      <c r="I175">
        <v>45</v>
      </c>
      <c r="J175">
        <v>4.1999999999999997E-3</v>
      </c>
      <c r="K175">
        <v>3.2694999999999999</v>
      </c>
      <c r="L175">
        <v>550</v>
      </c>
      <c r="M175">
        <v>11.5</v>
      </c>
      <c r="N175">
        <v>17</v>
      </c>
      <c r="O175">
        <v>3.67</v>
      </c>
      <c r="P175" t="s">
        <v>3501</v>
      </c>
      <c r="Q175">
        <v>3.9433995290000001</v>
      </c>
      <c r="R175">
        <v>45</v>
      </c>
      <c r="S175">
        <v>45</v>
      </c>
      <c r="T175">
        <v>0</v>
      </c>
      <c r="U175">
        <v>0</v>
      </c>
      <c r="V175" t="s">
        <v>3559</v>
      </c>
      <c r="W175" t="s">
        <v>1682</v>
      </c>
      <c r="X175">
        <v>0</v>
      </c>
      <c r="Y175">
        <v>0</v>
      </c>
      <c r="Z175">
        <v>1</v>
      </c>
      <c r="AA175">
        <v>0</v>
      </c>
    </row>
    <row r="176" spans="1:27" x14ac:dyDescent="0.25">
      <c r="A176" t="s">
        <v>991</v>
      </c>
      <c r="B176" t="s">
        <v>1461</v>
      </c>
      <c r="C176" t="s">
        <v>3596</v>
      </c>
      <c r="D176" t="s">
        <v>3595</v>
      </c>
      <c r="E176" t="s">
        <v>1462</v>
      </c>
      <c r="F176" t="s">
        <v>991</v>
      </c>
      <c r="G176">
        <v>173001</v>
      </c>
      <c r="H176">
        <v>127160</v>
      </c>
      <c r="I176">
        <v>70</v>
      </c>
      <c r="J176">
        <v>3.8E-3</v>
      </c>
      <c r="K176">
        <v>3.2751000000000001</v>
      </c>
      <c r="L176">
        <v>30</v>
      </c>
      <c r="M176">
        <v>10.5</v>
      </c>
      <c r="N176">
        <v>26</v>
      </c>
      <c r="O176">
        <v>4.17</v>
      </c>
      <c r="P176" t="s">
        <v>3501</v>
      </c>
      <c r="Q176">
        <v>4.002702824</v>
      </c>
      <c r="R176">
        <v>70</v>
      </c>
      <c r="S176">
        <v>70</v>
      </c>
      <c r="T176">
        <v>0</v>
      </c>
      <c r="U176">
        <v>0</v>
      </c>
      <c r="V176" t="s">
        <v>3559</v>
      </c>
      <c r="W176" t="s">
        <v>1682</v>
      </c>
      <c r="X176">
        <v>0</v>
      </c>
      <c r="Y176">
        <v>0</v>
      </c>
      <c r="Z176">
        <v>1</v>
      </c>
      <c r="AA176">
        <v>0</v>
      </c>
    </row>
    <row r="177" spans="1:27" x14ac:dyDescent="0.25">
      <c r="A177" t="s">
        <v>3594</v>
      </c>
      <c r="B177" t="s">
        <v>1390</v>
      </c>
      <c r="C177" t="s">
        <v>1390</v>
      </c>
      <c r="D177" t="s">
        <v>3593</v>
      </c>
      <c r="E177" t="s">
        <v>3592</v>
      </c>
      <c r="F177" t="s">
        <v>3591</v>
      </c>
      <c r="G177">
        <v>172414</v>
      </c>
      <c r="H177">
        <v>127023</v>
      </c>
      <c r="I177">
        <v>66</v>
      </c>
      <c r="J177">
        <v>3.5999999999999999E-3</v>
      </c>
      <c r="K177">
        <v>3.28</v>
      </c>
      <c r="L177">
        <v>741</v>
      </c>
      <c r="M177" t="s">
        <v>25</v>
      </c>
      <c r="N177">
        <v>10.6</v>
      </c>
      <c r="O177">
        <v>3.61</v>
      </c>
      <c r="P177" t="s">
        <v>3499</v>
      </c>
      <c r="Q177">
        <v>3.61</v>
      </c>
      <c r="R177" t="s">
        <v>25</v>
      </c>
      <c r="S177">
        <v>66</v>
      </c>
      <c r="T177" t="s">
        <v>25</v>
      </c>
      <c r="U177">
        <v>0</v>
      </c>
      <c r="V177" t="s">
        <v>3552</v>
      </c>
      <c r="W177" t="s">
        <v>1695</v>
      </c>
      <c r="X177">
        <v>0</v>
      </c>
      <c r="Y177">
        <v>0</v>
      </c>
      <c r="Z177">
        <v>0</v>
      </c>
      <c r="AA177">
        <v>1</v>
      </c>
    </row>
    <row r="178" spans="1:27" x14ac:dyDescent="0.25">
      <c r="A178" t="s">
        <v>3516</v>
      </c>
      <c r="B178" t="s">
        <v>645</v>
      </c>
      <c r="C178" t="s">
        <v>645</v>
      </c>
      <c r="D178" t="s">
        <v>3590</v>
      </c>
      <c r="E178" t="s">
        <v>3589</v>
      </c>
      <c r="G178">
        <v>164772</v>
      </c>
      <c r="H178">
        <v>126435</v>
      </c>
      <c r="I178">
        <v>15</v>
      </c>
      <c r="J178">
        <v>1.8797499999999999E-3</v>
      </c>
      <c r="K178">
        <v>3.2909999999999999</v>
      </c>
      <c r="L178" t="s">
        <v>3588</v>
      </c>
      <c r="M178" t="s">
        <v>25</v>
      </c>
      <c r="N178" t="s">
        <v>25</v>
      </c>
      <c r="O178">
        <v>4.1900000000000004</v>
      </c>
      <c r="P178" t="s">
        <v>3501</v>
      </c>
      <c r="Q178">
        <v>4.1962375290000002</v>
      </c>
      <c r="R178" t="s">
        <v>25</v>
      </c>
      <c r="S178" t="s">
        <v>25</v>
      </c>
      <c r="T178" t="s">
        <v>25</v>
      </c>
      <c r="U178" t="s">
        <v>25</v>
      </c>
      <c r="V178" t="s">
        <v>25</v>
      </c>
      <c r="W178" t="s">
        <v>25</v>
      </c>
      <c r="X178" t="s">
        <v>25</v>
      </c>
      <c r="Y178" t="s">
        <v>25</v>
      </c>
      <c r="Z178" t="s">
        <v>25</v>
      </c>
      <c r="AA178" t="s">
        <v>25</v>
      </c>
    </row>
    <row r="179" spans="1:27" x14ac:dyDescent="0.25">
      <c r="A179" t="s">
        <v>1400</v>
      </c>
      <c r="B179" t="s">
        <v>1399</v>
      </c>
      <c r="C179" t="s">
        <v>1399</v>
      </c>
      <c r="D179" t="s">
        <v>3587</v>
      </c>
      <c r="E179" t="s">
        <v>3586</v>
      </c>
      <c r="F179" t="s">
        <v>1400</v>
      </c>
      <c r="G179">
        <v>172749</v>
      </c>
      <c r="H179">
        <v>127150</v>
      </c>
      <c r="I179">
        <v>75</v>
      </c>
      <c r="J179">
        <v>5.4999999999999997E-3</v>
      </c>
      <c r="K179">
        <v>3.3047</v>
      </c>
      <c r="L179">
        <v>7</v>
      </c>
      <c r="M179">
        <v>25</v>
      </c>
      <c r="N179">
        <v>11</v>
      </c>
      <c r="O179">
        <v>3.79</v>
      </c>
      <c r="P179" t="s">
        <v>3501</v>
      </c>
      <c r="Q179">
        <v>4.5759439999999998</v>
      </c>
      <c r="R179">
        <v>100</v>
      </c>
      <c r="S179">
        <v>100</v>
      </c>
      <c r="T179">
        <v>1</v>
      </c>
      <c r="U179">
        <v>1</v>
      </c>
      <c r="V179" t="s">
        <v>3555</v>
      </c>
      <c r="W179" t="s">
        <v>1682</v>
      </c>
      <c r="X179">
        <v>1</v>
      </c>
      <c r="Y179">
        <v>0</v>
      </c>
      <c r="Z179">
        <v>0</v>
      </c>
      <c r="AA179">
        <v>0</v>
      </c>
    </row>
    <row r="180" spans="1:27" x14ac:dyDescent="0.25">
      <c r="A180" t="s">
        <v>3503</v>
      </c>
      <c r="B180" t="s">
        <v>430</v>
      </c>
      <c r="C180" t="s">
        <v>430</v>
      </c>
      <c r="D180" t="s">
        <v>3585</v>
      </c>
      <c r="E180" t="s">
        <v>3584</v>
      </c>
      <c r="G180">
        <v>161341</v>
      </c>
      <c r="H180">
        <v>126285</v>
      </c>
      <c r="I180">
        <v>180</v>
      </c>
      <c r="J180" s="87">
        <v>5.9999999999999995E-4</v>
      </c>
      <c r="K180">
        <v>3.3130000000000002</v>
      </c>
      <c r="L180">
        <v>957</v>
      </c>
      <c r="M180">
        <v>10</v>
      </c>
      <c r="N180" t="s">
        <v>25</v>
      </c>
      <c r="O180">
        <v>4.2</v>
      </c>
      <c r="P180" t="s">
        <v>3501</v>
      </c>
      <c r="Q180">
        <v>4.2179040590000003</v>
      </c>
      <c r="R180" t="s">
        <v>25</v>
      </c>
      <c r="S180" t="s">
        <v>25</v>
      </c>
      <c r="T180" t="s">
        <v>25</v>
      </c>
      <c r="U180" t="s">
        <v>25</v>
      </c>
      <c r="V180" t="s">
        <v>25</v>
      </c>
      <c r="W180" t="s">
        <v>25</v>
      </c>
      <c r="X180" t="s">
        <v>25</v>
      </c>
      <c r="Y180" t="s">
        <v>25</v>
      </c>
      <c r="Z180" t="s">
        <v>25</v>
      </c>
      <c r="AA180" t="s">
        <v>25</v>
      </c>
    </row>
    <row r="181" spans="1:27" x14ac:dyDescent="0.25">
      <c r="A181" t="s">
        <v>3516</v>
      </c>
      <c r="B181" t="s">
        <v>107</v>
      </c>
      <c r="C181" t="s">
        <v>107</v>
      </c>
      <c r="D181" t="s">
        <v>3583</v>
      </c>
      <c r="E181" t="s">
        <v>3582</v>
      </c>
      <c r="G181">
        <v>161128</v>
      </c>
      <c r="H181">
        <v>126281</v>
      </c>
      <c r="I181">
        <v>100</v>
      </c>
      <c r="J181" s="87">
        <v>5.9999999999999995E-4</v>
      </c>
      <c r="K181">
        <v>3.3130000000000002</v>
      </c>
      <c r="L181">
        <v>957</v>
      </c>
      <c r="M181">
        <v>10</v>
      </c>
      <c r="N181" t="s">
        <v>25</v>
      </c>
      <c r="O181">
        <v>4.1900000000000004</v>
      </c>
      <c r="P181" t="s">
        <v>3501</v>
      </c>
      <c r="Q181">
        <v>4.1962375290000002</v>
      </c>
      <c r="R181" t="s">
        <v>25</v>
      </c>
      <c r="S181" t="s">
        <v>25</v>
      </c>
      <c r="T181" t="s">
        <v>25</v>
      </c>
      <c r="U181" t="s">
        <v>25</v>
      </c>
      <c r="V181" t="s">
        <v>25</v>
      </c>
      <c r="W181" t="s">
        <v>25</v>
      </c>
      <c r="X181" t="s">
        <v>25</v>
      </c>
      <c r="Y181" t="s">
        <v>25</v>
      </c>
      <c r="Z181" t="s">
        <v>25</v>
      </c>
      <c r="AA181" t="s">
        <v>25</v>
      </c>
    </row>
    <row r="182" spans="1:27" x14ac:dyDescent="0.25">
      <c r="A182" t="s">
        <v>3516</v>
      </c>
      <c r="B182" t="s">
        <v>106</v>
      </c>
      <c r="C182" t="s">
        <v>106</v>
      </c>
      <c r="D182" t="s">
        <v>3581</v>
      </c>
      <c r="E182" t="s">
        <v>3580</v>
      </c>
      <c r="F182" t="s">
        <v>108</v>
      </c>
      <c r="G182">
        <v>161125</v>
      </c>
      <c r="H182">
        <v>125425</v>
      </c>
      <c r="I182" t="s">
        <v>25</v>
      </c>
      <c r="J182" s="87">
        <v>5.9999999999999995E-4</v>
      </c>
      <c r="K182">
        <v>3.3130000000000002</v>
      </c>
      <c r="L182">
        <v>957</v>
      </c>
      <c r="M182">
        <v>10</v>
      </c>
      <c r="N182" t="s">
        <v>25</v>
      </c>
      <c r="O182">
        <v>4.1900000000000004</v>
      </c>
      <c r="P182" t="s">
        <v>3501</v>
      </c>
      <c r="Q182">
        <v>4.1962375290000002</v>
      </c>
      <c r="R182" t="s">
        <v>25</v>
      </c>
      <c r="S182" t="s">
        <v>25</v>
      </c>
      <c r="T182" t="s">
        <v>25</v>
      </c>
      <c r="U182" t="s">
        <v>25</v>
      </c>
      <c r="V182" t="s">
        <v>25</v>
      </c>
      <c r="W182" t="s">
        <v>25</v>
      </c>
      <c r="X182" t="s">
        <v>25</v>
      </c>
      <c r="Y182" t="s">
        <v>25</v>
      </c>
      <c r="Z182" t="s">
        <v>25</v>
      </c>
      <c r="AA182" t="s">
        <v>25</v>
      </c>
    </row>
    <row r="183" spans="1:27" x14ac:dyDescent="0.25">
      <c r="A183" t="s">
        <v>3516</v>
      </c>
      <c r="B183" t="s">
        <v>165</v>
      </c>
      <c r="C183" t="s">
        <v>165</v>
      </c>
      <c r="D183" t="s">
        <v>3579</v>
      </c>
      <c r="E183" t="s">
        <v>3578</v>
      </c>
      <c r="G183">
        <v>172806</v>
      </c>
      <c r="H183">
        <v>127124</v>
      </c>
      <c r="I183">
        <v>18</v>
      </c>
      <c r="J183">
        <v>2.8E-3</v>
      </c>
      <c r="K183">
        <v>3.34</v>
      </c>
      <c r="L183">
        <v>18</v>
      </c>
      <c r="M183">
        <v>9</v>
      </c>
      <c r="N183" t="s">
        <v>25</v>
      </c>
      <c r="O183">
        <v>4.1900000000000004</v>
      </c>
      <c r="P183" t="s">
        <v>3501</v>
      </c>
      <c r="Q183">
        <v>4.1962375290000002</v>
      </c>
      <c r="R183" t="s">
        <v>25</v>
      </c>
      <c r="S183" t="s">
        <v>25</v>
      </c>
      <c r="T183" t="s">
        <v>25</v>
      </c>
      <c r="U183" t="s">
        <v>25</v>
      </c>
      <c r="V183" t="s">
        <v>25</v>
      </c>
      <c r="W183" t="s">
        <v>25</v>
      </c>
      <c r="X183" t="s">
        <v>25</v>
      </c>
      <c r="Y183" t="s">
        <v>25</v>
      </c>
      <c r="Z183" t="s">
        <v>25</v>
      </c>
      <c r="AA183" t="s">
        <v>25</v>
      </c>
    </row>
    <row r="184" spans="1:27" x14ac:dyDescent="0.25">
      <c r="A184" t="s">
        <v>3577</v>
      </c>
      <c r="B184" t="s">
        <v>918</v>
      </c>
      <c r="C184" t="s">
        <v>918</v>
      </c>
      <c r="D184" t="s">
        <v>3576</v>
      </c>
      <c r="E184" t="s">
        <v>3575</v>
      </c>
      <c r="G184">
        <v>164502</v>
      </c>
      <c r="H184">
        <v>126554</v>
      </c>
      <c r="I184">
        <v>32.9</v>
      </c>
      <c r="J184">
        <v>4.4000000000000003E-3</v>
      </c>
      <c r="K184">
        <v>3.3450000000000002</v>
      </c>
      <c r="L184">
        <v>34</v>
      </c>
      <c r="M184">
        <v>13.6</v>
      </c>
      <c r="N184">
        <v>36.200000000000003</v>
      </c>
      <c r="O184">
        <v>4.09</v>
      </c>
      <c r="P184" t="s">
        <v>3501</v>
      </c>
      <c r="Q184">
        <v>4.8827138239999996</v>
      </c>
      <c r="R184">
        <v>200</v>
      </c>
      <c r="S184">
        <v>200</v>
      </c>
      <c r="T184">
        <v>1</v>
      </c>
      <c r="U184">
        <v>1</v>
      </c>
      <c r="V184" t="s">
        <v>3555</v>
      </c>
      <c r="W184" t="s">
        <v>1684</v>
      </c>
      <c r="X184">
        <v>1</v>
      </c>
      <c r="Y184">
        <v>0</v>
      </c>
      <c r="Z184">
        <v>0</v>
      </c>
      <c r="AA184">
        <v>0</v>
      </c>
    </row>
    <row r="185" spans="1:27" x14ac:dyDescent="0.25">
      <c r="A185" t="s">
        <v>3574</v>
      </c>
      <c r="B185" t="s">
        <v>1621</v>
      </c>
      <c r="C185" t="s">
        <v>1621</v>
      </c>
      <c r="D185" t="s">
        <v>3573</v>
      </c>
      <c r="E185" t="s">
        <v>3572</v>
      </c>
      <c r="G185">
        <v>164755</v>
      </c>
      <c r="H185">
        <v>126445</v>
      </c>
      <c r="I185">
        <v>45</v>
      </c>
      <c r="J185">
        <v>3.8E-3</v>
      </c>
      <c r="K185">
        <v>3.3664999999999998</v>
      </c>
      <c r="L185">
        <v>147</v>
      </c>
      <c r="M185">
        <v>18</v>
      </c>
      <c r="N185" t="s">
        <v>25</v>
      </c>
      <c r="O185">
        <v>3.83</v>
      </c>
      <c r="P185" t="s">
        <v>3501</v>
      </c>
      <c r="Q185">
        <v>3.8172567650000002</v>
      </c>
      <c r="R185">
        <v>45</v>
      </c>
      <c r="S185">
        <v>45</v>
      </c>
      <c r="T185">
        <v>0</v>
      </c>
      <c r="U185">
        <v>0</v>
      </c>
      <c r="V185" t="s">
        <v>3559</v>
      </c>
      <c r="W185" t="s">
        <v>1682</v>
      </c>
      <c r="X185">
        <v>0</v>
      </c>
      <c r="Y185">
        <v>0</v>
      </c>
      <c r="Z185">
        <v>1</v>
      </c>
      <c r="AA185">
        <v>0</v>
      </c>
    </row>
    <row r="186" spans="1:27" x14ac:dyDescent="0.25">
      <c r="A186" t="s">
        <v>3500</v>
      </c>
      <c r="B186" t="s">
        <v>1146</v>
      </c>
      <c r="C186" t="s">
        <v>1146</v>
      </c>
      <c r="E186" t="s">
        <v>1149</v>
      </c>
      <c r="G186">
        <v>162039</v>
      </c>
      <c r="H186">
        <v>126736</v>
      </c>
      <c r="I186">
        <v>45</v>
      </c>
      <c r="J186">
        <v>2.3E-6</v>
      </c>
      <c r="K186">
        <v>3.37</v>
      </c>
      <c r="L186" t="s">
        <v>3571</v>
      </c>
      <c r="M186" t="s">
        <v>25</v>
      </c>
      <c r="N186" t="s">
        <v>25</v>
      </c>
      <c r="O186">
        <v>3.43</v>
      </c>
      <c r="P186" t="s">
        <v>3499</v>
      </c>
      <c r="Q186">
        <v>3.43</v>
      </c>
      <c r="R186" t="s">
        <v>25</v>
      </c>
      <c r="S186" t="s">
        <v>25</v>
      </c>
      <c r="T186" t="s">
        <v>25</v>
      </c>
      <c r="U186" t="s">
        <v>25</v>
      </c>
      <c r="V186" t="s">
        <v>25</v>
      </c>
      <c r="W186" t="s">
        <v>25</v>
      </c>
      <c r="X186" t="s">
        <v>25</v>
      </c>
      <c r="Y186" t="s">
        <v>25</v>
      </c>
      <c r="Z186" t="s">
        <v>25</v>
      </c>
      <c r="AA186" t="s">
        <v>25</v>
      </c>
    </row>
    <row r="187" spans="1:27" x14ac:dyDescent="0.25">
      <c r="A187" t="s">
        <v>3490</v>
      </c>
      <c r="B187" t="s">
        <v>1544</v>
      </c>
      <c r="C187" t="s">
        <v>1544</v>
      </c>
      <c r="E187" t="s">
        <v>27</v>
      </c>
      <c r="G187">
        <v>166444</v>
      </c>
      <c r="H187">
        <v>126227</v>
      </c>
      <c r="I187" t="s">
        <v>25</v>
      </c>
      <c r="J187" s="87">
        <v>1E-4</v>
      </c>
      <c r="K187">
        <v>3.3877000000000002</v>
      </c>
      <c r="L187" t="s">
        <v>3570</v>
      </c>
      <c r="M187" t="s">
        <v>25</v>
      </c>
      <c r="N187" t="s">
        <v>25</v>
      </c>
      <c r="O187" t="s">
        <v>25</v>
      </c>
      <c r="P187" t="s">
        <v>25</v>
      </c>
      <c r="Q187" t="s">
        <v>25</v>
      </c>
      <c r="R187" t="s">
        <v>25</v>
      </c>
      <c r="S187" t="s">
        <v>25</v>
      </c>
      <c r="T187" t="s">
        <v>25</v>
      </c>
      <c r="U187" t="s">
        <v>25</v>
      </c>
      <c r="V187" t="s">
        <v>25</v>
      </c>
      <c r="W187" t="s">
        <v>25</v>
      </c>
      <c r="X187" t="s">
        <v>25</v>
      </c>
      <c r="Y187" t="s">
        <v>25</v>
      </c>
      <c r="Z187" t="s">
        <v>25</v>
      </c>
      <c r="AA187" t="s">
        <v>25</v>
      </c>
    </row>
    <row r="188" spans="1:27" x14ac:dyDescent="0.25">
      <c r="A188" t="s">
        <v>3558</v>
      </c>
      <c r="B188" t="s">
        <v>1217</v>
      </c>
      <c r="C188" t="s">
        <v>1217</v>
      </c>
      <c r="D188" t="s">
        <v>3569</v>
      </c>
      <c r="E188" t="s">
        <v>3568</v>
      </c>
      <c r="F188" t="s">
        <v>1219</v>
      </c>
      <c r="G188">
        <v>164751</v>
      </c>
      <c r="H188">
        <v>126501</v>
      </c>
      <c r="I188">
        <v>65</v>
      </c>
      <c r="J188">
        <v>2.2000000000000001E-3</v>
      </c>
      <c r="K188">
        <v>3.3892000000000002</v>
      </c>
      <c r="L188">
        <v>25</v>
      </c>
      <c r="M188">
        <v>19</v>
      </c>
      <c r="N188" t="s">
        <v>25</v>
      </c>
      <c r="O188">
        <v>4.45</v>
      </c>
      <c r="P188" t="s">
        <v>3501</v>
      </c>
      <c r="Q188">
        <v>4.5710047649999996</v>
      </c>
      <c r="R188" t="s">
        <v>25</v>
      </c>
      <c r="S188" t="s">
        <v>25</v>
      </c>
      <c r="T188" t="s">
        <v>25</v>
      </c>
      <c r="U188" t="s">
        <v>25</v>
      </c>
      <c r="V188" t="s">
        <v>25</v>
      </c>
      <c r="W188" t="s">
        <v>25</v>
      </c>
      <c r="X188" t="s">
        <v>25</v>
      </c>
      <c r="Y188" t="s">
        <v>25</v>
      </c>
      <c r="Z188" t="s">
        <v>25</v>
      </c>
      <c r="AA188" t="s">
        <v>25</v>
      </c>
    </row>
    <row r="189" spans="1:27" x14ac:dyDescent="0.25">
      <c r="A189" t="s">
        <v>1398</v>
      </c>
      <c r="B189" t="s">
        <v>1396</v>
      </c>
      <c r="C189" t="s">
        <v>1396</v>
      </c>
      <c r="D189" t="s">
        <v>3567</v>
      </c>
      <c r="E189" t="s">
        <v>3566</v>
      </c>
      <c r="F189" t="s">
        <v>1398</v>
      </c>
      <c r="G189">
        <v>172748</v>
      </c>
      <c r="H189">
        <v>154473</v>
      </c>
      <c r="I189">
        <v>68</v>
      </c>
      <c r="J189">
        <v>4.5999999999999999E-3</v>
      </c>
      <c r="K189">
        <v>3.3972000000000002</v>
      </c>
      <c r="L189">
        <v>44</v>
      </c>
      <c r="M189">
        <v>27.5</v>
      </c>
      <c r="N189">
        <v>25</v>
      </c>
      <c r="O189">
        <v>4</v>
      </c>
      <c r="P189" t="s">
        <v>3501</v>
      </c>
      <c r="Q189">
        <v>4.5759439999999998</v>
      </c>
      <c r="R189">
        <v>100</v>
      </c>
      <c r="S189">
        <v>100</v>
      </c>
      <c r="T189">
        <v>1</v>
      </c>
      <c r="U189">
        <v>1</v>
      </c>
      <c r="V189" t="s">
        <v>3555</v>
      </c>
      <c r="W189" t="s">
        <v>1682</v>
      </c>
      <c r="X189">
        <v>1</v>
      </c>
      <c r="Y189">
        <v>0</v>
      </c>
      <c r="Z189">
        <v>0</v>
      </c>
      <c r="AA189">
        <v>0</v>
      </c>
    </row>
    <row r="190" spans="1:27" x14ac:dyDescent="0.25">
      <c r="A190" t="s">
        <v>3516</v>
      </c>
      <c r="B190" t="s">
        <v>1575</v>
      </c>
      <c r="C190" t="s">
        <v>1575</v>
      </c>
      <c r="D190" t="s">
        <v>3565</v>
      </c>
      <c r="E190" t="s">
        <v>1577</v>
      </c>
      <c r="G190">
        <v>170992</v>
      </c>
      <c r="H190">
        <v>127082</v>
      </c>
      <c r="I190">
        <v>40</v>
      </c>
      <c r="J190">
        <v>1.8E-3</v>
      </c>
      <c r="K190">
        <v>3.4098999999999999</v>
      </c>
      <c r="L190">
        <v>29</v>
      </c>
      <c r="M190">
        <v>24.5</v>
      </c>
      <c r="N190" t="s">
        <v>25</v>
      </c>
      <c r="O190">
        <v>4.1900000000000004</v>
      </c>
      <c r="P190" t="s">
        <v>3501</v>
      </c>
      <c r="Q190">
        <v>4.1962375290000002</v>
      </c>
      <c r="R190" t="s">
        <v>25</v>
      </c>
      <c r="S190" t="s">
        <v>25</v>
      </c>
      <c r="T190" t="s">
        <v>25</v>
      </c>
      <c r="U190" t="s">
        <v>25</v>
      </c>
      <c r="V190" t="s">
        <v>25</v>
      </c>
      <c r="W190" t="s">
        <v>25</v>
      </c>
      <c r="X190" t="s">
        <v>25</v>
      </c>
      <c r="Y190" t="s">
        <v>25</v>
      </c>
      <c r="Z190" t="s">
        <v>25</v>
      </c>
      <c r="AA190" t="s">
        <v>25</v>
      </c>
    </row>
    <row r="191" spans="1:27" x14ac:dyDescent="0.25">
      <c r="A191" t="s">
        <v>3516</v>
      </c>
      <c r="B191" t="s">
        <v>1547</v>
      </c>
      <c r="C191" t="s">
        <v>1547</v>
      </c>
      <c r="D191" t="s">
        <v>3564</v>
      </c>
      <c r="E191" t="s">
        <v>3563</v>
      </c>
      <c r="G191">
        <v>166463</v>
      </c>
      <c r="H191">
        <v>127389</v>
      </c>
      <c r="I191">
        <v>20</v>
      </c>
      <c r="J191" s="87">
        <v>1E-4</v>
      </c>
      <c r="K191">
        <v>3.4140000000000001</v>
      </c>
      <c r="L191">
        <v>26</v>
      </c>
      <c r="M191">
        <v>5.2</v>
      </c>
      <c r="N191" t="s">
        <v>25</v>
      </c>
      <c r="O191">
        <v>4.1900000000000004</v>
      </c>
      <c r="P191" t="s">
        <v>3501</v>
      </c>
      <c r="Q191">
        <v>4.1962375290000002</v>
      </c>
      <c r="R191" t="s">
        <v>25</v>
      </c>
      <c r="S191" t="s">
        <v>25</v>
      </c>
      <c r="T191" t="s">
        <v>25</v>
      </c>
      <c r="U191" t="s">
        <v>25</v>
      </c>
      <c r="V191" t="s">
        <v>25</v>
      </c>
      <c r="W191" t="s">
        <v>25</v>
      </c>
      <c r="X191" t="s">
        <v>25</v>
      </c>
      <c r="Y191" t="s">
        <v>25</v>
      </c>
      <c r="Z191" t="s">
        <v>25</v>
      </c>
      <c r="AA191" t="s">
        <v>25</v>
      </c>
    </row>
    <row r="192" spans="1:27" x14ac:dyDescent="0.25">
      <c r="A192" t="s">
        <v>694</v>
      </c>
      <c r="B192" t="s">
        <v>691</v>
      </c>
      <c r="C192" t="s">
        <v>691</v>
      </c>
      <c r="D192" t="s">
        <v>3562</v>
      </c>
      <c r="E192" t="s">
        <v>3561</v>
      </c>
      <c r="F192" t="s">
        <v>3560</v>
      </c>
      <c r="G192">
        <v>172873</v>
      </c>
      <c r="H192">
        <v>127136</v>
      </c>
      <c r="I192">
        <v>60</v>
      </c>
      <c r="J192">
        <v>1.2999999999999999E-3</v>
      </c>
      <c r="K192">
        <v>3.4350000000000001</v>
      </c>
      <c r="L192">
        <v>391</v>
      </c>
      <c r="M192">
        <v>4.5</v>
      </c>
      <c r="N192">
        <v>14.2</v>
      </c>
      <c r="O192">
        <v>3.88</v>
      </c>
      <c r="P192" t="s">
        <v>3501</v>
      </c>
      <c r="Q192">
        <v>4.0499315879999997</v>
      </c>
      <c r="R192">
        <v>60</v>
      </c>
      <c r="S192">
        <v>60</v>
      </c>
      <c r="T192">
        <v>0</v>
      </c>
      <c r="U192">
        <v>0</v>
      </c>
      <c r="V192" t="s">
        <v>3559</v>
      </c>
      <c r="W192" t="s">
        <v>1682</v>
      </c>
      <c r="X192">
        <v>0</v>
      </c>
      <c r="Y192">
        <v>0</v>
      </c>
      <c r="Z192">
        <v>1</v>
      </c>
      <c r="AA192">
        <v>0</v>
      </c>
    </row>
    <row r="193" spans="1:27" x14ac:dyDescent="0.25">
      <c r="A193" t="s">
        <v>3558</v>
      </c>
      <c r="B193" t="s">
        <v>1015</v>
      </c>
      <c r="C193" t="s">
        <v>1015</v>
      </c>
      <c r="D193" t="s">
        <v>3557</v>
      </c>
      <c r="E193" t="s">
        <v>3556</v>
      </c>
      <c r="F193" t="s">
        <v>1016</v>
      </c>
      <c r="G193">
        <v>164760</v>
      </c>
      <c r="H193">
        <v>126461</v>
      </c>
      <c r="I193">
        <v>200</v>
      </c>
      <c r="J193">
        <v>1E-3</v>
      </c>
      <c r="K193">
        <v>3.4361999999999999</v>
      </c>
      <c r="L193">
        <v>19</v>
      </c>
      <c r="M193">
        <v>20</v>
      </c>
      <c r="N193" t="s">
        <v>25</v>
      </c>
      <c r="O193">
        <v>4.45</v>
      </c>
      <c r="P193" t="s">
        <v>3501</v>
      </c>
      <c r="Q193">
        <v>4.5710047649999996</v>
      </c>
      <c r="R193">
        <v>200</v>
      </c>
      <c r="S193">
        <v>200</v>
      </c>
      <c r="T193">
        <v>1</v>
      </c>
      <c r="U193">
        <v>1</v>
      </c>
      <c r="V193" t="s">
        <v>3555</v>
      </c>
      <c r="W193" t="s">
        <v>1682</v>
      </c>
      <c r="X193">
        <v>1</v>
      </c>
      <c r="Y193">
        <v>0</v>
      </c>
      <c r="Z193">
        <v>0</v>
      </c>
      <c r="AA193">
        <v>0</v>
      </c>
    </row>
    <row r="194" spans="1:27" x14ac:dyDescent="0.25">
      <c r="A194" t="s">
        <v>1499</v>
      </c>
      <c r="B194" t="s">
        <v>1497</v>
      </c>
      <c r="C194" t="s">
        <v>1497</v>
      </c>
      <c r="D194" t="s">
        <v>3554</v>
      </c>
      <c r="E194" t="s">
        <v>1499</v>
      </c>
      <c r="F194" t="s">
        <v>3553</v>
      </c>
      <c r="G194">
        <v>161789</v>
      </c>
      <c r="H194">
        <v>126425</v>
      </c>
      <c r="I194">
        <v>16</v>
      </c>
      <c r="J194">
        <v>2.1120000000000002E-3</v>
      </c>
      <c r="K194">
        <v>3.4746000000000001</v>
      </c>
      <c r="L194" t="s">
        <v>25</v>
      </c>
      <c r="M194" t="s">
        <v>25</v>
      </c>
      <c r="N194">
        <v>5.2</v>
      </c>
      <c r="O194">
        <v>4.09</v>
      </c>
      <c r="P194" t="s">
        <v>3499</v>
      </c>
      <c r="Q194">
        <v>2.976077294</v>
      </c>
      <c r="R194" t="s">
        <v>25</v>
      </c>
      <c r="S194">
        <v>16</v>
      </c>
      <c r="T194" t="s">
        <v>25</v>
      </c>
      <c r="U194">
        <v>0</v>
      </c>
      <c r="V194" t="s">
        <v>3552</v>
      </c>
      <c r="W194" t="s">
        <v>1695</v>
      </c>
      <c r="X194">
        <v>0</v>
      </c>
      <c r="Y194">
        <v>0</v>
      </c>
      <c r="Z194">
        <v>0</v>
      </c>
      <c r="AA194">
        <v>1</v>
      </c>
    </row>
    <row r="195" spans="1:27" x14ac:dyDescent="0.25">
      <c r="A195" t="s">
        <v>3503</v>
      </c>
      <c r="B195" t="s">
        <v>379</v>
      </c>
      <c r="C195" t="s">
        <v>379</v>
      </c>
      <c r="D195" t="s">
        <v>3551</v>
      </c>
      <c r="E195" t="s">
        <v>3550</v>
      </c>
      <c r="G195">
        <v>161022</v>
      </c>
      <c r="H195">
        <v>105824</v>
      </c>
      <c r="I195">
        <v>93.3</v>
      </c>
      <c r="J195" s="87">
        <v>2.9999999999999997E-4</v>
      </c>
      <c r="K195">
        <v>3.4750000000000001</v>
      </c>
      <c r="L195">
        <v>22</v>
      </c>
      <c r="M195">
        <v>31.6</v>
      </c>
      <c r="N195" t="s">
        <v>25</v>
      </c>
      <c r="O195">
        <v>4.2</v>
      </c>
      <c r="P195" t="s">
        <v>3501</v>
      </c>
      <c r="Q195">
        <v>4.2179040590000003</v>
      </c>
      <c r="R195" t="s">
        <v>25</v>
      </c>
      <c r="S195" t="s">
        <v>25</v>
      </c>
      <c r="T195" t="s">
        <v>25</v>
      </c>
      <c r="U195" t="s">
        <v>25</v>
      </c>
      <c r="V195" t="s">
        <v>25</v>
      </c>
      <c r="W195" t="s">
        <v>25</v>
      </c>
      <c r="X195" t="s">
        <v>25</v>
      </c>
      <c r="Y195" t="s">
        <v>25</v>
      </c>
      <c r="Z195" t="s">
        <v>25</v>
      </c>
      <c r="AA195" t="s">
        <v>25</v>
      </c>
    </row>
    <row r="196" spans="1:27" x14ac:dyDescent="0.25">
      <c r="A196" t="s">
        <v>3500</v>
      </c>
      <c r="B196" t="s">
        <v>596</v>
      </c>
      <c r="C196" t="s">
        <v>596</v>
      </c>
      <c r="D196" t="s">
        <v>3549</v>
      </c>
      <c r="E196" t="s">
        <v>3548</v>
      </c>
      <c r="G196">
        <v>161832</v>
      </c>
      <c r="H196">
        <v>126426</v>
      </c>
      <c r="I196">
        <v>20</v>
      </c>
      <c r="J196">
        <v>1.8E-3</v>
      </c>
      <c r="K196">
        <v>3.4914000000000001</v>
      </c>
      <c r="L196">
        <v>5</v>
      </c>
      <c r="M196" t="s">
        <v>25</v>
      </c>
      <c r="N196" t="s">
        <v>25</v>
      </c>
      <c r="O196">
        <v>3.43</v>
      </c>
      <c r="P196" t="s">
        <v>3499</v>
      </c>
      <c r="Q196">
        <v>3.43</v>
      </c>
      <c r="R196" t="s">
        <v>25</v>
      </c>
      <c r="S196" t="s">
        <v>25</v>
      </c>
      <c r="T196" t="s">
        <v>25</v>
      </c>
      <c r="U196" t="s">
        <v>25</v>
      </c>
      <c r="V196" t="s">
        <v>25</v>
      </c>
      <c r="W196" t="s">
        <v>25</v>
      </c>
      <c r="X196" t="s">
        <v>25</v>
      </c>
      <c r="Y196" t="s">
        <v>25</v>
      </c>
      <c r="Z196" t="s">
        <v>25</v>
      </c>
      <c r="AA196" t="s">
        <v>25</v>
      </c>
    </row>
    <row r="197" spans="1:27" x14ac:dyDescent="0.25">
      <c r="A197" t="s">
        <v>3500</v>
      </c>
      <c r="B197" t="s">
        <v>1370</v>
      </c>
      <c r="C197" t="s">
        <v>1370</v>
      </c>
      <c r="E197" t="s">
        <v>3547</v>
      </c>
      <c r="F197" t="s">
        <v>3546</v>
      </c>
      <c r="G197">
        <v>161813</v>
      </c>
      <c r="H197">
        <v>126421</v>
      </c>
      <c r="I197">
        <v>29</v>
      </c>
      <c r="J197">
        <v>1.8E-3</v>
      </c>
      <c r="K197">
        <v>3.4914000000000001</v>
      </c>
      <c r="L197">
        <v>5</v>
      </c>
      <c r="M197" t="s">
        <v>25</v>
      </c>
      <c r="N197" t="s">
        <v>25</v>
      </c>
      <c r="O197">
        <v>3.43</v>
      </c>
      <c r="P197" t="s">
        <v>3499</v>
      </c>
      <c r="Q197">
        <v>3.43</v>
      </c>
      <c r="R197" t="s">
        <v>25</v>
      </c>
      <c r="S197" t="s">
        <v>25</v>
      </c>
      <c r="T197" t="s">
        <v>25</v>
      </c>
      <c r="U197" t="s">
        <v>25</v>
      </c>
      <c r="V197" t="s">
        <v>25</v>
      </c>
      <c r="W197" t="s">
        <v>25</v>
      </c>
      <c r="X197" t="s">
        <v>25</v>
      </c>
      <c r="Y197" t="s">
        <v>25</v>
      </c>
      <c r="Z197" t="s">
        <v>25</v>
      </c>
      <c r="AA197" t="s">
        <v>25</v>
      </c>
    </row>
    <row r="198" spans="1:27" x14ac:dyDescent="0.25">
      <c r="A198" t="s">
        <v>3490</v>
      </c>
      <c r="B198" t="s">
        <v>869</v>
      </c>
      <c r="C198" t="s">
        <v>869</v>
      </c>
      <c r="E198" t="s">
        <v>27</v>
      </c>
      <c r="G198">
        <v>172034</v>
      </c>
      <c r="H198">
        <v>125992</v>
      </c>
      <c r="I198">
        <v>9</v>
      </c>
      <c r="J198">
        <v>2.5999999999999999E-3</v>
      </c>
      <c r="K198">
        <v>3.5150000000000001</v>
      </c>
      <c r="L198" t="s">
        <v>3545</v>
      </c>
      <c r="M198" t="s">
        <v>25</v>
      </c>
      <c r="N198" t="s">
        <v>25</v>
      </c>
      <c r="O198" t="s">
        <v>25</v>
      </c>
      <c r="P198" t="s">
        <v>25</v>
      </c>
      <c r="Q198" t="s">
        <v>25</v>
      </c>
      <c r="R198" t="s">
        <v>25</v>
      </c>
      <c r="S198" t="s">
        <v>25</v>
      </c>
      <c r="T198" t="s">
        <v>25</v>
      </c>
      <c r="U198" t="s">
        <v>25</v>
      </c>
      <c r="V198" t="s">
        <v>25</v>
      </c>
      <c r="W198" t="s">
        <v>25</v>
      </c>
      <c r="X198" t="s">
        <v>25</v>
      </c>
      <c r="Y198" t="s">
        <v>25</v>
      </c>
      <c r="Z198" t="s">
        <v>25</v>
      </c>
      <c r="AA198" t="s">
        <v>25</v>
      </c>
    </row>
    <row r="199" spans="1:27" x14ac:dyDescent="0.25">
      <c r="A199" t="s">
        <v>3490</v>
      </c>
      <c r="B199" t="s">
        <v>871</v>
      </c>
      <c r="C199" t="s">
        <v>871</v>
      </c>
      <c r="E199" t="s">
        <v>27</v>
      </c>
      <c r="G199">
        <v>172036</v>
      </c>
      <c r="H199">
        <v>126904</v>
      </c>
      <c r="I199">
        <v>11</v>
      </c>
      <c r="J199">
        <v>2.5999999999999999E-3</v>
      </c>
      <c r="K199">
        <v>3.5150000000000001</v>
      </c>
      <c r="L199">
        <v>20</v>
      </c>
      <c r="M199">
        <v>4</v>
      </c>
      <c r="N199" t="s">
        <v>25</v>
      </c>
      <c r="O199" t="s">
        <v>25</v>
      </c>
      <c r="P199" t="s">
        <v>25</v>
      </c>
      <c r="Q199" t="s">
        <v>25</v>
      </c>
      <c r="R199" t="s">
        <v>25</v>
      </c>
      <c r="S199" t="s">
        <v>25</v>
      </c>
      <c r="T199" t="s">
        <v>25</v>
      </c>
      <c r="U199" t="s">
        <v>25</v>
      </c>
      <c r="V199" t="s">
        <v>25</v>
      </c>
      <c r="W199" t="s">
        <v>25</v>
      </c>
      <c r="X199" t="s">
        <v>25</v>
      </c>
      <c r="Y199" t="s">
        <v>25</v>
      </c>
      <c r="Z199" t="s">
        <v>25</v>
      </c>
      <c r="AA199" t="s">
        <v>25</v>
      </c>
    </row>
    <row r="200" spans="1:27" x14ac:dyDescent="0.25">
      <c r="A200" t="s">
        <v>3516</v>
      </c>
      <c r="B200" t="s">
        <v>1545</v>
      </c>
      <c r="C200" t="s">
        <v>1545</v>
      </c>
      <c r="D200" t="s">
        <v>3544</v>
      </c>
      <c r="E200" t="s">
        <v>3543</v>
      </c>
      <c r="G200">
        <v>166464</v>
      </c>
      <c r="H200">
        <v>127387</v>
      </c>
      <c r="I200">
        <v>47</v>
      </c>
      <c r="J200" s="87">
        <v>1E-4</v>
      </c>
      <c r="K200">
        <v>3.5270000000000001</v>
      </c>
      <c r="L200">
        <v>4</v>
      </c>
      <c r="M200">
        <v>25</v>
      </c>
      <c r="N200" t="s">
        <v>25</v>
      </c>
      <c r="O200">
        <v>4.1900000000000004</v>
      </c>
      <c r="P200" t="s">
        <v>3501</v>
      </c>
      <c r="Q200">
        <v>4.1962375290000002</v>
      </c>
      <c r="R200" t="s">
        <v>25</v>
      </c>
      <c r="S200" t="s">
        <v>25</v>
      </c>
      <c r="T200" t="s">
        <v>25</v>
      </c>
      <c r="U200" t="s">
        <v>25</v>
      </c>
      <c r="V200" t="s">
        <v>25</v>
      </c>
      <c r="W200" t="s">
        <v>25</v>
      </c>
      <c r="X200" t="s">
        <v>25</v>
      </c>
      <c r="Y200" t="s">
        <v>25</v>
      </c>
      <c r="Z200" t="s">
        <v>25</v>
      </c>
      <c r="AA200" t="s">
        <v>25</v>
      </c>
    </row>
    <row r="201" spans="1:27" x14ac:dyDescent="0.25">
      <c r="A201" t="s">
        <v>3491</v>
      </c>
      <c r="B201" t="s">
        <v>2778</v>
      </c>
      <c r="C201" t="s">
        <v>2778</v>
      </c>
      <c r="E201" t="s">
        <v>3491</v>
      </c>
      <c r="G201">
        <v>82521</v>
      </c>
      <c r="H201">
        <v>153087</v>
      </c>
      <c r="I201" t="s">
        <v>25</v>
      </c>
      <c r="J201" t="s">
        <v>25</v>
      </c>
      <c r="K201" t="s">
        <v>25</v>
      </c>
      <c r="L201" t="s">
        <v>25</v>
      </c>
      <c r="M201" t="s">
        <v>25</v>
      </c>
      <c r="N201" t="s">
        <v>25</v>
      </c>
      <c r="O201" t="s">
        <v>25</v>
      </c>
      <c r="P201" t="s">
        <v>25</v>
      </c>
      <c r="Q201" t="s">
        <v>25</v>
      </c>
      <c r="R201" t="s">
        <v>25</v>
      </c>
      <c r="S201" t="s">
        <v>25</v>
      </c>
      <c r="T201" t="s">
        <v>25</v>
      </c>
      <c r="U201" t="s">
        <v>25</v>
      </c>
      <c r="V201" t="s">
        <v>25</v>
      </c>
      <c r="W201" t="s">
        <v>25</v>
      </c>
      <c r="X201" t="s">
        <v>25</v>
      </c>
      <c r="Y201" t="s">
        <v>25</v>
      </c>
      <c r="Z201" t="s">
        <v>25</v>
      </c>
      <c r="AA201" t="s">
        <v>25</v>
      </c>
    </row>
    <row r="202" spans="1:27" x14ac:dyDescent="0.25">
      <c r="A202" t="s">
        <v>3491</v>
      </c>
      <c r="B202" t="s">
        <v>3542</v>
      </c>
      <c r="C202" t="s">
        <v>3542</v>
      </c>
      <c r="E202" t="s">
        <v>3491</v>
      </c>
      <c r="G202">
        <v>556692</v>
      </c>
      <c r="H202">
        <v>341892</v>
      </c>
      <c r="I202" t="s">
        <v>25</v>
      </c>
      <c r="J202" t="s">
        <v>25</v>
      </c>
      <c r="K202" t="s">
        <v>25</v>
      </c>
      <c r="L202" t="s">
        <v>25</v>
      </c>
      <c r="M202" t="s">
        <v>25</v>
      </c>
      <c r="N202" t="s">
        <v>25</v>
      </c>
      <c r="O202" t="s">
        <v>25</v>
      </c>
      <c r="P202" t="s">
        <v>25</v>
      </c>
      <c r="Q202" t="s">
        <v>25</v>
      </c>
      <c r="R202" t="s">
        <v>25</v>
      </c>
      <c r="S202" t="s">
        <v>25</v>
      </c>
      <c r="T202" t="s">
        <v>25</v>
      </c>
      <c r="U202" t="s">
        <v>25</v>
      </c>
      <c r="V202" t="s">
        <v>25</v>
      </c>
      <c r="W202" t="s">
        <v>25</v>
      </c>
      <c r="X202" t="s">
        <v>25</v>
      </c>
      <c r="Y202" t="s">
        <v>25</v>
      </c>
      <c r="Z202" t="s">
        <v>25</v>
      </c>
      <c r="AA202" t="s">
        <v>25</v>
      </c>
    </row>
    <row r="203" spans="1:27" x14ac:dyDescent="0.25">
      <c r="A203" t="s">
        <v>3491</v>
      </c>
      <c r="B203" t="s">
        <v>2719</v>
      </c>
      <c r="C203" t="s">
        <v>2719</v>
      </c>
      <c r="D203" t="s">
        <v>3541</v>
      </c>
      <c r="E203" t="s">
        <v>3540</v>
      </c>
      <c r="F203" t="s">
        <v>3539</v>
      </c>
      <c r="G203">
        <v>82375</v>
      </c>
      <c r="H203">
        <v>140271</v>
      </c>
      <c r="I203" t="s">
        <v>25</v>
      </c>
      <c r="J203" t="s">
        <v>25</v>
      </c>
      <c r="K203" t="s">
        <v>25</v>
      </c>
      <c r="L203" t="s">
        <v>25</v>
      </c>
      <c r="M203" t="s">
        <v>25</v>
      </c>
      <c r="N203" t="s">
        <v>25</v>
      </c>
      <c r="O203" t="s">
        <v>25</v>
      </c>
      <c r="P203" t="s">
        <v>25</v>
      </c>
      <c r="Q203" t="s">
        <v>25</v>
      </c>
      <c r="R203" t="s">
        <v>25</v>
      </c>
      <c r="S203" t="s">
        <v>25</v>
      </c>
      <c r="T203" t="s">
        <v>25</v>
      </c>
      <c r="U203" t="s">
        <v>25</v>
      </c>
      <c r="V203" t="s">
        <v>25</v>
      </c>
      <c r="W203" t="s">
        <v>25</v>
      </c>
      <c r="X203" t="s">
        <v>25</v>
      </c>
      <c r="Y203" t="s">
        <v>25</v>
      </c>
      <c r="Z203" t="s">
        <v>25</v>
      </c>
      <c r="AA203" t="s">
        <v>25</v>
      </c>
    </row>
    <row r="204" spans="1:27" x14ac:dyDescent="0.25">
      <c r="A204" t="s">
        <v>3491</v>
      </c>
      <c r="B204" t="s">
        <v>2626</v>
      </c>
      <c r="C204" t="s">
        <v>2626</v>
      </c>
      <c r="E204" t="s">
        <v>3491</v>
      </c>
      <c r="F204" t="s">
        <v>3538</v>
      </c>
      <c r="G204">
        <v>82603</v>
      </c>
      <c r="H204">
        <v>140605</v>
      </c>
      <c r="I204" t="s">
        <v>25</v>
      </c>
      <c r="J204" t="s">
        <v>25</v>
      </c>
      <c r="K204" t="s">
        <v>25</v>
      </c>
      <c r="L204" t="s">
        <v>25</v>
      </c>
      <c r="M204" t="s">
        <v>25</v>
      </c>
      <c r="N204" t="s">
        <v>25</v>
      </c>
      <c r="O204" t="s">
        <v>25</v>
      </c>
      <c r="P204" t="s">
        <v>25</v>
      </c>
      <c r="Q204" t="s">
        <v>25</v>
      </c>
      <c r="R204" t="s">
        <v>25</v>
      </c>
      <c r="S204" t="s">
        <v>25</v>
      </c>
      <c r="T204" t="s">
        <v>25</v>
      </c>
      <c r="U204" t="s">
        <v>25</v>
      </c>
      <c r="V204" t="s">
        <v>25</v>
      </c>
      <c r="W204" t="s">
        <v>25</v>
      </c>
      <c r="X204" t="s">
        <v>25</v>
      </c>
      <c r="Y204" t="s">
        <v>25</v>
      </c>
      <c r="Z204" t="s">
        <v>25</v>
      </c>
      <c r="AA204" t="s">
        <v>25</v>
      </c>
    </row>
    <row r="205" spans="1:27" x14ac:dyDescent="0.25">
      <c r="A205" t="s">
        <v>3491</v>
      </c>
      <c r="B205" t="s">
        <v>2430</v>
      </c>
      <c r="C205" t="s">
        <v>2430</v>
      </c>
      <c r="D205" t="s">
        <v>3537</v>
      </c>
      <c r="E205" t="s">
        <v>3536</v>
      </c>
      <c r="F205" t="s">
        <v>3535</v>
      </c>
      <c r="G205">
        <v>82363</v>
      </c>
      <c r="H205">
        <v>141444</v>
      </c>
      <c r="I205" t="s">
        <v>25</v>
      </c>
      <c r="J205" t="s">
        <v>25</v>
      </c>
      <c r="K205" t="s">
        <v>25</v>
      </c>
      <c r="L205" t="s">
        <v>25</v>
      </c>
      <c r="M205" t="s">
        <v>25</v>
      </c>
      <c r="N205" t="s">
        <v>25</v>
      </c>
      <c r="O205" t="s">
        <v>25</v>
      </c>
      <c r="P205" t="s">
        <v>25</v>
      </c>
      <c r="Q205" t="s">
        <v>25</v>
      </c>
      <c r="R205" t="s">
        <v>25</v>
      </c>
      <c r="S205" t="s">
        <v>25</v>
      </c>
      <c r="T205" t="s">
        <v>25</v>
      </c>
      <c r="U205" t="s">
        <v>25</v>
      </c>
      <c r="V205" t="s">
        <v>25</v>
      </c>
      <c r="W205" t="s">
        <v>25</v>
      </c>
      <c r="X205" t="s">
        <v>25</v>
      </c>
      <c r="Y205" t="s">
        <v>25</v>
      </c>
      <c r="Z205" t="s">
        <v>25</v>
      </c>
      <c r="AA205" t="s">
        <v>25</v>
      </c>
    </row>
    <row r="206" spans="1:27" x14ac:dyDescent="0.25">
      <c r="A206" t="s">
        <v>3491</v>
      </c>
      <c r="B206" t="s">
        <v>2427</v>
      </c>
      <c r="C206" t="s">
        <v>2427</v>
      </c>
      <c r="D206" t="s">
        <v>3534</v>
      </c>
      <c r="E206" t="s">
        <v>3491</v>
      </c>
      <c r="G206">
        <v>82359</v>
      </c>
      <c r="H206">
        <v>141452</v>
      </c>
      <c r="I206" t="s">
        <v>25</v>
      </c>
      <c r="J206" t="s">
        <v>25</v>
      </c>
      <c r="K206" t="s">
        <v>25</v>
      </c>
      <c r="L206" t="s">
        <v>25</v>
      </c>
      <c r="M206" t="s">
        <v>25</v>
      </c>
      <c r="N206" t="s">
        <v>25</v>
      </c>
      <c r="O206" t="s">
        <v>25</v>
      </c>
      <c r="P206" t="s">
        <v>25</v>
      </c>
      <c r="Q206" t="s">
        <v>25</v>
      </c>
      <c r="R206" t="s">
        <v>25</v>
      </c>
      <c r="S206" t="s">
        <v>25</v>
      </c>
      <c r="T206" t="s">
        <v>25</v>
      </c>
      <c r="U206" t="s">
        <v>25</v>
      </c>
      <c r="V206" t="s">
        <v>25</v>
      </c>
      <c r="W206" t="s">
        <v>25</v>
      </c>
      <c r="X206" t="s">
        <v>25</v>
      </c>
      <c r="Y206" t="s">
        <v>25</v>
      </c>
      <c r="Z206" t="s">
        <v>25</v>
      </c>
      <c r="AA206" t="s">
        <v>25</v>
      </c>
    </row>
    <row r="207" spans="1:27" x14ac:dyDescent="0.25">
      <c r="A207" t="s">
        <v>3506</v>
      </c>
      <c r="B207" t="s">
        <v>2787</v>
      </c>
      <c r="C207" t="s">
        <v>2787</v>
      </c>
      <c r="D207" t="s">
        <v>3533</v>
      </c>
      <c r="E207" t="s">
        <v>3532</v>
      </c>
      <c r="F207" t="s">
        <v>3531</v>
      </c>
      <c r="G207">
        <v>97315</v>
      </c>
      <c r="H207">
        <v>107253</v>
      </c>
      <c r="I207" t="s">
        <v>25</v>
      </c>
      <c r="J207" t="s">
        <v>25</v>
      </c>
      <c r="K207" t="s">
        <v>25</v>
      </c>
      <c r="L207" t="s">
        <v>25</v>
      </c>
      <c r="M207" t="s">
        <v>25</v>
      </c>
      <c r="N207" t="s">
        <v>25</v>
      </c>
      <c r="O207">
        <v>3.69</v>
      </c>
      <c r="P207" t="s">
        <v>3501</v>
      </c>
      <c r="Q207">
        <v>3.8253900000000001</v>
      </c>
      <c r="R207" t="s">
        <v>25</v>
      </c>
      <c r="S207" t="s">
        <v>25</v>
      </c>
      <c r="T207" t="s">
        <v>25</v>
      </c>
      <c r="U207" t="s">
        <v>25</v>
      </c>
      <c r="V207" t="s">
        <v>25</v>
      </c>
      <c r="W207" t="s">
        <v>25</v>
      </c>
      <c r="X207" t="s">
        <v>25</v>
      </c>
      <c r="Y207" t="s">
        <v>25</v>
      </c>
      <c r="Z207" t="s">
        <v>25</v>
      </c>
      <c r="AA207" t="s">
        <v>25</v>
      </c>
    </row>
    <row r="208" spans="1:27" x14ac:dyDescent="0.25">
      <c r="A208" t="s">
        <v>3503</v>
      </c>
      <c r="B208" t="s">
        <v>1355</v>
      </c>
      <c r="C208" t="s">
        <v>1355</v>
      </c>
      <c r="E208" t="s">
        <v>3503</v>
      </c>
      <c r="G208">
        <v>161994</v>
      </c>
      <c r="H208">
        <v>126141</v>
      </c>
      <c r="I208" t="s">
        <v>25</v>
      </c>
      <c r="J208" t="s">
        <v>25</v>
      </c>
      <c r="K208" t="s">
        <v>25</v>
      </c>
      <c r="L208" t="s">
        <v>25</v>
      </c>
      <c r="M208" t="s">
        <v>25</v>
      </c>
      <c r="N208" t="s">
        <v>25</v>
      </c>
      <c r="O208">
        <v>4.2</v>
      </c>
      <c r="P208" t="s">
        <v>25</v>
      </c>
      <c r="Q208">
        <v>4.2179040590000003</v>
      </c>
      <c r="R208" t="s">
        <v>25</v>
      </c>
      <c r="S208" t="s">
        <v>25</v>
      </c>
      <c r="T208" t="s">
        <v>25</v>
      </c>
      <c r="U208" t="s">
        <v>25</v>
      </c>
      <c r="V208" t="s">
        <v>25</v>
      </c>
      <c r="W208" t="s">
        <v>25</v>
      </c>
      <c r="X208" t="s">
        <v>25</v>
      </c>
      <c r="Y208" t="s">
        <v>25</v>
      </c>
      <c r="Z208" t="s">
        <v>25</v>
      </c>
      <c r="AA208" t="s">
        <v>25</v>
      </c>
    </row>
    <row r="209" spans="1:27" x14ac:dyDescent="0.25">
      <c r="A209" t="s">
        <v>3503</v>
      </c>
      <c r="B209" t="s">
        <v>1789</v>
      </c>
      <c r="C209" t="s">
        <v>1789</v>
      </c>
      <c r="D209" t="s">
        <v>3530</v>
      </c>
      <c r="E209" t="s">
        <v>3529</v>
      </c>
      <c r="G209">
        <v>161997</v>
      </c>
      <c r="H209">
        <v>127187</v>
      </c>
      <c r="I209" t="s">
        <v>25</v>
      </c>
      <c r="J209" t="s">
        <v>25</v>
      </c>
      <c r="K209" t="s">
        <v>25</v>
      </c>
      <c r="L209" t="s">
        <v>25</v>
      </c>
      <c r="M209" t="s">
        <v>25</v>
      </c>
      <c r="N209" t="s">
        <v>25</v>
      </c>
      <c r="O209">
        <v>4.2</v>
      </c>
      <c r="P209" t="s">
        <v>25</v>
      </c>
      <c r="Q209">
        <v>4.2179040590000003</v>
      </c>
      <c r="R209" t="s">
        <v>25</v>
      </c>
      <c r="S209" t="s">
        <v>25</v>
      </c>
      <c r="T209" t="s">
        <v>25</v>
      </c>
      <c r="U209" t="s">
        <v>25</v>
      </c>
      <c r="V209" t="s">
        <v>25</v>
      </c>
      <c r="W209" t="s">
        <v>25</v>
      </c>
      <c r="X209" t="s">
        <v>25</v>
      </c>
      <c r="Y209" t="s">
        <v>25</v>
      </c>
      <c r="Z209" t="s">
        <v>25</v>
      </c>
      <c r="AA209" t="s">
        <v>25</v>
      </c>
    </row>
    <row r="210" spans="1:27" x14ac:dyDescent="0.25">
      <c r="A210" t="s">
        <v>3503</v>
      </c>
      <c r="B210" t="s">
        <v>523</v>
      </c>
      <c r="C210" t="s">
        <v>523</v>
      </c>
      <c r="E210" t="s">
        <v>524</v>
      </c>
      <c r="G210">
        <v>170317</v>
      </c>
      <c r="H210">
        <v>126975</v>
      </c>
      <c r="I210">
        <v>100</v>
      </c>
      <c r="J210" t="s">
        <v>25</v>
      </c>
      <c r="K210" t="s">
        <v>25</v>
      </c>
      <c r="L210" t="s">
        <v>25</v>
      </c>
      <c r="M210" t="s">
        <v>25</v>
      </c>
      <c r="N210" t="s">
        <v>25</v>
      </c>
      <c r="O210">
        <v>4.2</v>
      </c>
      <c r="P210" t="s">
        <v>3501</v>
      </c>
      <c r="Q210">
        <v>4.2179040590000003</v>
      </c>
      <c r="R210" t="s">
        <v>25</v>
      </c>
      <c r="S210" t="s">
        <v>25</v>
      </c>
      <c r="T210" t="s">
        <v>25</v>
      </c>
      <c r="U210" t="s">
        <v>25</v>
      </c>
      <c r="V210" t="s">
        <v>25</v>
      </c>
      <c r="W210" t="s">
        <v>25</v>
      </c>
      <c r="X210" t="s">
        <v>25</v>
      </c>
      <c r="Y210" t="s">
        <v>25</v>
      </c>
      <c r="Z210" t="s">
        <v>25</v>
      </c>
      <c r="AA210" t="s">
        <v>25</v>
      </c>
    </row>
    <row r="211" spans="1:27" x14ac:dyDescent="0.25">
      <c r="A211" t="s">
        <v>3346</v>
      </c>
      <c r="B211" t="s">
        <v>2642</v>
      </c>
      <c r="C211" t="s">
        <v>2642</v>
      </c>
      <c r="D211" t="s">
        <v>3528</v>
      </c>
      <c r="E211" t="s">
        <v>3527</v>
      </c>
      <c r="F211" t="s">
        <v>3346</v>
      </c>
      <c r="G211">
        <v>97317</v>
      </c>
      <c r="H211">
        <v>107254</v>
      </c>
      <c r="I211" t="s">
        <v>25</v>
      </c>
      <c r="J211" t="s">
        <v>25</v>
      </c>
      <c r="K211" t="s">
        <v>25</v>
      </c>
      <c r="L211" t="s">
        <v>25</v>
      </c>
      <c r="M211" t="s">
        <v>25</v>
      </c>
      <c r="N211">
        <v>5</v>
      </c>
      <c r="O211">
        <v>3.51</v>
      </c>
      <c r="P211" t="s">
        <v>25</v>
      </c>
      <c r="Q211">
        <v>3.5227998239999998</v>
      </c>
      <c r="R211" t="s">
        <v>25</v>
      </c>
      <c r="S211" t="s">
        <v>25</v>
      </c>
      <c r="T211" t="s">
        <v>25</v>
      </c>
      <c r="U211" t="s">
        <v>25</v>
      </c>
      <c r="V211" t="s">
        <v>25</v>
      </c>
      <c r="W211" t="s">
        <v>25</v>
      </c>
      <c r="X211" t="s">
        <v>25</v>
      </c>
      <c r="Y211" t="s">
        <v>25</v>
      </c>
      <c r="Z211" t="s">
        <v>25</v>
      </c>
      <c r="AA211" t="s">
        <v>25</v>
      </c>
    </row>
    <row r="212" spans="1:27" x14ac:dyDescent="0.25">
      <c r="A212" t="s">
        <v>3526</v>
      </c>
      <c r="B212" t="s">
        <v>3525</v>
      </c>
      <c r="C212" t="s">
        <v>3524</v>
      </c>
      <c r="D212" t="s">
        <v>3523</v>
      </c>
      <c r="E212" t="s">
        <v>3522</v>
      </c>
      <c r="G212">
        <v>83665</v>
      </c>
      <c r="H212">
        <v>239867</v>
      </c>
      <c r="I212" t="s">
        <v>25</v>
      </c>
      <c r="J212" t="s">
        <v>25</v>
      </c>
      <c r="K212" t="s">
        <v>25</v>
      </c>
      <c r="L212" t="s">
        <v>25</v>
      </c>
      <c r="M212" t="s">
        <v>25</v>
      </c>
      <c r="N212" t="s">
        <v>25</v>
      </c>
      <c r="O212" t="s">
        <v>25</v>
      </c>
      <c r="P212" t="s">
        <v>25</v>
      </c>
      <c r="Q212" t="s">
        <v>25</v>
      </c>
      <c r="R212" t="s">
        <v>25</v>
      </c>
      <c r="S212" t="s">
        <v>25</v>
      </c>
      <c r="T212" t="s">
        <v>25</v>
      </c>
      <c r="U212" t="s">
        <v>25</v>
      </c>
      <c r="V212" t="s">
        <v>25</v>
      </c>
      <c r="W212" t="s">
        <v>25</v>
      </c>
      <c r="X212" t="s">
        <v>25</v>
      </c>
      <c r="Y212" t="s">
        <v>25</v>
      </c>
      <c r="Z212" t="s">
        <v>25</v>
      </c>
      <c r="AA212" t="s">
        <v>25</v>
      </c>
    </row>
    <row r="213" spans="1:27" x14ac:dyDescent="0.25">
      <c r="A213" t="s">
        <v>3490</v>
      </c>
      <c r="B213" t="s">
        <v>129</v>
      </c>
      <c r="C213" t="s">
        <v>3521</v>
      </c>
      <c r="E213" t="s">
        <v>27</v>
      </c>
      <c r="G213">
        <v>162471</v>
      </c>
      <c r="H213">
        <v>126352</v>
      </c>
      <c r="I213" t="s">
        <v>25</v>
      </c>
      <c r="J213" t="s">
        <v>25</v>
      </c>
      <c r="K213" t="s">
        <v>25</v>
      </c>
      <c r="L213" t="s">
        <v>25</v>
      </c>
      <c r="M213" t="s">
        <v>25</v>
      </c>
      <c r="N213" t="s">
        <v>25</v>
      </c>
      <c r="O213" t="s">
        <v>25</v>
      </c>
      <c r="P213" t="s">
        <v>25</v>
      </c>
      <c r="Q213" t="s">
        <v>25</v>
      </c>
      <c r="R213" t="s">
        <v>25</v>
      </c>
      <c r="S213" t="s">
        <v>25</v>
      </c>
      <c r="T213" t="s">
        <v>25</v>
      </c>
      <c r="U213" t="s">
        <v>25</v>
      </c>
      <c r="V213" t="s">
        <v>25</v>
      </c>
      <c r="W213" t="s">
        <v>25</v>
      </c>
      <c r="X213" t="s">
        <v>25</v>
      </c>
      <c r="Y213" t="s">
        <v>25</v>
      </c>
      <c r="Z213" t="s">
        <v>25</v>
      </c>
      <c r="AA213" t="s">
        <v>25</v>
      </c>
    </row>
    <row r="214" spans="1:27" x14ac:dyDescent="0.25">
      <c r="A214" t="s">
        <v>3490</v>
      </c>
      <c r="B214" t="s">
        <v>182</v>
      </c>
      <c r="C214" t="s">
        <v>182</v>
      </c>
      <c r="E214" t="s">
        <v>27</v>
      </c>
      <c r="G214">
        <v>166025</v>
      </c>
      <c r="H214">
        <v>272030</v>
      </c>
      <c r="I214" t="s">
        <v>25</v>
      </c>
      <c r="J214" t="s">
        <v>25</v>
      </c>
      <c r="K214" t="s">
        <v>25</v>
      </c>
      <c r="L214" t="s">
        <v>25</v>
      </c>
      <c r="M214" t="s">
        <v>25</v>
      </c>
      <c r="N214" t="s">
        <v>25</v>
      </c>
      <c r="O214" t="s">
        <v>25</v>
      </c>
      <c r="P214" t="s">
        <v>25</v>
      </c>
      <c r="Q214" t="s">
        <v>25</v>
      </c>
      <c r="R214" t="s">
        <v>25</v>
      </c>
      <c r="S214" t="s">
        <v>25</v>
      </c>
      <c r="T214" t="s">
        <v>25</v>
      </c>
      <c r="U214" t="s">
        <v>25</v>
      </c>
      <c r="V214" t="s">
        <v>25</v>
      </c>
      <c r="W214" t="s">
        <v>25</v>
      </c>
      <c r="X214" t="s">
        <v>25</v>
      </c>
      <c r="Y214" t="s">
        <v>25</v>
      </c>
      <c r="Z214" t="s">
        <v>25</v>
      </c>
      <c r="AA214" t="s">
        <v>25</v>
      </c>
    </row>
    <row r="215" spans="1:27" x14ac:dyDescent="0.25">
      <c r="A215" t="s">
        <v>3490</v>
      </c>
      <c r="B215" t="s">
        <v>247</v>
      </c>
      <c r="C215" t="s">
        <v>247</v>
      </c>
      <c r="E215" t="s">
        <v>27</v>
      </c>
      <c r="G215">
        <v>169218</v>
      </c>
      <c r="H215">
        <v>127047</v>
      </c>
      <c r="I215" t="s">
        <v>25</v>
      </c>
      <c r="J215" t="s">
        <v>25</v>
      </c>
      <c r="K215" t="s">
        <v>25</v>
      </c>
      <c r="L215" t="s">
        <v>25</v>
      </c>
      <c r="M215" t="s">
        <v>25</v>
      </c>
      <c r="N215" t="s">
        <v>25</v>
      </c>
      <c r="O215" t="s">
        <v>25</v>
      </c>
      <c r="P215" t="s">
        <v>25</v>
      </c>
      <c r="Q215" t="s">
        <v>25</v>
      </c>
      <c r="R215" t="s">
        <v>25</v>
      </c>
      <c r="S215" t="s">
        <v>25</v>
      </c>
      <c r="T215" t="s">
        <v>25</v>
      </c>
      <c r="U215" t="s">
        <v>25</v>
      </c>
      <c r="V215" t="s">
        <v>25</v>
      </c>
      <c r="W215" t="s">
        <v>25</v>
      </c>
      <c r="X215" t="s">
        <v>25</v>
      </c>
      <c r="Y215" t="s">
        <v>25</v>
      </c>
      <c r="Z215" t="s">
        <v>25</v>
      </c>
      <c r="AA215" t="s">
        <v>25</v>
      </c>
    </row>
    <row r="216" spans="1:27" x14ac:dyDescent="0.25">
      <c r="A216" t="s">
        <v>3490</v>
      </c>
      <c r="B216" t="s">
        <v>2972</v>
      </c>
      <c r="C216" t="s">
        <v>2972</v>
      </c>
      <c r="E216" t="s">
        <v>3491</v>
      </c>
      <c r="G216">
        <v>82326</v>
      </c>
      <c r="H216">
        <v>11707</v>
      </c>
      <c r="I216" t="s">
        <v>25</v>
      </c>
      <c r="J216" t="s">
        <v>25</v>
      </c>
      <c r="K216" t="s">
        <v>25</v>
      </c>
      <c r="L216" t="s">
        <v>25</v>
      </c>
      <c r="M216" t="s">
        <v>25</v>
      </c>
      <c r="N216" t="s">
        <v>25</v>
      </c>
      <c r="O216" t="s">
        <v>25</v>
      </c>
      <c r="P216" t="s">
        <v>25</v>
      </c>
      <c r="Q216" t="s">
        <v>25</v>
      </c>
      <c r="R216" t="s">
        <v>25</v>
      </c>
      <c r="S216" t="s">
        <v>25</v>
      </c>
      <c r="T216" t="s">
        <v>25</v>
      </c>
      <c r="U216" t="s">
        <v>25</v>
      </c>
      <c r="V216" t="s">
        <v>25</v>
      </c>
      <c r="W216" t="s">
        <v>25</v>
      </c>
      <c r="X216" t="s">
        <v>25</v>
      </c>
      <c r="Y216" t="s">
        <v>25</v>
      </c>
      <c r="Z216" t="s">
        <v>25</v>
      </c>
      <c r="AA216" t="s">
        <v>25</v>
      </c>
    </row>
    <row r="217" spans="1:27" x14ac:dyDescent="0.25">
      <c r="A217" t="s">
        <v>3490</v>
      </c>
      <c r="B217" t="s">
        <v>371</v>
      </c>
      <c r="C217" t="s">
        <v>371</v>
      </c>
      <c r="E217" t="s">
        <v>27</v>
      </c>
      <c r="G217">
        <v>170371</v>
      </c>
      <c r="H217">
        <v>126977</v>
      </c>
      <c r="I217" t="s">
        <v>25</v>
      </c>
      <c r="J217" t="s">
        <v>25</v>
      </c>
      <c r="K217" t="s">
        <v>25</v>
      </c>
      <c r="L217" t="s">
        <v>25</v>
      </c>
      <c r="M217" t="s">
        <v>25</v>
      </c>
      <c r="N217" t="s">
        <v>25</v>
      </c>
      <c r="O217" t="s">
        <v>25</v>
      </c>
      <c r="P217" t="s">
        <v>25</v>
      </c>
      <c r="Q217" t="s">
        <v>25</v>
      </c>
      <c r="R217" t="s">
        <v>25</v>
      </c>
      <c r="S217" t="s">
        <v>25</v>
      </c>
      <c r="T217" t="s">
        <v>25</v>
      </c>
      <c r="U217" t="s">
        <v>25</v>
      </c>
      <c r="V217" t="s">
        <v>25</v>
      </c>
      <c r="W217" t="s">
        <v>25</v>
      </c>
      <c r="X217" t="s">
        <v>25</v>
      </c>
      <c r="Y217" t="s">
        <v>25</v>
      </c>
      <c r="Z217" t="s">
        <v>25</v>
      </c>
      <c r="AA217" t="s">
        <v>25</v>
      </c>
    </row>
    <row r="218" spans="1:27" x14ac:dyDescent="0.25">
      <c r="A218" t="s">
        <v>3490</v>
      </c>
      <c r="B218" t="s">
        <v>680</v>
      </c>
      <c r="C218" t="s">
        <v>680</v>
      </c>
      <c r="E218" t="s">
        <v>27</v>
      </c>
      <c r="G218">
        <v>166363</v>
      </c>
      <c r="H218">
        <v>125476</v>
      </c>
      <c r="I218" t="s">
        <v>25</v>
      </c>
      <c r="J218" t="s">
        <v>25</v>
      </c>
      <c r="K218" t="s">
        <v>25</v>
      </c>
      <c r="L218" t="s">
        <v>25</v>
      </c>
      <c r="M218" t="s">
        <v>25</v>
      </c>
      <c r="N218" t="s">
        <v>25</v>
      </c>
      <c r="O218" t="s">
        <v>25</v>
      </c>
      <c r="P218" t="s">
        <v>25</v>
      </c>
      <c r="Q218" t="s">
        <v>25</v>
      </c>
      <c r="R218" t="s">
        <v>25</v>
      </c>
      <c r="S218" t="s">
        <v>25</v>
      </c>
      <c r="T218" t="s">
        <v>25</v>
      </c>
      <c r="U218" t="s">
        <v>25</v>
      </c>
      <c r="V218" t="s">
        <v>25</v>
      </c>
      <c r="W218" t="s">
        <v>25</v>
      </c>
      <c r="X218" t="s">
        <v>25</v>
      </c>
      <c r="Y218" t="s">
        <v>25</v>
      </c>
      <c r="Z218" t="s">
        <v>25</v>
      </c>
      <c r="AA218" t="s">
        <v>25</v>
      </c>
    </row>
    <row r="219" spans="1:27" x14ac:dyDescent="0.25">
      <c r="A219" t="s">
        <v>3490</v>
      </c>
      <c r="B219" t="s">
        <v>813</v>
      </c>
      <c r="C219" t="s">
        <v>813</v>
      </c>
      <c r="E219" t="s">
        <v>27</v>
      </c>
      <c r="G219">
        <v>170739</v>
      </c>
      <c r="H219">
        <v>151501</v>
      </c>
      <c r="I219" t="s">
        <v>25</v>
      </c>
      <c r="J219" t="s">
        <v>25</v>
      </c>
      <c r="K219" t="s">
        <v>25</v>
      </c>
      <c r="L219" t="s">
        <v>25</v>
      </c>
      <c r="M219" t="s">
        <v>25</v>
      </c>
      <c r="N219" t="s">
        <v>25</v>
      </c>
      <c r="O219" t="s">
        <v>25</v>
      </c>
      <c r="P219" t="s">
        <v>25</v>
      </c>
      <c r="Q219" t="s">
        <v>25</v>
      </c>
      <c r="R219" t="s">
        <v>25</v>
      </c>
      <c r="S219" t="s">
        <v>25</v>
      </c>
      <c r="T219" t="s">
        <v>25</v>
      </c>
      <c r="U219" t="s">
        <v>25</v>
      </c>
      <c r="V219" t="s">
        <v>25</v>
      </c>
      <c r="W219" t="s">
        <v>25</v>
      </c>
      <c r="X219" t="s">
        <v>25</v>
      </c>
      <c r="Y219" t="s">
        <v>25</v>
      </c>
      <c r="Z219" t="s">
        <v>25</v>
      </c>
      <c r="AA219" t="s">
        <v>25</v>
      </c>
    </row>
    <row r="220" spans="1:27" x14ac:dyDescent="0.25">
      <c r="A220" t="s">
        <v>3490</v>
      </c>
      <c r="B220" t="s">
        <v>815</v>
      </c>
      <c r="C220" t="s">
        <v>815</v>
      </c>
      <c r="E220" t="s">
        <v>27</v>
      </c>
      <c r="G220">
        <v>159911</v>
      </c>
      <c r="H220">
        <v>105841</v>
      </c>
      <c r="I220" t="s">
        <v>25</v>
      </c>
      <c r="J220" t="s">
        <v>25</v>
      </c>
      <c r="K220" t="s">
        <v>25</v>
      </c>
      <c r="L220" t="s">
        <v>25</v>
      </c>
      <c r="M220" t="s">
        <v>25</v>
      </c>
      <c r="N220" t="s">
        <v>25</v>
      </c>
      <c r="O220" t="s">
        <v>25</v>
      </c>
      <c r="P220" t="s">
        <v>25</v>
      </c>
      <c r="Q220" t="s">
        <v>25</v>
      </c>
      <c r="R220" t="s">
        <v>25</v>
      </c>
      <c r="S220" t="s">
        <v>25</v>
      </c>
      <c r="T220" t="s">
        <v>25</v>
      </c>
      <c r="U220" t="s">
        <v>25</v>
      </c>
      <c r="V220" t="s">
        <v>25</v>
      </c>
      <c r="W220" t="s">
        <v>25</v>
      </c>
      <c r="X220" t="s">
        <v>25</v>
      </c>
      <c r="Y220" t="s">
        <v>25</v>
      </c>
      <c r="Z220" t="s">
        <v>25</v>
      </c>
      <c r="AA220" t="s">
        <v>25</v>
      </c>
    </row>
    <row r="221" spans="1:27" x14ac:dyDescent="0.25">
      <c r="A221" t="s">
        <v>3490</v>
      </c>
      <c r="B221" t="s">
        <v>833</v>
      </c>
      <c r="C221" t="s">
        <v>833</v>
      </c>
      <c r="E221" t="s">
        <v>27</v>
      </c>
      <c r="G221">
        <v>164475</v>
      </c>
      <c r="H221">
        <v>125781</v>
      </c>
      <c r="I221" t="s">
        <v>25</v>
      </c>
      <c r="J221" t="s">
        <v>25</v>
      </c>
      <c r="K221" t="s">
        <v>25</v>
      </c>
      <c r="L221" t="s">
        <v>25</v>
      </c>
      <c r="M221" t="s">
        <v>25</v>
      </c>
      <c r="N221" t="s">
        <v>25</v>
      </c>
      <c r="O221" t="s">
        <v>25</v>
      </c>
      <c r="P221" t="s">
        <v>25</v>
      </c>
      <c r="Q221" t="s">
        <v>25</v>
      </c>
      <c r="R221" t="s">
        <v>25</v>
      </c>
      <c r="S221" t="s">
        <v>25</v>
      </c>
      <c r="T221" t="s">
        <v>25</v>
      </c>
      <c r="U221" t="s">
        <v>25</v>
      </c>
      <c r="V221" t="s">
        <v>25</v>
      </c>
      <c r="W221" t="s">
        <v>25</v>
      </c>
      <c r="X221" t="s">
        <v>25</v>
      </c>
      <c r="Y221" t="s">
        <v>25</v>
      </c>
      <c r="Z221" t="s">
        <v>25</v>
      </c>
      <c r="AA221" t="s">
        <v>25</v>
      </c>
    </row>
    <row r="222" spans="1:27" x14ac:dyDescent="0.25">
      <c r="A222" t="s">
        <v>3490</v>
      </c>
      <c r="B222" t="s">
        <v>3520</v>
      </c>
      <c r="C222" t="s">
        <v>3520</v>
      </c>
      <c r="E222" t="s">
        <v>27</v>
      </c>
      <c r="G222">
        <v>170315</v>
      </c>
      <c r="H222">
        <v>125549</v>
      </c>
      <c r="I222" t="s">
        <v>25</v>
      </c>
      <c r="J222" t="s">
        <v>25</v>
      </c>
      <c r="K222" t="s">
        <v>25</v>
      </c>
      <c r="L222" t="s">
        <v>25</v>
      </c>
      <c r="M222" t="s">
        <v>25</v>
      </c>
      <c r="N222" t="s">
        <v>25</v>
      </c>
      <c r="O222" t="s">
        <v>25</v>
      </c>
      <c r="P222" t="s">
        <v>25</v>
      </c>
      <c r="Q222" t="s">
        <v>25</v>
      </c>
      <c r="R222" t="s">
        <v>25</v>
      </c>
      <c r="S222" t="s">
        <v>25</v>
      </c>
      <c r="T222" t="s">
        <v>25</v>
      </c>
      <c r="U222" t="s">
        <v>25</v>
      </c>
      <c r="V222" t="s">
        <v>25</v>
      </c>
      <c r="W222" t="s">
        <v>25</v>
      </c>
      <c r="X222" t="s">
        <v>25</v>
      </c>
      <c r="Y222" t="s">
        <v>25</v>
      </c>
      <c r="Z222" t="s">
        <v>25</v>
      </c>
      <c r="AA222" t="s">
        <v>25</v>
      </c>
    </row>
    <row r="223" spans="1:27" x14ac:dyDescent="0.25">
      <c r="A223" t="s">
        <v>3490</v>
      </c>
      <c r="B223" t="s">
        <v>1438</v>
      </c>
      <c r="C223" t="s">
        <v>1438</v>
      </c>
      <c r="E223" t="s">
        <v>27</v>
      </c>
      <c r="G223">
        <v>167865</v>
      </c>
      <c r="H223">
        <v>127041</v>
      </c>
      <c r="I223" t="s">
        <v>25</v>
      </c>
      <c r="J223" t="s">
        <v>25</v>
      </c>
      <c r="K223" t="s">
        <v>25</v>
      </c>
      <c r="L223" t="s">
        <v>25</v>
      </c>
      <c r="M223" t="s">
        <v>25</v>
      </c>
      <c r="N223" t="s">
        <v>25</v>
      </c>
      <c r="O223" t="s">
        <v>25</v>
      </c>
      <c r="P223" t="s">
        <v>25</v>
      </c>
      <c r="Q223" t="s">
        <v>25</v>
      </c>
      <c r="R223" t="s">
        <v>25</v>
      </c>
      <c r="S223" t="s">
        <v>25</v>
      </c>
      <c r="T223" t="s">
        <v>25</v>
      </c>
      <c r="U223" t="s">
        <v>25</v>
      </c>
      <c r="V223" t="s">
        <v>25</v>
      </c>
      <c r="W223" t="s">
        <v>25</v>
      </c>
      <c r="X223" t="s">
        <v>25</v>
      </c>
      <c r="Y223" t="s">
        <v>25</v>
      </c>
      <c r="Z223" t="s">
        <v>25</v>
      </c>
      <c r="AA223" t="s">
        <v>25</v>
      </c>
    </row>
    <row r="224" spans="1:27" x14ac:dyDescent="0.25">
      <c r="A224" t="s">
        <v>3490</v>
      </c>
      <c r="B224" t="s">
        <v>1660</v>
      </c>
      <c r="C224" t="s">
        <v>3519</v>
      </c>
      <c r="E224" t="s">
        <v>27</v>
      </c>
      <c r="G224">
        <v>166283</v>
      </c>
      <c r="H224">
        <v>127426</v>
      </c>
      <c r="I224" t="s">
        <v>25</v>
      </c>
      <c r="J224" t="s">
        <v>25</v>
      </c>
      <c r="K224" t="s">
        <v>25</v>
      </c>
      <c r="L224" t="s">
        <v>25</v>
      </c>
      <c r="M224" t="s">
        <v>25</v>
      </c>
      <c r="N224" t="s">
        <v>25</v>
      </c>
      <c r="O224" t="s">
        <v>25</v>
      </c>
      <c r="P224" t="s">
        <v>25</v>
      </c>
      <c r="Q224" t="s">
        <v>25</v>
      </c>
      <c r="R224" t="s">
        <v>25</v>
      </c>
      <c r="S224" t="s">
        <v>25</v>
      </c>
      <c r="T224" t="s">
        <v>25</v>
      </c>
      <c r="U224" t="s">
        <v>25</v>
      </c>
      <c r="V224" t="s">
        <v>25</v>
      </c>
      <c r="W224" t="s">
        <v>25</v>
      </c>
      <c r="X224" t="s">
        <v>25</v>
      </c>
      <c r="Y224" t="s">
        <v>25</v>
      </c>
      <c r="Z224" t="s">
        <v>25</v>
      </c>
      <c r="AA224" t="s">
        <v>25</v>
      </c>
    </row>
    <row r="225" spans="1:27" x14ac:dyDescent="0.25">
      <c r="A225" t="s">
        <v>3490</v>
      </c>
      <c r="B225" t="s">
        <v>1965</v>
      </c>
      <c r="C225" t="s">
        <v>1965</v>
      </c>
      <c r="D225" t="s">
        <v>3518</v>
      </c>
      <c r="E225" t="s">
        <v>3517</v>
      </c>
      <c r="G225">
        <v>166365</v>
      </c>
      <c r="H225">
        <v>126505</v>
      </c>
      <c r="I225">
        <v>7</v>
      </c>
      <c r="J225" t="s">
        <v>25</v>
      </c>
      <c r="K225" t="s">
        <v>25</v>
      </c>
      <c r="L225" t="s">
        <v>25</v>
      </c>
      <c r="M225" t="s">
        <v>25</v>
      </c>
      <c r="N225" t="s">
        <v>25</v>
      </c>
      <c r="O225" t="s">
        <v>25</v>
      </c>
      <c r="P225" t="s">
        <v>25</v>
      </c>
      <c r="Q225" t="s">
        <v>25</v>
      </c>
      <c r="R225" t="s">
        <v>25</v>
      </c>
      <c r="S225" t="s">
        <v>25</v>
      </c>
      <c r="T225" t="s">
        <v>25</v>
      </c>
      <c r="U225" t="s">
        <v>25</v>
      </c>
      <c r="V225" t="s">
        <v>25</v>
      </c>
      <c r="W225" t="s">
        <v>25</v>
      </c>
      <c r="X225" t="s">
        <v>25</v>
      </c>
      <c r="Y225" t="s">
        <v>25</v>
      </c>
      <c r="Z225" t="s">
        <v>25</v>
      </c>
      <c r="AA225" t="s">
        <v>25</v>
      </c>
    </row>
    <row r="226" spans="1:27" x14ac:dyDescent="0.25">
      <c r="A226" t="s">
        <v>3490</v>
      </c>
      <c r="B226" t="s">
        <v>1529</v>
      </c>
      <c r="C226" t="s">
        <v>1529</v>
      </c>
      <c r="E226" t="s">
        <v>27</v>
      </c>
      <c r="G226">
        <v>614239</v>
      </c>
      <c r="H226">
        <v>273571</v>
      </c>
      <c r="I226">
        <v>14</v>
      </c>
      <c r="J226" t="s">
        <v>25</v>
      </c>
      <c r="K226" t="s">
        <v>25</v>
      </c>
      <c r="L226" t="s">
        <v>25</v>
      </c>
      <c r="M226" t="s">
        <v>25</v>
      </c>
      <c r="N226" t="s">
        <v>25</v>
      </c>
      <c r="O226" t="s">
        <v>25</v>
      </c>
      <c r="P226" t="s">
        <v>25</v>
      </c>
      <c r="Q226" t="s">
        <v>25</v>
      </c>
      <c r="R226" t="s">
        <v>25</v>
      </c>
      <c r="S226" t="s">
        <v>25</v>
      </c>
      <c r="T226" t="s">
        <v>25</v>
      </c>
      <c r="U226" t="s">
        <v>25</v>
      </c>
      <c r="V226" t="s">
        <v>25</v>
      </c>
      <c r="W226" t="s">
        <v>25</v>
      </c>
      <c r="X226" t="s">
        <v>25</v>
      </c>
      <c r="Y226" t="s">
        <v>25</v>
      </c>
      <c r="Z226" t="s">
        <v>25</v>
      </c>
      <c r="AA226" t="s">
        <v>25</v>
      </c>
    </row>
    <row r="227" spans="1:27" x14ac:dyDescent="0.25">
      <c r="A227" t="s">
        <v>3516</v>
      </c>
      <c r="B227" t="s">
        <v>179</v>
      </c>
      <c r="C227" t="s">
        <v>179</v>
      </c>
      <c r="E227" t="s">
        <v>3516</v>
      </c>
      <c r="G227">
        <v>167196</v>
      </c>
      <c r="H227">
        <v>125589</v>
      </c>
      <c r="I227">
        <v>20</v>
      </c>
      <c r="J227" t="s">
        <v>25</v>
      </c>
      <c r="K227" t="s">
        <v>25</v>
      </c>
      <c r="L227" t="s">
        <v>25</v>
      </c>
      <c r="M227" t="s">
        <v>25</v>
      </c>
      <c r="N227" t="s">
        <v>25</v>
      </c>
      <c r="O227">
        <v>4.1900000000000004</v>
      </c>
      <c r="P227" t="s">
        <v>3501</v>
      </c>
      <c r="Q227">
        <v>4.1962375290000002</v>
      </c>
      <c r="R227" t="s">
        <v>25</v>
      </c>
      <c r="S227" t="s">
        <v>25</v>
      </c>
      <c r="T227" t="s">
        <v>25</v>
      </c>
      <c r="U227" t="s">
        <v>25</v>
      </c>
      <c r="V227" t="s">
        <v>25</v>
      </c>
      <c r="W227" t="s">
        <v>25</v>
      </c>
      <c r="X227" t="s">
        <v>25</v>
      </c>
      <c r="Y227" t="s">
        <v>25</v>
      </c>
      <c r="Z227" t="s">
        <v>25</v>
      </c>
      <c r="AA227" t="s">
        <v>25</v>
      </c>
    </row>
    <row r="228" spans="1:27" x14ac:dyDescent="0.25">
      <c r="A228" t="s">
        <v>3516</v>
      </c>
      <c r="B228" t="s">
        <v>451</v>
      </c>
      <c r="C228" t="s">
        <v>451</v>
      </c>
      <c r="D228" t="s">
        <v>3515</v>
      </c>
      <c r="E228" t="s">
        <v>3514</v>
      </c>
      <c r="G228">
        <v>170733</v>
      </c>
      <c r="H228">
        <v>126964</v>
      </c>
      <c r="I228">
        <v>20</v>
      </c>
      <c r="J228" t="s">
        <v>25</v>
      </c>
      <c r="K228" t="s">
        <v>25</v>
      </c>
      <c r="L228" t="s">
        <v>25</v>
      </c>
      <c r="M228" t="s">
        <v>25</v>
      </c>
      <c r="N228" t="s">
        <v>25</v>
      </c>
      <c r="O228">
        <v>4.1900000000000004</v>
      </c>
      <c r="P228" t="s">
        <v>3501</v>
      </c>
      <c r="Q228">
        <v>4.1962375290000002</v>
      </c>
      <c r="R228" t="s">
        <v>25</v>
      </c>
      <c r="S228" t="s">
        <v>25</v>
      </c>
      <c r="T228" t="s">
        <v>25</v>
      </c>
      <c r="U228" t="s">
        <v>25</v>
      </c>
      <c r="V228" t="s">
        <v>25</v>
      </c>
      <c r="W228" t="s">
        <v>25</v>
      </c>
      <c r="X228" t="s">
        <v>25</v>
      </c>
      <c r="Y228" t="s">
        <v>25</v>
      </c>
      <c r="Z228" t="s">
        <v>25</v>
      </c>
      <c r="AA228" t="s">
        <v>25</v>
      </c>
    </row>
    <row r="229" spans="1:27" x14ac:dyDescent="0.25">
      <c r="A229" t="s">
        <v>3490</v>
      </c>
      <c r="B229" t="s">
        <v>809</v>
      </c>
      <c r="C229" t="s">
        <v>809</v>
      </c>
      <c r="E229" t="s">
        <v>27</v>
      </c>
      <c r="G229">
        <v>170737</v>
      </c>
      <c r="H229">
        <v>126965</v>
      </c>
      <c r="I229">
        <v>23</v>
      </c>
      <c r="J229" t="s">
        <v>25</v>
      </c>
      <c r="K229" t="s">
        <v>25</v>
      </c>
      <c r="L229" t="s">
        <v>25</v>
      </c>
      <c r="M229" t="s">
        <v>25</v>
      </c>
      <c r="N229" t="s">
        <v>25</v>
      </c>
      <c r="O229" t="s">
        <v>25</v>
      </c>
      <c r="P229" t="s">
        <v>25</v>
      </c>
      <c r="Q229" t="s">
        <v>25</v>
      </c>
      <c r="R229" t="s">
        <v>25</v>
      </c>
      <c r="S229" t="s">
        <v>25</v>
      </c>
      <c r="T229" t="s">
        <v>25</v>
      </c>
      <c r="U229" t="s">
        <v>25</v>
      </c>
      <c r="V229" t="s">
        <v>25</v>
      </c>
      <c r="W229" t="s">
        <v>25</v>
      </c>
      <c r="X229" t="s">
        <v>25</v>
      </c>
      <c r="Y229" t="s">
        <v>25</v>
      </c>
      <c r="Z229" t="s">
        <v>25</v>
      </c>
      <c r="AA229" t="s">
        <v>25</v>
      </c>
    </row>
    <row r="230" spans="1:27" x14ac:dyDescent="0.25">
      <c r="A230" t="s">
        <v>3491</v>
      </c>
      <c r="B230" t="s">
        <v>2864</v>
      </c>
      <c r="C230" t="s">
        <v>2864</v>
      </c>
      <c r="E230" t="s">
        <v>3491</v>
      </c>
      <c r="G230">
        <v>82646</v>
      </c>
      <c r="H230">
        <v>140600</v>
      </c>
      <c r="I230" t="s">
        <v>25</v>
      </c>
      <c r="J230" t="s">
        <v>25</v>
      </c>
      <c r="K230" t="s">
        <v>25</v>
      </c>
      <c r="L230" t="s">
        <v>25</v>
      </c>
      <c r="M230" t="s">
        <v>25</v>
      </c>
      <c r="N230" t="s">
        <v>25</v>
      </c>
      <c r="O230" t="s">
        <v>25</v>
      </c>
      <c r="P230" t="s">
        <v>25</v>
      </c>
      <c r="Q230" t="s">
        <v>25</v>
      </c>
      <c r="R230" t="s">
        <v>25</v>
      </c>
      <c r="S230" t="s">
        <v>25</v>
      </c>
      <c r="T230" t="s">
        <v>25</v>
      </c>
      <c r="U230" t="s">
        <v>25</v>
      </c>
      <c r="V230" t="s">
        <v>25</v>
      </c>
      <c r="W230" t="s">
        <v>25</v>
      </c>
      <c r="X230" t="s">
        <v>25</v>
      </c>
      <c r="Y230" t="s">
        <v>25</v>
      </c>
      <c r="Z230" t="s">
        <v>25</v>
      </c>
      <c r="AA230" t="s">
        <v>25</v>
      </c>
    </row>
    <row r="231" spans="1:27" x14ac:dyDescent="0.25">
      <c r="A231" t="s">
        <v>3491</v>
      </c>
      <c r="B231" t="s">
        <v>2779</v>
      </c>
      <c r="C231" t="s">
        <v>2779</v>
      </c>
      <c r="E231" t="s">
        <v>3491</v>
      </c>
      <c r="G231">
        <v>82523</v>
      </c>
      <c r="H231">
        <v>140621</v>
      </c>
      <c r="I231" t="s">
        <v>25</v>
      </c>
      <c r="J231" t="s">
        <v>25</v>
      </c>
      <c r="K231" t="s">
        <v>25</v>
      </c>
      <c r="L231" t="s">
        <v>25</v>
      </c>
      <c r="M231" t="s">
        <v>25</v>
      </c>
      <c r="N231" t="s">
        <v>25</v>
      </c>
      <c r="O231" t="s">
        <v>25</v>
      </c>
      <c r="P231" t="s">
        <v>25</v>
      </c>
      <c r="Q231" t="s">
        <v>25</v>
      </c>
      <c r="R231" t="s">
        <v>25</v>
      </c>
      <c r="S231" t="s">
        <v>25</v>
      </c>
      <c r="T231" t="s">
        <v>25</v>
      </c>
      <c r="U231" t="s">
        <v>25</v>
      </c>
      <c r="V231" t="s">
        <v>25</v>
      </c>
      <c r="W231" t="s">
        <v>25</v>
      </c>
      <c r="X231" t="s">
        <v>25</v>
      </c>
      <c r="Y231" t="s">
        <v>25</v>
      </c>
      <c r="Z231" t="s">
        <v>25</v>
      </c>
      <c r="AA231" t="s">
        <v>25</v>
      </c>
    </row>
    <row r="232" spans="1:27" x14ac:dyDescent="0.25">
      <c r="A232" t="s">
        <v>3491</v>
      </c>
      <c r="B232" t="s">
        <v>2723</v>
      </c>
      <c r="C232" t="s">
        <v>2723</v>
      </c>
      <c r="E232" t="s">
        <v>3491</v>
      </c>
      <c r="G232">
        <v>82374</v>
      </c>
      <c r="H232">
        <v>416668</v>
      </c>
      <c r="I232" t="s">
        <v>25</v>
      </c>
      <c r="J232" t="s">
        <v>25</v>
      </c>
      <c r="K232" t="s">
        <v>25</v>
      </c>
      <c r="L232" t="s">
        <v>25</v>
      </c>
      <c r="M232" t="s">
        <v>25</v>
      </c>
      <c r="N232" t="s">
        <v>25</v>
      </c>
      <c r="O232" t="s">
        <v>25</v>
      </c>
      <c r="P232" t="s">
        <v>25</v>
      </c>
      <c r="Q232" t="s">
        <v>25</v>
      </c>
      <c r="R232" t="s">
        <v>25</v>
      </c>
      <c r="S232" t="s">
        <v>25</v>
      </c>
      <c r="T232" t="s">
        <v>25</v>
      </c>
      <c r="U232" t="s">
        <v>25</v>
      </c>
      <c r="V232" t="s">
        <v>25</v>
      </c>
      <c r="W232" t="s">
        <v>25</v>
      </c>
      <c r="X232" t="s">
        <v>25</v>
      </c>
      <c r="Y232" t="s">
        <v>25</v>
      </c>
      <c r="Z232" t="s">
        <v>25</v>
      </c>
      <c r="AA232" t="s">
        <v>25</v>
      </c>
    </row>
    <row r="233" spans="1:27" x14ac:dyDescent="0.25">
      <c r="A233" t="s">
        <v>3491</v>
      </c>
      <c r="B233" t="s">
        <v>2631</v>
      </c>
      <c r="C233" t="s">
        <v>2631</v>
      </c>
      <c r="D233" t="s">
        <v>3513</v>
      </c>
      <c r="E233" t="s">
        <v>3512</v>
      </c>
      <c r="G233">
        <v>82590</v>
      </c>
      <c r="H233">
        <v>11782</v>
      </c>
      <c r="I233" t="s">
        <v>25</v>
      </c>
      <c r="J233" t="s">
        <v>25</v>
      </c>
      <c r="K233" t="s">
        <v>25</v>
      </c>
      <c r="L233" t="s">
        <v>25</v>
      </c>
      <c r="M233" t="s">
        <v>25</v>
      </c>
      <c r="N233" t="s">
        <v>25</v>
      </c>
      <c r="O233" t="s">
        <v>25</v>
      </c>
      <c r="P233" t="s">
        <v>25</v>
      </c>
      <c r="Q233" t="s">
        <v>25</v>
      </c>
      <c r="R233" t="s">
        <v>25</v>
      </c>
      <c r="S233" t="s">
        <v>25</v>
      </c>
      <c r="T233" t="s">
        <v>25</v>
      </c>
      <c r="U233" t="s">
        <v>25</v>
      </c>
      <c r="V233" t="s">
        <v>25</v>
      </c>
      <c r="W233" t="s">
        <v>25</v>
      </c>
      <c r="X233" t="s">
        <v>25</v>
      </c>
      <c r="Y233" t="s">
        <v>25</v>
      </c>
      <c r="Z233" t="s">
        <v>25</v>
      </c>
      <c r="AA233" t="s">
        <v>25</v>
      </c>
    </row>
    <row r="234" spans="1:27" x14ac:dyDescent="0.25">
      <c r="A234" t="s">
        <v>3491</v>
      </c>
      <c r="B234" t="s">
        <v>2458</v>
      </c>
      <c r="C234" t="s">
        <v>2458</v>
      </c>
      <c r="D234" t="s">
        <v>3511</v>
      </c>
      <c r="E234" t="s">
        <v>3491</v>
      </c>
      <c r="G234">
        <v>82343</v>
      </c>
      <c r="H234">
        <v>141449</v>
      </c>
      <c r="I234" t="s">
        <v>25</v>
      </c>
      <c r="J234" t="s">
        <v>25</v>
      </c>
      <c r="K234" t="s">
        <v>25</v>
      </c>
      <c r="L234" t="s">
        <v>25</v>
      </c>
      <c r="M234" t="s">
        <v>25</v>
      </c>
      <c r="N234" t="s">
        <v>25</v>
      </c>
      <c r="O234" t="s">
        <v>25</v>
      </c>
      <c r="P234" t="s">
        <v>25</v>
      </c>
      <c r="Q234" t="s">
        <v>25</v>
      </c>
      <c r="R234" t="s">
        <v>25</v>
      </c>
      <c r="S234" t="s">
        <v>25</v>
      </c>
      <c r="T234" t="s">
        <v>25</v>
      </c>
      <c r="U234" t="s">
        <v>25</v>
      </c>
      <c r="V234" t="s">
        <v>25</v>
      </c>
      <c r="W234" t="s">
        <v>25</v>
      </c>
      <c r="X234" t="s">
        <v>25</v>
      </c>
      <c r="Y234" t="s">
        <v>25</v>
      </c>
      <c r="Z234" t="s">
        <v>25</v>
      </c>
      <c r="AA234" t="s">
        <v>25</v>
      </c>
    </row>
    <row r="235" spans="1:27" x14ac:dyDescent="0.25">
      <c r="A235" t="s">
        <v>3491</v>
      </c>
      <c r="B235" t="s">
        <v>2426</v>
      </c>
      <c r="C235" t="s">
        <v>2426</v>
      </c>
      <c r="D235" t="s">
        <v>3510</v>
      </c>
      <c r="E235" t="s">
        <v>3491</v>
      </c>
      <c r="G235">
        <v>82360</v>
      </c>
      <c r="H235">
        <v>11723</v>
      </c>
      <c r="I235" t="s">
        <v>25</v>
      </c>
      <c r="J235" t="s">
        <v>25</v>
      </c>
      <c r="K235" t="s">
        <v>25</v>
      </c>
      <c r="L235" t="s">
        <v>25</v>
      </c>
      <c r="M235" t="s">
        <v>25</v>
      </c>
      <c r="N235" t="s">
        <v>25</v>
      </c>
      <c r="O235" t="s">
        <v>25</v>
      </c>
      <c r="P235" t="s">
        <v>25</v>
      </c>
      <c r="Q235" t="s">
        <v>25</v>
      </c>
      <c r="R235" t="s">
        <v>25</v>
      </c>
      <c r="S235" t="s">
        <v>25</v>
      </c>
      <c r="T235" t="s">
        <v>25</v>
      </c>
      <c r="U235" t="s">
        <v>25</v>
      </c>
      <c r="V235" t="s">
        <v>25</v>
      </c>
      <c r="W235" t="s">
        <v>25</v>
      </c>
      <c r="X235" t="s">
        <v>25</v>
      </c>
      <c r="Y235" t="s">
        <v>25</v>
      </c>
      <c r="Z235" t="s">
        <v>25</v>
      </c>
      <c r="AA235" t="s">
        <v>25</v>
      </c>
    </row>
    <row r="236" spans="1:27" x14ac:dyDescent="0.25">
      <c r="A236" t="s">
        <v>3506</v>
      </c>
      <c r="B236" t="s">
        <v>2987</v>
      </c>
      <c r="C236" t="s">
        <v>2987</v>
      </c>
      <c r="D236" t="s">
        <v>3509</v>
      </c>
      <c r="E236" t="s">
        <v>3508</v>
      </c>
      <c r="F236" t="s">
        <v>3507</v>
      </c>
      <c r="G236">
        <v>98681</v>
      </c>
      <c r="H236">
        <v>107276</v>
      </c>
      <c r="I236" t="s">
        <v>25</v>
      </c>
      <c r="J236" t="s">
        <v>25</v>
      </c>
      <c r="K236" t="s">
        <v>25</v>
      </c>
      <c r="L236" t="s">
        <v>25</v>
      </c>
      <c r="M236" t="s">
        <v>25</v>
      </c>
      <c r="N236" t="s">
        <v>25</v>
      </c>
      <c r="O236">
        <v>3.69</v>
      </c>
      <c r="P236" t="s">
        <v>3501</v>
      </c>
      <c r="Q236">
        <v>3.8253900000000001</v>
      </c>
      <c r="R236" t="s">
        <v>25</v>
      </c>
      <c r="S236" t="s">
        <v>25</v>
      </c>
      <c r="T236" t="s">
        <v>25</v>
      </c>
      <c r="U236" t="s">
        <v>25</v>
      </c>
      <c r="V236" t="s">
        <v>25</v>
      </c>
      <c r="W236" t="s">
        <v>25</v>
      </c>
      <c r="X236" t="s">
        <v>25</v>
      </c>
      <c r="Y236" t="s">
        <v>25</v>
      </c>
      <c r="Z236" t="s">
        <v>25</v>
      </c>
      <c r="AA236" t="s">
        <v>25</v>
      </c>
    </row>
    <row r="237" spans="1:27" x14ac:dyDescent="0.25">
      <c r="A237" t="s">
        <v>3506</v>
      </c>
      <c r="B237" t="s">
        <v>2729</v>
      </c>
      <c r="C237" t="s">
        <v>2729</v>
      </c>
      <c r="D237" t="s">
        <v>3505</v>
      </c>
      <c r="E237" t="s">
        <v>3504</v>
      </c>
      <c r="G237">
        <v>97943</v>
      </c>
      <c r="H237">
        <v>107205</v>
      </c>
      <c r="I237" t="s">
        <v>25</v>
      </c>
      <c r="J237" t="s">
        <v>25</v>
      </c>
      <c r="K237" t="s">
        <v>25</v>
      </c>
      <c r="L237" t="s">
        <v>25</v>
      </c>
      <c r="M237" t="s">
        <v>25</v>
      </c>
      <c r="N237" t="s">
        <v>25</v>
      </c>
      <c r="O237">
        <v>3.69</v>
      </c>
      <c r="P237" t="s">
        <v>3501</v>
      </c>
      <c r="Q237">
        <v>3.8253900000000001</v>
      </c>
      <c r="R237" t="s">
        <v>25</v>
      </c>
      <c r="S237" t="s">
        <v>25</v>
      </c>
      <c r="T237" t="s">
        <v>25</v>
      </c>
      <c r="U237" t="s">
        <v>25</v>
      </c>
      <c r="V237" t="s">
        <v>25</v>
      </c>
      <c r="W237" t="s">
        <v>25</v>
      </c>
      <c r="X237" t="s">
        <v>25</v>
      </c>
      <c r="Y237" t="s">
        <v>25</v>
      </c>
      <c r="Z237" t="s">
        <v>25</v>
      </c>
      <c r="AA237" t="s">
        <v>25</v>
      </c>
    </row>
    <row r="238" spans="1:27" x14ac:dyDescent="0.25">
      <c r="A238" t="s">
        <v>3503</v>
      </c>
      <c r="B238" t="s">
        <v>520</v>
      </c>
      <c r="C238" t="s">
        <v>520</v>
      </c>
      <c r="E238" t="s">
        <v>524</v>
      </c>
      <c r="G238">
        <v>170316</v>
      </c>
      <c r="H238">
        <v>126029</v>
      </c>
      <c r="I238" t="s">
        <v>25</v>
      </c>
      <c r="J238" t="s">
        <v>25</v>
      </c>
      <c r="K238" t="s">
        <v>25</v>
      </c>
      <c r="L238" t="s">
        <v>25</v>
      </c>
      <c r="M238" t="s">
        <v>25</v>
      </c>
      <c r="N238" t="s">
        <v>25</v>
      </c>
      <c r="O238">
        <v>4.2</v>
      </c>
      <c r="P238" t="s">
        <v>3501</v>
      </c>
      <c r="Q238">
        <v>4.2179040590000003</v>
      </c>
      <c r="R238" t="s">
        <v>25</v>
      </c>
      <c r="S238" t="s">
        <v>25</v>
      </c>
      <c r="T238" t="s">
        <v>25</v>
      </c>
      <c r="U238" t="s">
        <v>25</v>
      </c>
      <c r="V238" t="s">
        <v>25</v>
      </c>
      <c r="W238" t="s">
        <v>25</v>
      </c>
      <c r="X238" t="s">
        <v>25</v>
      </c>
      <c r="Y238" t="s">
        <v>25</v>
      </c>
      <c r="Z238" t="s">
        <v>25</v>
      </c>
      <c r="AA238" t="s">
        <v>25</v>
      </c>
    </row>
    <row r="239" spans="1:27" x14ac:dyDescent="0.25">
      <c r="A239" t="s">
        <v>3503</v>
      </c>
      <c r="B239" t="s">
        <v>1358</v>
      </c>
      <c r="C239" t="s">
        <v>1358</v>
      </c>
      <c r="E239" t="s">
        <v>1359</v>
      </c>
      <c r="F239" t="s">
        <v>3502</v>
      </c>
      <c r="G239">
        <v>161996</v>
      </c>
      <c r="H239">
        <v>127186</v>
      </c>
      <c r="I239" t="s">
        <v>25</v>
      </c>
      <c r="J239" t="s">
        <v>25</v>
      </c>
      <c r="K239" t="s">
        <v>25</v>
      </c>
      <c r="L239" t="s">
        <v>25</v>
      </c>
      <c r="M239" t="s">
        <v>25</v>
      </c>
      <c r="N239" t="s">
        <v>25</v>
      </c>
      <c r="O239">
        <v>4.2</v>
      </c>
      <c r="P239" t="s">
        <v>3501</v>
      </c>
      <c r="Q239">
        <v>4.2179040590000003</v>
      </c>
      <c r="R239" t="s">
        <v>25</v>
      </c>
      <c r="S239" t="s">
        <v>25</v>
      </c>
      <c r="T239" t="s">
        <v>25</v>
      </c>
      <c r="U239" t="s">
        <v>25</v>
      </c>
      <c r="V239" t="s">
        <v>25</v>
      </c>
      <c r="W239" t="s">
        <v>25</v>
      </c>
      <c r="X239" t="s">
        <v>25</v>
      </c>
      <c r="Y239" t="s">
        <v>25</v>
      </c>
      <c r="Z239" t="s">
        <v>25</v>
      </c>
      <c r="AA239" t="s">
        <v>25</v>
      </c>
    </row>
    <row r="240" spans="1:27" x14ac:dyDescent="0.25">
      <c r="A240" t="s">
        <v>3500</v>
      </c>
      <c r="B240" t="s">
        <v>226</v>
      </c>
      <c r="C240" t="s">
        <v>226</v>
      </c>
      <c r="E240" t="s">
        <v>3500</v>
      </c>
      <c r="G240">
        <v>162368</v>
      </c>
      <c r="H240">
        <v>10309</v>
      </c>
      <c r="I240" t="s">
        <v>25</v>
      </c>
      <c r="J240" t="s">
        <v>25</v>
      </c>
      <c r="K240" t="s">
        <v>25</v>
      </c>
      <c r="L240" t="s">
        <v>25</v>
      </c>
      <c r="M240" t="s">
        <v>25</v>
      </c>
      <c r="N240" t="s">
        <v>25</v>
      </c>
      <c r="O240">
        <v>3.43</v>
      </c>
      <c r="P240" t="s">
        <v>3499</v>
      </c>
      <c r="Q240">
        <v>3.43</v>
      </c>
      <c r="R240" t="s">
        <v>25</v>
      </c>
      <c r="S240" t="s">
        <v>25</v>
      </c>
      <c r="T240" t="s">
        <v>25</v>
      </c>
      <c r="U240" t="s">
        <v>25</v>
      </c>
      <c r="V240" t="s">
        <v>25</v>
      </c>
      <c r="W240" t="s">
        <v>25</v>
      </c>
      <c r="X240" t="s">
        <v>25</v>
      </c>
      <c r="Y240" t="s">
        <v>25</v>
      </c>
      <c r="Z240" t="s">
        <v>25</v>
      </c>
      <c r="AA240" t="s">
        <v>25</v>
      </c>
    </row>
    <row r="241" spans="1:27" x14ac:dyDescent="0.25">
      <c r="A241" t="s">
        <v>3498</v>
      </c>
      <c r="B241" t="s">
        <v>1417</v>
      </c>
      <c r="C241" t="s">
        <v>1417</v>
      </c>
      <c r="E241" t="s">
        <v>3497</v>
      </c>
      <c r="G241">
        <v>159985</v>
      </c>
      <c r="H241">
        <v>105693</v>
      </c>
      <c r="I241">
        <v>80</v>
      </c>
      <c r="J241" t="s">
        <v>25</v>
      </c>
      <c r="K241" t="s">
        <v>25</v>
      </c>
      <c r="L241" t="s">
        <v>25</v>
      </c>
      <c r="M241" t="s">
        <v>25</v>
      </c>
      <c r="N241" t="s">
        <v>25</v>
      </c>
      <c r="O241" t="s">
        <v>25</v>
      </c>
      <c r="P241" t="s">
        <v>25</v>
      </c>
      <c r="Q241" t="s">
        <v>25</v>
      </c>
      <c r="R241">
        <v>80</v>
      </c>
      <c r="S241">
        <v>80</v>
      </c>
      <c r="T241">
        <v>0</v>
      </c>
      <c r="U241">
        <v>0</v>
      </c>
      <c r="V241" t="s">
        <v>3496</v>
      </c>
      <c r="W241" t="s">
        <v>1689</v>
      </c>
      <c r="X241">
        <v>0</v>
      </c>
      <c r="Y241">
        <v>1</v>
      </c>
      <c r="Z241">
        <v>0</v>
      </c>
      <c r="AA241">
        <v>0</v>
      </c>
    </row>
    <row r="242" spans="1:27" x14ac:dyDescent="0.25">
      <c r="A242" t="s">
        <v>3490</v>
      </c>
      <c r="B242" t="s">
        <v>36</v>
      </c>
      <c r="C242" t="s">
        <v>36</v>
      </c>
      <c r="D242" t="s">
        <v>3495</v>
      </c>
      <c r="E242" t="s">
        <v>3494</v>
      </c>
      <c r="G242">
        <v>161072</v>
      </c>
      <c r="H242">
        <v>126279</v>
      </c>
      <c r="I242" t="s">
        <v>25</v>
      </c>
      <c r="J242" t="s">
        <v>25</v>
      </c>
      <c r="K242" t="s">
        <v>25</v>
      </c>
      <c r="L242" t="s">
        <v>25</v>
      </c>
      <c r="M242" t="s">
        <v>25</v>
      </c>
      <c r="N242" t="s">
        <v>25</v>
      </c>
      <c r="O242" t="s">
        <v>25</v>
      </c>
      <c r="P242" t="s">
        <v>25</v>
      </c>
      <c r="Q242" t="s">
        <v>25</v>
      </c>
      <c r="R242" t="s">
        <v>25</v>
      </c>
      <c r="S242" t="s">
        <v>25</v>
      </c>
      <c r="T242" t="s">
        <v>25</v>
      </c>
      <c r="U242" t="s">
        <v>25</v>
      </c>
      <c r="V242" t="s">
        <v>25</v>
      </c>
      <c r="W242" t="s">
        <v>25</v>
      </c>
      <c r="X242" t="s">
        <v>25</v>
      </c>
      <c r="Y242" t="s">
        <v>25</v>
      </c>
      <c r="Z242" t="s">
        <v>25</v>
      </c>
      <c r="AA242" t="s">
        <v>25</v>
      </c>
    </row>
    <row r="243" spans="1:27" x14ac:dyDescent="0.25">
      <c r="A243" t="s">
        <v>3490</v>
      </c>
      <c r="B243" t="s">
        <v>3493</v>
      </c>
      <c r="C243" t="s">
        <v>3493</v>
      </c>
      <c r="E243" t="s">
        <v>27</v>
      </c>
      <c r="G243">
        <v>82337</v>
      </c>
      <c r="H243">
        <v>341410</v>
      </c>
      <c r="I243" t="s">
        <v>25</v>
      </c>
      <c r="J243" t="s">
        <v>25</v>
      </c>
      <c r="K243" t="s">
        <v>25</v>
      </c>
      <c r="L243" t="s">
        <v>25</v>
      </c>
      <c r="M243" t="s">
        <v>25</v>
      </c>
      <c r="N243" t="s">
        <v>25</v>
      </c>
      <c r="O243" t="s">
        <v>25</v>
      </c>
      <c r="P243" t="s">
        <v>25</v>
      </c>
      <c r="Q243" t="s">
        <v>25</v>
      </c>
      <c r="R243" t="s">
        <v>25</v>
      </c>
      <c r="S243" t="s">
        <v>25</v>
      </c>
      <c r="T243" t="s">
        <v>25</v>
      </c>
      <c r="U243" t="s">
        <v>25</v>
      </c>
      <c r="V243" t="s">
        <v>25</v>
      </c>
      <c r="W243" t="s">
        <v>25</v>
      </c>
      <c r="X243" t="s">
        <v>25</v>
      </c>
      <c r="Y243" t="s">
        <v>25</v>
      </c>
      <c r="Z243" t="s">
        <v>25</v>
      </c>
      <c r="AA243" t="s">
        <v>25</v>
      </c>
    </row>
    <row r="244" spans="1:27" x14ac:dyDescent="0.25">
      <c r="A244" t="s">
        <v>3490</v>
      </c>
      <c r="B244" t="s">
        <v>239</v>
      </c>
      <c r="C244" t="s">
        <v>239</v>
      </c>
      <c r="E244" t="s">
        <v>27</v>
      </c>
      <c r="G244">
        <v>171126</v>
      </c>
      <c r="H244">
        <v>126761</v>
      </c>
      <c r="I244" t="s">
        <v>25</v>
      </c>
      <c r="J244" t="s">
        <v>25</v>
      </c>
      <c r="K244" t="s">
        <v>25</v>
      </c>
      <c r="L244" t="s">
        <v>25</v>
      </c>
      <c r="M244" t="s">
        <v>25</v>
      </c>
      <c r="N244" t="s">
        <v>25</v>
      </c>
      <c r="O244" t="s">
        <v>25</v>
      </c>
      <c r="P244" t="s">
        <v>25</v>
      </c>
      <c r="Q244" t="s">
        <v>25</v>
      </c>
      <c r="R244" t="s">
        <v>25</v>
      </c>
      <c r="S244" t="s">
        <v>25</v>
      </c>
      <c r="T244" t="s">
        <v>25</v>
      </c>
      <c r="U244" t="s">
        <v>25</v>
      </c>
      <c r="V244" t="s">
        <v>25</v>
      </c>
      <c r="W244" t="s">
        <v>25</v>
      </c>
      <c r="X244" t="s">
        <v>25</v>
      </c>
      <c r="Y244" t="s">
        <v>25</v>
      </c>
      <c r="Z244" t="s">
        <v>25</v>
      </c>
      <c r="AA244" t="s">
        <v>25</v>
      </c>
    </row>
    <row r="245" spans="1:27" x14ac:dyDescent="0.25">
      <c r="A245" t="s">
        <v>3490</v>
      </c>
      <c r="B245" t="s">
        <v>261</v>
      </c>
      <c r="C245" t="s">
        <v>261</v>
      </c>
      <c r="E245" t="s">
        <v>3492</v>
      </c>
      <c r="G245">
        <v>170290</v>
      </c>
      <c r="H245">
        <v>126783</v>
      </c>
      <c r="I245" t="s">
        <v>25</v>
      </c>
      <c r="J245" t="s">
        <v>25</v>
      </c>
      <c r="K245" t="s">
        <v>25</v>
      </c>
      <c r="L245" t="s">
        <v>25</v>
      </c>
      <c r="M245" t="s">
        <v>25</v>
      </c>
      <c r="N245" t="s">
        <v>25</v>
      </c>
      <c r="O245" t="s">
        <v>25</v>
      </c>
      <c r="P245" t="s">
        <v>25</v>
      </c>
      <c r="Q245" t="s">
        <v>25</v>
      </c>
      <c r="R245" t="s">
        <v>25</v>
      </c>
      <c r="S245" t="s">
        <v>25</v>
      </c>
      <c r="T245" t="s">
        <v>25</v>
      </c>
      <c r="U245" t="s">
        <v>25</v>
      </c>
      <c r="V245" t="s">
        <v>25</v>
      </c>
      <c r="W245" t="s">
        <v>25</v>
      </c>
      <c r="X245" t="s">
        <v>25</v>
      </c>
      <c r="Y245" t="s">
        <v>25</v>
      </c>
      <c r="Z245" t="s">
        <v>25</v>
      </c>
      <c r="AA245" t="s">
        <v>25</v>
      </c>
    </row>
    <row r="246" spans="1:27" x14ac:dyDescent="0.25">
      <c r="A246" t="s">
        <v>3490</v>
      </c>
      <c r="B246" t="s">
        <v>344</v>
      </c>
      <c r="C246" t="s">
        <v>2971</v>
      </c>
      <c r="E246" t="s">
        <v>27</v>
      </c>
      <c r="G246">
        <v>170282</v>
      </c>
      <c r="H246">
        <v>126835</v>
      </c>
      <c r="I246" t="s">
        <v>25</v>
      </c>
      <c r="J246" t="s">
        <v>25</v>
      </c>
      <c r="K246" t="s">
        <v>25</v>
      </c>
      <c r="L246" t="s">
        <v>25</v>
      </c>
      <c r="M246" t="s">
        <v>25</v>
      </c>
      <c r="N246" t="s">
        <v>25</v>
      </c>
      <c r="O246" t="s">
        <v>25</v>
      </c>
      <c r="P246" t="s">
        <v>25</v>
      </c>
      <c r="Q246" t="s">
        <v>25</v>
      </c>
      <c r="R246" t="s">
        <v>25</v>
      </c>
      <c r="S246" t="s">
        <v>25</v>
      </c>
      <c r="T246" t="s">
        <v>25</v>
      </c>
      <c r="U246" t="s">
        <v>25</v>
      </c>
      <c r="V246" t="s">
        <v>25</v>
      </c>
      <c r="W246" t="s">
        <v>25</v>
      </c>
      <c r="X246" t="s">
        <v>25</v>
      </c>
      <c r="Y246" t="s">
        <v>25</v>
      </c>
      <c r="Z246" t="s">
        <v>25</v>
      </c>
      <c r="AA246" t="s">
        <v>25</v>
      </c>
    </row>
    <row r="247" spans="1:27" x14ac:dyDescent="0.25">
      <c r="A247" t="s">
        <v>3490</v>
      </c>
      <c r="B247" t="s">
        <v>369</v>
      </c>
      <c r="C247" t="s">
        <v>369</v>
      </c>
      <c r="E247" t="s">
        <v>27</v>
      </c>
      <c r="G247">
        <v>643891</v>
      </c>
      <c r="H247">
        <v>127263</v>
      </c>
      <c r="I247" t="s">
        <v>25</v>
      </c>
      <c r="J247" t="s">
        <v>25</v>
      </c>
      <c r="K247" t="s">
        <v>25</v>
      </c>
      <c r="L247" t="s">
        <v>25</v>
      </c>
      <c r="M247" t="s">
        <v>25</v>
      </c>
      <c r="N247" t="s">
        <v>25</v>
      </c>
      <c r="O247" t="s">
        <v>25</v>
      </c>
      <c r="P247" t="s">
        <v>25</v>
      </c>
      <c r="Q247" t="s">
        <v>25</v>
      </c>
      <c r="R247" t="s">
        <v>25</v>
      </c>
      <c r="S247" t="s">
        <v>25</v>
      </c>
      <c r="T247" t="s">
        <v>25</v>
      </c>
      <c r="U247" t="s">
        <v>25</v>
      </c>
      <c r="V247" t="s">
        <v>25</v>
      </c>
      <c r="W247" t="s">
        <v>25</v>
      </c>
      <c r="X247" t="s">
        <v>25</v>
      </c>
      <c r="Y247" t="s">
        <v>25</v>
      </c>
      <c r="Z247" t="s">
        <v>25</v>
      </c>
      <c r="AA247" t="s">
        <v>25</v>
      </c>
    </row>
    <row r="248" spans="1:27" x14ac:dyDescent="0.25">
      <c r="A248" t="s">
        <v>3490</v>
      </c>
      <c r="B248" t="s">
        <v>642</v>
      </c>
      <c r="C248" t="s">
        <v>642</v>
      </c>
      <c r="E248" t="s">
        <v>27</v>
      </c>
      <c r="G248">
        <v>164771</v>
      </c>
      <c r="H248">
        <v>125731</v>
      </c>
      <c r="I248" t="s">
        <v>25</v>
      </c>
      <c r="J248" t="s">
        <v>25</v>
      </c>
      <c r="K248" t="s">
        <v>25</v>
      </c>
      <c r="L248" t="s">
        <v>25</v>
      </c>
      <c r="M248" t="s">
        <v>25</v>
      </c>
      <c r="N248" t="s">
        <v>25</v>
      </c>
      <c r="O248" t="s">
        <v>25</v>
      </c>
      <c r="P248" t="s">
        <v>25</v>
      </c>
      <c r="Q248" t="s">
        <v>25</v>
      </c>
      <c r="R248" t="s">
        <v>25</v>
      </c>
      <c r="S248" t="s">
        <v>25</v>
      </c>
      <c r="T248" t="s">
        <v>25</v>
      </c>
      <c r="U248" t="s">
        <v>25</v>
      </c>
      <c r="V248" t="s">
        <v>25</v>
      </c>
      <c r="W248" t="s">
        <v>25</v>
      </c>
      <c r="X248" t="s">
        <v>25</v>
      </c>
      <c r="Y248" t="s">
        <v>25</v>
      </c>
      <c r="Z248" t="s">
        <v>25</v>
      </c>
      <c r="AA248" t="s">
        <v>25</v>
      </c>
    </row>
    <row r="249" spans="1:27" x14ac:dyDescent="0.25">
      <c r="A249" t="s">
        <v>3490</v>
      </c>
      <c r="B249" t="s">
        <v>831</v>
      </c>
      <c r="C249" t="s">
        <v>831</v>
      </c>
      <c r="E249" t="s">
        <v>27</v>
      </c>
      <c r="G249">
        <v>159700</v>
      </c>
      <c r="H249">
        <v>101167</v>
      </c>
      <c r="I249" t="s">
        <v>25</v>
      </c>
      <c r="J249" t="s">
        <v>25</v>
      </c>
      <c r="K249" t="s">
        <v>25</v>
      </c>
      <c r="L249" t="s">
        <v>25</v>
      </c>
      <c r="M249" t="s">
        <v>25</v>
      </c>
      <c r="N249" t="s">
        <v>25</v>
      </c>
      <c r="O249" t="s">
        <v>25</v>
      </c>
      <c r="P249" t="s">
        <v>25</v>
      </c>
      <c r="Q249" t="s">
        <v>25</v>
      </c>
      <c r="R249" t="s">
        <v>25</v>
      </c>
      <c r="S249" t="s">
        <v>25</v>
      </c>
      <c r="T249" t="s">
        <v>25</v>
      </c>
      <c r="U249" t="s">
        <v>25</v>
      </c>
      <c r="V249" t="s">
        <v>25</v>
      </c>
      <c r="W249" t="s">
        <v>25</v>
      </c>
      <c r="X249" t="s">
        <v>25</v>
      </c>
      <c r="Y249" t="s">
        <v>25</v>
      </c>
      <c r="Z249" t="s">
        <v>25</v>
      </c>
      <c r="AA249" t="s">
        <v>25</v>
      </c>
    </row>
    <row r="250" spans="1:27" x14ac:dyDescent="0.25">
      <c r="A250" t="s">
        <v>3490</v>
      </c>
      <c r="B250" t="s">
        <v>25</v>
      </c>
      <c r="C250" t="s">
        <v>2959</v>
      </c>
      <c r="E250" t="s">
        <v>27</v>
      </c>
      <c r="G250" t="s">
        <v>25</v>
      </c>
      <c r="H250" t="s">
        <v>25</v>
      </c>
      <c r="I250" t="s">
        <v>25</v>
      </c>
      <c r="J250" t="s">
        <v>25</v>
      </c>
      <c r="K250" t="s">
        <v>25</v>
      </c>
      <c r="L250" t="s">
        <v>25</v>
      </c>
      <c r="M250" t="s">
        <v>25</v>
      </c>
      <c r="N250" t="s">
        <v>25</v>
      </c>
      <c r="O250" t="s">
        <v>25</v>
      </c>
      <c r="P250" t="s">
        <v>25</v>
      </c>
      <c r="Q250" t="s">
        <v>25</v>
      </c>
      <c r="R250" t="s">
        <v>25</v>
      </c>
      <c r="S250" t="s">
        <v>25</v>
      </c>
      <c r="T250" t="s">
        <v>25</v>
      </c>
      <c r="U250" t="s">
        <v>25</v>
      </c>
      <c r="V250" t="s">
        <v>25</v>
      </c>
      <c r="W250" t="s">
        <v>25</v>
      </c>
      <c r="X250" t="s">
        <v>25</v>
      </c>
      <c r="Y250" t="s">
        <v>25</v>
      </c>
      <c r="Z250" t="s">
        <v>25</v>
      </c>
      <c r="AA250" t="s">
        <v>25</v>
      </c>
    </row>
    <row r="251" spans="1:27" x14ac:dyDescent="0.25">
      <c r="A251" t="s">
        <v>3490</v>
      </c>
      <c r="B251" t="s">
        <v>1202</v>
      </c>
      <c r="C251" t="s">
        <v>1202</v>
      </c>
      <c r="E251" t="s">
        <v>27</v>
      </c>
      <c r="G251">
        <v>159721</v>
      </c>
      <c r="H251">
        <v>101169</v>
      </c>
      <c r="I251" t="s">
        <v>25</v>
      </c>
      <c r="J251" t="s">
        <v>25</v>
      </c>
      <c r="K251" t="s">
        <v>25</v>
      </c>
      <c r="L251" t="s">
        <v>25</v>
      </c>
      <c r="M251" t="s">
        <v>25</v>
      </c>
      <c r="N251" t="s">
        <v>25</v>
      </c>
      <c r="O251" t="s">
        <v>25</v>
      </c>
      <c r="P251" t="s">
        <v>25</v>
      </c>
      <c r="Q251" t="s">
        <v>25</v>
      </c>
      <c r="R251" t="s">
        <v>25</v>
      </c>
      <c r="S251" t="s">
        <v>25</v>
      </c>
      <c r="T251" t="s">
        <v>25</v>
      </c>
      <c r="U251" t="s">
        <v>25</v>
      </c>
      <c r="V251" t="s">
        <v>25</v>
      </c>
      <c r="W251" t="s">
        <v>25</v>
      </c>
      <c r="X251" t="s">
        <v>25</v>
      </c>
      <c r="Y251" t="s">
        <v>25</v>
      </c>
      <c r="Z251" t="s">
        <v>25</v>
      </c>
      <c r="AA251" t="s">
        <v>25</v>
      </c>
    </row>
    <row r="252" spans="1:27" x14ac:dyDescent="0.25">
      <c r="A252" t="s">
        <v>3490</v>
      </c>
      <c r="B252" t="s">
        <v>1778</v>
      </c>
      <c r="C252" t="s">
        <v>1778</v>
      </c>
      <c r="E252" t="s">
        <v>1395</v>
      </c>
      <c r="G252">
        <v>165612</v>
      </c>
      <c r="H252">
        <v>126392</v>
      </c>
      <c r="I252" t="s">
        <v>25</v>
      </c>
      <c r="J252" t="s">
        <v>25</v>
      </c>
      <c r="K252" t="s">
        <v>25</v>
      </c>
      <c r="L252" t="s">
        <v>25</v>
      </c>
      <c r="M252" t="s">
        <v>25</v>
      </c>
      <c r="N252" t="s">
        <v>25</v>
      </c>
      <c r="O252" t="s">
        <v>25</v>
      </c>
      <c r="P252" t="s">
        <v>25</v>
      </c>
      <c r="Q252" t="s">
        <v>25</v>
      </c>
      <c r="R252" t="s">
        <v>25</v>
      </c>
      <c r="S252" t="s">
        <v>25</v>
      </c>
      <c r="T252" t="s">
        <v>25</v>
      </c>
      <c r="U252" t="s">
        <v>25</v>
      </c>
      <c r="V252" t="s">
        <v>25</v>
      </c>
      <c r="W252" t="s">
        <v>25</v>
      </c>
      <c r="X252" t="s">
        <v>25</v>
      </c>
      <c r="Y252" t="s">
        <v>25</v>
      </c>
      <c r="Z252" t="s">
        <v>25</v>
      </c>
      <c r="AA252" t="s">
        <v>25</v>
      </c>
    </row>
    <row r="253" spans="1:27" x14ac:dyDescent="0.25">
      <c r="A253" t="s">
        <v>3490</v>
      </c>
      <c r="B253" t="s">
        <v>1406</v>
      </c>
      <c r="C253" t="s">
        <v>1406</v>
      </c>
      <c r="E253" t="s">
        <v>27</v>
      </c>
      <c r="G253">
        <v>166836</v>
      </c>
      <c r="H253">
        <v>127244</v>
      </c>
      <c r="I253" t="s">
        <v>25</v>
      </c>
      <c r="J253" t="s">
        <v>25</v>
      </c>
      <c r="K253" t="s">
        <v>25</v>
      </c>
      <c r="L253" t="s">
        <v>25</v>
      </c>
      <c r="M253" t="s">
        <v>25</v>
      </c>
      <c r="N253" t="s">
        <v>25</v>
      </c>
      <c r="O253" t="s">
        <v>25</v>
      </c>
      <c r="P253" t="s">
        <v>25</v>
      </c>
      <c r="Q253" t="s">
        <v>25</v>
      </c>
      <c r="R253" t="s">
        <v>25</v>
      </c>
      <c r="S253" t="s">
        <v>25</v>
      </c>
      <c r="T253" t="s">
        <v>25</v>
      </c>
      <c r="U253" t="s">
        <v>25</v>
      </c>
      <c r="V253" t="s">
        <v>25</v>
      </c>
      <c r="W253" t="s">
        <v>25</v>
      </c>
      <c r="X253" t="s">
        <v>25</v>
      </c>
      <c r="Y253" t="s">
        <v>25</v>
      </c>
      <c r="Z253" t="s">
        <v>25</v>
      </c>
      <c r="AA253" t="s">
        <v>25</v>
      </c>
    </row>
    <row r="254" spans="1:27" x14ac:dyDescent="0.25">
      <c r="A254" t="s">
        <v>3490</v>
      </c>
      <c r="B254" t="s">
        <v>1486</v>
      </c>
      <c r="C254" t="s">
        <v>1486</v>
      </c>
      <c r="E254" t="s">
        <v>27</v>
      </c>
      <c r="G254">
        <v>166401</v>
      </c>
      <c r="H254">
        <v>126508</v>
      </c>
      <c r="I254" t="s">
        <v>25</v>
      </c>
      <c r="J254" t="s">
        <v>25</v>
      </c>
      <c r="K254" t="s">
        <v>25</v>
      </c>
      <c r="L254" t="s">
        <v>25</v>
      </c>
      <c r="M254" t="s">
        <v>25</v>
      </c>
      <c r="N254" t="s">
        <v>25</v>
      </c>
      <c r="O254" t="s">
        <v>25</v>
      </c>
      <c r="P254" t="s">
        <v>25</v>
      </c>
      <c r="Q254" t="s">
        <v>25</v>
      </c>
      <c r="R254" t="s">
        <v>25</v>
      </c>
      <c r="S254" t="s">
        <v>25</v>
      </c>
      <c r="T254" t="s">
        <v>25</v>
      </c>
      <c r="U254" t="s">
        <v>25</v>
      </c>
      <c r="V254" t="s">
        <v>25</v>
      </c>
      <c r="W254" t="s">
        <v>25</v>
      </c>
      <c r="X254" t="s">
        <v>25</v>
      </c>
      <c r="Y254" t="s">
        <v>25</v>
      </c>
      <c r="Z254" t="s">
        <v>25</v>
      </c>
      <c r="AA254" t="s">
        <v>25</v>
      </c>
    </row>
    <row r="255" spans="1:27" x14ac:dyDescent="0.25">
      <c r="A255" t="s">
        <v>3490</v>
      </c>
      <c r="B255" t="s">
        <v>2356</v>
      </c>
      <c r="C255" t="s">
        <v>2356</v>
      </c>
      <c r="E255" t="s">
        <v>3491</v>
      </c>
      <c r="G255">
        <v>205728</v>
      </c>
      <c r="H255">
        <v>140625</v>
      </c>
      <c r="I255" t="s">
        <v>25</v>
      </c>
      <c r="J255" t="s">
        <v>25</v>
      </c>
      <c r="K255" t="s">
        <v>25</v>
      </c>
      <c r="L255" t="s">
        <v>25</v>
      </c>
      <c r="M255" t="s">
        <v>25</v>
      </c>
      <c r="N255" t="s">
        <v>25</v>
      </c>
      <c r="O255" t="s">
        <v>25</v>
      </c>
      <c r="P255" t="s">
        <v>25</v>
      </c>
      <c r="Q255" t="s">
        <v>25</v>
      </c>
      <c r="R255" t="s">
        <v>25</v>
      </c>
      <c r="S255" t="s">
        <v>25</v>
      </c>
      <c r="T255" t="s">
        <v>25</v>
      </c>
      <c r="U255" t="s">
        <v>25</v>
      </c>
      <c r="V255" t="s">
        <v>25</v>
      </c>
      <c r="W255" t="s">
        <v>25</v>
      </c>
      <c r="X255" t="s">
        <v>25</v>
      </c>
      <c r="Y255" t="s">
        <v>25</v>
      </c>
      <c r="Z255" t="s">
        <v>25</v>
      </c>
      <c r="AA255" t="s">
        <v>25</v>
      </c>
    </row>
    <row r="256" spans="1:27" x14ac:dyDescent="0.25">
      <c r="A256" t="s">
        <v>3490</v>
      </c>
      <c r="B256" t="s">
        <v>1594</v>
      </c>
      <c r="C256" t="s">
        <v>1594</v>
      </c>
      <c r="E256" t="s">
        <v>27</v>
      </c>
      <c r="G256">
        <v>165419</v>
      </c>
      <c r="H256">
        <v>126481</v>
      </c>
      <c r="I256" t="s">
        <v>25</v>
      </c>
      <c r="J256" t="s">
        <v>25</v>
      </c>
      <c r="K256" t="s">
        <v>25</v>
      </c>
      <c r="L256" t="s">
        <v>25</v>
      </c>
      <c r="M256" t="s">
        <v>25</v>
      </c>
      <c r="N256" t="s">
        <v>25</v>
      </c>
      <c r="O256" t="s">
        <v>25</v>
      </c>
      <c r="P256" t="s">
        <v>25</v>
      </c>
      <c r="Q256" t="s">
        <v>25</v>
      </c>
      <c r="R256" t="s">
        <v>25</v>
      </c>
      <c r="S256" t="s">
        <v>25</v>
      </c>
      <c r="T256" t="s">
        <v>25</v>
      </c>
      <c r="U256" t="s">
        <v>25</v>
      </c>
      <c r="V256" t="s">
        <v>25</v>
      </c>
      <c r="W256" t="s">
        <v>25</v>
      </c>
      <c r="X256" t="s">
        <v>25</v>
      </c>
      <c r="Y256" t="s">
        <v>25</v>
      </c>
      <c r="Z256" t="s">
        <v>25</v>
      </c>
      <c r="AA256" t="s">
        <v>25</v>
      </c>
    </row>
    <row r="257" spans="1:27" x14ac:dyDescent="0.25">
      <c r="A257" t="s">
        <v>3490</v>
      </c>
      <c r="B257" t="s">
        <v>466</v>
      </c>
      <c r="C257" t="s">
        <v>466</v>
      </c>
      <c r="E257" t="s">
        <v>27</v>
      </c>
      <c r="G257">
        <v>166271</v>
      </c>
      <c r="H257">
        <v>10919</v>
      </c>
      <c r="I257" t="s">
        <v>25</v>
      </c>
      <c r="J257" t="s">
        <v>25</v>
      </c>
      <c r="K257" t="s">
        <v>25</v>
      </c>
      <c r="L257" t="s">
        <v>25</v>
      </c>
      <c r="M257" t="s">
        <v>25</v>
      </c>
      <c r="N257" t="s">
        <v>25</v>
      </c>
      <c r="O257" t="s">
        <v>25</v>
      </c>
      <c r="P257" t="s">
        <v>25</v>
      </c>
      <c r="Q257" t="s">
        <v>25</v>
      </c>
      <c r="R257" t="s">
        <v>25</v>
      </c>
      <c r="S257" t="s">
        <v>25</v>
      </c>
      <c r="T257" t="s">
        <v>25</v>
      </c>
      <c r="U257" t="s">
        <v>25</v>
      </c>
      <c r="V257" t="s">
        <v>25</v>
      </c>
      <c r="W257" t="s">
        <v>25</v>
      </c>
      <c r="X257" t="s">
        <v>25</v>
      </c>
      <c r="Y257" t="s">
        <v>25</v>
      </c>
      <c r="Z257" t="s">
        <v>25</v>
      </c>
      <c r="AA25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CACCA-8905-48E9-8E4B-FE478B620581}">
  <dimension ref="A1:J1136"/>
  <sheetViews>
    <sheetView workbookViewId="0">
      <selection activeCell="D35" sqref="D35"/>
    </sheetView>
  </sheetViews>
  <sheetFormatPr defaultRowHeight="15" x14ac:dyDescent="0.25"/>
  <sheetData>
    <row r="1" spans="1:5" x14ac:dyDescent="0.25">
      <c r="A1" t="s">
        <v>33</v>
      </c>
      <c r="B1" t="s">
        <v>3116</v>
      </c>
      <c r="C1" t="s">
        <v>3115</v>
      </c>
      <c r="D1" t="s">
        <v>3982</v>
      </c>
      <c r="E1" t="s">
        <v>3981</v>
      </c>
    </row>
    <row r="2" spans="1:5" x14ac:dyDescent="0.25">
      <c r="A2" t="s">
        <v>3114</v>
      </c>
      <c r="B2">
        <v>3</v>
      </c>
      <c r="C2">
        <v>0.33</v>
      </c>
      <c r="D2" t="s">
        <v>3883</v>
      </c>
      <c r="E2" t="s">
        <v>3882</v>
      </c>
    </row>
    <row r="3" spans="1:5" x14ac:dyDescent="0.25">
      <c r="A3" t="s">
        <v>3113</v>
      </c>
      <c r="B3">
        <v>2.5</v>
      </c>
      <c r="C3">
        <v>0.35</v>
      </c>
      <c r="D3" t="s">
        <v>3885</v>
      </c>
    </row>
    <row r="4" spans="1:5" x14ac:dyDescent="0.25">
      <c r="A4" t="s">
        <v>3112</v>
      </c>
      <c r="B4">
        <v>2.5</v>
      </c>
      <c r="C4">
        <v>0.35</v>
      </c>
      <c r="D4" t="s">
        <v>3885</v>
      </c>
    </row>
    <row r="5" spans="1:5" x14ac:dyDescent="0.25">
      <c r="A5" t="s">
        <v>3111</v>
      </c>
      <c r="B5">
        <v>2.5</v>
      </c>
      <c r="C5">
        <v>0.35</v>
      </c>
      <c r="D5" t="s">
        <v>3885</v>
      </c>
    </row>
    <row r="6" spans="1:5" x14ac:dyDescent="0.25">
      <c r="A6" t="s">
        <v>3110</v>
      </c>
      <c r="B6">
        <v>2.5</v>
      </c>
      <c r="C6">
        <v>0.35</v>
      </c>
      <c r="D6" t="s">
        <v>3885</v>
      </c>
    </row>
    <row r="7" spans="1:5" x14ac:dyDescent="0.25">
      <c r="A7" t="s">
        <v>3109</v>
      </c>
      <c r="B7">
        <v>2.5</v>
      </c>
      <c r="C7">
        <v>0.35</v>
      </c>
      <c r="D7" t="s">
        <v>3885</v>
      </c>
    </row>
    <row r="8" spans="1:5" x14ac:dyDescent="0.25">
      <c r="A8" t="s">
        <v>3108</v>
      </c>
      <c r="B8">
        <v>2.1</v>
      </c>
      <c r="C8">
        <v>0.35</v>
      </c>
      <c r="D8" t="s">
        <v>3885</v>
      </c>
    </row>
    <row r="9" spans="1:5" x14ac:dyDescent="0.25">
      <c r="A9" t="s">
        <v>3107</v>
      </c>
      <c r="B9">
        <v>2.1</v>
      </c>
      <c r="C9">
        <v>0.35</v>
      </c>
      <c r="D9" t="s">
        <v>3885</v>
      </c>
    </row>
    <row r="10" spans="1:5" x14ac:dyDescent="0.25">
      <c r="A10" t="s">
        <v>3106</v>
      </c>
      <c r="B10">
        <v>4.3</v>
      </c>
      <c r="C10">
        <v>0.2</v>
      </c>
      <c r="D10" t="s">
        <v>3883</v>
      </c>
      <c r="E10" t="s">
        <v>3882</v>
      </c>
    </row>
    <row r="11" spans="1:5" x14ac:dyDescent="0.25">
      <c r="A11" t="s">
        <v>28</v>
      </c>
      <c r="B11">
        <v>3.5</v>
      </c>
      <c r="C11">
        <v>0.37</v>
      </c>
      <c r="D11" t="s">
        <v>3883</v>
      </c>
      <c r="E11" t="s">
        <v>3882</v>
      </c>
    </row>
    <row r="12" spans="1:5" x14ac:dyDescent="0.25">
      <c r="A12" t="s">
        <v>3105</v>
      </c>
      <c r="B12">
        <v>3.5</v>
      </c>
      <c r="C12">
        <v>0.51</v>
      </c>
    </row>
    <row r="13" spans="1:5" x14ac:dyDescent="0.25">
      <c r="A13" t="s">
        <v>36</v>
      </c>
      <c r="B13">
        <v>3.5</v>
      </c>
      <c r="C13">
        <v>0.51</v>
      </c>
      <c r="D13" t="s">
        <v>3883</v>
      </c>
      <c r="E13" t="s">
        <v>3882</v>
      </c>
    </row>
    <row r="14" spans="1:5" x14ac:dyDescent="0.25">
      <c r="A14" t="s">
        <v>39</v>
      </c>
      <c r="B14">
        <v>3.5</v>
      </c>
      <c r="C14">
        <v>0.51</v>
      </c>
    </row>
    <row r="15" spans="1:5" x14ac:dyDescent="0.25">
      <c r="A15" t="s">
        <v>3104</v>
      </c>
      <c r="B15">
        <v>2.34</v>
      </c>
      <c r="C15">
        <v>0.35</v>
      </c>
      <c r="D15" t="s">
        <v>3885</v>
      </c>
    </row>
    <row r="16" spans="1:5" x14ac:dyDescent="0.25">
      <c r="A16" t="s">
        <v>3103</v>
      </c>
      <c r="B16">
        <v>2.34</v>
      </c>
      <c r="C16">
        <v>0.35</v>
      </c>
      <c r="D16" t="s">
        <v>3885</v>
      </c>
    </row>
    <row r="17" spans="1:5" x14ac:dyDescent="0.25">
      <c r="A17" t="s">
        <v>3102</v>
      </c>
      <c r="B17">
        <v>2.34</v>
      </c>
      <c r="C17">
        <v>0.35</v>
      </c>
      <c r="D17" t="s">
        <v>3885</v>
      </c>
    </row>
    <row r="18" spans="1:5" x14ac:dyDescent="0.25">
      <c r="A18" t="s">
        <v>3101</v>
      </c>
      <c r="B18">
        <v>3.5</v>
      </c>
      <c r="C18">
        <v>0.5</v>
      </c>
    </row>
    <row r="19" spans="1:5" x14ac:dyDescent="0.25">
      <c r="A19" t="s">
        <v>3100</v>
      </c>
      <c r="B19">
        <v>2.7</v>
      </c>
      <c r="C19">
        <v>0.35</v>
      </c>
    </row>
    <row r="20" spans="1:5" x14ac:dyDescent="0.25">
      <c r="A20" t="s">
        <v>3099</v>
      </c>
      <c r="B20">
        <v>2.7</v>
      </c>
      <c r="C20">
        <v>0.35</v>
      </c>
    </row>
    <row r="21" spans="1:5" x14ac:dyDescent="0.25">
      <c r="A21" t="s">
        <v>3098</v>
      </c>
      <c r="B21">
        <v>2.2000000000000002</v>
      </c>
      <c r="C21">
        <v>0.04</v>
      </c>
      <c r="D21" t="s">
        <v>3892</v>
      </c>
      <c r="E21" t="s">
        <v>3891</v>
      </c>
    </row>
    <row r="22" spans="1:5" x14ac:dyDescent="0.25">
      <c r="A22" t="s">
        <v>3097</v>
      </c>
      <c r="B22">
        <v>2.34</v>
      </c>
      <c r="C22">
        <v>0.35</v>
      </c>
      <c r="D22" t="s">
        <v>3885</v>
      </c>
    </row>
    <row r="23" spans="1:5" x14ac:dyDescent="0.25">
      <c r="A23" t="s">
        <v>3096</v>
      </c>
      <c r="B23">
        <v>2.34</v>
      </c>
      <c r="C23">
        <v>0.35</v>
      </c>
      <c r="D23" t="s">
        <v>3885</v>
      </c>
    </row>
    <row r="24" spans="1:5" x14ac:dyDescent="0.25">
      <c r="A24" t="s">
        <v>3095</v>
      </c>
      <c r="B24">
        <v>2.34</v>
      </c>
      <c r="C24">
        <v>0.35</v>
      </c>
      <c r="D24" t="s">
        <v>3885</v>
      </c>
    </row>
    <row r="25" spans="1:5" x14ac:dyDescent="0.25">
      <c r="A25" t="s">
        <v>3094</v>
      </c>
      <c r="B25">
        <v>3.7</v>
      </c>
      <c r="C25">
        <v>0.2</v>
      </c>
    </row>
    <row r="26" spans="1:5" x14ac:dyDescent="0.25">
      <c r="A26" t="s">
        <v>66</v>
      </c>
      <c r="B26">
        <v>3.7</v>
      </c>
      <c r="C26">
        <v>0.2</v>
      </c>
      <c r="D26" t="s">
        <v>3960</v>
      </c>
    </row>
    <row r="27" spans="1:5" x14ac:dyDescent="0.25">
      <c r="A27" t="s">
        <v>3093</v>
      </c>
      <c r="B27">
        <v>1</v>
      </c>
      <c r="C27">
        <v>0.01</v>
      </c>
    </row>
    <row r="28" spans="1:5" x14ac:dyDescent="0.25">
      <c r="A28" t="s">
        <v>3092</v>
      </c>
      <c r="B28">
        <v>3.71</v>
      </c>
      <c r="C28">
        <v>0.35</v>
      </c>
    </row>
    <row r="29" spans="1:5" x14ac:dyDescent="0.25">
      <c r="A29" t="s">
        <v>3091</v>
      </c>
      <c r="B29">
        <v>4.45</v>
      </c>
      <c r="C29">
        <v>0.35</v>
      </c>
    </row>
    <row r="30" spans="1:5" x14ac:dyDescent="0.25">
      <c r="A30" t="s">
        <v>3090</v>
      </c>
      <c r="B30">
        <v>4.45</v>
      </c>
      <c r="C30">
        <v>0.35</v>
      </c>
    </row>
    <row r="31" spans="1:5" x14ac:dyDescent="0.25">
      <c r="A31" t="s">
        <v>3089</v>
      </c>
      <c r="B31">
        <v>3.66</v>
      </c>
      <c r="C31">
        <v>0.22</v>
      </c>
      <c r="D31" t="s">
        <v>3894</v>
      </c>
      <c r="E31" t="s">
        <v>3980</v>
      </c>
    </row>
    <row r="32" spans="1:5" x14ac:dyDescent="0.25">
      <c r="A32" t="s">
        <v>3088</v>
      </c>
      <c r="B32">
        <v>4.5</v>
      </c>
      <c r="C32">
        <v>0.8</v>
      </c>
      <c r="D32" t="s">
        <v>3883</v>
      </c>
      <c r="E32" t="s">
        <v>3882</v>
      </c>
    </row>
    <row r="33" spans="1:5" x14ac:dyDescent="0.25">
      <c r="A33" t="s">
        <v>2153</v>
      </c>
      <c r="B33">
        <v>4.5</v>
      </c>
      <c r="C33">
        <v>0.01</v>
      </c>
      <c r="D33" t="s">
        <v>3883</v>
      </c>
    </row>
    <row r="34" spans="1:5" x14ac:dyDescent="0.25">
      <c r="A34" t="s">
        <v>2154</v>
      </c>
      <c r="B34">
        <v>4.5</v>
      </c>
      <c r="C34">
        <v>0.8</v>
      </c>
      <c r="D34" t="s">
        <v>3883</v>
      </c>
      <c r="E34" t="s">
        <v>3882</v>
      </c>
    </row>
    <row r="35" spans="1:5" x14ac:dyDescent="0.25">
      <c r="A35" t="s">
        <v>77</v>
      </c>
      <c r="B35">
        <v>3.6</v>
      </c>
      <c r="C35">
        <v>0.53</v>
      </c>
      <c r="D35" t="s">
        <v>3883</v>
      </c>
      <c r="E35" t="s">
        <v>3882</v>
      </c>
    </row>
    <row r="36" spans="1:5" x14ac:dyDescent="0.25">
      <c r="A36" t="s">
        <v>3979</v>
      </c>
      <c r="B36">
        <v>3.6</v>
      </c>
      <c r="C36">
        <v>0.6</v>
      </c>
      <c r="D36" t="s">
        <v>3883</v>
      </c>
      <c r="E36" t="s">
        <v>3882</v>
      </c>
    </row>
    <row r="37" spans="1:5" x14ac:dyDescent="0.25">
      <c r="A37" t="s">
        <v>79</v>
      </c>
      <c r="B37">
        <v>3.6</v>
      </c>
      <c r="C37">
        <v>0.6</v>
      </c>
      <c r="D37" t="s">
        <v>3883</v>
      </c>
      <c r="E37" t="s">
        <v>3882</v>
      </c>
    </row>
    <row r="38" spans="1:5" x14ac:dyDescent="0.25">
      <c r="A38" t="s">
        <v>3087</v>
      </c>
      <c r="B38">
        <v>3.6</v>
      </c>
      <c r="C38">
        <v>0.6</v>
      </c>
      <c r="D38" t="s">
        <v>3883</v>
      </c>
      <c r="E38" t="s">
        <v>3882</v>
      </c>
    </row>
    <row r="39" spans="1:5" x14ac:dyDescent="0.25">
      <c r="A39" t="s">
        <v>3086</v>
      </c>
      <c r="B39">
        <v>2.4</v>
      </c>
      <c r="C39">
        <v>0.35</v>
      </c>
    </row>
    <row r="40" spans="1:5" x14ac:dyDescent="0.25">
      <c r="A40" t="s">
        <v>3085</v>
      </c>
      <c r="B40">
        <v>2.4</v>
      </c>
      <c r="C40">
        <v>0.35</v>
      </c>
      <c r="E40" t="s">
        <v>3926</v>
      </c>
    </row>
    <row r="41" spans="1:5" x14ac:dyDescent="0.25">
      <c r="A41" t="s">
        <v>90</v>
      </c>
      <c r="B41">
        <v>2.7</v>
      </c>
      <c r="C41">
        <v>0.3</v>
      </c>
      <c r="D41" t="s">
        <v>3883</v>
      </c>
      <c r="E41" t="s">
        <v>3882</v>
      </c>
    </row>
    <row r="42" spans="1:5" x14ac:dyDescent="0.25">
      <c r="A42" t="s">
        <v>3084</v>
      </c>
      <c r="B42">
        <v>3.7</v>
      </c>
      <c r="C42">
        <v>0.04</v>
      </c>
      <c r="D42" t="s">
        <v>3892</v>
      </c>
      <c r="E42" t="s">
        <v>3891</v>
      </c>
    </row>
    <row r="43" spans="1:5" x14ac:dyDescent="0.25">
      <c r="A43" t="s">
        <v>93</v>
      </c>
      <c r="B43">
        <v>3.7</v>
      </c>
      <c r="C43">
        <v>0.04</v>
      </c>
      <c r="D43" t="s">
        <v>3892</v>
      </c>
      <c r="E43" t="s">
        <v>3891</v>
      </c>
    </row>
    <row r="44" spans="1:5" x14ac:dyDescent="0.25">
      <c r="A44" t="s">
        <v>89</v>
      </c>
      <c r="B44">
        <v>3.7</v>
      </c>
      <c r="C44">
        <v>0.04</v>
      </c>
    </row>
    <row r="45" spans="1:5" x14ac:dyDescent="0.25">
      <c r="A45" t="s">
        <v>3083</v>
      </c>
      <c r="B45">
        <v>3.1</v>
      </c>
      <c r="C45">
        <v>0.35</v>
      </c>
    </row>
    <row r="46" spans="1:5" x14ac:dyDescent="0.25">
      <c r="A46" t="s">
        <v>3082</v>
      </c>
      <c r="B46">
        <v>2</v>
      </c>
      <c r="C46">
        <v>0.35</v>
      </c>
      <c r="D46" t="s">
        <v>3885</v>
      </c>
    </row>
    <row r="47" spans="1:5" x14ac:dyDescent="0.25">
      <c r="A47" t="s">
        <v>3081</v>
      </c>
      <c r="B47">
        <v>2</v>
      </c>
      <c r="C47">
        <v>0.35</v>
      </c>
    </row>
    <row r="48" spans="1:5" x14ac:dyDescent="0.25">
      <c r="A48" t="s">
        <v>3080</v>
      </c>
      <c r="B48">
        <v>2.2999999999999998</v>
      </c>
      <c r="C48">
        <v>0.35</v>
      </c>
    </row>
    <row r="49" spans="1:5" x14ac:dyDescent="0.25">
      <c r="A49" t="s">
        <v>3079</v>
      </c>
      <c r="B49">
        <v>2.2000000000000002</v>
      </c>
      <c r="C49">
        <v>0.35</v>
      </c>
      <c r="D49" t="s">
        <v>3885</v>
      </c>
    </row>
    <row r="50" spans="1:5" x14ac:dyDescent="0.25">
      <c r="A50" t="s">
        <v>3078</v>
      </c>
      <c r="B50">
        <v>3.5</v>
      </c>
      <c r="C50">
        <v>0.35</v>
      </c>
    </row>
    <row r="51" spans="1:5" x14ac:dyDescent="0.25">
      <c r="A51" t="s">
        <v>3077</v>
      </c>
      <c r="B51">
        <v>2</v>
      </c>
      <c r="C51">
        <v>0.35</v>
      </c>
      <c r="D51" t="s">
        <v>3901</v>
      </c>
      <c r="E51" t="s">
        <v>3926</v>
      </c>
    </row>
    <row r="52" spans="1:5" x14ac:dyDescent="0.25">
      <c r="A52" t="s">
        <v>3076</v>
      </c>
      <c r="B52">
        <v>2.5</v>
      </c>
      <c r="C52">
        <v>0.35</v>
      </c>
      <c r="D52" t="s">
        <v>3885</v>
      </c>
    </row>
    <row r="53" spans="1:5" x14ac:dyDescent="0.25">
      <c r="A53" t="s">
        <v>96</v>
      </c>
      <c r="B53">
        <v>4</v>
      </c>
      <c r="C53">
        <v>0.35</v>
      </c>
      <c r="D53" t="s">
        <v>3894</v>
      </c>
      <c r="E53" t="s">
        <v>3978</v>
      </c>
    </row>
    <row r="54" spans="1:5" x14ac:dyDescent="0.25">
      <c r="A54" t="s">
        <v>3075</v>
      </c>
      <c r="B54">
        <v>3.6</v>
      </c>
      <c r="C54">
        <v>0.01</v>
      </c>
    </row>
    <row r="55" spans="1:5" x14ac:dyDescent="0.25">
      <c r="A55" t="s">
        <v>3074</v>
      </c>
      <c r="B55">
        <v>2.5</v>
      </c>
      <c r="C55">
        <v>0.35</v>
      </c>
    </row>
    <row r="56" spans="1:5" x14ac:dyDescent="0.25">
      <c r="A56" t="s">
        <v>3073</v>
      </c>
      <c r="B56">
        <v>2.34</v>
      </c>
      <c r="C56">
        <v>0.35</v>
      </c>
    </row>
    <row r="57" spans="1:5" x14ac:dyDescent="0.25">
      <c r="A57" t="s">
        <v>3072</v>
      </c>
      <c r="B57">
        <v>3.5</v>
      </c>
      <c r="C57">
        <v>0.35</v>
      </c>
    </row>
    <row r="58" spans="1:5" x14ac:dyDescent="0.25">
      <c r="A58" t="s">
        <v>107</v>
      </c>
      <c r="B58">
        <v>3.47</v>
      </c>
      <c r="C58">
        <v>0.77</v>
      </c>
      <c r="D58" t="s">
        <v>3883</v>
      </c>
      <c r="E58" t="s">
        <v>3882</v>
      </c>
    </row>
    <row r="59" spans="1:5" x14ac:dyDescent="0.25">
      <c r="A59" t="s">
        <v>3071</v>
      </c>
      <c r="B59">
        <v>3.47</v>
      </c>
      <c r="C59">
        <v>0.77</v>
      </c>
      <c r="D59" t="s">
        <v>3883</v>
      </c>
      <c r="E59" t="s">
        <v>3882</v>
      </c>
    </row>
    <row r="60" spans="1:5" x14ac:dyDescent="0.25">
      <c r="A60" t="s">
        <v>3070</v>
      </c>
      <c r="B60">
        <v>0</v>
      </c>
      <c r="C60">
        <v>0</v>
      </c>
      <c r="D60" t="s">
        <v>3969</v>
      </c>
    </row>
    <row r="61" spans="1:5" x14ac:dyDescent="0.25">
      <c r="A61" t="s">
        <v>3069</v>
      </c>
      <c r="B61">
        <v>2.5</v>
      </c>
      <c r="C61">
        <v>0.35</v>
      </c>
    </row>
    <row r="62" spans="1:5" x14ac:dyDescent="0.25">
      <c r="A62" t="s">
        <v>3068</v>
      </c>
      <c r="B62">
        <v>4.3</v>
      </c>
      <c r="C62">
        <v>0.76</v>
      </c>
      <c r="D62" t="s">
        <v>3960</v>
      </c>
    </row>
    <row r="63" spans="1:5" x14ac:dyDescent="0.25">
      <c r="A63" t="s">
        <v>3067</v>
      </c>
      <c r="B63">
        <v>2.2000000000000002</v>
      </c>
      <c r="C63">
        <v>0.35</v>
      </c>
      <c r="D63" t="s">
        <v>3885</v>
      </c>
      <c r="E63" t="s">
        <v>3977</v>
      </c>
    </row>
    <row r="64" spans="1:5" x14ac:dyDescent="0.25">
      <c r="A64" t="s">
        <v>3066</v>
      </c>
      <c r="B64">
        <v>2.2000000000000002</v>
      </c>
      <c r="C64">
        <v>0.35</v>
      </c>
      <c r="D64" t="s">
        <v>3885</v>
      </c>
    </row>
    <row r="65" spans="1:6" x14ac:dyDescent="0.25">
      <c r="A65" t="s">
        <v>3065</v>
      </c>
      <c r="B65">
        <v>2.5</v>
      </c>
      <c r="C65">
        <v>0.35</v>
      </c>
      <c r="D65" t="s">
        <v>3885</v>
      </c>
    </row>
    <row r="66" spans="1:6" x14ac:dyDescent="0.25">
      <c r="A66" t="s">
        <v>3064</v>
      </c>
      <c r="B66">
        <v>2.34</v>
      </c>
      <c r="C66">
        <v>0.35</v>
      </c>
    </row>
    <row r="67" spans="1:6" x14ac:dyDescent="0.25">
      <c r="A67" t="s">
        <v>3063</v>
      </c>
      <c r="B67">
        <v>2.37</v>
      </c>
      <c r="C67">
        <v>0.35</v>
      </c>
      <c r="D67" t="s">
        <v>3885</v>
      </c>
    </row>
    <row r="68" spans="1:6" x14ac:dyDescent="0.25">
      <c r="A68" t="s">
        <v>114</v>
      </c>
      <c r="B68">
        <v>4.2</v>
      </c>
      <c r="C68">
        <v>0.04</v>
      </c>
      <c r="D68" t="s">
        <v>3892</v>
      </c>
      <c r="E68" t="s">
        <v>3891</v>
      </c>
    </row>
    <row r="69" spans="1:6" x14ac:dyDescent="0.25">
      <c r="A69" t="s">
        <v>119</v>
      </c>
      <c r="B69">
        <v>3.1</v>
      </c>
      <c r="C69">
        <v>0.28000000000000003</v>
      </c>
      <c r="D69" t="s">
        <v>3883</v>
      </c>
      <c r="E69" t="s">
        <v>3882</v>
      </c>
    </row>
    <row r="70" spans="1:6" x14ac:dyDescent="0.25">
      <c r="A70" t="s">
        <v>3062</v>
      </c>
      <c r="B70">
        <v>2.0609999999999999</v>
      </c>
      <c r="C70">
        <v>0.35</v>
      </c>
      <c r="D70" t="s">
        <v>3885</v>
      </c>
    </row>
    <row r="71" spans="1:6" x14ac:dyDescent="0.25">
      <c r="A71" t="s">
        <v>3061</v>
      </c>
      <c r="B71">
        <v>2.0609999999999999</v>
      </c>
      <c r="C71">
        <v>0.35</v>
      </c>
      <c r="D71" t="s">
        <v>3885</v>
      </c>
      <c r="E71" t="s">
        <v>3976</v>
      </c>
    </row>
    <row r="72" spans="1:6" x14ac:dyDescent="0.25">
      <c r="A72" t="s">
        <v>3060</v>
      </c>
      <c r="B72">
        <v>2.0609999999999999</v>
      </c>
      <c r="C72">
        <v>0.35</v>
      </c>
      <c r="D72" t="s">
        <v>3885</v>
      </c>
    </row>
    <row r="73" spans="1:6" x14ac:dyDescent="0.25">
      <c r="A73" t="s">
        <v>3059</v>
      </c>
      <c r="B73">
        <v>3.2</v>
      </c>
      <c r="C73">
        <v>0.35</v>
      </c>
      <c r="D73" t="s">
        <v>2264</v>
      </c>
    </row>
    <row r="74" spans="1:6" x14ac:dyDescent="0.25">
      <c r="A74" t="s">
        <v>3058</v>
      </c>
      <c r="B74">
        <v>3.8</v>
      </c>
      <c r="C74">
        <v>0.56000000000000005</v>
      </c>
    </row>
    <row r="75" spans="1:6" x14ac:dyDescent="0.25">
      <c r="A75" t="s">
        <v>3057</v>
      </c>
      <c r="B75">
        <v>2.37</v>
      </c>
      <c r="C75">
        <v>0.35</v>
      </c>
      <c r="D75" t="s">
        <v>3885</v>
      </c>
    </row>
    <row r="76" spans="1:6" x14ac:dyDescent="0.25">
      <c r="A76" t="s">
        <v>3056</v>
      </c>
      <c r="B76">
        <v>2.37</v>
      </c>
      <c r="C76">
        <v>0.35</v>
      </c>
      <c r="D76" t="s">
        <v>3885</v>
      </c>
    </row>
    <row r="77" spans="1:6" x14ac:dyDescent="0.25">
      <c r="A77" t="s">
        <v>3055</v>
      </c>
      <c r="B77">
        <v>2.0609999999999999</v>
      </c>
      <c r="C77">
        <v>0.35</v>
      </c>
      <c r="D77" t="s">
        <v>3885</v>
      </c>
    </row>
    <row r="78" spans="1:6" x14ac:dyDescent="0.25">
      <c r="A78" t="s">
        <v>3054</v>
      </c>
      <c r="B78">
        <v>2.2850000000000001</v>
      </c>
      <c r="C78">
        <v>0.35</v>
      </c>
    </row>
    <row r="79" spans="1:6" x14ac:dyDescent="0.25">
      <c r="A79" t="s">
        <v>3053</v>
      </c>
      <c r="B79">
        <v>2.0609999999999999</v>
      </c>
      <c r="C79">
        <v>0.35</v>
      </c>
    </row>
    <row r="80" spans="1:6" x14ac:dyDescent="0.25">
      <c r="A80" t="s">
        <v>137</v>
      </c>
      <c r="B80">
        <v>3.6</v>
      </c>
      <c r="C80">
        <v>0.04</v>
      </c>
      <c r="D80" t="s">
        <v>3892</v>
      </c>
      <c r="E80" t="s">
        <v>3891</v>
      </c>
      <c r="F80" t="s">
        <v>3975</v>
      </c>
    </row>
    <row r="81" spans="1:6" x14ac:dyDescent="0.25">
      <c r="A81" t="s">
        <v>140</v>
      </c>
      <c r="B81">
        <v>3.8</v>
      </c>
      <c r="C81">
        <v>0.09</v>
      </c>
      <c r="D81" t="s">
        <v>3892</v>
      </c>
      <c r="E81" t="s">
        <v>3891</v>
      </c>
      <c r="F81" t="s">
        <v>3974</v>
      </c>
    </row>
    <row r="82" spans="1:6" x14ac:dyDescent="0.25">
      <c r="A82" t="s">
        <v>3052</v>
      </c>
      <c r="B82">
        <v>3.7</v>
      </c>
      <c r="C82">
        <v>0.09</v>
      </c>
      <c r="D82" t="s">
        <v>3892</v>
      </c>
      <c r="E82" t="s">
        <v>3891</v>
      </c>
    </row>
    <row r="83" spans="1:6" x14ac:dyDescent="0.25">
      <c r="A83" t="s">
        <v>3051</v>
      </c>
      <c r="B83">
        <v>2.2850000000000001</v>
      </c>
      <c r="C83">
        <v>0.35</v>
      </c>
      <c r="D83" t="s">
        <v>3885</v>
      </c>
    </row>
    <row r="84" spans="1:6" x14ac:dyDescent="0.25">
      <c r="A84" t="s">
        <v>3050</v>
      </c>
      <c r="B84">
        <v>2.37</v>
      </c>
      <c r="C84">
        <v>0.35</v>
      </c>
      <c r="D84" t="s">
        <v>3885</v>
      </c>
    </row>
    <row r="85" spans="1:6" x14ac:dyDescent="0.25">
      <c r="A85" t="s">
        <v>152</v>
      </c>
      <c r="B85">
        <v>3.1</v>
      </c>
      <c r="C85">
        <v>0.14000000000000001</v>
      </c>
      <c r="D85" t="s">
        <v>3883</v>
      </c>
      <c r="E85" t="s">
        <v>3882</v>
      </c>
    </row>
    <row r="86" spans="1:6" x14ac:dyDescent="0.25">
      <c r="A86" t="s">
        <v>154</v>
      </c>
      <c r="B86">
        <v>3.4</v>
      </c>
      <c r="C86">
        <v>0.41</v>
      </c>
      <c r="D86" t="s">
        <v>3883</v>
      </c>
      <c r="E86" t="s">
        <v>3882</v>
      </c>
    </row>
    <row r="87" spans="1:6" x14ac:dyDescent="0.25">
      <c r="A87" t="s">
        <v>3049</v>
      </c>
      <c r="B87">
        <v>3.1</v>
      </c>
      <c r="C87">
        <v>0.14000000000000001</v>
      </c>
    </row>
    <row r="88" spans="1:6" x14ac:dyDescent="0.25">
      <c r="A88" t="s">
        <v>156</v>
      </c>
      <c r="B88">
        <v>4.3</v>
      </c>
      <c r="C88">
        <v>0.75</v>
      </c>
      <c r="D88" t="s">
        <v>3883</v>
      </c>
      <c r="E88" t="s">
        <v>3882</v>
      </c>
    </row>
    <row r="89" spans="1:6" x14ac:dyDescent="0.25">
      <c r="A89" t="s">
        <v>3048</v>
      </c>
      <c r="B89">
        <v>3.77</v>
      </c>
      <c r="C89">
        <v>0.66</v>
      </c>
      <c r="D89" t="s">
        <v>3883</v>
      </c>
      <c r="E89" t="s">
        <v>3918</v>
      </c>
    </row>
    <row r="90" spans="1:6" x14ac:dyDescent="0.25">
      <c r="A90" t="s">
        <v>3047</v>
      </c>
      <c r="B90">
        <v>3.77</v>
      </c>
      <c r="C90">
        <v>0.66</v>
      </c>
    </row>
    <row r="91" spans="1:6" x14ac:dyDescent="0.25">
      <c r="A91" t="s">
        <v>3046</v>
      </c>
      <c r="B91">
        <v>3.3</v>
      </c>
      <c r="C91">
        <v>0.47</v>
      </c>
    </row>
    <row r="92" spans="1:6" x14ac:dyDescent="0.25">
      <c r="A92" t="s">
        <v>3045</v>
      </c>
      <c r="B92">
        <v>3.3</v>
      </c>
      <c r="C92">
        <v>0.47</v>
      </c>
    </row>
    <row r="93" spans="1:6" x14ac:dyDescent="0.25">
      <c r="A93" t="s">
        <v>3044</v>
      </c>
      <c r="B93">
        <v>3.3</v>
      </c>
      <c r="C93">
        <v>0.47</v>
      </c>
    </row>
    <row r="94" spans="1:6" x14ac:dyDescent="0.25">
      <c r="A94" t="s">
        <v>3043</v>
      </c>
      <c r="B94">
        <v>2.6</v>
      </c>
      <c r="C94">
        <v>0.35</v>
      </c>
      <c r="D94" t="s">
        <v>3885</v>
      </c>
    </row>
    <row r="95" spans="1:6" x14ac:dyDescent="0.25">
      <c r="A95" t="s">
        <v>3042</v>
      </c>
      <c r="B95">
        <v>2.6</v>
      </c>
      <c r="C95">
        <v>0.35</v>
      </c>
      <c r="D95" t="s">
        <v>3885</v>
      </c>
    </row>
    <row r="96" spans="1:6" x14ac:dyDescent="0.25">
      <c r="A96" t="s">
        <v>165</v>
      </c>
      <c r="B96">
        <v>3.8</v>
      </c>
      <c r="C96">
        <v>0.6</v>
      </c>
      <c r="D96" t="s">
        <v>3883</v>
      </c>
      <c r="E96" t="s">
        <v>3882</v>
      </c>
      <c r="F96" t="s">
        <v>3973</v>
      </c>
    </row>
    <row r="97" spans="1:6" x14ac:dyDescent="0.25">
      <c r="A97" t="s">
        <v>168</v>
      </c>
      <c r="B97">
        <v>3.6</v>
      </c>
      <c r="C97">
        <v>0.3</v>
      </c>
      <c r="D97" t="s">
        <v>3883</v>
      </c>
      <c r="E97" t="s">
        <v>3882</v>
      </c>
      <c r="F97" t="s">
        <v>3972</v>
      </c>
    </row>
    <row r="98" spans="1:6" x14ac:dyDescent="0.25">
      <c r="A98" t="s">
        <v>3041</v>
      </c>
      <c r="B98">
        <v>3.6</v>
      </c>
      <c r="C98">
        <v>0.5</v>
      </c>
    </row>
    <row r="99" spans="1:6" x14ac:dyDescent="0.25">
      <c r="A99" t="s">
        <v>174</v>
      </c>
      <c r="B99">
        <v>3.3</v>
      </c>
      <c r="C99">
        <v>0.5</v>
      </c>
      <c r="D99" t="s">
        <v>3883</v>
      </c>
      <c r="E99" t="s">
        <v>3882</v>
      </c>
    </row>
    <row r="100" spans="1:6" x14ac:dyDescent="0.25">
      <c r="A100" t="s">
        <v>3040</v>
      </c>
      <c r="B100">
        <v>2.2850000000000001</v>
      </c>
      <c r="C100">
        <v>0.35</v>
      </c>
    </row>
    <row r="101" spans="1:6" x14ac:dyDescent="0.25">
      <c r="A101" t="s">
        <v>3039</v>
      </c>
      <c r="B101">
        <v>1</v>
      </c>
      <c r="C101">
        <v>0.01</v>
      </c>
    </row>
    <row r="102" spans="1:6" x14ac:dyDescent="0.25">
      <c r="A102" t="s">
        <v>3038</v>
      </c>
      <c r="B102">
        <v>3.86</v>
      </c>
      <c r="C102">
        <v>0.02</v>
      </c>
      <c r="D102" t="s">
        <v>3881</v>
      </c>
      <c r="E102" t="s">
        <v>3880</v>
      </c>
    </row>
    <row r="103" spans="1:6" x14ac:dyDescent="0.25">
      <c r="A103" t="s">
        <v>3037</v>
      </c>
      <c r="B103">
        <v>2.2850000000000001</v>
      </c>
      <c r="C103">
        <v>0.35</v>
      </c>
    </row>
    <row r="104" spans="1:6" x14ac:dyDescent="0.25">
      <c r="A104" t="s">
        <v>3036</v>
      </c>
      <c r="B104">
        <v>2.1</v>
      </c>
      <c r="C104">
        <v>0.35</v>
      </c>
      <c r="D104" t="s">
        <v>3885</v>
      </c>
    </row>
    <row r="105" spans="1:6" x14ac:dyDescent="0.25">
      <c r="A105" t="s">
        <v>3035</v>
      </c>
      <c r="B105">
        <v>2.2000000000000002</v>
      </c>
      <c r="C105">
        <v>0.35</v>
      </c>
      <c r="D105" t="s">
        <v>3885</v>
      </c>
    </row>
    <row r="106" spans="1:6" x14ac:dyDescent="0.25">
      <c r="A106" t="s">
        <v>3034</v>
      </c>
      <c r="B106">
        <v>2.2000000000000002</v>
      </c>
      <c r="C106">
        <v>0.35</v>
      </c>
      <c r="D106" t="s">
        <v>3885</v>
      </c>
    </row>
    <row r="107" spans="1:6" x14ac:dyDescent="0.25">
      <c r="A107" t="s">
        <v>3033</v>
      </c>
      <c r="B107">
        <v>2.2000000000000002</v>
      </c>
      <c r="C107">
        <v>0.35</v>
      </c>
      <c r="D107" t="s">
        <v>3885</v>
      </c>
    </row>
    <row r="108" spans="1:6" x14ac:dyDescent="0.25">
      <c r="A108" t="s">
        <v>3032</v>
      </c>
      <c r="B108">
        <v>2.2000000000000002</v>
      </c>
      <c r="C108">
        <v>0.35</v>
      </c>
      <c r="D108" t="s">
        <v>3885</v>
      </c>
    </row>
    <row r="109" spans="1:6" x14ac:dyDescent="0.25">
      <c r="A109" t="s">
        <v>3031</v>
      </c>
      <c r="B109">
        <v>2.8</v>
      </c>
      <c r="C109">
        <v>0.35</v>
      </c>
      <c r="D109" t="s">
        <v>3901</v>
      </c>
      <c r="E109" t="s">
        <v>3926</v>
      </c>
    </row>
    <row r="110" spans="1:6" x14ac:dyDescent="0.25">
      <c r="A110" t="s">
        <v>3030</v>
      </c>
      <c r="B110">
        <v>2.5</v>
      </c>
      <c r="C110">
        <v>0.35</v>
      </c>
      <c r="D110" t="s">
        <v>3885</v>
      </c>
    </row>
    <row r="111" spans="1:6" x14ac:dyDescent="0.25">
      <c r="A111" t="s">
        <v>3029</v>
      </c>
      <c r="B111">
        <v>3.2</v>
      </c>
      <c r="C111">
        <v>0.36</v>
      </c>
      <c r="D111" t="s">
        <v>3883</v>
      </c>
    </row>
    <row r="112" spans="1:6" x14ac:dyDescent="0.25">
      <c r="A112" t="s">
        <v>182</v>
      </c>
      <c r="B112">
        <v>4.2</v>
      </c>
      <c r="C112">
        <v>0.04</v>
      </c>
      <c r="D112" t="s">
        <v>3892</v>
      </c>
      <c r="E112" t="s">
        <v>3891</v>
      </c>
    </row>
    <row r="113" spans="1:6" x14ac:dyDescent="0.25">
      <c r="A113" t="s">
        <v>3028</v>
      </c>
      <c r="B113">
        <v>3.7</v>
      </c>
      <c r="C113">
        <v>0.43</v>
      </c>
    </row>
    <row r="114" spans="1:6" x14ac:dyDescent="0.25">
      <c r="A114" t="s">
        <v>185</v>
      </c>
      <c r="B114">
        <v>3.53</v>
      </c>
      <c r="C114">
        <v>0.36</v>
      </c>
      <c r="D114" t="s">
        <v>3899</v>
      </c>
      <c r="E114" t="s">
        <v>3898</v>
      </c>
    </row>
    <row r="115" spans="1:6" x14ac:dyDescent="0.25">
      <c r="A115" t="s">
        <v>3027</v>
      </c>
      <c r="B115">
        <v>2.1</v>
      </c>
      <c r="C115">
        <v>0.35</v>
      </c>
      <c r="D115" t="s">
        <v>3885</v>
      </c>
    </row>
    <row r="116" spans="1:6" x14ac:dyDescent="0.25">
      <c r="A116" t="s">
        <v>3026</v>
      </c>
      <c r="B116">
        <v>2.1</v>
      </c>
      <c r="C116">
        <v>0.35</v>
      </c>
      <c r="D116" t="s">
        <v>3885</v>
      </c>
    </row>
    <row r="117" spans="1:6" x14ac:dyDescent="0.25">
      <c r="A117" t="s">
        <v>2081</v>
      </c>
      <c r="B117">
        <v>4.3</v>
      </c>
      <c r="C117">
        <v>0.67</v>
      </c>
      <c r="D117" t="s">
        <v>3883</v>
      </c>
      <c r="E117" t="s">
        <v>3882</v>
      </c>
    </row>
    <row r="118" spans="1:6" x14ac:dyDescent="0.25">
      <c r="A118" t="s">
        <v>3025</v>
      </c>
      <c r="B118">
        <v>4.4000000000000004</v>
      </c>
      <c r="C118">
        <v>0.4</v>
      </c>
      <c r="D118" t="s">
        <v>3883</v>
      </c>
      <c r="E118" t="s">
        <v>3882</v>
      </c>
    </row>
    <row r="119" spans="1:6" x14ac:dyDescent="0.25">
      <c r="A119" t="s">
        <v>3971</v>
      </c>
      <c r="B119">
        <v>4.3499999999999996</v>
      </c>
      <c r="C119">
        <v>0.67</v>
      </c>
      <c r="D119" t="s">
        <v>3883</v>
      </c>
      <c r="E119" t="s">
        <v>3882</v>
      </c>
    </row>
    <row r="120" spans="1:6" x14ac:dyDescent="0.25">
      <c r="A120" t="s">
        <v>196</v>
      </c>
      <c r="B120">
        <v>3.6</v>
      </c>
      <c r="C120">
        <v>0.5</v>
      </c>
      <c r="D120" t="s">
        <v>3883</v>
      </c>
      <c r="E120" t="s">
        <v>3882</v>
      </c>
    </row>
    <row r="121" spans="1:6" x14ac:dyDescent="0.25">
      <c r="A121" t="s">
        <v>3024</v>
      </c>
      <c r="B121">
        <v>4.0999999999999996</v>
      </c>
      <c r="C121">
        <v>0.2</v>
      </c>
      <c r="D121" t="s">
        <v>3883</v>
      </c>
      <c r="E121" t="s">
        <v>3882</v>
      </c>
    </row>
    <row r="122" spans="1:6" x14ac:dyDescent="0.25">
      <c r="A122" t="s">
        <v>195</v>
      </c>
      <c r="B122">
        <v>3.85</v>
      </c>
      <c r="C122">
        <v>0.35</v>
      </c>
      <c r="D122" t="s">
        <v>3883</v>
      </c>
      <c r="E122" t="s">
        <v>3882</v>
      </c>
      <c r="F122" t="s">
        <v>3904</v>
      </c>
    </row>
    <row r="123" spans="1:6" x14ac:dyDescent="0.25">
      <c r="A123" t="s">
        <v>3023</v>
      </c>
      <c r="B123">
        <v>2.2850000000000001</v>
      </c>
      <c r="C123">
        <v>0.35</v>
      </c>
      <c r="D123" t="s">
        <v>3885</v>
      </c>
    </row>
    <row r="124" spans="1:6" x14ac:dyDescent="0.25">
      <c r="A124" t="s">
        <v>3022</v>
      </c>
      <c r="B124">
        <v>2.5</v>
      </c>
      <c r="C124">
        <v>0.35</v>
      </c>
      <c r="D124" t="s">
        <v>3885</v>
      </c>
    </row>
    <row r="125" spans="1:6" x14ac:dyDescent="0.25">
      <c r="A125" t="s">
        <v>3021</v>
      </c>
      <c r="B125">
        <v>2.34</v>
      </c>
      <c r="C125">
        <v>0.35</v>
      </c>
      <c r="D125" t="s">
        <v>3885</v>
      </c>
    </row>
    <row r="126" spans="1:6" x14ac:dyDescent="0.25">
      <c r="A126" t="s">
        <v>3020</v>
      </c>
      <c r="B126">
        <v>3.5</v>
      </c>
      <c r="C126">
        <v>0.35</v>
      </c>
      <c r="D126" t="s">
        <v>3885</v>
      </c>
    </row>
    <row r="127" spans="1:6" x14ac:dyDescent="0.25">
      <c r="A127" t="s">
        <v>3019</v>
      </c>
      <c r="B127">
        <v>3.5</v>
      </c>
      <c r="C127">
        <v>0.35</v>
      </c>
      <c r="D127" t="s">
        <v>3885</v>
      </c>
    </row>
    <row r="128" spans="1:6" x14ac:dyDescent="0.25">
      <c r="A128" t="s">
        <v>3018</v>
      </c>
      <c r="B128">
        <v>3.5</v>
      </c>
      <c r="C128">
        <v>0.35</v>
      </c>
      <c r="D128" t="s">
        <v>3885</v>
      </c>
    </row>
    <row r="129" spans="1:6" x14ac:dyDescent="0.25">
      <c r="A129" t="s">
        <v>3017</v>
      </c>
      <c r="B129">
        <v>3.65</v>
      </c>
      <c r="C129">
        <v>0.56000000000000005</v>
      </c>
      <c r="D129" t="s">
        <v>3883</v>
      </c>
      <c r="E129" t="s">
        <v>3918</v>
      </c>
    </row>
    <row r="130" spans="1:6" x14ac:dyDescent="0.25">
      <c r="A130" t="s">
        <v>3016</v>
      </c>
      <c r="B130">
        <v>3.65</v>
      </c>
      <c r="C130">
        <v>0.56000000000000005</v>
      </c>
      <c r="D130" t="s">
        <v>3883</v>
      </c>
      <c r="E130" t="s">
        <v>3918</v>
      </c>
    </row>
    <row r="131" spans="1:6" x14ac:dyDescent="0.25">
      <c r="A131" t="s">
        <v>3015</v>
      </c>
      <c r="B131">
        <v>4</v>
      </c>
      <c r="C131">
        <v>0.7</v>
      </c>
    </row>
    <row r="132" spans="1:6" x14ac:dyDescent="0.25">
      <c r="A132" t="s">
        <v>199</v>
      </c>
      <c r="B132">
        <v>3.2</v>
      </c>
      <c r="C132">
        <v>0.4</v>
      </c>
      <c r="D132" t="s">
        <v>3883</v>
      </c>
      <c r="E132" t="s">
        <v>3882</v>
      </c>
    </row>
    <row r="133" spans="1:6" x14ac:dyDescent="0.25">
      <c r="A133" t="s">
        <v>3014</v>
      </c>
      <c r="B133">
        <v>4</v>
      </c>
      <c r="C133">
        <v>0.64</v>
      </c>
      <c r="D133" t="s">
        <v>3883</v>
      </c>
    </row>
    <row r="134" spans="1:6" x14ac:dyDescent="0.25">
      <c r="A134" t="s">
        <v>211</v>
      </c>
      <c r="B134">
        <v>4.2</v>
      </c>
      <c r="C134">
        <v>0.7</v>
      </c>
      <c r="D134" t="s">
        <v>3883</v>
      </c>
      <c r="E134" t="s">
        <v>3882</v>
      </c>
    </row>
    <row r="135" spans="1:6" x14ac:dyDescent="0.25">
      <c r="A135" t="s">
        <v>232</v>
      </c>
      <c r="B135">
        <v>4.1500000000000004</v>
      </c>
      <c r="C135">
        <v>0.2</v>
      </c>
      <c r="D135" t="s">
        <v>3899</v>
      </c>
      <c r="E135" t="s">
        <v>3898</v>
      </c>
    </row>
    <row r="136" spans="1:6" x14ac:dyDescent="0.25">
      <c r="A136" t="s">
        <v>230</v>
      </c>
      <c r="B136">
        <v>4</v>
      </c>
      <c r="C136">
        <v>0.08</v>
      </c>
      <c r="D136" t="s">
        <v>3892</v>
      </c>
      <c r="E136" t="s">
        <v>3891</v>
      </c>
    </row>
    <row r="137" spans="1:6" x14ac:dyDescent="0.25">
      <c r="A137" t="s">
        <v>235</v>
      </c>
      <c r="B137">
        <v>4.3</v>
      </c>
      <c r="C137">
        <v>0.2</v>
      </c>
      <c r="D137" t="s">
        <v>3883</v>
      </c>
      <c r="E137" t="s">
        <v>3882</v>
      </c>
    </row>
    <row r="138" spans="1:6" x14ac:dyDescent="0.25">
      <c r="A138" t="s">
        <v>3012</v>
      </c>
      <c r="B138">
        <v>4.1500000000000004</v>
      </c>
      <c r="C138">
        <v>0.2</v>
      </c>
      <c r="D138" t="s">
        <v>3899</v>
      </c>
      <c r="E138" t="s">
        <v>3898</v>
      </c>
    </row>
    <row r="139" spans="1:6" x14ac:dyDescent="0.25">
      <c r="A139" t="s">
        <v>3011</v>
      </c>
      <c r="B139">
        <v>2.1</v>
      </c>
      <c r="C139">
        <v>0.35</v>
      </c>
    </row>
    <row r="140" spans="1:6" x14ac:dyDescent="0.25">
      <c r="A140" t="s">
        <v>238</v>
      </c>
      <c r="B140">
        <v>3.5</v>
      </c>
      <c r="C140">
        <v>0.43</v>
      </c>
    </row>
    <row r="141" spans="1:6" x14ac:dyDescent="0.25">
      <c r="A141" t="s">
        <v>239</v>
      </c>
      <c r="B141">
        <v>3.5</v>
      </c>
      <c r="C141">
        <v>0.43</v>
      </c>
      <c r="D141" t="s">
        <v>3883</v>
      </c>
      <c r="E141" t="s">
        <v>3882</v>
      </c>
      <c r="F141">
        <v>3.4546406250000001</v>
      </c>
    </row>
    <row r="142" spans="1:6" x14ac:dyDescent="0.25">
      <c r="A142" t="s">
        <v>3010</v>
      </c>
      <c r="B142">
        <v>3.23</v>
      </c>
      <c r="C142">
        <v>0.45</v>
      </c>
      <c r="D142" t="s">
        <v>3883</v>
      </c>
      <c r="E142" t="s">
        <v>3918</v>
      </c>
    </row>
    <row r="143" spans="1:6" x14ac:dyDescent="0.25">
      <c r="A143" t="s">
        <v>3009</v>
      </c>
      <c r="B143">
        <v>2.2850000000000001</v>
      </c>
      <c r="C143">
        <v>0.35</v>
      </c>
      <c r="D143" t="s">
        <v>3885</v>
      </c>
    </row>
    <row r="144" spans="1:6" x14ac:dyDescent="0.25">
      <c r="A144" t="s">
        <v>247</v>
      </c>
      <c r="B144">
        <v>4</v>
      </c>
      <c r="C144">
        <v>0.18</v>
      </c>
      <c r="D144" t="s">
        <v>3892</v>
      </c>
      <c r="E144" t="s">
        <v>3891</v>
      </c>
      <c r="F144" t="s">
        <v>3961</v>
      </c>
    </row>
    <row r="145" spans="1:6" x14ac:dyDescent="0.25">
      <c r="A145" t="s">
        <v>164</v>
      </c>
      <c r="B145">
        <v>3.7</v>
      </c>
      <c r="C145">
        <v>0.6</v>
      </c>
      <c r="D145" t="s">
        <v>3883</v>
      </c>
      <c r="E145" t="s">
        <v>3882</v>
      </c>
    </row>
    <row r="146" spans="1:6" x14ac:dyDescent="0.25">
      <c r="A146" t="s">
        <v>257</v>
      </c>
      <c r="B146">
        <v>3.4</v>
      </c>
      <c r="C146">
        <v>0.4</v>
      </c>
      <c r="D146" t="s">
        <v>3883</v>
      </c>
    </row>
    <row r="147" spans="1:6" x14ac:dyDescent="0.25">
      <c r="A147" t="s">
        <v>3008</v>
      </c>
      <c r="B147">
        <v>2.5</v>
      </c>
      <c r="C147">
        <v>0.35</v>
      </c>
    </row>
    <row r="148" spans="1:6" x14ac:dyDescent="0.25">
      <c r="A148" t="s">
        <v>261</v>
      </c>
      <c r="B148">
        <v>4.0999999999999996</v>
      </c>
      <c r="C148">
        <v>0.64</v>
      </c>
      <c r="D148" t="s">
        <v>3883</v>
      </c>
      <c r="E148" t="s">
        <v>3882</v>
      </c>
    </row>
    <row r="149" spans="1:6" x14ac:dyDescent="0.25">
      <c r="A149" t="s">
        <v>3007</v>
      </c>
      <c r="B149">
        <v>4.0999999999999996</v>
      </c>
      <c r="C149">
        <v>0.64</v>
      </c>
    </row>
    <row r="150" spans="1:6" x14ac:dyDescent="0.25">
      <c r="A150" t="s">
        <v>3006</v>
      </c>
      <c r="B150">
        <v>2.2000000000000002</v>
      </c>
      <c r="C150">
        <v>0.35</v>
      </c>
      <c r="D150" t="s">
        <v>3885</v>
      </c>
      <c r="F150" t="s">
        <v>3970</v>
      </c>
    </row>
    <row r="151" spans="1:6" x14ac:dyDescent="0.25">
      <c r="A151" t="s">
        <v>3005</v>
      </c>
      <c r="B151">
        <v>2</v>
      </c>
      <c r="C151">
        <v>0.35</v>
      </c>
      <c r="D151" t="s">
        <v>3885</v>
      </c>
    </row>
    <row r="152" spans="1:6" x14ac:dyDescent="0.25">
      <c r="A152" t="s">
        <v>266</v>
      </c>
      <c r="B152">
        <v>4</v>
      </c>
      <c r="C152">
        <v>0.4</v>
      </c>
      <c r="D152" t="s">
        <v>3883</v>
      </c>
      <c r="E152" t="s">
        <v>3882</v>
      </c>
    </row>
    <row r="153" spans="1:6" x14ac:dyDescent="0.25">
      <c r="A153" t="s">
        <v>3004</v>
      </c>
      <c r="B153">
        <v>2.2850000000000001</v>
      </c>
      <c r="C153">
        <v>0.35</v>
      </c>
      <c r="D153" t="s">
        <v>3885</v>
      </c>
    </row>
    <row r="154" spans="1:6" x14ac:dyDescent="0.25">
      <c r="A154" t="s">
        <v>3003</v>
      </c>
      <c r="B154">
        <v>2.37</v>
      </c>
      <c r="C154">
        <v>0.35</v>
      </c>
      <c r="D154" t="s">
        <v>3885</v>
      </c>
    </row>
    <row r="155" spans="1:6" x14ac:dyDescent="0.25">
      <c r="A155" t="s">
        <v>3002</v>
      </c>
      <c r="B155">
        <v>2.2000000000000002</v>
      </c>
      <c r="C155">
        <v>0.09</v>
      </c>
      <c r="D155" t="s">
        <v>3892</v>
      </c>
      <c r="E155" t="s">
        <v>3891</v>
      </c>
    </row>
    <row r="156" spans="1:6" x14ac:dyDescent="0.25">
      <c r="A156" t="s">
        <v>272</v>
      </c>
      <c r="B156">
        <v>3.6</v>
      </c>
      <c r="C156">
        <v>0.54</v>
      </c>
      <c r="D156" t="s">
        <v>3883</v>
      </c>
      <c r="E156" t="s">
        <v>3882</v>
      </c>
    </row>
    <row r="157" spans="1:6" x14ac:dyDescent="0.25">
      <c r="A157" t="s">
        <v>279</v>
      </c>
      <c r="B157">
        <v>3.3</v>
      </c>
      <c r="C157">
        <v>0.42</v>
      </c>
      <c r="D157" t="s">
        <v>3883</v>
      </c>
      <c r="E157" t="s">
        <v>3882</v>
      </c>
    </row>
    <row r="158" spans="1:6" x14ac:dyDescent="0.25">
      <c r="A158" t="s">
        <v>3001</v>
      </c>
      <c r="B158">
        <v>2</v>
      </c>
      <c r="C158">
        <v>0.35</v>
      </c>
      <c r="D158" t="s">
        <v>3885</v>
      </c>
    </row>
    <row r="159" spans="1:6" x14ac:dyDescent="0.25">
      <c r="A159" t="s">
        <v>3000</v>
      </c>
      <c r="B159">
        <v>2.5</v>
      </c>
      <c r="C159">
        <v>0.35</v>
      </c>
    </row>
    <row r="160" spans="1:6" x14ac:dyDescent="0.25">
      <c r="A160" t="s">
        <v>281</v>
      </c>
      <c r="B160">
        <v>3.8</v>
      </c>
      <c r="C160">
        <v>0.59</v>
      </c>
      <c r="D160" t="s">
        <v>3883</v>
      </c>
      <c r="E160" t="s">
        <v>3882</v>
      </c>
    </row>
    <row r="161" spans="1:6" x14ac:dyDescent="0.25">
      <c r="A161" t="s">
        <v>2999</v>
      </c>
      <c r="B161">
        <v>2.34</v>
      </c>
      <c r="C161">
        <v>0.35</v>
      </c>
      <c r="D161" t="s">
        <v>3885</v>
      </c>
    </row>
    <row r="162" spans="1:6" x14ac:dyDescent="0.25">
      <c r="A162" t="s">
        <v>2998</v>
      </c>
      <c r="B162">
        <v>0</v>
      </c>
      <c r="C162">
        <v>0</v>
      </c>
      <c r="D162" t="s">
        <v>3969</v>
      </c>
    </row>
    <row r="163" spans="1:6" x14ac:dyDescent="0.25">
      <c r="A163" t="s">
        <v>2997</v>
      </c>
      <c r="B163">
        <v>2.2000000000000002</v>
      </c>
      <c r="C163">
        <v>0.35</v>
      </c>
    </row>
    <row r="164" spans="1:6" x14ac:dyDescent="0.25">
      <c r="A164" t="s">
        <v>2996</v>
      </c>
      <c r="B164">
        <v>2</v>
      </c>
      <c r="C164">
        <v>0.01</v>
      </c>
      <c r="D164" t="s">
        <v>3968</v>
      </c>
    </row>
    <row r="165" spans="1:6" x14ac:dyDescent="0.25">
      <c r="A165" t="s">
        <v>288</v>
      </c>
      <c r="B165">
        <v>3.44</v>
      </c>
      <c r="C165">
        <v>0.02</v>
      </c>
      <c r="D165" t="s">
        <v>3881</v>
      </c>
      <c r="E165" t="s">
        <v>3880</v>
      </c>
      <c r="F165" t="s">
        <v>3967</v>
      </c>
    </row>
    <row r="166" spans="1:6" x14ac:dyDescent="0.25">
      <c r="A166" t="s">
        <v>290</v>
      </c>
      <c r="B166">
        <v>3.3</v>
      </c>
      <c r="C166">
        <v>0.4</v>
      </c>
      <c r="D166" t="s">
        <v>3883</v>
      </c>
      <c r="E166" t="s">
        <v>3882</v>
      </c>
      <c r="F166" t="s">
        <v>3966</v>
      </c>
    </row>
    <row r="167" spans="1:6" x14ac:dyDescent="0.25">
      <c r="A167" t="s">
        <v>292</v>
      </c>
      <c r="B167">
        <v>3.3</v>
      </c>
      <c r="C167">
        <v>0.39</v>
      </c>
      <c r="D167" t="s">
        <v>3883</v>
      </c>
      <c r="E167" t="s">
        <v>3882</v>
      </c>
    </row>
    <row r="168" spans="1:6" x14ac:dyDescent="0.25">
      <c r="A168" t="s">
        <v>2995</v>
      </c>
      <c r="B168">
        <v>3.3</v>
      </c>
      <c r="C168">
        <v>0.35</v>
      </c>
    </row>
    <row r="169" spans="1:6" x14ac:dyDescent="0.25">
      <c r="A169" t="s">
        <v>2994</v>
      </c>
      <c r="B169">
        <v>3</v>
      </c>
      <c r="C169">
        <v>0.35</v>
      </c>
      <c r="D169" t="s">
        <v>3901</v>
      </c>
      <c r="E169" t="s">
        <v>3926</v>
      </c>
    </row>
    <row r="170" spans="1:6" x14ac:dyDescent="0.25">
      <c r="A170" t="s">
        <v>2993</v>
      </c>
      <c r="B170">
        <v>2</v>
      </c>
      <c r="C170">
        <v>0.35</v>
      </c>
      <c r="D170" t="s">
        <v>3887</v>
      </c>
      <c r="E170" t="s">
        <v>3886</v>
      </c>
    </row>
    <row r="171" spans="1:6" x14ac:dyDescent="0.25">
      <c r="A171" t="s">
        <v>2992</v>
      </c>
      <c r="B171">
        <v>2.5</v>
      </c>
      <c r="C171">
        <v>0.35</v>
      </c>
      <c r="D171" t="s">
        <v>3885</v>
      </c>
    </row>
    <row r="172" spans="1:6" x14ac:dyDescent="0.25">
      <c r="A172" t="s">
        <v>2991</v>
      </c>
      <c r="B172">
        <v>2.5</v>
      </c>
      <c r="C172">
        <v>0.35</v>
      </c>
      <c r="D172" t="s">
        <v>3885</v>
      </c>
    </row>
    <row r="173" spans="1:6" x14ac:dyDescent="0.25">
      <c r="A173" t="s">
        <v>2990</v>
      </c>
      <c r="B173">
        <v>2.37</v>
      </c>
      <c r="C173">
        <v>0.35</v>
      </c>
      <c r="D173" t="s">
        <v>3885</v>
      </c>
    </row>
    <row r="174" spans="1:6" x14ac:dyDescent="0.25">
      <c r="A174" t="s">
        <v>2989</v>
      </c>
      <c r="B174">
        <v>4.5</v>
      </c>
      <c r="C174">
        <v>0.8</v>
      </c>
    </row>
    <row r="175" spans="1:6" x14ac:dyDescent="0.25">
      <c r="A175" t="s">
        <v>2988</v>
      </c>
      <c r="B175">
        <v>2.6</v>
      </c>
      <c r="C175">
        <v>0.35</v>
      </c>
    </row>
    <row r="176" spans="1:6" x14ac:dyDescent="0.25">
      <c r="A176" t="s">
        <v>2987</v>
      </c>
      <c r="B176">
        <v>2.9</v>
      </c>
      <c r="C176">
        <v>0.06</v>
      </c>
      <c r="D176" t="s">
        <v>3892</v>
      </c>
      <c r="E176" t="s">
        <v>3891</v>
      </c>
    </row>
    <row r="177" spans="1:5" x14ac:dyDescent="0.25">
      <c r="A177" t="s">
        <v>2986</v>
      </c>
      <c r="B177">
        <v>2.2850000000000001</v>
      </c>
      <c r="C177">
        <v>0.35</v>
      </c>
      <c r="D177" t="s">
        <v>3885</v>
      </c>
    </row>
    <row r="178" spans="1:5" x14ac:dyDescent="0.25">
      <c r="A178" t="s">
        <v>298</v>
      </c>
      <c r="B178">
        <v>2.94</v>
      </c>
      <c r="C178">
        <v>0.03</v>
      </c>
      <c r="D178" t="s">
        <v>3894</v>
      </c>
      <c r="E178" t="s">
        <v>3941</v>
      </c>
    </row>
    <row r="179" spans="1:5" x14ac:dyDescent="0.25">
      <c r="A179" t="s">
        <v>299</v>
      </c>
      <c r="B179">
        <v>2.94</v>
      </c>
      <c r="C179">
        <v>0.03</v>
      </c>
      <c r="D179" t="s">
        <v>3894</v>
      </c>
      <c r="E179" t="s">
        <v>3941</v>
      </c>
    </row>
    <row r="180" spans="1:5" x14ac:dyDescent="0.25">
      <c r="A180" t="s">
        <v>304</v>
      </c>
      <c r="B180">
        <v>4.1399999999999997</v>
      </c>
      <c r="C180">
        <v>0.8</v>
      </c>
      <c r="D180" t="s">
        <v>3899</v>
      </c>
      <c r="E180" t="s">
        <v>3898</v>
      </c>
    </row>
    <row r="181" spans="1:5" x14ac:dyDescent="0.25">
      <c r="A181" t="s">
        <v>2985</v>
      </c>
      <c r="B181">
        <v>2.2850000000000001</v>
      </c>
      <c r="C181">
        <v>0.35</v>
      </c>
      <c r="D181" t="s">
        <v>3885</v>
      </c>
    </row>
    <row r="182" spans="1:5" x14ac:dyDescent="0.25">
      <c r="A182" t="s">
        <v>2984</v>
      </c>
      <c r="B182">
        <v>3.6</v>
      </c>
      <c r="C182">
        <v>0.4</v>
      </c>
    </row>
    <row r="183" spans="1:5" x14ac:dyDescent="0.25">
      <c r="A183" t="s">
        <v>302</v>
      </c>
      <c r="B183">
        <v>3.6</v>
      </c>
      <c r="C183">
        <v>0.59</v>
      </c>
    </row>
    <row r="184" spans="1:5" x14ac:dyDescent="0.25">
      <c r="A184" t="s">
        <v>309</v>
      </c>
      <c r="B184">
        <v>3.7</v>
      </c>
      <c r="C184">
        <v>0.35</v>
      </c>
    </row>
    <row r="185" spans="1:5" x14ac:dyDescent="0.25">
      <c r="A185" t="s">
        <v>2983</v>
      </c>
      <c r="B185">
        <v>4.5</v>
      </c>
      <c r="C185">
        <v>0.01</v>
      </c>
    </row>
    <row r="186" spans="1:5" x14ac:dyDescent="0.25">
      <c r="A186" t="s">
        <v>2982</v>
      </c>
      <c r="B186">
        <v>4.5</v>
      </c>
      <c r="C186">
        <v>0.01</v>
      </c>
    </row>
    <row r="187" spans="1:5" x14ac:dyDescent="0.25">
      <c r="A187" t="s">
        <v>2981</v>
      </c>
      <c r="B187">
        <v>4.5</v>
      </c>
      <c r="C187">
        <v>0.4</v>
      </c>
    </row>
    <row r="188" spans="1:5" x14ac:dyDescent="0.25">
      <c r="A188" t="s">
        <v>2980</v>
      </c>
      <c r="B188">
        <v>3.5</v>
      </c>
      <c r="C188">
        <v>0.53</v>
      </c>
      <c r="D188" t="s">
        <v>3883</v>
      </c>
      <c r="E188" t="s">
        <v>3918</v>
      </c>
    </row>
    <row r="189" spans="1:5" x14ac:dyDescent="0.25">
      <c r="A189" t="s">
        <v>2979</v>
      </c>
      <c r="B189">
        <v>2</v>
      </c>
      <c r="C189">
        <v>0.35</v>
      </c>
      <c r="D189" t="s">
        <v>3887</v>
      </c>
      <c r="E189" t="s">
        <v>3886</v>
      </c>
    </row>
    <row r="190" spans="1:5" x14ac:dyDescent="0.25">
      <c r="A190" t="s">
        <v>2978</v>
      </c>
      <c r="B190">
        <v>2.1</v>
      </c>
      <c r="C190">
        <v>0.35</v>
      </c>
      <c r="D190" t="s">
        <v>3885</v>
      </c>
    </row>
    <row r="191" spans="1:5" x14ac:dyDescent="0.25">
      <c r="A191" t="s">
        <v>2977</v>
      </c>
      <c r="B191">
        <v>2.1</v>
      </c>
      <c r="C191">
        <v>0.35</v>
      </c>
      <c r="D191" t="s">
        <v>3885</v>
      </c>
    </row>
    <row r="192" spans="1:5" x14ac:dyDescent="0.25">
      <c r="A192" t="s">
        <v>2976</v>
      </c>
      <c r="B192">
        <v>2.6</v>
      </c>
      <c r="C192">
        <v>0.35</v>
      </c>
      <c r="D192" t="s">
        <v>3885</v>
      </c>
    </row>
    <row r="193" spans="1:5" x14ac:dyDescent="0.25">
      <c r="A193" t="s">
        <v>2975</v>
      </c>
      <c r="B193">
        <v>2.34</v>
      </c>
      <c r="C193">
        <v>0.35</v>
      </c>
      <c r="D193" t="s">
        <v>3885</v>
      </c>
    </row>
    <row r="194" spans="1:5" x14ac:dyDescent="0.25">
      <c r="A194" t="s">
        <v>2974</v>
      </c>
      <c r="B194">
        <v>2.4</v>
      </c>
      <c r="C194">
        <v>0.35</v>
      </c>
      <c r="D194" t="s">
        <v>3885</v>
      </c>
    </row>
    <row r="195" spans="1:5" x14ac:dyDescent="0.25">
      <c r="A195" t="s">
        <v>2973</v>
      </c>
      <c r="B195">
        <v>2.4</v>
      </c>
      <c r="C195">
        <v>0.35</v>
      </c>
      <c r="D195" t="s">
        <v>3885</v>
      </c>
    </row>
    <row r="196" spans="1:5" x14ac:dyDescent="0.25">
      <c r="A196" t="s">
        <v>318</v>
      </c>
      <c r="B196">
        <v>3.9</v>
      </c>
      <c r="C196">
        <v>0.38</v>
      </c>
    </row>
    <row r="197" spans="1:5" x14ac:dyDescent="0.25">
      <c r="A197" t="s">
        <v>319</v>
      </c>
      <c r="B197">
        <v>3.9</v>
      </c>
      <c r="C197">
        <v>0.38</v>
      </c>
    </row>
    <row r="198" spans="1:5" x14ac:dyDescent="0.25">
      <c r="A198" t="s">
        <v>323</v>
      </c>
      <c r="B198">
        <v>4.0999999999999996</v>
      </c>
      <c r="C198">
        <v>0.4</v>
      </c>
    </row>
    <row r="199" spans="1:5" x14ac:dyDescent="0.25">
      <c r="A199" t="s">
        <v>329</v>
      </c>
      <c r="B199">
        <v>4.2</v>
      </c>
      <c r="C199">
        <v>0.6</v>
      </c>
      <c r="D199" t="s">
        <v>3883</v>
      </c>
      <c r="E199" t="s">
        <v>3882</v>
      </c>
    </row>
    <row r="200" spans="1:5" x14ac:dyDescent="0.25">
      <c r="A200" t="s">
        <v>336</v>
      </c>
      <c r="B200">
        <v>4.5</v>
      </c>
      <c r="C200">
        <v>0.1</v>
      </c>
      <c r="D200" t="s">
        <v>3883</v>
      </c>
      <c r="E200" t="s">
        <v>3882</v>
      </c>
    </row>
    <row r="201" spans="1:5" x14ac:dyDescent="0.25">
      <c r="A201" t="s">
        <v>341</v>
      </c>
      <c r="B201">
        <v>4.2</v>
      </c>
      <c r="C201">
        <v>0.4</v>
      </c>
    </row>
    <row r="202" spans="1:5" x14ac:dyDescent="0.25">
      <c r="A202" t="s">
        <v>2972</v>
      </c>
      <c r="B202">
        <v>3.5</v>
      </c>
      <c r="C202">
        <v>0.35</v>
      </c>
    </row>
    <row r="203" spans="1:5" x14ac:dyDescent="0.25">
      <c r="A203" t="s">
        <v>344</v>
      </c>
      <c r="B203">
        <v>4.0999999999999996</v>
      </c>
      <c r="C203">
        <v>0.04</v>
      </c>
      <c r="D203" t="s">
        <v>3892</v>
      </c>
      <c r="E203" t="s">
        <v>3891</v>
      </c>
    </row>
    <row r="204" spans="1:5" x14ac:dyDescent="0.25">
      <c r="A204" t="s">
        <v>2971</v>
      </c>
      <c r="B204">
        <v>3.1</v>
      </c>
      <c r="C204">
        <v>0.23</v>
      </c>
      <c r="D204" t="s">
        <v>3960</v>
      </c>
    </row>
    <row r="205" spans="1:5" x14ac:dyDescent="0.25">
      <c r="A205" t="s">
        <v>2970</v>
      </c>
      <c r="B205">
        <v>2</v>
      </c>
      <c r="C205">
        <v>0.35</v>
      </c>
      <c r="D205" t="s">
        <v>3887</v>
      </c>
      <c r="E205" t="s">
        <v>3886</v>
      </c>
    </row>
    <row r="206" spans="1:5" x14ac:dyDescent="0.25">
      <c r="A206" t="s">
        <v>2969</v>
      </c>
      <c r="B206">
        <v>2</v>
      </c>
      <c r="C206">
        <v>0.35</v>
      </c>
      <c r="D206" t="s">
        <v>3885</v>
      </c>
    </row>
    <row r="207" spans="1:5" x14ac:dyDescent="0.25">
      <c r="A207" t="s">
        <v>348</v>
      </c>
      <c r="B207">
        <v>3.1</v>
      </c>
      <c r="C207">
        <v>0.21</v>
      </c>
      <c r="D207" t="s">
        <v>3883</v>
      </c>
      <c r="E207" t="s">
        <v>3882</v>
      </c>
    </row>
    <row r="208" spans="1:5" x14ac:dyDescent="0.25">
      <c r="A208" t="s">
        <v>2166</v>
      </c>
      <c r="B208">
        <v>3.2</v>
      </c>
      <c r="C208">
        <v>0.3</v>
      </c>
      <c r="D208" t="s">
        <v>3883</v>
      </c>
      <c r="E208" t="s">
        <v>3882</v>
      </c>
    </row>
    <row r="209" spans="1:5" x14ac:dyDescent="0.25">
      <c r="A209" t="s">
        <v>2968</v>
      </c>
      <c r="B209">
        <v>3.23</v>
      </c>
      <c r="C209">
        <v>0.35</v>
      </c>
      <c r="D209" t="s">
        <v>3887</v>
      </c>
      <c r="E209" t="s">
        <v>3886</v>
      </c>
    </row>
    <row r="210" spans="1:5" x14ac:dyDescent="0.25">
      <c r="A210" t="s">
        <v>2967</v>
      </c>
      <c r="B210">
        <v>3.23</v>
      </c>
      <c r="C210">
        <v>0.35</v>
      </c>
      <c r="D210" t="s">
        <v>3887</v>
      </c>
      <c r="E210" t="s">
        <v>3886</v>
      </c>
    </row>
    <row r="211" spans="1:5" x14ac:dyDescent="0.25">
      <c r="A211" t="s">
        <v>2966</v>
      </c>
      <c r="B211">
        <v>3.09</v>
      </c>
      <c r="C211">
        <v>0.35</v>
      </c>
    </row>
    <row r="212" spans="1:5" x14ac:dyDescent="0.25">
      <c r="A212" t="s">
        <v>2965</v>
      </c>
      <c r="B212">
        <v>2.2000000000000002</v>
      </c>
      <c r="C212">
        <v>0.35</v>
      </c>
      <c r="D212" t="s">
        <v>3885</v>
      </c>
    </row>
    <row r="213" spans="1:5" x14ac:dyDescent="0.25">
      <c r="A213" t="s">
        <v>2964</v>
      </c>
      <c r="B213">
        <v>2.37</v>
      </c>
      <c r="C213">
        <v>0.35</v>
      </c>
      <c r="D213" t="s">
        <v>3885</v>
      </c>
    </row>
    <row r="214" spans="1:5" x14ac:dyDescent="0.25">
      <c r="A214" t="s">
        <v>2963</v>
      </c>
      <c r="B214">
        <v>2.4</v>
      </c>
      <c r="C214">
        <v>0.35</v>
      </c>
    </row>
    <row r="215" spans="1:5" x14ac:dyDescent="0.25">
      <c r="A215" t="s">
        <v>2962</v>
      </c>
      <c r="B215">
        <v>2.1</v>
      </c>
      <c r="C215">
        <v>0.35</v>
      </c>
    </row>
    <row r="216" spans="1:5" x14ac:dyDescent="0.25">
      <c r="A216" t="s">
        <v>2961</v>
      </c>
      <c r="B216">
        <v>2.37</v>
      </c>
      <c r="C216">
        <v>0.35</v>
      </c>
    </row>
    <row r="217" spans="1:5" x14ac:dyDescent="0.25">
      <c r="A217" t="s">
        <v>2960</v>
      </c>
      <c r="B217">
        <v>2.37</v>
      </c>
      <c r="C217">
        <v>0.35</v>
      </c>
    </row>
    <row r="218" spans="1:5" x14ac:dyDescent="0.25">
      <c r="A218" t="s">
        <v>356</v>
      </c>
      <c r="B218">
        <v>4.3</v>
      </c>
      <c r="C218">
        <v>0.3</v>
      </c>
      <c r="D218" t="s">
        <v>3883</v>
      </c>
      <c r="E218" t="s">
        <v>3882</v>
      </c>
    </row>
    <row r="219" spans="1:5" x14ac:dyDescent="0.25">
      <c r="A219" t="s">
        <v>365</v>
      </c>
      <c r="B219">
        <v>3.86</v>
      </c>
      <c r="C219">
        <v>0.02</v>
      </c>
      <c r="D219" t="s">
        <v>3881</v>
      </c>
      <c r="E219" t="s">
        <v>3880</v>
      </c>
    </row>
    <row r="220" spans="1:5" x14ac:dyDescent="0.25">
      <c r="A220" t="s">
        <v>2959</v>
      </c>
      <c r="B220">
        <v>3.9</v>
      </c>
      <c r="C220">
        <v>0.02</v>
      </c>
      <c r="D220" t="s">
        <v>3892</v>
      </c>
      <c r="E220" t="s">
        <v>3891</v>
      </c>
    </row>
    <row r="221" spans="1:5" x14ac:dyDescent="0.25">
      <c r="A221" t="s">
        <v>2958</v>
      </c>
      <c r="B221">
        <v>3.4</v>
      </c>
      <c r="C221">
        <v>0.5</v>
      </c>
      <c r="D221" t="s">
        <v>3883</v>
      </c>
      <c r="E221" t="s">
        <v>3882</v>
      </c>
    </row>
    <row r="222" spans="1:5" x14ac:dyDescent="0.25">
      <c r="A222" t="s">
        <v>367</v>
      </c>
      <c r="B222">
        <v>3.92</v>
      </c>
      <c r="C222">
        <v>0.21</v>
      </c>
      <c r="D222" t="s">
        <v>3881</v>
      </c>
      <c r="E222" t="s">
        <v>3880</v>
      </c>
    </row>
    <row r="223" spans="1:5" x14ac:dyDescent="0.25">
      <c r="A223" t="s">
        <v>2957</v>
      </c>
      <c r="B223">
        <v>3.77</v>
      </c>
      <c r="C223">
        <v>0.06</v>
      </c>
      <c r="D223" t="s">
        <v>3881</v>
      </c>
      <c r="E223" t="s">
        <v>3897</v>
      </c>
    </row>
    <row r="224" spans="1:5" x14ac:dyDescent="0.25">
      <c r="A224" t="s">
        <v>2956</v>
      </c>
      <c r="B224">
        <v>3.95</v>
      </c>
      <c r="C224">
        <v>0.04</v>
      </c>
      <c r="D224" t="s">
        <v>3881</v>
      </c>
      <c r="E224" t="s">
        <v>3897</v>
      </c>
    </row>
    <row r="225" spans="1:5" x14ac:dyDescent="0.25">
      <c r="A225" t="s">
        <v>2955</v>
      </c>
      <c r="B225">
        <v>3.85</v>
      </c>
      <c r="C225">
        <v>7.0000000000000007E-2</v>
      </c>
      <c r="D225" t="s">
        <v>3881</v>
      </c>
      <c r="E225" t="s">
        <v>3897</v>
      </c>
    </row>
    <row r="226" spans="1:5" x14ac:dyDescent="0.25">
      <c r="A226" t="s">
        <v>2954</v>
      </c>
      <c r="B226">
        <v>3.92</v>
      </c>
      <c r="C226">
        <v>0.21</v>
      </c>
      <c r="D226" t="s">
        <v>3881</v>
      </c>
      <c r="E226" t="s">
        <v>3880</v>
      </c>
    </row>
    <row r="227" spans="1:5" x14ac:dyDescent="0.25">
      <c r="A227" t="s">
        <v>369</v>
      </c>
      <c r="B227">
        <v>3.55</v>
      </c>
      <c r="C227">
        <v>0.04</v>
      </c>
      <c r="D227" t="s">
        <v>3881</v>
      </c>
      <c r="E227" t="s">
        <v>3880</v>
      </c>
    </row>
    <row r="228" spans="1:5" x14ac:dyDescent="0.25">
      <c r="A228" t="s">
        <v>2953</v>
      </c>
      <c r="B228">
        <v>3.5</v>
      </c>
      <c r="C228">
        <v>0.5</v>
      </c>
    </row>
    <row r="229" spans="1:5" x14ac:dyDescent="0.25">
      <c r="A229" t="s">
        <v>2952</v>
      </c>
      <c r="B229">
        <v>3.77</v>
      </c>
      <c r="C229">
        <v>0.03</v>
      </c>
      <c r="D229" t="s">
        <v>3881</v>
      </c>
      <c r="E229" t="s">
        <v>3897</v>
      </c>
    </row>
    <row r="230" spans="1:5" x14ac:dyDescent="0.25">
      <c r="A230" t="s">
        <v>2951</v>
      </c>
      <c r="B230">
        <v>3.89</v>
      </c>
      <c r="C230">
        <v>0.02</v>
      </c>
      <c r="D230" t="s">
        <v>3881</v>
      </c>
      <c r="E230" t="s">
        <v>3897</v>
      </c>
    </row>
    <row r="231" spans="1:5" x14ac:dyDescent="0.25">
      <c r="A231" t="s">
        <v>2950</v>
      </c>
      <c r="B231">
        <v>3.98</v>
      </c>
      <c r="C231">
        <v>0.06</v>
      </c>
      <c r="D231" t="s">
        <v>3881</v>
      </c>
      <c r="E231" t="s">
        <v>3897</v>
      </c>
    </row>
    <row r="232" spans="1:5" x14ac:dyDescent="0.25">
      <c r="A232" t="s">
        <v>371</v>
      </c>
      <c r="B232">
        <v>2.6</v>
      </c>
      <c r="C232">
        <v>0.32</v>
      </c>
      <c r="D232" t="s">
        <v>3883</v>
      </c>
      <c r="E232" t="s">
        <v>3882</v>
      </c>
    </row>
    <row r="233" spans="1:5" x14ac:dyDescent="0.25">
      <c r="A233" t="s">
        <v>2949</v>
      </c>
      <c r="B233">
        <v>3</v>
      </c>
      <c r="C233">
        <v>0.35</v>
      </c>
      <c r="D233" t="s">
        <v>3885</v>
      </c>
    </row>
    <row r="234" spans="1:5" x14ac:dyDescent="0.25">
      <c r="A234" t="s">
        <v>379</v>
      </c>
      <c r="B234">
        <v>4.0999999999999996</v>
      </c>
      <c r="C234">
        <v>0.08</v>
      </c>
      <c r="D234" t="s">
        <v>3892</v>
      </c>
      <c r="E234" t="s">
        <v>3891</v>
      </c>
    </row>
    <row r="235" spans="1:5" x14ac:dyDescent="0.25">
      <c r="A235" t="s">
        <v>2948</v>
      </c>
      <c r="B235">
        <v>2</v>
      </c>
      <c r="C235">
        <v>0.35</v>
      </c>
    </row>
    <row r="236" spans="1:5" x14ac:dyDescent="0.25">
      <c r="A236" t="s">
        <v>2947</v>
      </c>
      <c r="B236">
        <v>2</v>
      </c>
      <c r="C236">
        <v>0.35</v>
      </c>
      <c r="D236" t="s">
        <v>3887</v>
      </c>
      <c r="E236" t="s">
        <v>3886</v>
      </c>
    </row>
    <row r="237" spans="1:5" x14ac:dyDescent="0.25">
      <c r="A237" t="s">
        <v>2946</v>
      </c>
      <c r="B237">
        <v>2.0609999999999999</v>
      </c>
      <c r="C237">
        <v>0.35</v>
      </c>
      <c r="D237" t="s">
        <v>3885</v>
      </c>
    </row>
    <row r="238" spans="1:5" x14ac:dyDescent="0.25">
      <c r="A238" t="s">
        <v>2945</v>
      </c>
      <c r="B238">
        <v>3.7</v>
      </c>
      <c r="C238">
        <v>0.01</v>
      </c>
      <c r="D238" t="s">
        <v>3883</v>
      </c>
      <c r="E238" t="s">
        <v>3882</v>
      </c>
    </row>
    <row r="239" spans="1:5" x14ac:dyDescent="0.25">
      <c r="A239" t="s">
        <v>396</v>
      </c>
      <c r="B239">
        <v>3.7</v>
      </c>
      <c r="C239">
        <v>0.01</v>
      </c>
      <c r="D239" t="s">
        <v>3883</v>
      </c>
      <c r="E239" t="s">
        <v>3882</v>
      </c>
    </row>
    <row r="240" spans="1:5" x14ac:dyDescent="0.25">
      <c r="A240" t="s">
        <v>2944</v>
      </c>
      <c r="B240">
        <v>1</v>
      </c>
      <c r="C240">
        <v>0.01</v>
      </c>
    </row>
    <row r="241" spans="1:5" x14ac:dyDescent="0.25">
      <c r="A241" t="s">
        <v>2943</v>
      </c>
      <c r="B241">
        <v>2.7</v>
      </c>
      <c r="C241">
        <v>0.35</v>
      </c>
    </row>
    <row r="242" spans="1:5" x14ac:dyDescent="0.25">
      <c r="A242" t="s">
        <v>2942</v>
      </c>
      <c r="B242">
        <v>4</v>
      </c>
      <c r="C242">
        <v>0.35</v>
      </c>
    </row>
    <row r="243" spans="1:5" x14ac:dyDescent="0.25">
      <c r="A243" t="s">
        <v>2941</v>
      </c>
      <c r="B243">
        <v>1</v>
      </c>
      <c r="C243">
        <v>0.01</v>
      </c>
    </row>
    <row r="244" spans="1:5" x14ac:dyDescent="0.25">
      <c r="A244" t="s">
        <v>2940</v>
      </c>
      <c r="B244">
        <v>3</v>
      </c>
      <c r="C244">
        <v>0.2</v>
      </c>
      <c r="D244" t="s">
        <v>3883</v>
      </c>
      <c r="E244" t="s">
        <v>3882</v>
      </c>
    </row>
    <row r="245" spans="1:5" x14ac:dyDescent="0.25">
      <c r="A245" t="s">
        <v>2939</v>
      </c>
      <c r="B245">
        <v>2</v>
      </c>
      <c r="C245">
        <v>0.35</v>
      </c>
      <c r="D245" t="s">
        <v>3885</v>
      </c>
    </row>
    <row r="246" spans="1:5" x14ac:dyDescent="0.25">
      <c r="A246" t="s">
        <v>2938</v>
      </c>
      <c r="B246">
        <v>2</v>
      </c>
      <c r="C246">
        <v>0.35</v>
      </c>
      <c r="D246" t="s">
        <v>3887</v>
      </c>
      <c r="E246" t="s">
        <v>3886</v>
      </c>
    </row>
    <row r="247" spans="1:5" x14ac:dyDescent="0.25">
      <c r="A247" t="s">
        <v>2937</v>
      </c>
      <c r="B247">
        <v>2.2850000000000001</v>
      </c>
      <c r="C247">
        <v>0.35</v>
      </c>
      <c r="D247" t="s">
        <v>3885</v>
      </c>
    </row>
    <row r="248" spans="1:5" x14ac:dyDescent="0.25">
      <c r="A248" t="s">
        <v>407</v>
      </c>
      <c r="B248">
        <v>4</v>
      </c>
      <c r="C248">
        <v>0.65</v>
      </c>
      <c r="D248" t="s">
        <v>3883</v>
      </c>
      <c r="E248" t="s">
        <v>3882</v>
      </c>
    </row>
    <row r="249" spans="1:5" x14ac:dyDescent="0.25">
      <c r="A249" t="s">
        <v>2936</v>
      </c>
      <c r="B249">
        <v>2.4</v>
      </c>
      <c r="C249">
        <v>0.35</v>
      </c>
    </row>
    <row r="250" spans="1:5" x14ac:dyDescent="0.25">
      <c r="A250" t="s">
        <v>411</v>
      </c>
      <c r="B250">
        <v>3.79</v>
      </c>
      <c r="C250">
        <v>0.04</v>
      </c>
      <c r="D250" t="s">
        <v>3894</v>
      </c>
      <c r="E250" t="s">
        <v>3941</v>
      </c>
    </row>
    <row r="251" spans="1:5" x14ac:dyDescent="0.25">
      <c r="A251" t="s">
        <v>72</v>
      </c>
      <c r="B251">
        <v>3.68</v>
      </c>
      <c r="C251">
        <v>0.6</v>
      </c>
      <c r="D251" t="s">
        <v>3965</v>
      </c>
      <c r="E251" t="s">
        <v>3964</v>
      </c>
    </row>
    <row r="252" spans="1:5" x14ac:dyDescent="0.25">
      <c r="A252" t="s">
        <v>2935</v>
      </c>
      <c r="B252">
        <v>3.79</v>
      </c>
      <c r="C252">
        <v>0.04</v>
      </c>
    </row>
    <row r="253" spans="1:5" x14ac:dyDescent="0.25">
      <c r="A253" t="s">
        <v>2934</v>
      </c>
      <c r="B253">
        <v>2.34</v>
      </c>
      <c r="C253">
        <v>0.35</v>
      </c>
    </row>
    <row r="254" spans="1:5" x14ac:dyDescent="0.25">
      <c r="A254" t="s">
        <v>2933</v>
      </c>
      <c r="B254">
        <v>1</v>
      </c>
      <c r="C254">
        <v>0.01</v>
      </c>
    </row>
    <row r="255" spans="1:5" x14ac:dyDescent="0.25">
      <c r="A255" t="s">
        <v>419</v>
      </c>
      <c r="B255">
        <v>3.5</v>
      </c>
      <c r="C255">
        <v>0.2</v>
      </c>
      <c r="D255" t="s">
        <v>3883</v>
      </c>
      <c r="E255" t="s">
        <v>3882</v>
      </c>
    </row>
    <row r="256" spans="1:5" x14ac:dyDescent="0.25">
      <c r="A256" t="s">
        <v>2932</v>
      </c>
      <c r="B256">
        <v>3.5</v>
      </c>
      <c r="C256">
        <v>0.2</v>
      </c>
    </row>
    <row r="257" spans="1:5" x14ac:dyDescent="0.25">
      <c r="A257" t="s">
        <v>2931</v>
      </c>
      <c r="B257">
        <v>2.37</v>
      </c>
      <c r="C257">
        <v>0.35</v>
      </c>
      <c r="D257" t="s">
        <v>3885</v>
      </c>
    </row>
    <row r="258" spans="1:5" x14ac:dyDescent="0.25">
      <c r="A258" t="s">
        <v>2930</v>
      </c>
      <c r="B258">
        <v>2.37</v>
      </c>
      <c r="C258">
        <v>0.35</v>
      </c>
      <c r="D258" t="s">
        <v>3885</v>
      </c>
    </row>
    <row r="259" spans="1:5" x14ac:dyDescent="0.25">
      <c r="A259" t="s">
        <v>2929</v>
      </c>
      <c r="B259">
        <v>2.37</v>
      </c>
      <c r="C259">
        <v>0.35</v>
      </c>
      <c r="D259" t="s">
        <v>3885</v>
      </c>
    </row>
    <row r="260" spans="1:5" x14ac:dyDescent="0.25">
      <c r="A260" t="s">
        <v>2928</v>
      </c>
      <c r="B260">
        <v>2.37</v>
      </c>
      <c r="C260">
        <v>0.35</v>
      </c>
      <c r="D260" t="s">
        <v>3885</v>
      </c>
    </row>
    <row r="261" spans="1:5" x14ac:dyDescent="0.25">
      <c r="A261" t="s">
        <v>430</v>
      </c>
      <c r="B261">
        <v>4.25</v>
      </c>
      <c r="C261">
        <v>0.02</v>
      </c>
      <c r="D261" t="s">
        <v>3881</v>
      </c>
      <c r="E261" t="s">
        <v>3880</v>
      </c>
    </row>
    <row r="262" spans="1:5" x14ac:dyDescent="0.25">
      <c r="A262" t="s">
        <v>429</v>
      </c>
      <c r="B262">
        <v>4.25</v>
      </c>
      <c r="C262">
        <v>0.02</v>
      </c>
    </row>
    <row r="263" spans="1:5" x14ac:dyDescent="0.25">
      <c r="A263" t="s">
        <v>2927</v>
      </c>
      <c r="B263">
        <v>2</v>
      </c>
      <c r="C263">
        <v>0.35</v>
      </c>
    </row>
    <row r="264" spans="1:5" x14ac:dyDescent="0.25">
      <c r="A264" t="s">
        <v>2926</v>
      </c>
      <c r="B264">
        <v>2.34</v>
      </c>
      <c r="C264">
        <v>0.35</v>
      </c>
      <c r="D264" t="s">
        <v>3887</v>
      </c>
      <c r="E264" t="s">
        <v>3886</v>
      </c>
    </row>
    <row r="265" spans="1:5" x14ac:dyDescent="0.25">
      <c r="A265" t="s">
        <v>2925</v>
      </c>
      <c r="B265">
        <v>2.34</v>
      </c>
      <c r="C265">
        <v>0.35</v>
      </c>
    </row>
    <row r="266" spans="1:5" x14ac:dyDescent="0.25">
      <c r="A266" t="s">
        <v>2924</v>
      </c>
      <c r="B266">
        <v>2</v>
      </c>
      <c r="C266">
        <v>0.35</v>
      </c>
      <c r="D266" t="s">
        <v>3885</v>
      </c>
    </row>
    <row r="267" spans="1:5" x14ac:dyDescent="0.25">
      <c r="A267" t="s">
        <v>2923</v>
      </c>
      <c r="B267" t="s">
        <v>2922</v>
      </c>
      <c r="C267">
        <v>0.5</v>
      </c>
    </row>
    <row r="268" spans="1:5" x14ac:dyDescent="0.25">
      <c r="A268" t="s">
        <v>2921</v>
      </c>
      <c r="B268">
        <v>2.5</v>
      </c>
      <c r="C268">
        <v>0.35</v>
      </c>
      <c r="D268" t="s">
        <v>3885</v>
      </c>
    </row>
    <row r="269" spans="1:5" x14ac:dyDescent="0.25">
      <c r="A269" t="s">
        <v>2920</v>
      </c>
      <c r="B269">
        <v>2.5</v>
      </c>
      <c r="C269">
        <v>0.35</v>
      </c>
      <c r="D269" t="s">
        <v>3885</v>
      </c>
    </row>
    <row r="270" spans="1:5" x14ac:dyDescent="0.25">
      <c r="A270" t="s">
        <v>2919</v>
      </c>
      <c r="B270">
        <v>2.2850000000000001</v>
      </c>
      <c r="C270">
        <v>0.35</v>
      </c>
    </row>
    <row r="271" spans="1:5" x14ac:dyDescent="0.25">
      <c r="A271" t="s">
        <v>2918</v>
      </c>
      <c r="B271">
        <v>4.4000000000000004</v>
      </c>
      <c r="C271">
        <v>0.01</v>
      </c>
    </row>
    <row r="272" spans="1:5" x14ac:dyDescent="0.25">
      <c r="A272" t="s">
        <v>433</v>
      </c>
      <c r="B272">
        <v>4.0999999999999996</v>
      </c>
      <c r="C272">
        <v>0.15</v>
      </c>
      <c r="D272" t="s">
        <v>3892</v>
      </c>
      <c r="E272" t="s">
        <v>3891</v>
      </c>
    </row>
    <row r="273" spans="1:5" x14ac:dyDescent="0.25">
      <c r="A273" t="s">
        <v>2917</v>
      </c>
      <c r="B273">
        <v>2.9</v>
      </c>
      <c r="C273">
        <v>0.09</v>
      </c>
      <c r="D273" t="s">
        <v>3892</v>
      </c>
      <c r="E273" t="s">
        <v>3891</v>
      </c>
    </row>
    <row r="274" spans="1:5" x14ac:dyDescent="0.25">
      <c r="A274" t="s">
        <v>2916</v>
      </c>
      <c r="B274">
        <v>2.95</v>
      </c>
      <c r="C274">
        <v>0.09</v>
      </c>
      <c r="D274" t="s">
        <v>3892</v>
      </c>
      <c r="E274" t="s">
        <v>3891</v>
      </c>
    </row>
    <row r="275" spans="1:5" x14ac:dyDescent="0.25">
      <c r="A275" t="s">
        <v>2915</v>
      </c>
      <c r="B275">
        <v>2</v>
      </c>
      <c r="C275">
        <v>0.01</v>
      </c>
    </row>
    <row r="276" spans="1:5" x14ac:dyDescent="0.25">
      <c r="A276" t="s">
        <v>2914</v>
      </c>
      <c r="B276">
        <v>2</v>
      </c>
      <c r="C276">
        <v>0.35</v>
      </c>
      <c r="D276" t="s">
        <v>3887</v>
      </c>
      <c r="E276" t="s">
        <v>3886</v>
      </c>
    </row>
    <row r="277" spans="1:5" x14ac:dyDescent="0.25">
      <c r="A277" t="s">
        <v>2913</v>
      </c>
      <c r="B277">
        <v>2</v>
      </c>
      <c r="C277">
        <v>0.35</v>
      </c>
      <c r="D277" t="s">
        <v>3887</v>
      </c>
      <c r="E277" t="s">
        <v>3886</v>
      </c>
    </row>
    <row r="278" spans="1:5" x14ac:dyDescent="0.25">
      <c r="A278" t="s">
        <v>2912</v>
      </c>
      <c r="B278">
        <v>2</v>
      </c>
      <c r="C278">
        <v>0.35</v>
      </c>
      <c r="D278" t="s">
        <v>3940</v>
      </c>
      <c r="E278" t="s">
        <v>3886</v>
      </c>
    </row>
    <row r="279" spans="1:5" x14ac:dyDescent="0.25">
      <c r="A279" t="s">
        <v>2911</v>
      </c>
      <c r="B279">
        <v>2</v>
      </c>
      <c r="C279">
        <v>0.35</v>
      </c>
      <c r="D279" t="s">
        <v>3887</v>
      </c>
      <c r="E279" t="s">
        <v>3886</v>
      </c>
    </row>
    <row r="280" spans="1:5" x14ac:dyDescent="0.25">
      <c r="A280" t="s">
        <v>2910</v>
      </c>
      <c r="B280">
        <v>2.4</v>
      </c>
      <c r="C280">
        <v>0.35</v>
      </c>
    </row>
    <row r="281" spans="1:5" x14ac:dyDescent="0.25">
      <c r="A281" t="s">
        <v>2909</v>
      </c>
      <c r="B281">
        <v>2.5</v>
      </c>
      <c r="C281">
        <v>0.35</v>
      </c>
    </row>
    <row r="282" spans="1:5" x14ac:dyDescent="0.25">
      <c r="A282" t="s">
        <v>446</v>
      </c>
      <c r="B282">
        <v>3.4</v>
      </c>
      <c r="C282">
        <v>0.45</v>
      </c>
      <c r="D282" t="s">
        <v>3960</v>
      </c>
    </row>
    <row r="283" spans="1:5" x14ac:dyDescent="0.25">
      <c r="A283" t="s">
        <v>451</v>
      </c>
      <c r="B283">
        <v>3.4</v>
      </c>
      <c r="C283">
        <v>0.5</v>
      </c>
      <c r="D283" t="s">
        <v>3883</v>
      </c>
      <c r="E283" t="s">
        <v>3882</v>
      </c>
    </row>
    <row r="284" spans="1:5" x14ac:dyDescent="0.25">
      <c r="A284" t="s">
        <v>2908</v>
      </c>
      <c r="B284">
        <v>2.5</v>
      </c>
      <c r="C284">
        <v>0.35</v>
      </c>
    </row>
    <row r="285" spans="1:5" x14ac:dyDescent="0.25">
      <c r="A285" t="s">
        <v>2907</v>
      </c>
      <c r="B285">
        <v>3.6</v>
      </c>
      <c r="C285">
        <v>0.53</v>
      </c>
      <c r="D285" t="s">
        <v>3960</v>
      </c>
    </row>
    <row r="286" spans="1:5" x14ac:dyDescent="0.25">
      <c r="A286" t="s">
        <v>2906</v>
      </c>
      <c r="B286">
        <v>2.4</v>
      </c>
      <c r="C286">
        <v>0.35</v>
      </c>
      <c r="D286" t="s">
        <v>3885</v>
      </c>
    </row>
    <row r="287" spans="1:5" x14ac:dyDescent="0.25">
      <c r="A287" t="s">
        <v>2905</v>
      </c>
      <c r="B287">
        <v>2.4</v>
      </c>
      <c r="C287">
        <v>0.35</v>
      </c>
      <c r="D287" t="s">
        <v>3885</v>
      </c>
    </row>
    <row r="288" spans="1:5" x14ac:dyDescent="0.25">
      <c r="A288" t="s">
        <v>2904</v>
      </c>
      <c r="B288">
        <v>3.8</v>
      </c>
      <c r="C288">
        <v>0.2</v>
      </c>
      <c r="D288" t="s">
        <v>3883</v>
      </c>
      <c r="E288" t="s">
        <v>3882</v>
      </c>
    </row>
    <row r="289" spans="1:5" x14ac:dyDescent="0.25">
      <c r="A289" t="s">
        <v>2903</v>
      </c>
      <c r="B289">
        <v>3</v>
      </c>
      <c r="C289">
        <v>0.3</v>
      </c>
      <c r="D289" t="s">
        <v>3883</v>
      </c>
      <c r="E289" t="s">
        <v>3882</v>
      </c>
    </row>
    <row r="290" spans="1:5" x14ac:dyDescent="0.25">
      <c r="A290" t="s">
        <v>465</v>
      </c>
      <c r="B290">
        <v>4</v>
      </c>
      <c r="C290">
        <v>0.66</v>
      </c>
      <c r="D290" t="s">
        <v>3883</v>
      </c>
      <c r="E290" t="s">
        <v>3882</v>
      </c>
    </row>
    <row r="291" spans="1:5" x14ac:dyDescent="0.25">
      <c r="A291" t="s">
        <v>470</v>
      </c>
      <c r="B291">
        <v>4.2</v>
      </c>
      <c r="C291">
        <v>0.7</v>
      </c>
      <c r="D291" t="s">
        <v>3883</v>
      </c>
      <c r="E291" t="s">
        <v>3882</v>
      </c>
    </row>
    <row r="292" spans="1:5" x14ac:dyDescent="0.25">
      <c r="A292" t="s">
        <v>479</v>
      </c>
      <c r="B292">
        <v>3.87</v>
      </c>
      <c r="C292">
        <v>0.63</v>
      </c>
    </row>
    <row r="293" spans="1:5" x14ac:dyDescent="0.25">
      <c r="A293" t="s">
        <v>478</v>
      </c>
      <c r="B293">
        <v>4.0999999999999996</v>
      </c>
      <c r="C293">
        <v>0.63</v>
      </c>
      <c r="D293" t="s">
        <v>3883</v>
      </c>
      <c r="E293" t="s">
        <v>3882</v>
      </c>
    </row>
    <row r="294" spans="1:5" x14ac:dyDescent="0.25">
      <c r="A294" t="s">
        <v>2902</v>
      </c>
      <c r="B294">
        <v>3.87</v>
      </c>
      <c r="C294">
        <v>0.63</v>
      </c>
      <c r="D294" t="s">
        <v>3883</v>
      </c>
      <c r="E294" t="s">
        <v>3882</v>
      </c>
    </row>
    <row r="295" spans="1:5" x14ac:dyDescent="0.25">
      <c r="A295" t="s">
        <v>2901</v>
      </c>
      <c r="B295">
        <v>4.4000000000000004</v>
      </c>
      <c r="C295">
        <v>0.54</v>
      </c>
      <c r="D295" t="s">
        <v>3883</v>
      </c>
      <c r="E295" t="s">
        <v>3882</v>
      </c>
    </row>
    <row r="296" spans="1:5" x14ac:dyDescent="0.25">
      <c r="A296" t="s">
        <v>482</v>
      </c>
      <c r="B296">
        <v>4.42</v>
      </c>
      <c r="C296">
        <v>0.31</v>
      </c>
      <c r="D296" t="s">
        <v>3881</v>
      </c>
      <c r="E296" t="s">
        <v>3880</v>
      </c>
    </row>
    <row r="297" spans="1:5" x14ac:dyDescent="0.25">
      <c r="A297" t="s">
        <v>485</v>
      </c>
      <c r="B297">
        <v>4.28</v>
      </c>
      <c r="C297" t="s">
        <v>3890</v>
      </c>
    </row>
    <row r="298" spans="1:5" x14ac:dyDescent="0.25">
      <c r="A298" t="s">
        <v>2900</v>
      </c>
      <c r="B298">
        <v>4.3499999999999996</v>
      </c>
      <c r="C298">
        <v>0.35</v>
      </c>
      <c r="D298" t="s">
        <v>3904</v>
      </c>
    </row>
    <row r="299" spans="1:5" x14ac:dyDescent="0.25">
      <c r="A299" t="s">
        <v>2899</v>
      </c>
      <c r="B299">
        <v>3.5</v>
      </c>
      <c r="C299">
        <v>0.35</v>
      </c>
    </row>
    <row r="300" spans="1:5" x14ac:dyDescent="0.25">
      <c r="A300" t="s">
        <v>2898</v>
      </c>
      <c r="B300">
        <v>2.5</v>
      </c>
      <c r="C300">
        <v>0.35</v>
      </c>
    </row>
    <row r="301" spans="1:5" x14ac:dyDescent="0.25">
      <c r="A301" t="s">
        <v>2897</v>
      </c>
      <c r="B301">
        <v>4</v>
      </c>
      <c r="C301">
        <v>0.01</v>
      </c>
    </row>
    <row r="302" spans="1:5" x14ac:dyDescent="0.25">
      <c r="A302" t="s">
        <v>2896</v>
      </c>
      <c r="B302">
        <v>2.1</v>
      </c>
      <c r="C302">
        <v>0.35</v>
      </c>
      <c r="D302" t="s">
        <v>3885</v>
      </c>
    </row>
    <row r="303" spans="1:5" x14ac:dyDescent="0.25">
      <c r="A303" t="s">
        <v>488</v>
      </c>
      <c r="B303">
        <v>3.1</v>
      </c>
      <c r="C303">
        <v>0.2</v>
      </c>
      <c r="D303" t="s">
        <v>3960</v>
      </c>
    </row>
    <row r="304" spans="1:5" x14ac:dyDescent="0.25">
      <c r="A304" t="s">
        <v>2895</v>
      </c>
      <c r="B304">
        <v>3.8</v>
      </c>
      <c r="C304">
        <v>0.59</v>
      </c>
    </row>
    <row r="305" spans="1:6" x14ac:dyDescent="0.25">
      <c r="A305" t="s">
        <v>2894</v>
      </c>
      <c r="B305">
        <v>2.34</v>
      </c>
      <c r="C305">
        <v>0.35</v>
      </c>
      <c r="D305" t="s">
        <v>3885</v>
      </c>
    </row>
    <row r="306" spans="1:6" x14ac:dyDescent="0.25">
      <c r="A306" t="s">
        <v>2893</v>
      </c>
      <c r="B306">
        <v>2.34</v>
      </c>
      <c r="C306">
        <v>0.35</v>
      </c>
      <c r="D306" t="s">
        <v>3885</v>
      </c>
    </row>
    <row r="307" spans="1:6" x14ac:dyDescent="0.25">
      <c r="A307" t="s">
        <v>2892</v>
      </c>
      <c r="B307">
        <v>2</v>
      </c>
      <c r="C307">
        <v>0.35</v>
      </c>
      <c r="D307" t="s">
        <v>3885</v>
      </c>
    </row>
    <row r="308" spans="1:6" x14ac:dyDescent="0.25">
      <c r="A308" t="s">
        <v>492</v>
      </c>
      <c r="B308" t="s">
        <v>3963</v>
      </c>
      <c r="C308">
        <v>0.59</v>
      </c>
    </row>
    <row r="309" spans="1:6" x14ac:dyDescent="0.25">
      <c r="A309" t="s">
        <v>496</v>
      </c>
      <c r="B309">
        <v>4.5</v>
      </c>
      <c r="C309">
        <v>0.7</v>
      </c>
      <c r="D309" t="s">
        <v>3883</v>
      </c>
      <c r="E309" t="s">
        <v>3882</v>
      </c>
    </row>
    <row r="310" spans="1:6" x14ac:dyDescent="0.25">
      <c r="A310" t="s">
        <v>498</v>
      </c>
      <c r="B310">
        <v>4.0999999999999996</v>
      </c>
      <c r="C310">
        <v>0.59</v>
      </c>
    </row>
    <row r="311" spans="1:6" x14ac:dyDescent="0.25">
      <c r="A311" t="s">
        <v>500</v>
      </c>
      <c r="B311">
        <v>3.5</v>
      </c>
      <c r="C311">
        <v>0.44</v>
      </c>
    </row>
    <row r="312" spans="1:6" x14ac:dyDescent="0.25">
      <c r="A312" t="s">
        <v>503</v>
      </c>
      <c r="B312">
        <v>3.9</v>
      </c>
      <c r="C312">
        <v>0.61</v>
      </c>
    </row>
    <row r="313" spans="1:6" x14ac:dyDescent="0.25">
      <c r="A313" t="s">
        <v>2891</v>
      </c>
      <c r="B313">
        <v>4</v>
      </c>
      <c r="C313">
        <v>0.7</v>
      </c>
      <c r="D313" t="s">
        <v>3883</v>
      </c>
      <c r="E313" t="s">
        <v>3882</v>
      </c>
    </row>
    <row r="314" spans="1:6" x14ac:dyDescent="0.25">
      <c r="A314" t="s">
        <v>2890</v>
      </c>
      <c r="B314">
        <v>2</v>
      </c>
      <c r="C314">
        <v>0.35</v>
      </c>
      <c r="D314" t="s">
        <v>3885</v>
      </c>
    </row>
    <row r="315" spans="1:6" x14ac:dyDescent="0.25">
      <c r="A315" t="s">
        <v>523</v>
      </c>
      <c r="B315">
        <v>4.2</v>
      </c>
      <c r="C315">
        <v>0.04</v>
      </c>
      <c r="D315" t="s">
        <v>3892</v>
      </c>
      <c r="E315" t="s">
        <v>3891</v>
      </c>
      <c r="F315" t="s">
        <v>3962</v>
      </c>
    </row>
    <row r="316" spans="1:6" x14ac:dyDescent="0.25">
      <c r="A316" t="s">
        <v>2889</v>
      </c>
      <c r="B316">
        <v>3.6</v>
      </c>
      <c r="C316">
        <v>0.04</v>
      </c>
      <c r="D316" t="s">
        <v>3892</v>
      </c>
      <c r="E316" t="s">
        <v>3891</v>
      </c>
    </row>
    <row r="317" spans="1:6" x14ac:dyDescent="0.25">
      <c r="A317" t="s">
        <v>2888</v>
      </c>
      <c r="B317">
        <v>4.2</v>
      </c>
      <c r="C317">
        <v>0.04</v>
      </c>
      <c r="D317" t="s">
        <v>3892</v>
      </c>
      <c r="E317" t="s">
        <v>3891</v>
      </c>
    </row>
    <row r="318" spans="1:6" x14ac:dyDescent="0.25">
      <c r="A318" t="s">
        <v>525</v>
      </c>
      <c r="B318">
        <v>4</v>
      </c>
      <c r="C318">
        <v>0.1</v>
      </c>
      <c r="D318" t="s">
        <v>3892</v>
      </c>
      <c r="E318" t="s">
        <v>3891</v>
      </c>
      <c r="F318" t="s">
        <v>3961</v>
      </c>
    </row>
    <row r="319" spans="1:6" x14ac:dyDescent="0.25">
      <c r="A319" t="s">
        <v>2887</v>
      </c>
      <c r="B319">
        <v>4.0999999999999996</v>
      </c>
      <c r="C319">
        <v>0.1</v>
      </c>
      <c r="D319" t="s">
        <v>3892</v>
      </c>
      <c r="E319" t="s">
        <v>3891</v>
      </c>
    </row>
    <row r="320" spans="1:6" x14ac:dyDescent="0.25">
      <c r="A320" t="s">
        <v>2886</v>
      </c>
      <c r="B320">
        <v>2.6</v>
      </c>
      <c r="C320">
        <v>0.35</v>
      </c>
      <c r="D320" t="s">
        <v>3885</v>
      </c>
    </row>
    <row r="321" spans="1:5" x14ac:dyDescent="0.25">
      <c r="A321" t="s">
        <v>528</v>
      </c>
      <c r="B321">
        <v>3.8</v>
      </c>
      <c r="C321">
        <v>0.09</v>
      </c>
      <c r="D321" t="s">
        <v>3892</v>
      </c>
      <c r="E321" t="s">
        <v>3891</v>
      </c>
    </row>
    <row r="322" spans="1:5" x14ac:dyDescent="0.25">
      <c r="A322" t="s">
        <v>2885</v>
      </c>
      <c r="B322">
        <v>3.8</v>
      </c>
      <c r="C322">
        <v>0.09</v>
      </c>
      <c r="D322" t="s">
        <v>3901</v>
      </c>
      <c r="E322" t="s">
        <v>3891</v>
      </c>
    </row>
    <row r="323" spans="1:5" x14ac:dyDescent="0.25">
      <c r="A323" t="s">
        <v>2884</v>
      </c>
      <c r="B323">
        <v>2.5</v>
      </c>
      <c r="C323">
        <v>0.35</v>
      </c>
      <c r="D323" t="s">
        <v>3885</v>
      </c>
    </row>
    <row r="324" spans="1:5" x14ac:dyDescent="0.25">
      <c r="A324" t="s">
        <v>538</v>
      </c>
      <c r="B324" t="s">
        <v>3928</v>
      </c>
      <c r="C324">
        <v>0.4</v>
      </c>
    </row>
    <row r="325" spans="1:5" x14ac:dyDescent="0.25">
      <c r="A325" t="s">
        <v>2004</v>
      </c>
      <c r="B325">
        <v>3</v>
      </c>
      <c r="C325">
        <v>0.37</v>
      </c>
      <c r="D325" t="s">
        <v>3883</v>
      </c>
      <c r="E325" t="s">
        <v>3882</v>
      </c>
    </row>
    <row r="326" spans="1:5" x14ac:dyDescent="0.25">
      <c r="A326" t="s">
        <v>547</v>
      </c>
      <c r="B326">
        <v>3.2</v>
      </c>
      <c r="C326">
        <v>0.01</v>
      </c>
      <c r="D326" t="s">
        <v>3883</v>
      </c>
      <c r="E326" t="s">
        <v>3882</v>
      </c>
    </row>
    <row r="327" spans="1:5" x14ac:dyDescent="0.25">
      <c r="A327" t="s">
        <v>2883</v>
      </c>
      <c r="B327">
        <v>3.4</v>
      </c>
      <c r="C327">
        <v>0.1</v>
      </c>
      <c r="D327" t="s">
        <v>3883</v>
      </c>
      <c r="E327" t="s">
        <v>3882</v>
      </c>
    </row>
    <row r="328" spans="1:5" x14ac:dyDescent="0.25">
      <c r="A328" t="s">
        <v>2882</v>
      </c>
      <c r="B328">
        <v>3.3</v>
      </c>
      <c r="C328">
        <v>0.45</v>
      </c>
      <c r="D328" t="s">
        <v>3883</v>
      </c>
      <c r="E328" t="s">
        <v>3882</v>
      </c>
    </row>
    <row r="329" spans="1:5" x14ac:dyDescent="0.25">
      <c r="A329" t="s">
        <v>551</v>
      </c>
      <c r="B329">
        <v>3.5</v>
      </c>
      <c r="C329">
        <v>0.1</v>
      </c>
      <c r="D329" t="s">
        <v>3883</v>
      </c>
      <c r="E329" t="s">
        <v>3882</v>
      </c>
    </row>
    <row r="330" spans="1:5" x14ac:dyDescent="0.25">
      <c r="A330" t="s">
        <v>554</v>
      </c>
      <c r="B330">
        <v>4.2</v>
      </c>
      <c r="C330">
        <v>0.6</v>
      </c>
      <c r="D330" t="s">
        <v>3883</v>
      </c>
      <c r="E330" t="s">
        <v>3882</v>
      </c>
    </row>
    <row r="331" spans="1:5" x14ac:dyDescent="0.25">
      <c r="A331" t="s">
        <v>2881</v>
      </c>
      <c r="B331">
        <v>2</v>
      </c>
      <c r="C331">
        <v>0.35</v>
      </c>
      <c r="D331" t="s">
        <v>3887</v>
      </c>
      <c r="E331" t="s">
        <v>3886</v>
      </c>
    </row>
    <row r="332" spans="1:5" x14ac:dyDescent="0.25">
      <c r="A332" t="s">
        <v>2880</v>
      </c>
      <c r="B332">
        <v>2</v>
      </c>
      <c r="C332">
        <v>0.35</v>
      </c>
    </row>
    <row r="333" spans="1:5" x14ac:dyDescent="0.25">
      <c r="A333" t="s">
        <v>2879</v>
      </c>
      <c r="B333">
        <v>2.1</v>
      </c>
      <c r="C333">
        <v>0.35</v>
      </c>
      <c r="D333" t="s">
        <v>3885</v>
      </c>
    </row>
    <row r="334" spans="1:5" x14ac:dyDescent="0.25">
      <c r="A334" t="s">
        <v>2878</v>
      </c>
      <c r="B334">
        <v>2.1</v>
      </c>
      <c r="C334">
        <v>0.35</v>
      </c>
      <c r="D334" t="s">
        <v>3885</v>
      </c>
    </row>
    <row r="335" spans="1:5" x14ac:dyDescent="0.25">
      <c r="A335" t="s">
        <v>2877</v>
      </c>
      <c r="B335">
        <v>3.2</v>
      </c>
      <c r="C335">
        <v>0.35</v>
      </c>
    </row>
    <row r="336" spans="1:5" x14ac:dyDescent="0.25">
      <c r="A336" t="s">
        <v>2876</v>
      </c>
      <c r="B336">
        <v>3.2</v>
      </c>
      <c r="C336">
        <v>0.35</v>
      </c>
    </row>
    <row r="337" spans="1:5" x14ac:dyDescent="0.25">
      <c r="A337" t="s">
        <v>575</v>
      </c>
      <c r="B337">
        <v>3.9</v>
      </c>
      <c r="C337">
        <v>0.04</v>
      </c>
      <c r="D337" t="s">
        <v>3892</v>
      </c>
      <c r="E337" t="s">
        <v>3891</v>
      </c>
    </row>
    <row r="338" spans="1:5" x14ac:dyDescent="0.25">
      <c r="A338" t="s">
        <v>2875</v>
      </c>
      <c r="B338">
        <v>2</v>
      </c>
      <c r="C338">
        <v>0.35</v>
      </c>
      <c r="D338" t="s">
        <v>3885</v>
      </c>
    </row>
    <row r="339" spans="1:5" x14ac:dyDescent="0.25">
      <c r="A339" t="s">
        <v>2874</v>
      </c>
      <c r="B339">
        <v>2</v>
      </c>
      <c r="C339">
        <v>0.01</v>
      </c>
      <c r="D339" t="s">
        <v>3883</v>
      </c>
      <c r="E339" t="s">
        <v>3918</v>
      </c>
    </row>
    <row r="340" spans="1:5" x14ac:dyDescent="0.25">
      <c r="A340" t="s">
        <v>2873</v>
      </c>
      <c r="B340">
        <v>2</v>
      </c>
      <c r="C340">
        <v>0.35</v>
      </c>
      <c r="D340" t="s">
        <v>3885</v>
      </c>
    </row>
    <row r="341" spans="1:5" x14ac:dyDescent="0.25">
      <c r="A341" t="s">
        <v>2872</v>
      </c>
      <c r="B341">
        <v>2</v>
      </c>
      <c r="C341">
        <v>0.35</v>
      </c>
      <c r="D341" t="s">
        <v>3885</v>
      </c>
    </row>
    <row r="342" spans="1:5" x14ac:dyDescent="0.25">
      <c r="A342" t="s">
        <v>2871</v>
      </c>
      <c r="B342">
        <v>2</v>
      </c>
      <c r="C342">
        <v>0.35</v>
      </c>
      <c r="D342" t="s">
        <v>3885</v>
      </c>
    </row>
    <row r="343" spans="1:5" x14ac:dyDescent="0.25">
      <c r="A343" t="s">
        <v>2870</v>
      </c>
      <c r="B343">
        <v>2</v>
      </c>
      <c r="C343">
        <v>0.35</v>
      </c>
      <c r="D343" t="s">
        <v>3885</v>
      </c>
    </row>
    <row r="344" spans="1:5" x14ac:dyDescent="0.25">
      <c r="A344" t="s">
        <v>2869</v>
      </c>
      <c r="B344">
        <v>2</v>
      </c>
      <c r="C344">
        <v>0.35</v>
      </c>
      <c r="D344" t="s">
        <v>3885</v>
      </c>
    </row>
    <row r="345" spans="1:5" x14ac:dyDescent="0.25">
      <c r="A345" t="s">
        <v>2868</v>
      </c>
      <c r="B345">
        <v>2</v>
      </c>
      <c r="C345">
        <v>0.01</v>
      </c>
      <c r="D345" t="s">
        <v>3883</v>
      </c>
      <c r="E345" t="s">
        <v>3918</v>
      </c>
    </row>
    <row r="346" spans="1:5" x14ac:dyDescent="0.25">
      <c r="A346" t="s">
        <v>2867</v>
      </c>
      <c r="B346">
        <v>2</v>
      </c>
      <c r="C346">
        <v>0.35</v>
      </c>
      <c r="D346" t="s">
        <v>3885</v>
      </c>
    </row>
    <row r="347" spans="1:5" x14ac:dyDescent="0.25">
      <c r="A347" t="s">
        <v>577</v>
      </c>
      <c r="B347">
        <v>3.7</v>
      </c>
      <c r="C347">
        <v>0.6</v>
      </c>
      <c r="D347" t="s">
        <v>3960</v>
      </c>
    </row>
    <row r="348" spans="1:5" x14ac:dyDescent="0.25">
      <c r="A348" t="s">
        <v>580</v>
      </c>
      <c r="B348">
        <v>4</v>
      </c>
      <c r="C348">
        <v>0.65</v>
      </c>
      <c r="D348" t="s">
        <v>3883</v>
      </c>
      <c r="E348" t="s">
        <v>3882</v>
      </c>
    </row>
    <row r="349" spans="1:5" x14ac:dyDescent="0.25">
      <c r="A349" t="s">
        <v>44</v>
      </c>
      <c r="B349">
        <v>4</v>
      </c>
      <c r="C349">
        <v>0.35</v>
      </c>
    </row>
    <row r="350" spans="1:5" x14ac:dyDescent="0.25">
      <c r="A350" t="s">
        <v>2866</v>
      </c>
      <c r="B350">
        <v>4</v>
      </c>
      <c r="C350">
        <v>0.35</v>
      </c>
    </row>
    <row r="351" spans="1:5" x14ac:dyDescent="0.25">
      <c r="A351" t="s">
        <v>586</v>
      </c>
      <c r="B351">
        <v>3.4</v>
      </c>
      <c r="C351">
        <v>0.45</v>
      </c>
      <c r="D351" t="s">
        <v>3883</v>
      </c>
      <c r="E351" t="s">
        <v>3882</v>
      </c>
    </row>
    <row r="352" spans="1:5" x14ac:dyDescent="0.25">
      <c r="A352" t="s">
        <v>2865</v>
      </c>
      <c r="B352">
        <v>3.3</v>
      </c>
      <c r="C352">
        <v>0.04</v>
      </c>
      <c r="D352" t="s">
        <v>3892</v>
      </c>
      <c r="E352" t="s">
        <v>3891</v>
      </c>
    </row>
    <row r="353" spans="1:6" x14ac:dyDescent="0.25">
      <c r="A353" t="s">
        <v>2864</v>
      </c>
      <c r="B353">
        <v>3.3</v>
      </c>
      <c r="C353">
        <v>0.04</v>
      </c>
      <c r="D353" t="s">
        <v>3892</v>
      </c>
      <c r="E353" t="s">
        <v>3891</v>
      </c>
    </row>
    <row r="354" spans="1:6" x14ac:dyDescent="0.25">
      <c r="A354" t="s">
        <v>2863</v>
      </c>
      <c r="B354">
        <v>3.7</v>
      </c>
      <c r="C354">
        <v>0.35</v>
      </c>
    </row>
    <row r="355" spans="1:6" x14ac:dyDescent="0.25">
      <c r="A355" t="s">
        <v>2862</v>
      </c>
      <c r="B355">
        <v>3.48</v>
      </c>
      <c r="C355">
        <v>0.57999999999999996</v>
      </c>
      <c r="D355" t="s">
        <v>3899</v>
      </c>
      <c r="E355" t="s">
        <v>3932</v>
      </c>
    </row>
    <row r="356" spans="1:6" x14ac:dyDescent="0.25">
      <c r="A356" t="s">
        <v>590</v>
      </c>
      <c r="B356">
        <v>3.5</v>
      </c>
      <c r="C356">
        <v>0.2</v>
      </c>
      <c r="D356" t="s">
        <v>3883</v>
      </c>
      <c r="E356" t="s">
        <v>3882</v>
      </c>
    </row>
    <row r="357" spans="1:6" x14ac:dyDescent="0.25">
      <c r="A357" t="s">
        <v>596</v>
      </c>
      <c r="B357">
        <v>3.9</v>
      </c>
      <c r="C357">
        <v>0.09</v>
      </c>
      <c r="D357" t="s">
        <v>3892</v>
      </c>
      <c r="E357" t="s">
        <v>3891</v>
      </c>
      <c r="F357" t="s">
        <v>3959</v>
      </c>
    </row>
    <row r="358" spans="1:6" x14ac:dyDescent="0.25">
      <c r="A358" t="s">
        <v>2861</v>
      </c>
      <c r="B358">
        <v>2.1</v>
      </c>
      <c r="C358">
        <v>0.01</v>
      </c>
      <c r="D358" t="s">
        <v>3885</v>
      </c>
    </row>
    <row r="359" spans="1:6" x14ac:dyDescent="0.25">
      <c r="A359" t="s">
        <v>2860</v>
      </c>
      <c r="B359">
        <v>2.1</v>
      </c>
      <c r="C359">
        <v>0.35</v>
      </c>
      <c r="D359" t="s">
        <v>3885</v>
      </c>
    </row>
    <row r="360" spans="1:6" x14ac:dyDescent="0.25">
      <c r="A360" t="s">
        <v>2859</v>
      </c>
      <c r="B360">
        <v>2.1</v>
      </c>
      <c r="C360">
        <v>0.35</v>
      </c>
      <c r="D360" t="s">
        <v>3885</v>
      </c>
    </row>
    <row r="361" spans="1:6" x14ac:dyDescent="0.25">
      <c r="A361" t="s">
        <v>598</v>
      </c>
      <c r="B361">
        <v>3.5</v>
      </c>
      <c r="C361">
        <v>0.44</v>
      </c>
      <c r="D361" t="s">
        <v>3883</v>
      </c>
      <c r="E361" t="s">
        <v>3882</v>
      </c>
    </row>
    <row r="362" spans="1:6" x14ac:dyDescent="0.25">
      <c r="A362" t="s">
        <v>2858</v>
      </c>
      <c r="B362">
        <v>2.6</v>
      </c>
      <c r="C362">
        <v>0.35</v>
      </c>
      <c r="D362" t="s">
        <v>3885</v>
      </c>
    </row>
    <row r="363" spans="1:6" x14ac:dyDescent="0.25">
      <c r="A363" t="s">
        <v>2857</v>
      </c>
      <c r="B363">
        <v>2.6</v>
      </c>
      <c r="C363">
        <v>0.35</v>
      </c>
      <c r="D363" t="s">
        <v>3885</v>
      </c>
    </row>
    <row r="364" spans="1:6" x14ac:dyDescent="0.25">
      <c r="A364" t="s">
        <v>607</v>
      </c>
      <c r="B364">
        <v>3.4</v>
      </c>
      <c r="C364">
        <v>0.47</v>
      </c>
      <c r="D364" t="s">
        <v>3883</v>
      </c>
      <c r="E364" t="s">
        <v>3882</v>
      </c>
    </row>
    <row r="365" spans="1:6" x14ac:dyDescent="0.25">
      <c r="A365" t="s">
        <v>612</v>
      </c>
      <c r="B365">
        <v>3.3</v>
      </c>
      <c r="C365">
        <v>0.5</v>
      </c>
      <c r="D365" t="s">
        <v>3883</v>
      </c>
      <c r="E365" t="s">
        <v>3882</v>
      </c>
    </row>
    <row r="366" spans="1:6" x14ac:dyDescent="0.25">
      <c r="A366" t="s">
        <v>614</v>
      </c>
      <c r="B366">
        <v>3.8</v>
      </c>
      <c r="C366">
        <v>0.55000000000000004</v>
      </c>
      <c r="D366" t="s">
        <v>3883</v>
      </c>
    </row>
    <row r="367" spans="1:6" x14ac:dyDescent="0.25">
      <c r="A367" t="s">
        <v>2177</v>
      </c>
      <c r="B367">
        <v>4.4000000000000004</v>
      </c>
      <c r="C367">
        <v>0.01</v>
      </c>
      <c r="D367" t="s">
        <v>3883</v>
      </c>
      <c r="E367" t="s">
        <v>3882</v>
      </c>
    </row>
    <row r="368" spans="1:6" x14ac:dyDescent="0.25">
      <c r="A368" t="s">
        <v>2856</v>
      </c>
      <c r="B368">
        <v>4.4000000000000004</v>
      </c>
      <c r="C368">
        <v>0.01</v>
      </c>
    </row>
    <row r="369" spans="1:6" x14ac:dyDescent="0.25">
      <c r="A369" t="s">
        <v>2855</v>
      </c>
      <c r="B369">
        <v>2.37</v>
      </c>
      <c r="C369">
        <v>0.35</v>
      </c>
      <c r="D369" t="s">
        <v>3885</v>
      </c>
    </row>
    <row r="370" spans="1:6" x14ac:dyDescent="0.25">
      <c r="A370" t="s">
        <v>2854</v>
      </c>
      <c r="B370">
        <v>2.34</v>
      </c>
      <c r="C370">
        <v>0.35</v>
      </c>
      <c r="D370" t="s">
        <v>3885</v>
      </c>
    </row>
    <row r="371" spans="1:6" x14ac:dyDescent="0.25">
      <c r="A371" t="s">
        <v>2853</v>
      </c>
      <c r="B371">
        <v>2.34</v>
      </c>
      <c r="C371">
        <v>0.35</v>
      </c>
      <c r="D371" t="s">
        <v>3885</v>
      </c>
    </row>
    <row r="372" spans="1:6" x14ac:dyDescent="0.25">
      <c r="A372" t="s">
        <v>2852</v>
      </c>
      <c r="B372">
        <v>2.34</v>
      </c>
      <c r="C372">
        <v>0.35</v>
      </c>
      <c r="D372" t="s">
        <v>3885</v>
      </c>
    </row>
    <row r="373" spans="1:6" x14ac:dyDescent="0.25">
      <c r="A373" t="s">
        <v>2851</v>
      </c>
      <c r="B373">
        <v>2.2000000000000002</v>
      </c>
      <c r="C373">
        <v>0.35</v>
      </c>
      <c r="D373" t="s">
        <v>3885</v>
      </c>
    </row>
    <row r="374" spans="1:6" x14ac:dyDescent="0.25">
      <c r="A374" t="s">
        <v>2850</v>
      </c>
      <c r="B374">
        <v>2.2000000000000002</v>
      </c>
      <c r="C374">
        <v>0.35</v>
      </c>
      <c r="D374" t="s">
        <v>3885</v>
      </c>
    </row>
    <row r="375" spans="1:6" x14ac:dyDescent="0.25">
      <c r="A375" t="s">
        <v>622</v>
      </c>
      <c r="B375">
        <v>4.2</v>
      </c>
      <c r="C375">
        <v>0.4</v>
      </c>
      <c r="D375" t="s">
        <v>3883</v>
      </c>
      <c r="E375" t="s">
        <v>3882</v>
      </c>
    </row>
    <row r="376" spans="1:6" x14ac:dyDescent="0.25">
      <c r="A376" t="s">
        <v>624</v>
      </c>
      <c r="B376" t="s">
        <v>3958</v>
      </c>
      <c r="C376">
        <v>0.5</v>
      </c>
      <c r="D376" t="s">
        <v>3883</v>
      </c>
      <c r="E376">
        <v>3.9321983079999998</v>
      </c>
      <c r="F376" t="s">
        <v>3890</v>
      </c>
    </row>
    <row r="377" spans="1:6" x14ac:dyDescent="0.25">
      <c r="A377" t="s">
        <v>2849</v>
      </c>
      <c r="B377">
        <v>4.38</v>
      </c>
      <c r="C377">
        <v>0.63</v>
      </c>
      <c r="D377" t="s">
        <v>3899</v>
      </c>
      <c r="E377" t="s">
        <v>3898</v>
      </c>
    </row>
    <row r="378" spans="1:6" x14ac:dyDescent="0.25">
      <c r="A378" t="s">
        <v>2848</v>
      </c>
      <c r="B378">
        <v>2.2000000000000002</v>
      </c>
      <c r="C378">
        <v>0.35</v>
      </c>
      <c r="D378" t="s">
        <v>3885</v>
      </c>
    </row>
    <row r="379" spans="1:6" x14ac:dyDescent="0.25">
      <c r="A379" t="s">
        <v>2847</v>
      </c>
      <c r="B379">
        <v>3.5</v>
      </c>
      <c r="C379">
        <v>0.35</v>
      </c>
      <c r="D379" t="s">
        <v>3885</v>
      </c>
    </row>
    <row r="380" spans="1:6" x14ac:dyDescent="0.25">
      <c r="A380" t="s">
        <v>2846</v>
      </c>
      <c r="B380">
        <v>2.2000000000000002</v>
      </c>
      <c r="C380">
        <v>0.35</v>
      </c>
      <c r="D380" t="s">
        <v>3885</v>
      </c>
    </row>
    <row r="381" spans="1:6" x14ac:dyDescent="0.25">
      <c r="A381" t="s">
        <v>2845</v>
      </c>
      <c r="B381">
        <v>2.2000000000000002</v>
      </c>
      <c r="C381">
        <v>0.35</v>
      </c>
      <c r="D381" t="s">
        <v>3885</v>
      </c>
    </row>
    <row r="382" spans="1:6" x14ac:dyDescent="0.25">
      <c r="A382" t="s">
        <v>2844</v>
      </c>
      <c r="B382">
        <v>2.2000000000000002</v>
      </c>
      <c r="C382">
        <v>0.35</v>
      </c>
      <c r="D382" t="s">
        <v>3885</v>
      </c>
    </row>
    <row r="383" spans="1:6" x14ac:dyDescent="0.25">
      <c r="A383" t="s">
        <v>2843</v>
      </c>
      <c r="B383">
        <v>2.2000000000000002</v>
      </c>
      <c r="C383">
        <v>0.35</v>
      </c>
      <c r="D383" t="s">
        <v>3885</v>
      </c>
    </row>
    <row r="384" spans="1:6" x14ac:dyDescent="0.25">
      <c r="A384" t="s">
        <v>2842</v>
      </c>
      <c r="B384">
        <v>2.5</v>
      </c>
      <c r="C384">
        <v>0.35</v>
      </c>
      <c r="D384" t="s">
        <v>3885</v>
      </c>
    </row>
    <row r="385" spans="1:5" x14ac:dyDescent="0.25">
      <c r="A385" t="s">
        <v>2841</v>
      </c>
      <c r="B385">
        <v>2.1</v>
      </c>
      <c r="C385">
        <v>0.35</v>
      </c>
      <c r="D385" t="s">
        <v>3885</v>
      </c>
    </row>
    <row r="386" spans="1:5" x14ac:dyDescent="0.25">
      <c r="A386" t="s">
        <v>2840</v>
      </c>
      <c r="B386">
        <v>2.2850000000000001</v>
      </c>
      <c r="C386">
        <v>0.35</v>
      </c>
      <c r="D386" t="s">
        <v>3885</v>
      </c>
    </row>
    <row r="387" spans="1:5" x14ac:dyDescent="0.25">
      <c r="A387" t="s">
        <v>2839</v>
      </c>
      <c r="B387">
        <v>2.37</v>
      </c>
      <c r="C387">
        <v>0.35</v>
      </c>
      <c r="D387" t="s">
        <v>3885</v>
      </c>
    </row>
    <row r="388" spans="1:5" x14ac:dyDescent="0.25">
      <c r="A388" t="s">
        <v>2838</v>
      </c>
      <c r="B388">
        <v>4.5</v>
      </c>
      <c r="C388">
        <v>0.01</v>
      </c>
      <c r="D388" t="s">
        <v>3883</v>
      </c>
      <c r="E388" t="s">
        <v>3882</v>
      </c>
    </row>
    <row r="389" spans="1:5" x14ac:dyDescent="0.25">
      <c r="A389" t="s">
        <v>628</v>
      </c>
      <c r="B389">
        <v>3.9</v>
      </c>
      <c r="C389">
        <v>0.02</v>
      </c>
      <c r="D389" t="s">
        <v>3892</v>
      </c>
      <c r="E389" t="s">
        <v>3891</v>
      </c>
    </row>
    <row r="390" spans="1:5" x14ac:dyDescent="0.25">
      <c r="A390" t="s">
        <v>2837</v>
      </c>
      <c r="B390">
        <v>3.87</v>
      </c>
      <c r="C390">
        <v>0.03</v>
      </c>
      <c r="D390" t="s">
        <v>3881</v>
      </c>
      <c r="E390" t="s">
        <v>3897</v>
      </c>
    </row>
    <row r="391" spans="1:5" x14ac:dyDescent="0.25">
      <c r="A391" t="s">
        <v>2836</v>
      </c>
      <c r="B391">
        <v>4.22</v>
      </c>
      <c r="C391">
        <v>7.0000000000000007E-2</v>
      </c>
      <c r="D391" t="s">
        <v>3881</v>
      </c>
      <c r="E391" t="s">
        <v>3897</v>
      </c>
    </row>
    <row r="392" spans="1:5" x14ac:dyDescent="0.25">
      <c r="A392" t="s">
        <v>2835</v>
      </c>
      <c r="B392">
        <v>1</v>
      </c>
      <c r="C392">
        <v>0.01</v>
      </c>
    </row>
    <row r="393" spans="1:5" x14ac:dyDescent="0.25">
      <c r="A393" t="s">
        <v>2834</v>
      </c>
      <c r="B393">
        <v>1</v>
      </c>
      <c r="C393">
        <v>0.01</v>
      </c>
    </row>
    <row r="394" spans="1:5" x14ac:dyDescent="0.25">
      <c r="A394" t="s">
        <v>2833</v>
      </c>
      <c r="B394">
        <v>2.34</v>
      </c>
      <c r="C394">
        <v>0.35</v>
      </c>
      <c r="D394" t="s">
        <v>3885</v>
      </c>
    </row>
    <row r="395" spans="1:5" x14ac:dyDescent="0.25">
      <c r="A395" t="s">
        <v>645</v>
      </c>
      <c r="B395">
        <v>3.6</v>
      </c>
      <c r="C395">
        <v>0.3</v>
      </c>
      <c r="D395" t="s">
        <v>3883</v>
      </c>
      <c r="E395" t="s">
        <v>3882</v>
      </c>
    </row>
    <row r="396" spans="1:5" x14ac:dyDescent="0.25">
      <c r="A396" t="s">
        <v>644</v>
      </c>
      <c r="B396">
        <v>3.5</v>
      </c>
      <c r="C396">
        <v>0.35</v>
      </c>
    </row>
    <row r="397" spans="1:5" x14ac:dyDescent="0.25">
      <c r="A397" t="s">
        <v>268</v>
      </c>
      <c r="B397">
        <v>4.2</v>
      </c>
      <c r="C397">
        <v>0.45</v>
      </c>
    </row>
    <row r="398" spans="1:5" x14ac:dyDescent="0.25">
      <c r="A398" t="s">
        <v>2832</v>
      </c>
      <c r="B398">
        <v>4.2</v>
      </c>
      <c r="C398">
        <v>0.1</v>
      </c>
      <c r="D398" t="s">
        <v>3883</v>
      </c>
      <c r="E398" t="s">
        <v>3882</v>
      </c>
    </row>
    <row r="399" spans="1:5" x14ac:dyDescent="0.25">
      <c r="A399" t="s">
        <v>650</v>
      </c>
      <c r="B399">
        <v>4.3499999999999996</v>
      </c>
      <c r="C399">
        <v>0.13</v>
      </c>
      <c r="D399" t="s">
        <v>3894</v>
      </c>
      <c r="E399" t="s">
        <v>3941</v>
      </c>
    </row>
    <row r="400" spans="1:5" x14ac:dyDescent="0.25">
      <c r="A400" t="s">
        <v>656</v>
      </c>
      <c r="B400">
        <v>3.6</v>
      </c>
      <c r="C400">
        <v>0.3</v>
      </c>
      <c r="D400" t="s">
        <v>3883</v>
      </c>
      <c r="E400" t="s">
        <v>3882</v>
      </c>
    </row>
    <row r="401" spans="1:7" x14ac:dyDescent="0.25">
      <c r="A401" t="s">
        <v>659</v>
      </c>
      <c r="B401">
        <v>3.73</v>
      </c>
      <c r="C401">
        <v>0.05</v>
      </c>
      <c r="D401" t="s">
        <v>3881</v>
      </c>
      <c r="E401" t="s">
        <v>3880</v>
      </c>
    </row>
    <row r="402" spans="1:7" x14ac:dyDescent="0.25">
      <c r="A402" t="s">
        <v>661</v>
      </c>
      <c r="B402">
        <v>3.4</v>
      </c>
      <c r="C402">
        <v>0.5</v>
      </c>
      <c r="D402" t="s">
        <v>3883</v>
      </c>
      <c r="E402" t="s">
        <v>3882</v>
      </c>
    </row>
    <row r="403" spans="1:7" x14ac:dyDescent="0.25">
      <c r="A403" t="s">
        <v>2831</v>
      </c>
      <c r="B403">
        <v>3.44</v>
      </c>
      <c r="C403">
        <v>0.5</v>
      </c>
      <c r="D403" t="s">
        <v>3883</v>
      </c>
      <c r="E403" t="s">
        <v>3882</v>
      </c>
    </row>
    <row r="404" spans="1:7" x14ac:dyDescent="0.25">
      <c r="A404" t="s">
        <v>663</v>
      </c>
      <c r="B404">
        <v>3.3</v>
      </c>
      <c r="C404">
        <v>0.5</v>
      </c>
      <c r="D404" t="s">
        <v>3883</v>
      </c>
      <c r="E404" t="s">
        <v>3882</v>
      </c>
    </row>
    <row r="405" spans="1:7" x14ac:dyDescent="0.25">
      <c r="A405" t="s">
        <v>2830</v>
      </c>
      <c r="B405">
        <v>2.6</v>
      </c>
      <c r="C405">
        <v>0.35</v>
      </c>
      <c r="D405" t="s">
        <v>3901</v>
      </c>
      <c r="E405" t="s">
        <v>3926</v>
      </c>
    </row>
    <row r="406" spans="1:7" x14ac:dyDescent="0.25">
      <c r="A406" t="s">
        <v>2829</v>
      </c>
      <c r="B406">
        <v>2.5</v>
      </c>
      <c r="C406">
        <v>0.35</v>
      </c>
    </row>
    <row r="407" spans="1:7" x14ac:dyDescent="0.25">
      <c r="A407" t="s">
        <v>2828</v>
      </c>
      <c r="B407">
        <v>3.09</v>
      </c>
      <c r="C407">
        <v>0.35</v>
      </c>
    </row>
    <row r="408" spans="1:7" x14ac:dyDescent="0.25">
      <c r="A408" t="s">
        <v>2827</v>
      </c>
      <c r="B408">
        <v>2.2999999999999998</v>
      </c>
      <c r="C408">
        <v>0.35</v>
      </c>
      <c r="D408" t="s">
        <v>3899</v>
      </c>
      <c r="E408" t="s">
        <v>3957</v>
      </c>
    </row>
    <row r="409" spans="1:7" x14ac:dyDescent="0.25">
      <c r="A409" t="s">
        <v>2826</v>
      </c>
      <c r="B409">
        <v>4.5</v>
      </c>
      <c r="C409">
        <v>0.01</v>
      </c>
    </row>
    <row r="410" spans="1:7" x14ac:dyDescent="0.25">
      <c r="A410" t="s">
        <v>2825</v>
      </c>
      <c r="B410">
        <v>3.93</v>
      </c>
      <c r="C410">
        <v>0.14000000000000001</v>
      </c>
      <c r="D410" t="s">
        <v>3883</v>
      </c>
      <c r="E410" t="s">
        <v>3918</v>
      </c>
    </row>
    <row r="411" spans="1:7" x14ac:dyDescent="0.25">
      <c r="A411" t="s">
        <v>666</v>
      </c>
      <c r="B411">
        <v>4.88</v>
      </c>
      <c r="C411">
        <v>0.14000000000000001</v>
      </c>
      <c r="D411" t="s">
        <v>3894</v>
      </c>
      <c r="E411" t="s">
        <v>3941</v>
      </c>
    </row>
    <row r="412" spans="1:7" x14ac:dyDescent="0.25">
      <c r="A412" t="s">
        <v>671</v>
      </c>
      <c r="B412">
        <v>4</v>
      </c>
      <c r="C412">
        <v>0.2</v>
      </c>
      <c r="D412" t="s">
        <v>3883</v>
      </c>
      <c r="E412" t="s">
        <v>3882</v>
      </c>
      <c r="F412">
        <v>3.9923467439999998</v>
      </c>
      <c r="G412" t="s">
        <v>3890</v>
      </c>
    </row>
    <row r="413" spans="1:7" x14ac:dyDescent="0.25">
      <c r="A413" t="s">
        <v>675</v>
      </c>
      <c r="B413">
        <v>4.04</v>
      </c>
      <c r="C413">
        <v>0.04</v>
      </c>
      <c r="D413" t="s">
        <v>3881</v>
      </c>
      <c r="E413" t="s">
        <v>3880</v>
      </c>
    </row>
    <row r="414" spans="1:7" x14ac:dyDescent="0.25">
      <c r="A414" t="s">
        <v>2824</v>
      </c>
      <c r="B414">
        <v>4.04</v>
      </c>
      <c r="C414">
        <v>0.04</v>
      </c>
    </row>
    <row r="415" spans="1:7" x14ac:dyDescent="0.25">
      <c r="A415" t="s">
        <v>2823</v>
      </c>
      <c r="B415">
        <v>2.2850000000000001</v>
      </c>
      <c r="C415">
        <v>0.35</v>
      </c>
    </row>
    <row r="416" spans="1:7" x14ac:dyDescent="0.25">
      <c r="A416" t="s">
        <v>2822</v>
      </c>
      <c r="B416">
        <v>2.2850000000000001</v>
      </c>
      <c r="C416">
        <v>0.35</v>
      </c>
    </row>
    <row r="417" spans="1:5" x14ac:dyDescent="0.25">
      <c r="A417" t="s">
        <v>2821</v>
      </c>
      <c r="B417">
        <v>2.37</v>
      </c>
      <c r="C417">
        <v>0.35</v>
      </c>
      <c r="D417" t="s">
        <v>3885</v>
      </c>
    </row>
    <row r="418" spans="1:5" x14ac:dyDescent="0.25">
      <c r="A418" t="s">
        <v>2820</v>
      </c>
      <c r="B418">
        <v>3.09</v>
      </c>
      <c r="C418">
        <v>0.35</v>
      </c>
    </row>
    <row r="419" spans="1:5" x14ac:dyDescent="0.25">
      <c r="A419" t="s">
        <v>2819</v>
      </c>
      <c r="B419">
        <v>2.2000000000000002</v>
      </c>
      <c r="C419">
        <v>0.35</v>
      </c>
    </row>
    <row r="420" spans="1:5" x14ac:dyDescent="0.25">
      <c r="A420" t="s">
        <v>2818</v>
      </c>
      <c r="B420">
        <v>1</v>
      </c>
      <c r="C420">
        <v>0.01</v>
      </c>
    </row>
    <row r="421" spans="1:5" x14ac:dyDescent="0.25">
      <c r="A421" t="s">
        <v>1096</v>
      </c>
      <c r="B421">
        <v>4.25</v>
      </c>
      <c r="C421">
        <v>0.71</v>
      </c>
      <c r="D421" t="s">
        <v>3883</v>
      </c>
      <c r="E421" t="s">
        <v>3882</v>
      </c>
    </row>
    <row r="422" spans="1:5" x14ac:dyDescent="0.25">
      <c r="A422" t="s">
        <v>2817</v>
      </c>
      <c r="B422">
        <v>2</v>
      </c>
      <c r="C422">
        <v>0.35</v>
      </c>
      <c r="D422" t="s">
        <v>3885</v>
      </c>
    </row>
    <row r="423" spans="1:5" x14ac:dyDescent="0.25">
      <c r="A423" t="s">
        <v>2816</v>
      </c>
      <c r="B423">
        <v>2.6</v>
      </c>
      <c r="C423">
        <v>0.35</v>
      </c>
    </row>
    <row r="424" spans="1:5" x14ac:dyDescent="0.25">
      <c r="A424" t="s">
        <v>2815</v>
      </c>
      <c r="B424">
        <v>2.6</v>
      </c>
      <c r="C424">
        <v>0.35</v>
      </c>
    </row>
    <row r="425" spans="1:5" x14ac:dyDescent="0.25">
      <c r="A425" t="s">
        <v>2814</v>
      </c>
      <c r="B425">
        <v>2.6</v>
      </c>
      <c r="C425">
        <v>0.35</v>
      </c>
    </row>
    <row r="426" spans="1:5" x14ac:dyDescent="0.25">
      <c r="A426" t="s">
        <v>2813</v>
      </c>
      <c r="B426">
        <v>3.2</v>
      </c>
      <c r="C426">
        <v>0.35</v>
      </c>
    </row>
    <row r="427" spans="1:5" x14ac:dyDescent="0.25">
      <c r="A427" t="s">
        <v>2812</v>
      </c>
      <c r="B427">
        <v>2.37</v>
      </c>
      <c r="C427">
        <v>0.35</v>
      </c>
    </row>
    <row r="428" spans="1:5" x14ac:dyDescent="0.25">
      <c r="A428" t="s">
        <v>2811</v>
      </c>
      <c r="B428">
        <v>3.7</v>
      </c>
      <c r="C428">
        <v>0.35</v>
      </c>
    </row>
    <row r="429" spans="1:5" x14ac:dyDescent="0.25">
      <c r="A429" t="s">
        <v>2810</v>
      </c>
      <c r="B429">
        <v>2</v>
      </c>
      <c r="C429">
        <v>0.35</v>
      </c>
      <c r="D429" t="s">
        <v>3887</v>
      </c>
      <c r="E429" t="s">
        <v>3886</v>
      </c>
    </row>
    <row r="430" spans="1:5" x14ac:dyDescent="0.25">
      <c r="A430" t="s">
        <v>2809</v>
      </c>
      <c r="B430">
        <v>2.1</v>
      </c>
      <c r="C430">
        <v>0.35</v>
      </c>
    </row>
    <row r="431" spans="1:5" x14ac:dyDescent="0.25">
      <c r="A431" t="s">
        <v>691</v>
      </c>
      <c r="B431">
        <v>3.88</v>
      </c>
      <c r="C431">
        <v>0.09</v>
      </c>
      <c r="D431" t="s">
        <v>3894</v>
      </c>
      <c r="E431" t="s">
        <v>3941</v>
      </c>
    </row>
    <row r="432" spans="1:5" x14ac:dyDescent="0.25">
      <c r="A432" t="s">
        <v>2808</v>
      </c>
      <c r="B432">
        <v>2.1</v>
      </c>
      <c r="C432">
        <v>0.35</v>
      </c>
      <c r="D432" t="s">
        <v>3885</v>
      </c>
    </row>
    <row r="433" spans="1:5" x14ac:dyDescent="0.25">
      <c r="A433" t="s">
        <v>2807</v>
      </c>
      <c r="B433">
        <v>2.1</v>
      </c>
      <c r="C433">
        <v>0.35</v>
      </c>
      <c r="D433" t="s">
        <v>3885</v>
      </c>
    </row>
    <row r="434" spans="1:5" x14ac:dyDescent="0.25">
      <c r="A434" t="s">
        <v>120</v>
      </c>
      <c r="B434">
        <v>3.1</v>
      </c>
      <c r="C434">
        <v>0.35</v>
      </c>
    </row>
    <row r="435" spans="1:5" x14ac:dyDescent="0.25">
      <c r="A435" t="s">
        <v>699</v>
      </c>
      <c r="B435">
        <v>3.1</v>
      </c>
      <c r="C435">
        <v>0.35</v>
      </c>
    </row>
    <row r="436" spans="1:5" x14ac:dyDescent="0.25">
      <c r="A436" t="s">
        <v>2806</v>
      </c>
      <c r="B436">
        <v>3.1</v>
      </c>
      <c r="C436">
        <v>0.35</v>
      </c>
    </row>
    <row r="437" spans="1:5" x14ac:dyDescent="0.25">
      <c r="A437" t="s">
        <v>708</v>
      </c>
      <c r="B437" t="s">
        <v>3956</v>
      </c>
      <c r="C437">
        <v>0.4</v>
      </c>
    </row>
    <row r="438" spans="1:5" x14ac:dyDescent="0.25">
      <c r="A438" t="s">
        <v>2805</v>
      </c>
      <c r="B438">
        <v>3.2</v>
      </c>
      <c r="C438">
        <v>0.45</v>
      </c>
      <c r="D438" t="s">
        <v>3883</v>
      </c>
      <c r="E438" t="s">
        <v>3882</v>
      </c>
    </row>
    <row r="439" spans="1:5" x14ac:dyDescent="0.25">
      <c r="A439" t="s">
        <v>712</v>
      </c>
      <c r="B439">
        <v>3.2</v>
      </c>
      <c r="C439">
        <v>0.34</v>
      </c>
    </row>
    <row r="440" spans="1:5" x14ac:dyDescent="0.25">
      <c r="A440" t="s">
        <v>2804</v>
      </c>
      <c r="B440">
        <v>2.9</v>
      </c>
      <c r="C440">
        <v>0.35</v>
      </c>
      <c r="D440" t="s">
        <v>3901</v>
      </c>
      <c r="E440" t="s">
        <v>3926</v>
      </c>
    </row>
    <row r="441" spans="1:5" x14ac:dyDescent="0.25">
      <c r="A441" t="s">
        <v>2803</v>
      </c>
      <c r="B441">
        <v>2</v>
      </c>
      <c r="C441">
        <v>0.35</v>
      </c>
      <c r="D441" t="s">
        <v>3885</v>
      </c>
    </row>
    <row r="442" spans="1:5" x14ac:dyDescent="0.25">
      <c r="A442" t="s">
        <v>2802</v>
      </c>
      <c r="B442">
        <v>2</v>
      </c>
      <c r="C442">
        <v>0.35</v>
      </c>
    </row>
    <row r="443" spans="1:5" x14ac:dyDescent="0.25">
      <c r="A443" t="s">
        <v>726</v>
      </c>
      <c r="B443">
        <v>2.7</v>
      </c>
      <c r="C443">
        <v>0.3</v>
      </c>
      <c r="D443" t="s">
        <v>3883</v>
      </c>
      <c r="E443" t="s">
        <v>3882</v>
      </c>
    </row>
    <row r="444" spans="1:5" x14ac:dyDescent="0.25">
      <c r="A444" t="s">
        <v>2182</v>
      </c>
      <c r="B444">
        <v>4.5</v>
      </c>
      <c r="C444">
        <v>0.1</v>
      </c>
      <c r="D444" t="s">
        <v>3883</v>
      </c>
      <c r="E444" t="s">
        <v>3882</v>
      </c>
    </row>
    <row r="445" spans="1:5" x14ac:dyDescent="0.25">
      <c r="A445" t="s">
        <v>2801</v>
      </c>
      <c r="B445">
        <v>3.63</v>
      </c>
      <c r="C445">
        <v>0.52</v>
      </c>
      <c r="D445" t="s">
        <v>3883</v>
      </c>
      <c r="E445" t="s">
        <v>3882</v>
      </c>
    </row>
    <row r="446" spans="1:5" x14ac:dyDescent="0.25">
      <c r="A446" t="s">
        <v>729</v>
      </c>
      <c r="B446">
        <v>3.4</v>
      </c>
      <c r="C446">
        <v>0.47</v>
      </c>
      <c r="D446" t="s">
        <v>3883</v>
      </c>
      <c r="E446" t="s">
        <v>3882</v>
      </c>
    </row>
    <row r="447" spans="1:5" x14ac:dyDescent="0.25">
      <c r="A447" t="s">
        <v>2800</v>
      </c>
      <c r="B447">
        <v>2.2850000000000001</v>
      </c>
      <c r="C447">
        <v>0.35</v>
      </c>
    </row>
    <row r="448" spans="1:5" x14ac:dyDescent="0.25">
      <c r="A448" t="s">
        <v>2799</v>
      </c>
      <c r="B448">
        <v>2</v>
      </c>
      <c r="C448">
        <v>0.01</v>
      </c>
      <c r="D448" t="s">
        <v>3883</v>
      </c>
      <c r="E448" t="s">
        <v>3918</v>
      </c>
    </row>
    <row r="449" spans="1:5" x14ac:dyDescent="0.25">
      <c r="A449" t="s">
        <v>733</v>
      </c>
      <c r="B449" t="s">
        <v>3907</v>
      </c>
      <c r="C449">
        <v>0.64</v>
      </c>
    </row>
    <row r="450" spans="1:5" x14ac:dyDescent="0.25">
      <c r="A450" t="s">
        <v>2798</v>
      </c>
      <c r="B450">
        <v>2.2850000000000001</v>
      </c>
      <c r="C450">
        <v>0.35</v>
      </c>
    </row>
    <row r="451" spans="1:5" x14ac:dyDescent="0.25">
      <c r="A451" t="s">
        <v>738</v>
      </c>
      <c r="B451">
        <v>3.99</v>
      </c>
      <c r="C451">
        <v>0.05</v>
      </c>
      <c r="D451" t="s">
        <v>3881</v>
      </c>
      <c r="E451" t="s">
        <v>3880</v>
      </c>
    </row>
    <row r="452" spans="1:5" x14ac:dyDescent="0.25">
      <c r="A452" t="s">
        <v>742</v>
      </c>
      <c r="B452">
        <v>4.2</v>
      </c>
      <c r="C452">
        <v>0.4</v>
      </c>
    </row>
    <row r="453" spans="1:5" x14ac:dyDescent="0.25">
      <c r="A453" t="s">
        <v>747</v>
      </c>
      <c r="B453">
        <v>4.3</v>
      </c>
      <c r="C453">
        <v>0.5</v>
      </c>
      <c r="D453" t="s">
        <v>3883</v>
      </c>
      <c r="E453" t="s">
        <v>3882</v>
      </c>
    </row>
    <row r="454" spans="1:5" x14ac:dyDescent="0.25">
      <c r="A454" t="s">
        <v>2797</v>
      </c>
      <c r="B454">
        <v>3</v>
      </c>
      <c r="C454">
        <v>0.35</v>
      </c>
      <c r="D454" t="s">
        <v>3885</v>
      </c>
    </row>
    <row r="455" spans="1:5" x14ac:dyDescent="0.25">
      <c r="A455" t="s">
        <v>2796</v>
      </c>
      <c r="B455">
        <v>2.0609999999999999</v>
      </c>
      <c r="C455">
        <v>0.35</v>
      </c>
      <c r="D455" t="s">
        <v>3885</v>
      </c>
    </row>
    <row r="456" spans="1:5" x14ac:dyDescent="0.25">
      <c r="A456" t="s">
        <v>2795</v>
      </c>
      <c r="B456">
        <v>1</v>
      </c>
      <c r="C456">
        <v>0.01</v>
      </c>
    </row>
    <row r="457" spans="1:5" x14ac:dyDescent="0.25">
      <c r="A457" t="s">
        <v>2794</v>
      </c>
      <c r="B457">
        <v>2.37</v>
      </c>
      <c r="C457">
        <v>0.35</v>
      </c>
      <c r="D457" t="s">
        <v>3885</v>
      </c>
    </row>
    <row r="458" spans="1:5" x14ac:dyDescent="0.25">
      <c r="A458" t="s">
        <v>2793</v>
      </c>
      <c r="B458">
        <v>3.2</v>
      </c>
      <c r="C458">
        <v>0.4</v>
      </c>
      <c r="D458" t="s">
        <v>3883</v>
      </c>
      <c r="E458" t="s">
        <v>3882</v>
      </c>
    </row>
    <row r="459" spans="1:5" x14ac:dyDescent="0.25">
      <c r="A459" t="s">
        <v>758</v>
      </c>
      <c r="B459">
        <v>4.03</v>
      </c>
      <c r="C459">
        <v>0.03</v>
      </c>
      <c r="D459" t="s">
        <v>3894</v>
      </c>
      <c r="E459" t="s">
        <v>3941</v>
      </c>
    </row>
    <row r="460" spans="1:5" x14ac:dyDescent="0.25">
      <c r="A460" t="s">
        <v>762</v>
      </c>
      <c r="B460">
        <v>4</v>
      </c>
      <c r="C460">
        <v>0.5</v>
      </c>
      <c r="D460" t="s">
        <v>3883</v>
      </c>
      <c r="E460" t="s">
        <v>3882</v>
      </c>
    </row>
    <row r="461" spans="1:5" x14ac:dyDescent="0.25">
      <c r="A461" t="s">
        <v>2792</v>
      </c>
      <c r="B461">
        <v>2.06</v>
      </c>
      <c r="C461">
        <v>0.35</v>
      </c>
      <c r="D461" t="s">
        <v>3885</v>
      </c>
    </row>
    <row r="462" spans="1:5" x14ac:dyDescent="0.25">
      <c r="A462" t="s">
        <v>2791</v>
      </c>
      <c r="B462">
        <v>3</v>
      </c>
      <c r="C462">
        <v>0.1</v>
      </c>
      <c r="D462" t="s">
        <v>3883</v>
      </c>
      <c r="E462" t="s">
        <v>3955</v>
      </c>
    </row>
    <row r="463" spans="1:5" x14ac:dyDescent="0.25">
      <c r="A463" t="s">
        <v>2790</v>
      </c>
      <c r="B463">
        <v>3.5</v>
      </c>
      <c r="C463">
        <v>0.35</v>
      </c>
      <c r="D463" t="s">
        <v>3885</v>
      </c>
    </row>
    <row r="464" spans="1:5" x14ac:dyDescent="0.25">
      <c r="A464" t="s">
        <v>2789</v>
      </c>
      <c r="B464">
        <v>2</v>
      </c>
      <c r="C464">
        <v>0.35</v>
      </c>
      <c r="D464" t="s">
        <v>3885</v>
      </c>
    </row>
    <row r="465" spans="1:7" x14ac:dyDescent="0.25">
      <c r="A465" t="s">
        <v>2788</v>
      </c>
      <c r="B465">
        <v>2.9</v>
      </c>
      <c r="C465">
        <v>0.35</v>
      </c>
      <c r="D465" t="s">
        <v>3901</v>
      </c>
      <c r="E465" t="s">
        <v>3926</v>
      </c>
    </row>
    <row r="466" spans="1:7" x14ac:dyDescent="0.25">
      <c r="A466" t="s">
        <v>2787</v>
      </c>
      <c r="B466">
        <v>3.7</v>
      </c>
      <c r="C466">
        <v>0.23</v>
      </c>
      <c r="D466" t="s">
        <v>3883</v>
      </c>
      <c r="E466" t="s">
        <v>3918</v>
      </c>
    </row>
    <row r="467" spans="1:7" x14ac:dyDescent="0.25">
      <c r="A467" t="s">
        <v>2786</v>
      </c>
      <c r="B467">
        <v>3.7</v>
      </c>
      <c r="C467">
        <v>0.23</v>
      </c>
    </row>
    <row r="468" spans="1:7" x14ac:dyDescent="0.25">
      <c r="A468" t="s">
        <v>765</v>
      </c>
      <c r="B468">
        <v>4.5</v>
      </c>
      <c r="C468">
        <v>0.04</v>
      </c>
      <c r="D468" t="s">
        <v>3892</v>
      </c>
      <c r="E468" t="s">
        <v>3891</v>
      </c>
    </row>
    <row r="469" spans="1:7" x14ac:dyDescent="0.25">
      <c r="A469" t="s">
        <v>1946</v>
      </c>
      <c r="B469" t="s">
        <v>3921</v>
      </c>
      <c r="C469">
        <v>0.53</v>
      </c>
      <c r="D469" t="s">
        <v>3883</v>
      </c>
      <c r="E469" t="s">
        <v>3882</v>
      </c>
      <c r="F469">
        <v>3.5638855349999998</v>
      </c>
      <c r="G469" t="s">
        <v>3890</v>
      </c>
    </row>
    <row r="470" spans="1:7" x14ac:dyDescent="0.25">
      <c r="A470" t="s">
        <v>2785</v>
      </c>
      <c r="B470">
        <v>2.0609999999999999</v>
      </c>
      <c r="C470">
        <v>0.35</v>
      </c>
      <c r="D470" t="s">
        <v>3885</v>
      </c>
    </row>
    <row r="471" spans="1:7" x14ac:dyDescent="0.25">
      <c r="A471" t="s">
        <v>2784</v>
      </c>
      <c r="B471">
        <v>3.88</v>
      </c>
      <c r="C471">
        <v>0.61</v>
      </c>
      <c r="D471" t="s">
        <v>3883</v>
      </c>
      <c r="E471" t="s">
        <v>3882</v>
      </c>
    </row>
    <row r="472" spans="1:7" x14ac:dyDescent="0.25">
      <c r="A472" t="s">
        <v>2783</v>
      </c>
      <c r="B472">
        <v>3</v>
      </c>
      <c r="C472">
        <v>0.35</v>
      </c>
      <c r="D472" t="s">
        <v>3885</v>
      </c>
    </row>
    <row r="473" spans="1:7" x14ac:dyDescent="0.25">
      <c r="A473" t="s">
        <v>2782</v>
      </c>
      <c r="B473">
        <v>3</v>
      </c>
      <c r="C473">
        <v>0.35</v>
      </c>
      <c r="D473" t="s">
        <v>3885</v>
      </c>
    </row>
    <row r="474" spans="1:7" x14ac:dyDescent="0.25">
      <c r="A474" t="s">
        <v>795</v>
      </c>
      <c r="B474">
        <v>3.4</v>
      </c>
      <c r="C474">
        <v>0.01</v>
      </c>
      <c r="D474" t="s">
        <v>3883</v>
      </c>
      <c r="E474" t="s">
        <v>3882</v>
      </c>
    </row>
    <row r="475" spans="1:7" x14ac:dyDescent="0.25">
      <c r="A475" t="s">
        <v>2781</v>
      </c>
      <c r="B475">
        <v>2.2000000000000002</v>
      </c>
      <c r="C475">
        <v>0.35</v>
      </c>
      <c r="D475" t="s">
        <v>3885</v>
      </c>
    </row>
    <row r="476" spans="1:7" x14ac:dyDescent="0.25">
      <c r="A476" t="s">
        <v>799</v>
      </c>
      <c r="B476">
        <v>3.47</v>
      </c>
      <c r="C476">
        <v>0.15</v>
      </c>
      <c r="D476" t="s">
        <v>3894</v>
      </c>
      <c r="E476" t="s">
        <v>3941</v>
      </c>
    </row>
    <row r="477" spans="1:7" x14ac:dyDescent="0.25">
      <c r="A477" t="s">
        <v>802</v>
      </c>
      <c r="B477">
        <v>4</v>
      </c>
      <c r="C477">
        <v>0.04</v>
      </c>
      <c r="D477" t="s">
        <v>3892</v>
      </c>
      <c r="E477" t="s">
        <v>3891</v>
      </c>
      <c r="F477">
        <v>3.99</v>
      </c>
      <c r="G477" t="s">
        <v>3879</v>
      </c>
    </row>
    <row r="478" spans="1:7" x14ac:dyDescent="0.25">
      <c r="A478" t="s">
        <v>2780</v>
      </c>
      <c r="B478">
        <v>2.2850000000000001</v>
      </c>
      <c r="C478">
        <v>0.35</v>
      </c>
      <c r="D478" t="s">
        <v>3885</v>
      </c>
    </row>
    <row r="479" spans="1:7" x14ac:dyDescent="0.25">
      <c r="A479" t="s">
        <v>2779</v>
      </c>
      <c r="B479">
        <v>3.91</v>
      </c>
      <c r="C479">
        <v>0.02</v>
      </c>
      <c r="D479" t="s">
        <v>3892</v>
      </c>
      <c r="E479" t="s">
        <v>3916</v>
      </c>
    </row>
    <row r="480" spans="1:7" x14ac:dyDescent="0.25">
      <c r="A480" t="s">
        <v>2778</v>
      </c>
      <c r="B480">
        <v>3.98</v>
      </c>
      <c r="C480">
        <v>0.65</v>
      </c>
      <c r="D480" t="s">
        <v>3883</v>
      </c>
      <c r="E480" t="s">
        <v>3918</v>
      </c>
    </row>
    <row r="481" spans="1:5" x14ac:dyDescent="0.25">
      <c r="A481" t="s">
        <v>2777</v>
      </c>
      <c r="B481">
        <v>3.95</v>
      </c>
      <c r="C481">
        <v>0.65</v>
      </c>
      <c r="D481" t="s">
        <v>3899</v>
      </c>
      <c r="E481" t="s">
        <v>3954</v>
      </c>
    </row>
    <row r="482" spans="1:5" x14ac:dyDescent="0.25">
      <c r="A482" t="s">
        <v>2776</v>
      </c>
      <c r="B482">
        <v>3.5</v>
      </c>
      <c r="C482">
        <v>0.35</v>
      </c>
      <c r="D482" t="s">
        <v>3885</v>
      </c>
    </row>
    <row r="483" spans="1:5" x14ac:dyDescent="0.25">
      <c r="A483" t="s">
        <v>2775</v>
      </c>
      <c r="B483">
        <v>3.5</v>
      </c>
      <c r="C483">
        <v>0.35</v>
      </c>
      <c r="D483" t="s">
        <v>3885</v>
      </c>
    </row>
    <row r="484" spans="1:5" x14ac:dyDescent="0.25">
      <c r="A484" t="s">
        <v>2774</v>
      </c>
      <c r="B484">
        <v>3.5</v>
      </c>
      <c r="C484">
        <v>0.35</v>
      </c>
      <c r="D484" t="s">
        <v>3885</v>
      </c>
    </row>
    <row r="485" spans="1:5" x14ac:dyDescent="0.25">
      <c r="A485" t="s">
        <v>2773</v>
      </c>
      <c r="B485">
        <v>3.5</v>
      </c>
      <c r="C485">
        <v>0.35</v>
      </c>
      <c r="D485" t="s">
        <v>3885</v>
      </c>
    </row>
    <row r="486" spans="1:5" x14ac:dyDescent="0.25">
      <c r="A486" t="s">
        <v>2772</v>
      </c>
      <c r="B486">
        <v>2.5</v>
      </c>
      <c r="C486">
        <v>0.35</v>
      </c>
      <c r="D486" t="s">
        <v>3885</v>
      </c>
    </row>
    <row r="487" spans="1:5" x14ac:dyDescent="0.25">
      <c r="A487" t="s">
        <v>2771</v>
      </c>
      <c r="B487">
        <v>2</v>
      </c>
      <c r="C487">
        <v>0.35</v>
      </c>
      <c r="D487" t="s">
        <v>3885</v>
      </c>
    </row>
    <row r="488" spans="1:5" x14ac:dyDescent="0.25">
      <c r="A488" t="s">
        <v>2770</v>
      </c>
      <c r="B488">
        <v>2.2850000000000001</v>
      </c>
      <c r="C488">
        <v>0.35</v>
      </c>
      <c r="D488" t="s">
        <v>3885</v>
      </c>
    </row>
    <row r="489" spans="1:5" x14ac:dyDescent="0.25">
      <c r="A489" t="s">
        <v>2769</v>
      </c>
      <c r="B489">
        <v>4.4800000000000004</v>
      </c>
      <c r="C489">
        <v>0.4</v>
      </c>
      <c r="D489" t="s">
        <v>3883</v>
      </c>
      <c r="E489" t="s">
        <v>3882</v>
      </c>
    </row>
    <row r="490" spans="1:5" x14ac:dyDescent="0.25">
      <c r="A490" t="s">
        <v>2768</v>
      </c>
      <c r="B490">
        <v>4.5</v>
      </c>
      <c r="C490">
        <v>0.4</v>
      </c>
      <c r="D490" t="s">
        <v>3883</v>
      </c>
      <c r="E490" t="s">
        <v>3882</v>
      </c>
    </row>
    <row r="491" spans="1:5" x14ac:dyDescent="0.25">
      <c r="A491" t="s">
        <v>2767</v>
      </c>
      <c r="B491">
        <v>4.5</v>
      </c>
      <c r="C491">
        <v>0.4</v>
      </c>
      <c r="D491" t="s">
        <v>3883</v>
      </c>
      <c r="E491" t="s">
        <v>3882</v>
      </c>
    </row>
    <row r="492" spans="1:5" x14ac:dyDescent="0.25">
      <c r="A492" t="s">
        <v>2766</v>
      </c>
      <c r="B492">
        <v>4.5</v>
      </c>
      <c r="C492">
        <v>0.01</v>
      </c>
      <c r="D492" t="s">
        <v>3883</v>
      </c>
      <c r="E492" t="s">
        <v>3882</v>
      </c>
    </row>
    <row r="493" spans="1:5" x14ac:dyDescent="0.25">
      <c r="A493" t="s">
        <v>2184</v>
      </c>
      <c r="B493">
        <v>4.5</v>
      </c>
      <c r="C493">
        <v>0.01</v>
      </c>
      <c r="D493" t="s">
        <v>3883</v>
      </c>
      <c r="E493" t="s">
        <v>3882</v>
      </c>
    </row>
    <row r="494" spans="1:5" x14ac:dyDescent="0.25">
      <c r="A494" t="s">
        <v>2765</v>
      </c>
      <c r="B494">
        <v>4.5</v>
      </c>
      <c r="C494">
        <v>0.01</v>
      </c>
    </row>
    <row r="495" spans="1:5" x14ac:dyDescent="0.25">
      <c r="A495" t="s">
        <v>2764</v>
      </c>
      <c r="B495">
        <v>2.6</v>
      </c>
      <c r="C495">
        <v>0.35</v>
      </c>
      <c r="D495" t="s">
        <v>3885</v>
      </c>
    </row>
    <row r="496" spans="1:5" x14ac:dyDescent="0.25">
      <c r="A496" t="s">
        <v>2763</v>
      </c>
      <c r="B496">
        <v>2.37</v>
      </c>
      <c r="C496">
        <v>0.35</v>
      </c>
      <c r="D496" t="s">
        <v>3885</v>
      </c>
    </row>
    <row r="497" spans="1:5" x14ac:dyDescent="0.25">
      <c r="A497" t="s">
        <v>2762</v>
      </c>
      <c r="B497">
        <v>4.4000000000000004</v>
      </c>
      <c r="C497">
        <v>0.5</v>
      </c>
      <c r="D497" t="s">
        <v>3883</v>
      </c>
      <c r="E497" t="s">
        <v>3882</v>
      </c>
    </row>
    <row r="498" spans="1:5" x14ac:dyDescent="0.25">
      <c r="A498" t="s">
        <v>2761</v>
      </c>
      <c r="B498">
        <v>3.5</v>
      </c>
      <c r="C498">
        <v>0.35</v>
      </c>
    </row>
    <row r="499" spans="1:5" x14ac:dyDescent="0.25">
      <c r="A499" t="s">
        <v>2760</v>
      </c>
      <c r="B499">
        <v>3.67</v>
      </c>
      <c r="C499">
        <v>0.02</v>
      </c>
      <c r="D499" t="s">
        <v>3881</v>
      </c>
      <c r="E499" t="s">
        <v>3897</v>
      </c>
    </row>
    <row r="500" spans="1:5" x14ac:dyDescent="0.25">
      <c r="A500" t="s">
        <v>2759</v>
      </c>
      <c r="B500">
        <v>3.82</v>
      </c>
      <c r="C500">
        <v>0.01</v>
      </c>
      <c r="D500" t="s">
        <v>3881</v>
      </c>
      <c r="E500" t="s">
        <v>3897</v>
      </c>
    </row>
    <row r="501" spans="1:5" x14ac:dyDescent="0.25">
      <c r="A501" t="s">
        <v>2758</v>
      </c>
      <c r="B501">
        <v>3.94</v>
      </c>
      <c r="C501">
        <v>0.04</v>
      </c>
      <c r="D501" t="s">
        <v>3881</v>
      </c>
      <c r="E501" t="s">
        <v>3897</v>
      </c>
    </row>
    <row r="502" spans="1:5" x14ac:dyDescent="0.25">
      <c r="A502" t="s">
        <v>2757</v>
      </c>
      <c r="B502">
        <v>3.74</v>
      </c>
      <c r="C502">
        <v>0.05</v>
      </c>
      <c r="D502" t="s">
        <v>3953</v>
      </c>
      <c r="E502" t="s">
        <v>3897</v>
      </c>
    </row>
    <row r="503" spans="1:5" x14ac:dyDescent="0.25">
      <c r="A503" t="s">
        <v>2756</v>
      </c>
      <c r="B503">
        <v>4.05</v>
      </c>
      <c r="C503">
        <v>0.04</v>
      </c>
      <c r="D503" t="s">
        <v>3953</v>
      </c>
      <c r="E503" t="s">
        <v>3897</v>
      </c>
    </row>
    <row r="504" spans="1:5" x14ac:dyDescent="0.25">
      <c r="A504" t="s">
        <v>2755</v>
      </c>
      <c r="B504">
        <v>4.2699999999999996</v>
      </c>
      <c r="C504">
        <v>0.03</v>
      </c>
      <c r="D504" t="s">
        <v>3953</v>
      </c>
      <c r="E504" t="s">
        <v>3897</v>
      </c>
    </row>
    <row r="505" spans="1:5" x14ac:dyDescent="0.25">
      <c r="A505" t="s">
        <v>2754</v>
      </c>
      <c r="B505">
        <v>4.55</v>
      </c>
      <c r="C505">
        <v>0.04</v>
      </c>
      <c r="D505" t="s">
        <v>3953</v>
      </c>
      <c r="E505" t="s">
        <v>3897</v>
      </c>
    </row>
    <row r="506" spans="1:5" x14ac:dyDescent="0.25">
      <c r="A506" t="s">
        <v>31</v>
      </c>
      <c r="B506">
        <v>3.53</v>
      </c>
      <c r="C506">
        <v>0.62</v>
      </c>
      <c r="D506" t="s">
        <v>3899</v>
      </c>
      <c r="E506" t="s">
        <v>3898</v>
      </c>
    </row>
    <row r="507" spans="1:5" x14ac:dyDescent="0.25">
      <c r="A507" t="s">
        <v>809</v>
      </c>
      <c r="B507">
        <v>4.3</v>
      </c>
      <c r="C507">
        <v>0.01</v>
      </c>
      <c r="D507" t="s">
        <v>3892</v>
      </c>
      <c r="E507" t="s">
        <v>3891</v>
      </c>
    </row>
    <row r="508" spans="1:5" x14ac:dyDescent="0.25">
      <c r="A508" t="s">
        <v>2753</v>
      </c>
      <c r="B508">
        <v>3.9</v>
      </c>
      <c r="C508">
        <v>0.62</v>
      </c>
      <c r="D508" t="s">
        <v>3883</v>
      </c>
    </row>
    <row r="509" spans="1:5" x14ac:dyDescent="0.25">
      <c r="A509" t="s">
        <v>2752</v>
      </c>
      <c r="B509">
        <v>3.6</v>
      </c>
      <c r="C509">
        <v>0.5</v>
      </c>
      <c r="D509" t="s">
        <v>3883</v>
      </c>
    </row>
    <row r="510" spans="1:5" x14ac:dyDescent="0.25">
      <c r="A510" t="s">
        <v>813</v>
      </c>
      <c r="B510">
        <v>3.9</v>
      </c>
      <c r="C510">
        <v>0.62</v>
      </c>
      <c r="D510" t="s">
        <v>3883</v>
      </c>
      <c r="E510" t="s">
        <v>3882</v>
      </c>
    </row>
    <row r="511" spans="1:5" x14ac:dyDescent="0.25">
      <c r="A511" t="s">
        <v>2751</v>
      </c>
      <c r="B511">
        <v>3.9</v>
      </c>
      <c r="C511">
        <v>0.6</v>
      </c>
      <c r="D511" t="s">
        <v>3904</v>
      </c>
    </row>
    <row r="512" spans="1:5" x14ac:dyDescent="0.25">
      <c r="A512" t="s">
        <v>2750</v>
      </c>
      <c r="B512">
        <v>3.9</v>
      </c>
      <c r="C512">
        <v>0.4</v>
      </c>
      <c r="D512" t="s">
        <v>3883</v>
      </c>
    </row>
    <row r="513" spans="1:7" x14ac:dyDescent="0.25">
      <c r="A513" t="s">
        <v>2749</v>
      </c>
      <c r="B513">
        <v>2</v>
      </c>
      <c r="C513">
        <v>0.35</v>
      </c>
      <c r="D513" t="s">
        <v>3885</v>
      </c>
    </row>
    <row r="514" spans="1:7" x14ac:dyDescent="0.25">
      <c r="A514" t="s">
        <v>2748</v>
      </c>
      <c r="B514">
        <v>2.0609999999999999</v>
      </c>
      <c r="C514">
        <v>0.35</v>
      </c>
      <c r="D514" t="s">
        <v>3885</v>
      </c>
    </row>
    <row r="515" spans="1:7" x14ac:dyDescent="0.25">
      <c r="A515" t="s">
        <v>2747</v>
      </c>
      <c r="B515">
        <v>2.1</v>
      </c>
      <c r="C515">
        <v>0.35</v>
      </c>
      <c r="D515" t="s">
        <v>3885</v>
      </c>
    </row>
    <row r="516" spans="1:7" x14ac:dyDescent="0.25">
      <c r="A516" t="s">
        <v>815</v>
      </c>
      <c r="B516">
        <v>4.5999999999999996</v>
      </c>
      <c r="C516">
        <v>0.01</v>
      </c>
      <c r="D516" t="s">
        <v>3883</v>
      </c>
      <c r="E516" t="s">
        <v>3882</v>
      </c>
    </row>
    <row r="517" spans="1:7" x14ac:dyDescent="0.25">
      <c r="A517" t="s">
        <v>817</v>
      </c>
      <c r="B517">
        <v>4.53</v>
      </c>
      <c r="C517">
        <v>0.4</v>
      </c>
      <c r="D517" t="s">
        <v>3883</v>
      </c>
      <c r="E517" t="s">
        <v>3882</v>
      </c>
    </row>
    <row r="518" spans="1:7" x14ac:dyDescent="0.25">
      <c r="A518" t="s">
        <v>823</v>
      </c>
      <c r="B518">
        <v>3.8</v>
      </c>
      <c r="C518">
        <v>0.04</v>
      </c>
      <c r="D518" t="s">
        <v>3892</v>
      </c>
      <c r="E518" t="s">
        <v>3891</v>
      </c>
    </row>
    <row r="519" spans="1:7" x14ac:dyDescent="0.25">
      <c r="A519" t="s">
        <v>2746</v>
      </c>
      <c r="B519">
        <v>4.2</v>
      </c>
      <c r="C519">
        <v>0.62</v>
      </c>
      <c r="D519" t="s">
        <v>3883</v>
      </c>
      <c r="E519" t="s">
        <v>3882</v>
      </c>
    </row>
    <row r="520" spans="1:7" x14ac:dyDescent="0.25">
      <c r="A520" t="s">
        <v>2745</v>
      </c>
      <c r="B520">
        <v>2.1</v>
      </c>
      <c r="C520">
        <v>0.35</v>
      </c>
      <c r="D520" t="s">
        <v>3885</v>
      </c>
    </row>
    <row r="521" spans="1:7" x14ac:dyDescent="0.25">
      <c r="A521" t="s">
        <v>2744</v>
      </c>
      <c r="B521">
        <v>2.2850000000000001</v>
      </c>
      <c r="C521">
        <v>0.35</v>
      </c>
      <c r="D521" t="s">
        <v>3885</v>
      </c>
    </row>
    <row r="522" spans="1:7" x14ac:dyDescent="0.25">
      <c r="A522" t="s">
        <v>837</v>
      </c>
      <c r="B522">
        <v>3.2</v>
      </c>
      <c r="C522">
        <v>0.37</v>
      </c>
      <c r="D522" t="s">
        <v>3883</v>
      </c>
      <c r="E522" t="s">
        <v>3952</v>
      </c>
      <c r="F522">
        <v>3.5882842739999998</v>
      </c>
      <c r="G522" t="s">
        <v>3890</v>
      </c>
    </row>
    <row r="523" spans="1:7" x14ac:dyDescent="0.25">
      <c r="A523" t="s">
        <v>2743</v>
      </c>
      <c r="B523">
        <v>3.6</v>
      </c>
      <c r="C523">
        <v>0.5</v>
      </c>
      <c r="D523" t="s">
        <v>3883</v>
      </c>
      <c r="E523" t="s">
        <v>3882</v>
      </c>
    </row>
    <row r="524" spans="1:7" x14ac:dyDescent="0.25">
      <c r="A524" t="s">
        <v>2742</v>
      </c>
      <c r="B524">
        <v>4.3</v>
      </c>
      <c r="C524">
        <v>0.67</v>
      </c>
      <c r="D524" t="s">
        <v>3883</v>
      </c>
      <c r="E524" t="s">
        <v>3882</v>
      </c>
    </row>
    <row r="525" spans="1:7" x14ac:dyDescent="0.25">
      <c r="A525" t="s">
        <v>841</v>
      </c>
      <c r="B525">
        <v>3.8</v>
      </c>
      <c r="C525">
        <v>0.3</v>
      </c>
      <c r="D525" t="s">
        <v>3883</v>
      </c>
      <c r="E525" t="s">
        <v>3882</v>
      </c>
    </row>
    <row r="526" spans="1:7" x14ac:dyDescent="0.25">
      <c r="A526" t="s">
        <v>845</v>
      </c>
      <c r="B526">
        <v>3.75</v>
      </c>
      <c r="C526">
        <v>0.04</v>
      </c>
      <c r="D526" t="s">
        <v>3881</v>
      </c>
      <c r="E526" t="s">
        <v>3880</v>
      </c>
    </row>
    <row r="527" spans="1:7" x14ac:dyDescent="0.25">
      <c r="A527" t="s">
        <v>2741</v>
      </c>
      <c r="B527">
        <v>4.01</v>
      </c>
      <c r="C527">
        <v>0.04</v>
      </c>
      <c r="D527" t="s">
        <v>3881</v>
      </c>
      <c r="E527" t="s">
        <v>3880</v>
      </c>
    </row>
    <row r="528" spans="1:7" x14ac:dyDescent="0.25">
      <c r="A528" t="s">
        <v>849</v>
      </c>
      <c r="B528">
        <v>4.26</v>
      </c>
      <c r="C528">
        <v>0.02</v>
      </c>
      <c r="D528" t="s">
        <v>3881</v>
      </c>
      <c r="E528" t="s">
        <v>3880</v>
      </c>
      <c r="F528">
        <v>3.86</v>
      </c>
      <c r="G528" t="s">
        <v>3879</v>
      </c>
    </row>
    <row r="529" spans="1:9" x14ac:dyDescent="0.25">
      <c r="A529" t="s">
        <v>853</v>
      </c>
      <c r="B529">
        <v>3.3</v>
      </c>
      <c r="C529">
        <v>0.2</v>
      </c>
      <c r="D529" t="s">
        <v>3883</v>
      </c>
      <c r="E529" t="s">
        <v>3882</v>
      </c>
      <c r="F529">
        <v>3.619023066</v>
      </c>
      <c r="G529" t="s">
        <v>3890</v>
      </c>
    </row>
    <row r="530" spans="1:9" x14ac:dyDescent="0.25">
      <c r="A530" t="s">
        <v>856</v>
      </c>
      <c r="B530">
        <v>3.7</v>
      </c>
      <c r="C530">
        <v>0.52</v>
      </c>
      <c r="D530" t="s">
        <v>3883</v>
      </c>
      <c r="E530" t="s">
        <v>3882</v>
      </c>
      <c r="F530">
        <v>3.5599941159999999</v>
      </c>
      <c r="G530" t="s">
        <v>3890</v>
      </c>
    </row>
    <row r="531" spans="1:9" x14ac:dyDescent="0.25">
      <c r="A531" t="s">
        <v>2740</v>
      </c>
      <c r="B531">
        <v>2.4</v>
      </c>
      <c r="C531">
        <v>0.35</v>
      </c>
      <c r="D531" t="s">
        <v>3885</v>
      </c>
    </row>
    <row r="532" spans="1:9" x14ac:dyDescent="0.25">
      <c r="A532" t="s">
        <v>2739</v>
      </c>
      <c r="B532">
        <v>2.9</v>
      </c>
      <c r="C532">
        <v>0.35</v>
      </c>
      <c r="D532" t="s">
        <v>3892</v>
      </c>
      <c r="E532" t="s">
        <v>3948</v>
      </c>
    </row>
    <row r="533" spans="1:9" x14ac:dyDescent="0.25">
      <c r="A533" t="s">
        <v>871</v>
      </c>
      <c r="B533">
        <v>4</v>
      </c>
      <c r="C533">
        <v>0.04</v>
      </c>
      <c r="D533" t="s">
        <v>3892</v>
      </c>
      <c r="E533" t="s">
        <v>3891</v>
      </c>
      <c r="F533" t="s">
        <v>3951</v>
      </c>
      <c r="H533">
        <v>3.95</v>
      </c>
      <c r="I533" t="s">
        <v>3879</v>
      </c>
    </row>
    <row r="534" spans="1:9" x14ac:dyDescent="0.25">
      <c r="A534" t="s">
        <v>877</v>
      </c>
      <c r="B534">
        <v>3.9</v>
      </c>
      <c r="C534">
        <v>0.01</v>
      </c>
      <c r="D534" t="s">
        <v>3881</v>
      </c>
      <c r="E534" t="s">
        <v>3880</v>
      </c>
    </row>
    <row r="535" spans="1:9" x14ac:dyDescent="0.25">
      <c r="A535" t="s">
        <v>881</v>
      </c>
      <c r="B535">
        <v>3.5</v>
      </c>
      <c r="C535">
        <v>0.35</v>
      </c>
      <c r="D535" t="s">
        <v>3883</v>
      </c>
      <c r="E535" t="s">
        <v>3882</v>
      </c>
    </row>
    <row r="536" spans="1:9" x14ac:dyDescent="0.25">
      <c r="A536" t="s">
        <v>886</v>
      </c>
      <c r="B536">
        <v>3.87</v>
      </c>
      <c r="C536">
        <v>0.04</v>
      </c>
      <c r="D536" t="s">
        <v>3881</v>
      </c>
      <c r="E536" t="s">
        <v>3880</v>
      </c>
      <c r="F536">
        <v>3.82</v>
      </c>
      <c r="G536" t="s">
        <v>3879</v>
      </c>
    </row>
    <row r="537" spans="1:9" x14ac:dyDescent="0.25">
      <c r="A537" t="s">
        <v>2738</v>
      </c>
      <c r="B537">
        <v>4.5</v>
      </c>
      <c r="C537">
        <v>0.8</v>
      </c>
    </row>
    <row r="538" spans="1:9" x14ac:dyDescent="0.25">
      <c r="A538" t="s">
        <v>889</v>
      </c>
      <c r="B538">
        <v>4.2</v>
      </c>
      <c r="C538">
        <v>0.28000000000000003</v>
      </c>
      <c r="D538" t="s">
        <v>3894</v>
      </c>
      <c r="E538" t="s">
        <v>3941</v>
      </c>
    </row>
    <row r="539" spans="1:9" x14ac:dyDescent="0.25">
      <c r="A539" t="s">
        <v>2737</v>
      </c>
      <c r="B539">
        <v>2.5</v>
      </c>
      <c r="C539">
        <v>0.35</v>
      </c>
    </row>
    <row r="540" spans="1:9" x14ac:dyDescent="0.25">
      <c r="A540" t="s">
        <v>2736</v>
      </c>
      <c r="B540">
        <v>3.2</v>
      </c>
      <c r="C540">
        <v>0.35</v>
      </c>
      <c r="D540" t="s">
        <v>3892</v>
      </c>
      <c r="E540" t="s">
        <v>3948</v>
      </c>
    </row>
    <row r="541" spans="1:9" x14ac:dyDescent="0.25">
      <c r="A541" t="s">
        <v>2735</v>
      </c>
      <c r="B541">
        <v>2.5</v>
      </c>
      <c r="C541">
        <v>0.35</v>
      </c>
      <c r="D541" t="s">
        <v>3885</v>
      </c>
    </row>
    <row r="542" spans="1:9" x14ac:dyDescent="0.25">
      <c r="A542" t="s">
        <v>2734</v>
      </c>
      <c r="B542">
        <v>2.5</v>
      </c>
      <c r="C542">
        <v>0.35</v>
      </c>
    </row>
    <row r="543" spans="1:9" x14ac:dyDescent="0.25">
      <c r="A543" t="s">
        <v>2733</v>
      </c>
      <c r="B543">
        <v>2.5</v>
      </c>
      <c r="C543">
        <v>0.35</v>
      </c>
      <c r="D543" t="s">
        <v>3885</v>
      </c>
    </row>
    <row r="544" spans="1:9" x14ac:dyDescent="0.25">
      <c r="A544" t="s">
        <v>2732</v>
      </c>
      <c r="B544">
        <v>2.5</v>
      </c>
      <c r="C544">
        <v>0.35</v>
      </c>
    </row>
    <row r="545" spans="1:7" x14ac:dyDescent="0.25">
      <c r="A545" t="s">
        <v>2731</v>
      </c>
      <c r="B545">
        <v>3.7</v>
      </c>
      <c r="C545">
        <v>0.35</v>
      </c>
    </row>
    <row r="546" spans="1:7" x14ac:dyDescent="0.25">
      <c r="A546" t="s">
        <v>2730</v>
      </c>
      <c r="B546">
        <v>2.5</v>
      </c>
      <c r="C546">
        <v>0.35</v>
      </c>
      <c r="D546" t="s">
        <v>3885</v>
      </c>
    </row>
    <row r="547" spans="1:7" x14ac:dyDescent="0.25">
      <c r="A547" t="s">
        <v>2729</v>
      </c>
      <c r="B547">
        <v>2.5</v>
      </c>
      <c r="C547">
        <v>0.35</v>
      </c>
      <c r="D547" t="s">
        <v>3885</v>
      </c>
    </row>
    <row r="548" spans="1:7" x14ac:dyDescent="0.25">
      <c r="A548" t="s">
        <v>2728</v>
      </c>
      <c r="B548">
        <v>2.5</v>
      </c>
      <c r="C548">
        <v>0.35</v>
      </c>
      <c r="D548" t="s">
        <v>3885</v>
      </c>
    </row>
    <row r="549" spans="1:7" x14ac:dyDescent="0.25">
      <c r="A549" t="s">
        <v>901</v>
      </c>
      <c r="B549">
        <v>3.4</v>
      </c>
      <c r="C549">
        <v>0.5</v>
      </c>
      <c r="D549" t="s">
        <v>3883</v>
      </c>
      <c r="E549" t="s">
        <v>3882</v>
      </c>
      <c r="F549">
        <v>3.1809467919999999</v>
      </c>
      <c r="G549" t="s">
        <v>3890</v>
      </c>
    </row>
    <row r="550" spans="1:7" x14ac:dyDescent="0.25">
      <c r="A550" t="s">
        <v>2727</v>
      </c>
      <c r="B550">
        <v>2</v>
      </c>
      <c r="C550">
        <v>0.35</v>
      </c>
      <c r="D550" t="s">
        <v>3887</v>
      </c>
      <c r="E550" t="s">
        <v>3886</v>
      </c>
    </row>
    <row r="551" spans="1:7" x14ac:dyDescent="0.25">
      <c r="A551" t="s">
        <v>904</v>
      </c>
      <c r="B551">
        <v>2.8</v>
      </c>
      <c r="C551">
        <v>0.33</v>
      </c>
      <c r="D551" t="s">
        <v>3883</v>
      </c>
      <c r="E551" t="s">
        <v>3882</v>
      </c>
    </row>
    <row r="552" spans="1:7" x14ac:dyDescent="0.25">
      <c r="A552" t="s">
        <v>907</v>
      </c>
      <c r="B552">
        <v>2.2000000000000002</v>
      </c>
      <c r="C552">
        <v>0.1</v>
      </c>
      <c r="D552" t="s">
        <v>3883</v>
      </c>
      <c r="E552" t="s">
        <v>3882</v>
      </c>
    </row>
    <row r="553" spans="1:7" x14ac:dyDescent="0.25">
      <c r="A553" t="s">
        <v>2726</v>
      </c>
      <c r="B553">
        <v>2.9</v>
      </c>
      <c r="C553">
        <v>0.38</v>
      </c>
      <c r="D553" t="s">
        <v>3883</v>
      </c>
      <c r="E553" t="s">
        <v>3882</v>
      </c>
    </row>
    <row r="554" spans="1:7" x14ac:dyDescent="0.25">
      <c r="A554" t="s">
        <v>2724</v>
      </c>
      <c r="B554">
        <v>3.92</v>
      </c>
      <c r="C554">
        <v>0.03</v>
      </c>
      <c r="D554" t="s">
        <v>3892</v>
      </c>
      <c r="E554" t="s">
        <v>3950</v>
      </c>
    </row>
    <row r="555" spans="1:7" x14ac:dyDescent="0.25">
      <c r="A555" t="s">
        <v>2723</v>
      </c>
      <c r="B555">
        <v>4</v>
      </c>
      <c r="C555">
        <v>0.03</v>
      </c>
      <c r="D555" t="s">
        <v>3892</v>
      </c>
      <c r="E555" t="s">
        <v>3891</v>
      </c>
      <c r="F555">
        <v>3.97</v>
      </c>
      <c r="G555" t="s">
        <v>3879</v>
      </c>
    </row>
    <row r="556" spans="1:7" x14ac:dyDescent="0.25">
      <c r="A556" t="s">
        <v>2722</v>
      </c>
      <c r="B556">
        <v>4</v>
      </c>
      <c r="C556">
        <v>0.03</v>
      </c>
      <c r="D556" t="s">
        <v>3892</v>
      </c>
      <c r="E556" t="s">
        <v>3891</v>
      </c>
      <c r="F556">
        <v>3.97</v>
      </c>
      <c r="G556" t="s">
        <v>3879</v>
      </c>
    </row>
    <row r="557" spans="1:7" x14ac:dyDescent="0.25">
      <c r="A557" t="s">
        <v>2721</v>
      </c>
      <c r="B557">
        <v>3.95</v>
      </c>
      <c r="C557">
        <v>0.03</v>
      </c>
      <c r="D557" t="s">
        <v>3892</v>
      </c>
      <c r="E557" t="s">
        <v>3891</v>
      </c>
    </row>
    <row r="558" spans="1:7" x14ac:dyDescent="0.25">
      <c r="A558" t="s">
        <v>2720</v>
      </c>
      <c r="B558">
        <v>3.95</v>
      </c>
      <c r="C558">
        <v>0.03</v>
      </c>
      <c r="D558" t="s">
        <v>3901</v>
      </c>
      <c r="E558" t="s">
        <v>3949</v>
      </c>
    </row>
    <row r="559" spans="1:7" x14ac:dyDescent="0.25">
      <c r="A559" t="s">
        <v>2719</v>
      </c>
      <c r="B559">
        <v>3.9</v>
      </c>
      <c r="C559">
        <v>0.02</v>
      </c>
      <c r="D559" t="s">
        <v>3892</v>
      </c>
      <c r="E559" t="s">
        <v>3891</v>
      </c>
      <c r="F559">
        <v>3.85</v>
      </c>
      <c r="G559" t="s">
        <v>3879</v>
      </c>
    </row>
    <row r="560" spans="1:7" x14ac:dyDescent="0.25">
      <c r="A560" t="s">
        <v>916</v>
      </c>
      <c r="B560">
        <v>4.55</v>
      </c>
      <c r="C560">
        <v>0.17</v>
      </c>
      <c r="D560" t="s">
        <v>3881</v>
      </c>
      <c r="E560" t="s">
        <v>3880</v>
      </c>
    </row>
    <row r="561" spans="1:5" x14ac:dyDescent="0.25">
      <c r="A561" t="s">
        <v>918</v>
      </c>
      <c r="B561">
        <v>4.54</v>
      </c>
      <c r="C561">
        <v>0.17</v>
      </c>
      <c r="D561" t="s">
        <v>3881</v>
      </c>
      <c r="E561" t="s">
        <v>3880</v>
      </c>
    </row>
    <row r="562" spans="1:5" x14ac:dyDescent="0.25">
      <c r="A562" t="s">
        <v>2718</v>
      </c>
      <c r="B562">
        <v>4.49</v>
      </c>
      <c r="C562">
        <v>0.03</v>
      </c>
      <c r="D562" t="s">
        <v>3881</v>
      </c>
      <c r="E562" t="s">
        <v>3897</v>
      </c>
    </row>
    <row r="563" spans="1:5" x14ac:dyDescent="0.25">
      <c r="A563" t="s">
        <v>2717</v>
      </c>
      <c r="B563">
        <v>4.59</v>
      </c>
      <c r="C563">
        <v>0.03</v>
      </c>
      <c r="D563" t="s">
        <v>3881</v>
      </c>
      <c r="E563" t="s">
        <v>3897</v>
      </c>
    </row>
    <row r="564" spans="1:5" x14ac:dyDescent="0.25">
      <c r="A564" t="s">
        <v>2716</v>
      </c>
      <c r="B564">
        <v>4.51</v>
      </c>
      <c r="C564">
        <v>0.05</v>
      </c>
      <c r="D564" t="s">
        <v>3881</v>
      </c>
      <c r="E564" t="s">
        <v>3897</v>
      </c>
    </row>
    <row r="565" spans="1:5" x14ac:dyDescent="0.25">
      <c r="A565" t="s">
        <v>921</v>
      </c>
      <c r="B565">
        <v>4.57</v>
      </c>
      <c r="C565">
        <v>0.16</v>
      </c>
      <c r="D565" t="s">
        <v>3881</v>
      </c>
      <c r="E565" t="s">
        <v>3880</v>
      </c>
    </row>
    <row r="566" spans="1:5" x14ac:dyDescent="0.25">
      <c r="A566" t="s">
        <v>2715</v>
      </c>
      <c r="B566">
        <v>4.2</v>
      </c>
      <c r="C566">
        <v>0.03</v>
      </c>
      <c r="D566" t="s">
        <v>3892</v>
      </c>
      <c r="E566" t="s">
        <v>3891</v>
      </c>
    </row>
    <row r="567" spans="1:5" x14ac:dyDescent="0.25">
      <c r="A567" t="s">
        <v>2714</v>
      </c>
      <c r="B567">
        <v>4.0999999999999996</v>
      </c>
      <c r="C567">
        <v>0.02</v>
      </c>
      <c r="D567" t="s">
        <v>3892</v>
      </c>
      <c r="E567" t="s">
        <v>3891</v>
      </c>
    </row>
    <row r="568" spans="1:5" x14ac:dyDescent="0.25">
      <c r="A568" t="s">
        <v>2713</v>
      </c>
      <c r="B568">
        <v>4.55</v>
      </c>
      <c r="C568">
        <v>0.17</v>
      </c>
      <c r="D568" t="s">
        <v>3881</v>
      </c>
      <c r="E568" t="s">
        <v>3880</v>
      </c>
    </row>
    <row r="569" spans="1:5" x14ac:dyDescent="0.25">
      <c r="A569" t="s">
        <v>2712</v>
      </c>
      <c r="B569">
        <v>2.2000000000000002</v>
      </c>
      <c r="C569">
        <v>0.35</v>
      </c>
      <c r="D569" t="s">
        <v>3885</v>
      </c>
    </row>
    <row r="570" spans="1:5" x14ac:dyDescent="0.25">
      <c r="A570" t="s">
        <v>2711</v>
      </c>
      <c r="B570">
        <v>2.2000000000000002</v>
      </c>
      <c r="C570">
        <v>0.35</v>
      </c>
      <c r="D570" t="s">
        <v>3885</v>
      </c>
    </row>
    <row r="571" spans="1:5" x14ac:dyDescent="0.25">
      <c r="A571" t="s">
        <v>2710</v>
      </c>
      <c r="B571">
        <v>2.2000000000000002</v>
      </c>
      <c r="C571">
        <v>0.35</v>
      </c>
      <c r="D571" t="s">
        <v>3885</v>
      </c>
    </row>
    <row r="572" spans="1:5" x14ac:dyDescent="0.25">
      <c r="A572" t="s">
        <v>2709</v>
      </c>
      <c r="B572">
        <v>2.37</v>
      </c>
      <c r="C572">
        <v>0.35</v>
      </c>
      <c r="D572" t="s">
        <v>3885</v>
      </c>
    </row>
    <row r="573" spans="1:5" x14ac:dyDescent="0.25">
      <c r="A573" t="s">
        <v>2708</v>
      </c>
      <c r="B573">
        <v>2.34</v>
      </c>
      <c r="C573">
        <v>0.35</v>
      </c>
      <c r="D573" t="s">
        <v>3885</v>
      </c>
    </row>
    <row r="574" spans="1:5" x14ac:dyDescent="0.25">
      <c r="A574" t="s">
        <v>2707</v>
      </c>
      <c r="B574">
        <v>4.55</v>
      </c>
      <c r="C574">
        <v>3.5927269999999997E-2</v>
      </c>
      <c r="D574" t="s">
        <v>3881</v>
      </c>
      <c r="E574" t="s">
        <v>3897</v>
      </c>
    </row>
    <row r="575" spans="1:5" x14ac:dyDescent="0.25">
      <c r="A575" t="s">
        <v>2706</v>
      </c>
      <c r="B575">
        <v>4.1100000000000003</v>
      </c>
      <c r="C575">
        <v>3.2957710000000001E-2</v>
      </c>
      <c r="D575" t="s">
        <v>3881</v>
      </c>
      <c r="E575" t="s">
        <v>3897</v>
      </c>
    </row>
    <row r="576" spans="1:5" x14ac:dyDescent="0.25">
      <c r="A576" t="s">
        <v>2705</v>
      </c>
      <c r="B576">
        <v>4.63</v>
      </c>
      <c r="C576">
        <v>2.9086339999999999E-2</v>
      </c>
      <c r="D576" t="s">
        <v>3881</v>
      </c>
      <c r="E576" t="s">
        <v>3897</v>
      </c>
    </row>
    <row r="577" spans="1:5" x14ac:dyDescent="0.25">
      <c r="A577" t="s">
        <v>2704</v>
      </c>
      <c r="B577">
        <v>2.6</v>
      </c>
      <c r="C577">
        <v>0.35</v>
      </c>
      <c r="D577" t="s">
        <v>3901</v>
      </c>
      <c r="E577" t="s">
        <v>3948</v>
      </c>
    </row>
    <row r="578" spans="1:5" x14ac:dyDescent="0.25">
      <c r="A578" t="s">
        <v>2703</v>
      </c>
      <c r="B578">
        <v>2.5</v>
      </c>
      <c r="C578">
        <v>0.35</v>
      </c>
      <c r="D578" t="s">
        <v>3885</v>
      </c>
    </row>
    <row r="579" spans="1:5" x14ac:dyDescent="0.25">
      <c r="A579" t="s">
        <v>2702</v>
      </c>
      <c r="B579">
        <v>3.4</v>
      </c>
      <c r="C579">
        <v>0.5</v>
      </c>
      <c r="D579" t="s">
        <v>3883</v>
      </c>
      <c r="E579" t="s">
        <v>3882</v>
      </c>
    </row>
    <row r="580" spans="1:5" x14ac:dyDescent="0.25">
      <c r="A580" t="s">
        <v>945</v>
      </c>
      <c r="B580">
        <v>3.5</v>
      </c>
      <c r="C580">
        <v>0.4</v>
      </c>
      <c r="D580" t="s">
        <v>3883</v>
      </c>
      <c r="E580" t="s">
        <v>3882</v>
      </c>
    </row>
    <row r="581" spans="1:5" x14ac:dyDescent="0.25">
      <c r="A581" t="s">
        <v>947</v>
      </c>
      <c r="B581">
        <v>4.5</v>
      </c>
      <c r="C581">
        <v>0.8</v>
      </c>
      <c r="D581" t="s">
        <v>3883</v>
      </c>
      <c r="E581" t="s">
        <v>3882</v>
      </c>
    </row>
    <row r="582" spans="1:5" x14ac:dyDescent="0.25">
      <c r="A582" t="s">
        <v>2701</v>
      </c>
      <c r="B582">
        <v>4.5</v>
      </c>
      <c r="C582">
        <v>0.8</v>
      </c>
      <c r="D582" t="s">
        <v>3883</v>
      </c>
      <c r="E582" t="s">
        <v>3882</v>
      </c>
    </row>
    <row r="583" spans="1:5" x14ac:dyDescent="0.25">
      <c r="A583" t="s">
        <v>2700</v>
      </c>
      <c r="B583">
        <v>2</v>
      </c>
      <c r="C583">
        <v>0.35</v>
      </c>
      <c r="D583" t="s">
        <v>3887</v>
      </c>
      <c r="E583" t="s">
        <v>3886</v>
      </c>
    </row>
    <row r="584" spans="1:5" x14ac:dyDescent="0.25">
      <c r="A584" t="s">
        <v>2699</v>
      </c>
      <c r="B584">
        <v>2.94</v>
      </c>
      <c r="C584">
        <v>0.45</v>
      </c>
      <c r="D584" t="s">
        <v>3883</v>
      </c>
      <c r="E584" t="s">
        <v>3918</v>
      </c>
    </row>
    <row r="585" spans="1:5" x14ac:dyDescent="0.25">
      <c r="A585" t="s">
        <v>2698</v>
      </c>
      <c r="B585">
        <v>4.5</v>
      </c>
      <c r="C585">
        <v>0.4</v>
      </c>
      <c r="D585" t="s">
        <v>3883</v>
      </c>
      <c r="E585" t="s">
        <v>3882</v>
      </c>
    </row>
    <row r="586" spans="1:5" x14ac:dyDescent="0.25">
      <c r="A586" t="s">
        <v>2697</v>
      </c>
      <c r="B586">
        <v>4.5</v>
      </c>
      <c r="C586">
        <v>0.3</v>
      </c>
      <c r="D586" t="s">
        <v>3883</v>
      </c>
      <c r="E586" t="s">
        <v>3882</v>
      </c>
    </row>
    <row r="587" spans="1:5" x14ac:dyDescent="0.25">
      <c r="A587" t="s">
        <v>955</v>
      </c>
      <c r="B587">
        <v>3.9</v>
      </c>
      <c r="C587">
        <v>0.04</v>
      </c>
      <c r="D587" t="s">
        <v>3892</v>
      </c>
      <c r="E587" t="s">
        <v>3891</v>
      </c>
    </row>
    <row r="588" spans="1:5" x14ac:dyDescent="0.25">
      <c r="A588" t="s">
        <v>2696</v>
      </c>
      <c r="B588">
        <v>3.2</v>
      </c>
      <c r="C588">
        <v>0.1</v>
      </c>
      <c r="D588" t="s">
        <v>3883</v>
      </c>
      <c r="E588" t="s">
        <v>3882</v>
      </c>
    </row>
    <row r="589" spans="1:5" x14ac:dyDescent="0.25">
      <c r="A589" t="s">
        <v>2695</v>
      </c>
      <c r="B589">
        <v>2.2000000000000002</v>
      </c>
      <c r="C589">
        <v>0.35</v>
      </c>
      <c r="D589" t="s">
        <v>3885</v>
      </c>
    </row>
    <row r="590" spans="1:5" x14ac:dyDescent="0.25">
      <c r="A590" t="s">
        <v>962</v>
      </c>
      <c r="B590">
        <v>3</v>
      </c>
      <c r="C590">
        <v>0.1</v>
      </c>
      <c r="D590" t="s">
        <v>3883</v>
      </c>
      <c r="E590" t="s">
        <v>3882</v>
      </c>
    </row>
    <row r="591" spans="1:5" x14ac:dyDescent="0.25">
      <c r="A591" t="s">
        <v>2694</v>
      </c>
      <c r="B591">
        <v>2.2000000000000002</v>
      </c>
      <c r="C591">
        <v>0.35</v>
      </c>
      <c r="D591" t="s">
        <v>3885</v>
      </c>
    </row>
    <row r="592" spans="1:5" x14ac:dyDescent="0.25">
      <c r="A592" t="s">
        <v>2693</v>
      </c>
      <c r="B592">
        <v>3.3</v>
      </c>
      <c r="C592">
        <v>0.5</v>
      </c>
      <c r="D592" t="s">
        <v>3883</v>
      </c>
      <c r="E592" t="s">
        <v>3882</v>
      </c>
    </row>
    <row r="593" spans="1:9" x14ac:dyDescent="0.25">
      <c r="A593" t="s">
        <v>965</v>
      </c>
      <c r="B593">
        <v>3.9</v>
      </c>
      <c r="C593">
        <v>0.18</v>
      </c>
      <c r="D593" t="s">
        <v>3892</v>
      </c>
      <c r="E593" t="s">
        <v>3891</v>
      </c>
      <c r="F593">
        <v>3.93</v>
      </c>
      <c r="G593" t="s">
        <v>3879</v>
      </c>
    </row>
    <row r="594" spans="1:9" x14ac:dyDescent="0.25">
      <c r="A594" t="s">
        <v>2692</v>
      </c>
      <c r="B594">
        <v>2</v>
      </c>
      <c r="C594">
        <v>0.35</v>
      </c>
      <c r="D594" t="s">
        <v>3887</v>
      </c>
      <c r="E594" t="s">
        <v>3886</v>
      </c>
    </row>
    <row r="595" spans="1:9" x14ac:dyDescent="0.25">
      <c r="A595" t="s">
        <v>2691</v>
      </c>
      <c r="B595">
        <v>2</v>
      </c>
      <c r="C595">
        <v>0.35</v>
      </c>
      <c r="D595" t="s">
        <v>3887</v>
      </c>
      <c r="E595" t="s">
        <v>3886</v>
      </c>
    </row>
    <row r="596" spans="1:9" x14ac:dyDescent="0.25">
      <c r="A596" t="s">
        <v>976</v>
      </c>
      <c r="B596">
        <v>4.0999999999999996</v>
      </c>
      <c r="C596">
        <v>0.03</v>
      </c>
      <c r="D596" t="s">
        <v>3892</v>
      </c>
      <c r="E596" t="s">
        <v>3891</v>
      </c>
      <c r="F596">
        <v>4.05</v>
      </c>
      <c r="G596" t="s">
        <v>3879</v>
      </c>
    </row>
    <row r="597" spans="1:9" x14ac:dyDescent="0.25">
      <c r="A597" t="s">
        <v>981</v>
      </c>
      <c r="B597">
        <v>4.5599999999999996</v>
      </c>
      <c r="C597">
        <v>0.02</v>
      </c>
      <c r="D597" t="s">
        <v>3881</v>
      </c>
      <c r="E597" t="s">
        <v>3880</v>
      </c>
    </row>
    <row r="598" spans="1:9" x14ac:dyDescent="0.25">
      <c r="A598" t="s">
        <v>3947</v>
      </c>
      <c r="B598">
        <v>2.7</v>
      </c>
      <c r="C598" t="s">
        <v>3937</v>
      </c>
    </row>
    <row r="599" spans="1:9" x14ac:dyDescent="0.25">
      <c r="A599" t="s">
        <v>3946</v>
      </c>
      <c r="B599">
        <v>4.2074103950000001</v>
      </c>
      <c r="C599" t="s">
        <v>3890</v>
      </c>
      <c r="E599">
        <v>3.3</v>
      </c>
      <c r="F599" t="s">
        <v>3937</v>
      </c>
    </row>
    <row r="600" spans="1:9" x14ac:dyDescent="0.25">
      <c r="A600" t="s">
        <v>3945</v>
      </c>
      <c r="B600">
        <v>4.6016054840000002</v>
      </c>
      <c r="C600" t="s">
        <v>3890</v>
      </c>
    </row>
    <row r="601" spans="1:9" x14ac:dyDescent="0.25">
      <c r="A601" t="s">
        <v>2690</v>
      </c>
      <c r="B601">
        <v>4.21</v>
      </c>
      <c r="C601">
        <v>0.04</v>
      </c>
      <c r="D601" t="s">
        <v>3881</v>
      </c>
      <c r="E601" t="s">
        <v>3880</v>
      </c>
    </row>
    <row r="602" spans="1:9" x14ac:dyDescent="0.25">
      <c r="A602" t="s">
        <v>2689</v>
      </c>
      <c r="B602">
        <v>4.5599999999999996</v>
      </c>
      <c r="C602">
        <v>0.03</v>
      </c>
      <c r="D602" t="s">
        <v>3881</v>
      </c>
      <c r="E602" t="s">
        <v>3880</v>
      </c>
    </row>
    <row r="603" spans="1:9" x14ac:dyDescent="0.25">
      <c r="A603" t="s">
        <v>2688</v>
      </c>
      <c r="B603">
        <v>4.5</v>
      </c>
      <c r="C603">
        <v>0.8</v>
      </c>
      <c r="D603" t="s">
        <v>3944</v>
      </c>
    </row>
    <row r="604" spans="1:9" x14ac:dyDescent="0.25">
      <c r="A604" t="s">
        <v>2687</v>
      </c>
      <c r="B604">
        <v>4.3</v>
      </c>
      <c r="C604">
        <v>0.35</v>
      </c>
      <c r="D604" t="s">
        <v>3904</v>
      </c>
    </row>
    <row r="605" spans="1:9" x14ac:dyDescent="0.25">
      <c r="A605" t="s">
        <v>989</v>
      </c>
      <c r="B605" t="s">
        <v>3943</v>
      </c>
      <c r="C605">
        <v>0.41</v>
      </c>
      <c r="D605" t="s">
        <v>3883</v>
      </c>
      <c r="E605" t="s">
        <v>3882</v>
      </c>
    </row>
    <row r="606" spans="1:9" x14ac:dyDescent="0.25">
      <c r="A606" t="s">
        <v>2686</v>
      </c>
      <c r="B606">
        <v>3.43</v>
      </c>
      <c r="C606">
        <v>0.41</v>
      </c>
      <c r="D606" t="s">
        <v>3899</v>
      </c>
      <c r="E606" t="s">
        <v>3898</v>
      </c>
    </row>
    <row r="607" spans="1:9" x14ac:dyDescent="0.25">
      <c r="A607" t="s">
        <v>997</v>
      </c>
      <c r="B607">
        <v>3.8</v>
      </c>
      <c r="C607">
        <v>0.04</v>
      </c>
      <c r="D607" t="s">
        <v>3892</v>
      </c>
      <c r="E607" t="s">
        <v>3891</v>
      </c>
      <c r="F607" t="s">
        <v>3942</v>
      </c>
      <c r="H607">
        <v>3.75</v>
      </c>
      <c r="I607" t="s">
        <v>3879</v>
      </c>
    </row>
    <row r="608" spans="1:9" x14ac:dyDescent="0.25">
      <c r="A608" t="s">
        <v>999</v>
      </c>
      <c r="B608">
        <v>3.77</v>
      </c>
      <c r="C608">
        <v>0.05</v>
      </c>
      <c r="D608" t="s">
        <v>3881</v>
      </c>
      <c r="E608" t="s">
        <v>3880</v>
      </c>
    </row>
    <row r="609" spans="1:7" x14ac:dyDescent="0.25">
      <c r="A609" t="s">
        <v>2685</v>
      </c>
      <c r="B609">
        <v>3.9</v>
      </c>
      <c r="C609">
        <v>0.03</v>
      </c>
      <c r="D609" t="s">
        <v>3892</v>
      </c>
      <c r="E609" t="s">
        <v>3891</v>
      </c>
    </row>
    <row r="610" spans="1:7" x14ac:dyDescent="0.25">
      <c r="A610" t="s">
        <v>2684</v>
      </c>
      <c r="B610">
        <v>3.8</v>
      </c>
      <c r="C610">
        <v>0.04</v>
      </c>
      <c r="D610" t="s">
        <v>3892</v>
      </c>
      <c r="E610" t="s">
        <v>3891</v>
      </c>
    </row>
    <row r="611" spans="1:7" x14ac:dyDescent="0.25">
      <c r="A611" t="s">
        <v>1002</v>
      </c>
      <c r="B611">
        <v>3.67</v>
      </c>
      <c r="C611">
        <v>0.34</v>
      </c>
      <c r="D611" t="s">
        <v>3894</v>
      </c>
      <c r="E611" t="s">
        <v>3941</v>
      </c>
    </row>
    <row r="612" spans="1:7" x14ac:dyDescent="0.25">
      <c r="A612" t="s">
        <v>2683</v>
      </c>
      <c r="B612">
        <v>2</v>
      </c>
      <c r="C612">
        <v>0.35</v>
      </c>
      <c r="D612" t="s">
        <v>3940</v>
      </c>
      <c r="E612" t="s">
        <v>3886</v>
      </c>
    </row>
    <row r="613" spans="1:7" x14ac:dyDescent="0.25">
      <c r="A613" t="s">
        <v>1009</v>
      </c>
      <c r="B613">
        <v>4.5</v>
      </c>
      <c r="C613">
        <v>0.8</v>
      </c>
      <c r="D613" t="s">
        <v>3883</v>
      </c>
      <c r="E613" t="s">
        <v>3882</v>
      </c>
    </row>
    <row r="614" spans="1:7" x14ac:dyDescent="0.25">
      <c r="A614" t="s">
        <v>1013</v>
      </c>
      <c r="B614">
        <v>4.0999999999999996</v>
      </c>
      <c r="C614">
        <v>0.04</v>
      </c>
      <c r="D614" t="s">
        <v>3892</v>
      </c>
      <c r="E614" t="s">
        <v>3891</v>
      </c>
      <c r="F614">
        <v>4.5032756699999998</v>
      </c>
      <c r="G614" t="s">
        <v>3890</v>
      </c>
    </row>
    <row r="615" spans="1:7" x14ac:dyDescent="0.25">
      <c r="A615" t="s">
        <v>1015</v>
      </c>
      <c r="B615">
        <v>4.5999999999999996</v>
      </c>
      <c r="C615">
        <v>0.05</v>
      </c>
      <c r="D615" t="s">
        <v>3892</v>
      </c>
      <c r="E615" t="s">
        <v>3891</v>
      </c>
      <c r="F615">
        <v>4.58</v>
      </c>
      <c r="G615" t="s">
        <v>3931</v>
      </c>
    </row>
    <row r="616" spans="1:7" x14ac:dyDescent="0.25">
      <c r="A616" t="s">
        <v>2682</v>
      </c>
      <c r="B616">
        <v>4.4000000000000004</v>
      </c>
      <c r="C616">
        <v>0.8</v>
      </c>
      <c r="D616" t="s">
        <v>3899</v>
      </c>
      <c r="E616" t="s">
        <v>3898</v>
      </c>
    </row>
    <row r="617" spans="1:7" x14ac:dyDescent="0.25">
      <c r="A617" t="s">
        <v>2680</v>
      </c>
      <c r="B617">
        <v>2.5</v>
      </c>
      <c r="C617">
        <v>0.35</v>
      </c>
    </row>
    <row r="618" spans="1:7" x14ac:dyDescent="0.25">
      <c r="A618" t="s">
        <v>2679</v>
      </c>
      <c r="B618">
        <v>2.2850000000000001</v>
      </c>
      <c r="C618">
        <v>0.35</v>
      </c>
    </row>
    <row r="619" spans="1:7" x14ac:dyDescent="0.25">
      <c r="A619" t="s">
        <v>2678</v>
      </c>
      <c r="B619">
        <v>2.5</v>
      </c>
      <c r="C619">
        <v>0.35</v>
      </c>
    </row>
    <row r="620" spans="1:7" x14ac:dyDescent="0.25">
      <c r="A620" t="s">
        <v>2677</v>
      </c>
      <c r="B620">
        <v>2.5</v>
      </c>
      <c r="C620">
        <v>0.35</v>
      </c>
    </row>
    <row r="621" spans="1:7" x14ac:dyDescent="0.25">
      <c r="A621" t="s">
        <v>1025</v>
      </c>
      <c r="B621">
        <v>4</v>
      </c>
      <c r="C621">
        <v>0.04</v>
      </c>
      <c r="D621" t="s">
        <v>3892</v>
      </c>
      <c r="E621" t="s">
        <v>3891</v>
      </c>
    </row>
    <row r="622" spans="1:7" x14ac:dyDescent="0.25">
      <c r="A622" t="s">
        <v>640</v>
      </c>
      <c r="B622">
        <v>3.48</v>
      </c>
      <c r="C622">
        <v>0.55000000000000004</v>
      </c>
      <c r="D622" t="s">
        <v>3883</v>
      </c>
      <c r="E622" t="s">
        <v>3882</v>
      </c>
    </row>
    <row r="623" spans="1:7" x14ac:dyDescent="0.25">
      <c r="A623" t="s">
        <v>2676</v>
      </c>
      <c r="B623">
        <v>4.7</v>
      </c>
      <c r="C623">
        <v>0.2</v>
      </c>
      <c r="D623" t="s">
        <v>3883</v>
      </c>
      <c r="E623" t="s">
        <v>3882</v>
      </c>
    </row>
    <row r="624" spans="1:7" x14ac:dyDescent="0.25">
      <c r="A624" t="s">
        <v>1028</v>
      </c>
      <c r="B624">
        <v>2.5</v>
      </c>
      <c r="C624">
        <v>0.17</v>
      </c>
      <c r="D624" t="s">
        <v>3883</v>
      </c>
      <c r="E624" t="s">
        <v>3882</v>
      </c>
    </row>
    <row r="625" spans="1:5" x14ac:dyDescent="0.25">
      <c r="A625" t="s">
        <v>2675</v>
      </c>
      <c r="B625">
        <v>2.5</v>
      </c>
      <c r="C625">
        <v>0.17</v>
      </c>
      <c r="D625" t="s">
        <v>3883</v>
      </c>
      <c r="E625" t="s">
        <v>3882</v>
      </c>
    </row>
    <row r="626" spans="1:5" x14ac:dyDescent="0.25">
      <c r="A626" t="s">
        <v>373</v>
      </c>
      <c r="B626">
        <v>2.54</v>
      </c>
      <c r="C626">
        <v>0.38</v>
      </c>
      <c r="D626" t="s">
        <v>3883</v>
      </c>
      <c r="E626" t="s">
        <v>3882</v>
      </c>
    </row>
    <row r="627" spans="1:5" x14ac:dyDescent="0.25">
      <c r="A627" t="s">
        <v>1032</v>
      </c>
      <c r="B627">
        <v>3.24</v>
      </c>
      <c r="C627">
        <v>0.4</v>
      </c>
    </row>
    <row r="628" spans="1:5" x14ac:dyDescent="0.25">
      <c r="A628" t="s">
        <v>2674</v>
      </c>
      <c r="B628">
        <v>3.2</v>
      </c>
      <c r="C628">
        <v>0.4</v>
      </c>
      <c r="D628" t="s">
        <v>3883</v>
      </c>
      <c r="E628" t="s">
        <v>3882</v>
      </c>
    </row>
    <row r="629" spans="1:5" x14ac:dyDescent="0.25">
      <c r="A629" t="s">
        <v>2673</v>
      </c>
      <c r="B629">
        <v>3.24</v>
      </c>
      <c r="C629">
        <v>0.4</v>
      </c>
      <c r="D629" t="s">
        <v>3896</v>
      </c>
      <c r="E629" t="s">
        <v>3895</v>
      </c>
    </row>
    <row r="630" spans="1:5" x14ac:dyDescent="0.25">
      <c r="A630" t="s">
        <v>1036</v>
      </c>
      <c r="B630">
        <v>3.27</v>
      </c>
      <c r="C630">
        <v>0.02</v>
      </c>
      <c r="D630" t="s">
        <v>3881</v>
      </c>
      <c r="E630" t="s">
        <v>3880</v>
      </c>
    </row>
    <row r="631" spans="1:5" x14ac:dyDescent="0.25">
      <c r="A631" t="s">
        <v>2672</v>
      </c>
      <c r="B631">
        <v>2.5</v>
      </c>
      <c r="C631">
        <v>0.35</v>
      </c>
      <c r="D631" t="s">
        <v>3885</v>
      </c>
    </row>
    <row r="632" spans="1:5" x14ac:dyDescent="0.25">
      <c r="A632" t="s">
        <v>2671</v>
      </c>
      <c r="B632">
        <v>2.5</v>
      </c>
      <c r="C632">
        <v>0.35</v>
      </c>
      <c r="D632" t="s">
        <v>3885</v>
      </c>
    </row>
    <row r="633" spans="1:5" x14ac:dyDescent="0.25">
      <c r="A633" t="s">
        <v>2670</v>
      </c>
      <c r="B633">
        <v>2.5</v>
      </c>
      <c r="C633">
        <v>0.35</v>
      </c>
      <c r="D633" t="s">
        <v>3885</v>
      </c>
    </row>
    <row r="634" spans="1:5" x14ac:dyDescent="0.25">
      <c r="A634" t="s">
        <v>2669</v>
      </c>
      <c r="B634">
        <v>2.5</v>
      </c>
      <c r="C634">
        <v>0.35</v>
      </c>
      <c r="D634" t="s">
        <v>3885</v>
      </c>
    </row>
    <row r="635" spans="1:5" x14ac:dyDescent="0.25">
      <c r="A635" t="s">
        <v>2668</v>
      </c>
      <c r="B635">
        <v>2.5</v>
      </c>
      <c r="C635">
        <v>0.35</v>
      </c>
      <c r="D635" t="s">
        <v>3901</v>
      </c>
      <c r="E635" t="s">
        <v>3939</v>
      </c>
    </row>
    <row r="636" spans="1:5" x14ac:dyDescent="0.25">
      <c r="A636" t="s">
        <v>2667</v>
      </c>
      <c r="B636">
        <v>2.5</v>
      </c>
      <c r="C636">
        <v>0.35</v>
      </c>
      <c r="D636" t="s">
        <v>3885</v>
      </c>
    </row>
    <row r="637" spans="1:5" x14ac:dyDescent="0.25">
      <c r="A637" t="s">
        <v>2666</v>
      </c>
      <c r="B637">
        <v>2</v>
      </c>
      <c r="C637">
        <v>0.01</v>
      </c>
      <c r="D637" t="s">
        <v>3883</v>
      </c>
      <c r="E637" t="s">
        <v>3918</v>
      </c>
    </row>
    <row r="638" spans="1:5" x14ac:dyDescent="0.25">
      <c r="A638" t="s">
        <v>2665</v>
      </c>
      <c r="B638">
        <v>2.2850000000000001</v>
      </c>
      <c r="C638">
        <v>0.35</v>
      </c>
    </row>
    <row r="639" spans="1:5" x14ac:dyDescent="0.25">
      <c r="A639" t="s">
        <v>2664</v>
      </c>
      <c r="B639">
        <v>2.2850000000000001</v>
      </c>
      <c r="C639">
        <v>0.35</v>
      </c>
    </row>
    <row r="640" spans="1:5" x14ac:dyDescent="0.25">
      <c r="A640" t="s">
        <v>2663</v>
      </c>
      <c r="B640">
        <v>2.2850000000000001</v>
      </c>
      <c r="C640">
        <v>0.35</v>
      </c>
    </row>
    <row r="641" spans="1:8" x14ac:dyDescent="0.25">
      <c r="A641" t="s">
        <v>1038</v>
      </c>
      <c r="B641">
        <v>4.2</v>
      </c>
      <c r="C641">
        <v>0.61</v>
      </c>
      <c r="D641" t="s">
        <v>3883</v>
      </c>
      <c r="E641" t="s">
        <v>3882</v>
      </c>
    </row>
    <row r="642" spans="1:8" x14ac:dyDescent="0.25">
      <c r="A642" t="s">
        <v>1039</v>
      </c>
      <c r="B642">
        <v>4.2</v>
      </c>
      <c r="C642">
        <v>0.61</v>
      </c>
    </row>
    <row r="643" spans="1:8" x14ac:dyDescent="0.25">
      <c r="A643" t="s">
        <v>2662</v>
      </c>
      <c r="B643">
        <v>2</v>
      </c>
      <c r="C643">
        <v>0.35</v>
      </c>
    </row>
    <row r="644" spans="1:8" x14ac:dyDescent="0.25">
      <c r="A644" t="s">
        <v>1043</v>
      </c>
      <c r="B644">
        <v>3.8</v>
      </c>
      <c r="C644">
        <v>0.09</v>
      </c>
      <c r="D644" t="s">
        <v>3892</v>
      </c>
      <c r="E644" t="s">
        <v>3891</v>
      </c>
      <c r="G644">
        <v>3.85</v>
      </c>
      <c r="H644" t="s">
        <v>3931</v>
      </c>
    </row>
    <row r="645" spans="1:8" x14ac:dyDescent="0.25">
      <c r="A645" t="s">
        <v>1046</v>
      </c>
      <c r="B645">
        <v>4</v>
      </c>
      <c r="C645">
        <v>0.15</v>
      </c>
      <c r="D645" t="s">
        <v>3892</v>
      </c>
      <c r="E645" t="s">
        <v>3891</v>
      </c>
      <c r="G645">
        <v>4.04</v>
      </c>
      <c r="H645" t="s">
        <v>3879</v>
      </c>
    </row>
    <row r="646" spans="1:8" x14ac:dyDescent="0.25">
      <c r="A646" t="s">
        <v>2661</v>
      </c>
      <c r="B646">
        <v>3.9</v>
      </c>
      <c r="C646">
        <v>0.15</v>
      </c>
      <c r="D646" t="s">
        <v>3892</v>
      </c>
      <c r="E646" t="s">
        <v>3891</v>
      </c>
    </row>
    <row r="647" spans="1:8" x14ac:dyDescent="0.25">
      <c r="A647" t="s">
        <v>2660</v>
      </c>
      <c r="B647">
        <v>4.0999999999999996</v>
      </c>
      <c r="C647">
        <v>0.57999999999999996</v>
      </c>
    </row>
    <row r="648" spans="1:8" x14ac:dyDescent="0.25">
      <c r="A648" t="s">
        <v>227</v>
      </c>
      <c r="B648">
        <v>3.4</v>
      </c>
      <c r="C648">
        <v>0.35</v>
      </c>
    </row>
    <row r="649" spans="1:8" x14ac:dyDescent="0.25">
      <c r="A649" t="s">
        <v>2659</v>
      </c>
      <c r="B649">
        <v>3.4</v>
      </c>
      <c r="C649">
        <v>0.35</v>
      </c>
    </row>
    <row r="650" spans="1:8" x14ac:dyDescent="0.25">
      <c r="A650" t="s">
        <v>1050</v>
      </c>
      <c r="B650">
        <v>3.4</v>
      </c>
      <c r="C650">
        <v>0.39</v>
      </c>
      <c r="D650" t="s">
        <v>3883</v>
      </c>
      <c r="E650" t="s">
        <v>3882</v>
      </c>
    </row>
    <row r="651" spans="1:8" x14ac:dyDescent="0.25">
      <c r="A651" t="s">
        <v>46</v>
      </c>
      <c r="B651">
        <v>3.65</v>
      </c>
      <c r="C651">
        <v>0.54</v>
      </c>
      <c r="D651" t="s">
        <v>3883</v>
      </c>
      <c r="E651" t="s">
        <v>3882</v>
      </c>
    </row>
    <row r="652" spans="1:8" x14ac:dyDescent="0.25">
      <c r="A652" t="s">
        <v>1052</v>
      </c>
      <c r="B652">
        <v>3.6</v>
      </c>
      <c r="C652">
        <v>0.54</v>
      </c>
      <c r="D652" t="s">
        <v>3883</v>
      </c>
      <c r="E652" t="s">
        <v>3882</v>
      </c>
    </row>
    <row r="653" spans="1:8" x14ac:dyDescent="0.25">
      <c r="A653" t="s">
        <v>2658</v>
      </c>
      <c r="B653">
        <v>2.2000000000000002</v>
      </c>
      <c r="C653">
        <v>0.35</v>
      </c>
      <c r="D653" t="s">
        <v>3885</v>
      </c>
    </row>
    <row r="654" spans="1:8" x14ac:dyDescent="0.25">
      <c r="A654" t="s">
        <v>2657</v>
      </c>
      <c r="B654">
        <v>2.2000000000000002</v>
      </c>
      <c r="C654">
        <v>0.35</v>
      </c>
      <c r="D654" t="s">
        <v>3885</v>
      </c>
    </row>
    <row r="655" spans="1:8" x14ac:dyDescent="0.25">
      <c r="A655" t="s">
        <v>2656</v>
      </c>
      <c r="B655">
        <v>2</v>
      </c>
      <c r="C655">
        <v>0.35</v>
      </c>
      <c r="D655" t="s">
        <v>3887</v>
      </c>
      <c r="E655" t="s">
        <v>3886</v>
      </c>
    </row>
    <row r="656" spans="1:8" x14ac:dyDescent="0.25">
      <c r="A656" t="s">
        <v>2655</v>
      </c>
      <c r="B656">
        <v>2</v>
      </c>
      <c r="C656">
        <v>0.35</v>
      </c>
      <c r="D656" t="s">
        <v>3887</v>
      </c>
      <c r="E656" t="s">
        <v>3886</v>
      </c>
    </row>
    <row r="657" spans="1:7" x14ac:dyDescent="0.25">
      <c r="A657" t="s">
        <v>2654</v>
      </c>
      <c r="B657">
        <v>2</v>
      </c>
      <c r="C657">
        <v>0.35</v>
      </c>
    </row>
    <row r="658" spans="1:7" x14ac:dyDescent="0.25">
      <c r="A658" t="s">
        <v>2653</v>
      </c>
      <c r="B658">
        <v>2</v>
      </c>
      <c r="C658">
        <v>0.35</v>
      </c>
      <c r="D658" t="s">
        <v>3887</v>
      </c>
      <c r="E658" t="s">
        <v>3886</v>
      </c>
    </row>
    <row r="659" spans="1:7" x14ac:dyDescent="0.25">
      <c r="A659" t="s">
        <v>2652</v>
      </c>
      <c r="B659">
        <v>2.37</v>
      </c>
      <c r="C659">
        <v>0.35</v>
      </c>
    </row>
    <row r="660" spans="1:7" x14ac:dyDescent="0.25">
      <c r="A660" t="s">
        <v>2651</v>
      </c>
      <c r="B660">
        <v>2.6</v>
      </c>
      <c r="C660">
        <v>0.35</v>
      </c>
    </row>
    <row r="661" spans="1:7" x14ac:dyDescent="0.25">
      <c r="A661" t="s">
        <v>2650</v>
      </c>
      <c r="B661">
        <v>3.3</v>
      </c>
      <c r="C661">
        <v>0.35</v>
      </c>
      <c r="D661" t="s">
        <v>3892</v>
      </c>
      <c r="E661" t="s">
        <v>3926</v>
      </c>
    </row>
    <row r="662" spans="1:7" x14ac:dyDescent="0.25">
      <c r="A662" t="s">
        <v>2649</v>
      </c>
      <c r="B662">
        <v>2.37</v>
      </c>
      <c r="C662">
        <v>0.35</v>
      </c>
    </row>
    <row r="663" spans="1:7" x14ac:dyDescent="0.25">
      <c r="A663" t="s">
        <v>2648</v>
      </c>
      <c r="B663">
        <v>3.7</v>
      </c>
      <c r="C663">
        <v>0.35</v>
      </c>
      <c r="D663" t="s">
        <v>3894</v>
      </c>
      <c r="E663" t="s">
        <v>3938</v>
      </c>
    </row>
    <row r="664" spans="1:7" x14ac:dyDescent="0.25">
      <c r="A664" t="s">
        <v>2647</v>
      </c>
      <c r="B664">
        <v>2.6</v>
      </c>
      <c r="C664">
        <v>0.35</v>
      </c>
    </row>
    <row r="665" spans="1:7" x14ac:dyDescent="0.25">
      <c r="A665" t="s">
        <v>2646</v>
      </c>
      <c r="B665">
        <v>2.0609999999999999</v>
      </c>
      <c r="C665">
        <v>0.35</v>
      </c>
    </row>
    <row r="666" spans="1:7" x14ac:dyDescent="0.25">
      <c r="A666" t="s">
        <v>1080</v>
      </c>
      <c r="B666">
        <v>3.5</v>
      </c>
      <c r="C666">
        <v>0.35</v>
      </c>
    </row>
    <row r="667" spans="1:7" x14ac:dyDescent="0.25">
      <c r="A667" t="s">
        <v>2645</v>
      </c>
      <c r="B667">
        <v>3.5</v>
      </c>
      <c r="C667">
        <v>0.35</v>
      </c>
    </row>
    <row r="668" spans="1:7" x14ac:dyDescent="0.25">
      <c r="A668" t="s">
        <v>2644</v>
      </c>
      <c r="B668">
        <v>3.7</v>
      </c>
      <c r="C668">
        <v>0.35</v>
      </c>
    </row>
    <row r="669" spans="1:7" x14ac:dyDescent="0.25">
      <c r="A669" t="s">
        <v>2643</v>
      </c>
      <c r="B669">
        <v>3.67</v>
      </c>
      <c r="C669">
        <v>0.31</v>
      </c>
      <c r="D669" t="s">
        <v>3899</v>
      </c>
      <c r="E669" t="s">
        <v>3932</v>
      </c>
    </row>
    <row r="670" spans="1:7" x14ac:dyDescent="0.25">
      <c r="A670" t="s">
        <v>2642</v>
      </c>
      <c r="B670">
        <v>2.8</v>
      </c>
      <c r="C670">
        <v>0.04</v>
      </c>
      <c r="D670" t="s">
        <v>3892</v>
      </c>
      <c r="E670" t="s">
        <v>3891</v>
      </c>
      <c r="F670">
        <v>2.7</v>
      </c>
      <c r="G670" t="s">
        <v>3937</v>
      </c>
    </row>
    <row r="671" spans="1:7" x14ac:dyDescent="0.25">
      <c r="A671" t="s">
        <v>3936</v>
      </c>
      <c r="B671">
        <v>2.9</v>
      </c>
      <c r="C671" t="s">
        <v>25</v>
      </c>
      <c r="D671" t="s">
        <v>3892</v>
      </c>
      <c r="E671" t="s">
        <v>3933</v>
      </c>
    </row>
    <row r="672" spans="1:7" x14ac:dyDescent="0.25">
      <c r="A672" t="s">
        <v>3935</v>
      </c>
      <c r="B672">
        <v>3</v>
      </c>
      <c r="C672" t="s">
        <v>25</v>
      </c>
      <c r="D672" t="s">
        <v>3892</v>
      </c>
      <c r="E672" t="s">
        <v>3933</v>
      </c>
    </row>
    <row r="673" spans="1:5" x14ac:dyDescent="0.25">
      <c r="A673" t="s">
        <v>3934</v>
      </c>
      <c r="B673">
        <v>3.1</v>
      </c>
      <c r="C673" t="s">
        <v>25</v>
      </c>
      <c r="D673" t="s">
        <v>3892</v>
      </c>
      <c r="E673" t="s">
        <v>3933</v>
      </c>
    </row>
    <row r="674" spans="1:5" x14ac:dyDescent="0.25">
      <c r="A674" t="s">
        <v>2641</v>
      </c>
      <c r="B674">
        <v>2.37</v>
      </c>
      <c r="C674">
        <v>0.35</v>
      </c>
    </row>
    <row r="675" spans="1:5" x14ac:dyDescent="0.25">
      <c r="A675" t="s">
        <v>1110</v>
      </c>
      <c r="B675">
        <v>3.3</v>
      </c>
      <c r="C675">
        <v>0.1</v>
      </c>
      <c r="D675" t="s">
        <v>3883</v>
      </c>
      <c r="E675" t="s">
        <v>3882</v>
      </c>
    </row>
    <row r="676" spans="1:5" x14ac:dyDescent="0.25">
      <c r="A676" t="s">
        <v>2640</v>
      </c>
      <c r="B676">
        <v>2.2850000000000001</v>
      </c>
      <c r="C676">
        <v>0.35</v>
      </c>
    </row>
    <row r="677" spans="1:5" x14ac:dyDescent="0.25">
      <c r="A677" t="s">
        <v>2639</v>
      </c>
      <c r="B677">
        <v>2.2000000000000002</v>
      </c>
      <c r="C677">
        <v>0.35</v>
      </c>
      <c r="D677" t="s">
        <v>3885</v>
      </c>
    </row>
    <row r="678" spans="1:5" x14ac:dyDescent="0.25">
      <c r="A678" t="s">
        <v>1120</v>
      </c>
      <c r="B678">
        <v>3.9</v>
      </c>
      <c r="C678">
        <v>0.1</v>
      </c>
      <c r="D678" t="s">
        <v>3883</v>
      </c>
      <c r="E678" t="s">
        <v>3882</v>
      </c>
    </row>
    <row r="679" spans="1:5" x14ac:dyDescent="0.25">
      <c r="A679" t="s">
        <v>2638</v>
      </c>
      <c r="B679">
        <v>3.9</v>
      </c>
      <c r="C679">
        <v>0.1</v>
      </c>
      <c r="D679" t="s">
        <v>3883</v>
      </c>
      <c r="E679" t="s">
        <v>3882</v>
      </c>
    </row>
    <row r="680" spans="1:5" x14ac:dyDescent="0.25">
      <c r="A680" t="s">
        <v>2637</v>
      </c>
      <c r="B680">
        <v>3.2</v>
      </c>
      <c r="C680">
        <v>0.1</v>
      </c>
      <c r="D680" t="s">
        <v>3883</v>
      </c>
      <c r="E680" t="s">
        <v>3882</v>
      </c>
    </row>
    <row r="681" spans="1:5" x14ac:dyDescent="0.25">
      <c r="A681" t="s">
        <v>1128</v>
      </c>
      <c r="B681">
        <v>3.2</v>
      </c>
      <c r="C681">
        <v>0.1</v>
      </c>
      <c r="D681" t="s">
        <v>3883</v>
      </c>
      <c r="E681" t="s">
        <v>3882</v>
      </c>
    </row>
    <row r="682" spans="1:5" x14ac:dyDescent="0.25">
      <c r="A682" t="s">
        <v>2636</v>
      </c>
      <c r="B682">
        <v>2.6</v>
      </c>
      <c r="C682">
        <v>0.35</v>
      </c>
      <c r="D682" t="s">
        <v>3885</v>
      </c>
    </row>
    <row r="683" spans="1:5" x14ac:dyDescent="0.25">
      <c r="A683" t="s">
        <v>2635</v>
      </c>
      <c r="B683">
        <v>2.2000000000000002</v>
      </c>
      <c r="C683">
        <v>0.35</v>
      </c>
      <c r="D683" t="s">
        <v>3885</v>
      </c>
    </row>
    <row r="684" spans="1:5" x14ac:dyDescent="0.25">
      <c r="A684" t="s">
        <v>2634</v>
      </c>
      <c r="B684">
        <v>3.4</v>
      </c>
      <c r="C684">
        <v>0.35</v>
      </c>
      <c r="D684" t="s">
        <v>3883</v>
      </c>
      <c r="E684" t="s">
        <v>3882</v>
      </c>
    </row>
    <row r="685" spans="1:5" x14ac:dyDescent="0.25">
      <c r="A685" t="s">
        <v>2633</v>
      </c>
      <c r="B685">
        <v>2</v>
      </c>
      <c r="C685">
        <v>0.35</v>
      </c>
      <c r="D685" t="s">
        <v>3885</v>
      </c>
    </row>
    <row r="686" spans="1:5" x14ac:dyDescent="0.25">
      <c r="A686" t="s">
        <v>2632</v>
      </c>
      <c r="B686">
        <v>3.46</v>
      </c>
      <c r="C686">
        <v>0.57999999999999996</v>
      </c>
    </row>
    <row r="687" spans="1:5" x14ac:dyDescent="0.25">
      <c r="A687" t="s">
        <v>2631</v>
      </c>
      <c r="B687">
        <v>3.46</v>
      </c>
      <c r="C687">
        <v>0.57999999999999996</v>
      </c>
      <c r="D687" t="s">
        <v>3899</v>
      </c>
      <c r="E687" t="s">
        <v>3932</v>
      </c>
    </row>
    <row r="688" spans="1:5" x14ac:dyDescent="0.25">
      <c r="A688" t="s">
        <v>2630</v>
      </c>
      <c r="B688">
        <v>3.5</v>
      </c>
      <c r="C688">
        <v>0.6</v>
      </c>
      <c r="D688" t="s">
        <v>3883</v>
      </c>
      <c r="E688" t="s">
        <v>3918</v>
      </c>
    </row>
    <row r="689" spans="1:7" x14ac:dyDescent="0.25">
      <c r="A689" t="s">
        <v>2629</v>
      </c>
      <c r="B689">
        <v>3.53</v>
      </c>
      <c r="C689">
        <v>0.6</v>
      </c>
      <c r="D689" t="s">
        <v>3883</v>
      </c>
      <c r="E689" t="s">
        <v>3918</v>
      </c>
    </row>
    <row r="690" spans="1:7" x14ac:dyDescent="0.25">
      <c r="A690" t="s">
        <v>2628</v>
      </c>
      <c r="B690">
        <v>4.17</v>
      </c>
      <c r="C690">
        <v>0.45</v>
      </c>
      <c r="D690" t="s">
        <v>3883</v>
      </c>
      <c r="E690" t="s">
        <v>3918</v>
      </c>
    </row>
    <row r="691" spans="1:7" x14ac:dyDescent="0.25">
      <c r="A691" t="s">
        <v>2627</v>
      </c>
      <c r="B691">
        <v>3.3</v>
      </c>
      <c r="C691">
        <v>0.13</v>
      </c>
      <c r="D691" t="s">
        <v>3892</v>
      </c>
      <c r="E691" t="s">
        <v>3891</v>
      </c>
    </row>
    <row r="692" spans="1:7" x14ac:dyDescent="0.25">
      <c r="A692" t="s">
        <v>2626</v>
      </c>
      <c r="B692">
        <v>3.1</v>
      </c>
      <c r="C692">
        <v>0.13</v>
      </c>
      <c r="D692" t="s">
        <v>3892</v>
      </c>
      <c r="E692" t="s">
        <v>3891</v>
      </c>
      <c r="F692">
        <v>3.14</v>
      </c>
      <c r="G692" t="s">
        <v>3931</v>
      </c>
    </row>
    <row r="693" spans="1:7" x14ac:dyDescent="0.25">
      <c r="A693" t="s">
        <v>2625</v>
      </c>
      <c r="B693">
        <v>2.5</v>
      </c>
      <c r="C693">
        <v>0.2</v>
      </c>
      <c r="D693" t="s">
        <v>3883</v>
      </c>
      <c r="E693" t="s">
        <v>3882</v>
      </c>
    </row>
    <row r="694" spans="1:7" x14ac:dyDescent="0.25">
      <c r="A694" t="s">
        <v>2624</v>
      </c>
      <c r="B694">
        <v>2.2850000000000001</v>
      </c>
      <c r="C694">
        <v>0.35</v>
      </c>
    </row>
    <row r="695" spans="1:7" x14ac:dyDescent="0.25">
      <c r="A695" t="s">
        <v>2623</v>
      </c>
      <c r="B695">
        <v>4.01</v>
      </c>
      <c r="C695">
        <v>0.68</v>
      </c>
    </row>
    <row r="696" spans="1:7" x14ac:dyDescent="0.25">
      <c r="A696" t="s">
        <v>2622</v>
      </c>
      <c r="B696">
        <v>4.0199999999999996</v>
      </c>
      <c r="C696">
        <v>0.65</v>
      </c>
      <c r="D696" t="s">
        <v>3899</v>
      </c>
      <c r="E696" t="s">
        <v>3930</v>
      </c>
    </row>
    <row r="697" spans="1:7" x14ac:dyDescent="0.25">
      <c r="A697" t="s">
        <v>2621</v>
      </c>
      <c r="B697">
        <v>4.0999999999999996</v>
      </c>
      <c r="C697">
        <v>0.3</v>
      </c>
    </row>
    <row r="698" spans="1:7" x14ac:dyDescent="0.25">
      <c r="A698" t="s">
        <v>1134</v>
      </c>
      <c r="B698">
        <v>3.6</v>
      </c>
      <c r="C698">
        <v>0.6</v>
      </c>
      <c r="D698" t="s">
        <v>3883</v>
      </c>
      <c r="E698" t="s">
        <v>3882</v>
      </c>
    </row>
    <row r="699" spans="1:7" x14ac:dyDescent="0.25">
      <c r="A699" t="s">
        <v>2620</v>
      </c>
      <c r="B699">
        <v>2.2000000000000002</v>
      </c>
      <c r="C699">
        <v>0.35</v>
      </c>
      <c r="D699" t="s">
        <v>3885</v>
      </c>
    </row>
    <row r="700" spans="1:7" x14ac:dyDescent="0.25">
      <c r="A700" t="s">
        <v>2619</v>
      </c>
      <c r="B700">
        <v>2.2000000000000002</v>
      </c>
      <c r="C700">
        <v>0.35</v>
      </c>
      <c r="D700" t="s">
        <v>3885</v>
      </c>
    </row>
    <row r="701" spans="1:7" x14ac:dyDescent="0.25">
      <c r="A701" t="s">
        <v>2618</v>
      </c>
      <c r="B701">
        <v>2.2000000000000002</v>
      </c>
      <c r="C701">
        <v>0.35</v>
      </c>
      <c r="D701" t="s">
        <v>3885</v>
      </c>
    </row>
    <row r="702" spans="1:7" x14ac:dyDescent="0.25">
      <c r="A702" t="s">
        <v>2617</v>
      </c>
      <c r="B702">
        <v>2.2000000000000002</v>
      </c>
      <c r="C702">
        <v>0.35</v>
      </c>
      <c r="D702" t="s">
        <v>3885</v>
      </c>
    </row>
    <row r="703" spans="1:7" x14ac:dyDescent="0.25">
      <c r="A703" t="s">
        <v>2616</v>
      </c>
      <c r="B703">
        <v>2.2000000000000002</v>
      </c>
      <c r="C703">
        <v>0.35</v>
      </c>
      <c r="D703" t="s">
        <v>3885</v>
      </c>
    </row>
    <row r="704" spans="1:7" x14ac:dyDescent="0.25">
      <c r="A704" t="s">
        <v>2615</v>
      </c>
      <c r="B704">
        <v>2.6</v>
      </c>
      <c r="C704">
        <v>0.35</v>
      </c>
    </row>
    <row r="705" spans="1:5" x14ac:dyDescent="0.25">
      <c r="A705" t="s">
        <v>2614</v>
      </c>
      <c r="B705">
        <v>3.5</v>
      </c>
      <c r="C705">
        <v>0.35</v>
      </c>
      <c r="D705" t="s">
        <v>3885</v>
      </c>
    </row>
    <row r="706" spans="1:5" x14ac:dyDescent="0.25">
      <c r="A706" t="s">
        <v>2613</v>
      </c>
      <c r="B706">
        <v>2.6</v>
      </c>
      <c r="C706">
        <v>0.35</v>
      </c>
    </row>
    <row r="707" spans="1:5" x14ac:dyDescent="0.25">
      <c r="A707" t="s">
        <v>2612</v>
      </c>
      <c r="B707">
        <v>2.6</v>
      </c>
      <c r="C707">
        <v>0.35</v>
      </c>
    </row>
    <row r="708" spans="1:5" x14ac:dyDescent="0.25">
      <c r="A708" t="s">
        <v>2611</v>
      </c>
      <c r="B708">
        <v>4.5</v>
      </c>
      <c r="C708">
        <v>0.8</v>
      </c>
    </row>
    <row r="709" spans="1:5" x14ac:dyDescent="0.25">
      <c r="A709" t="s">
        <v>1146</v>
      </c>
      <c r="B709">
        <v>3.5</v>
      </c>
      <c r="C709">
        <v>0.42</v>
      </c>
      <c r="D709" t="s">
        <v>3883</v>
      </c>
      <c r="E709" t="s">
        <v>3882</v>
      </c>
    </row>
    <row r="710" spans="1:5" x14ac:dyDescent="0.25">
      <c r="A710" t="s">
        <v>2610</v>
      </c>
      <c r="B710">
        <v>3.5</v>
      </c>
      <c r="C710">
        <v>0.35</v>
      </c>
    </row>
    <row r="711" spans="1:5" x14ac:dyDescent="0.25">
      <c r="A711" t="s">
        <v>2609</v>
      </c>
      <c r="B711">
        <v>3.5</v>
      </c>
      <c r="C711">
        <v>0.35</v>
      </c>
    </row>
    <row r="712" spans="1:5" x14ac:dyDescent="0.25">
      <c r="A712" t="s">
        <v>2608</v>
      </c>
      <c r="B712">
        <v>3.5</v>
      </c>
      <c r="C712">
        <v>0.35</v>
      </c>
    </row>
    <row r="713" spans="1:5" x14ac:dyDescent="0.25">
      <c r="A713" t="s">
        <v>2607</v>
      </c>
      <c r="B713">
        <v>3.5</v>
      </c>
      <c r="C713">
        <v>0.35</v>
      </c>
    </row>
    <row r="714" spans="1:5" x14ac:dyDescent="0.25">
      <c r="A714" t="s">
        <v>2606</v>
      </c>
      <c r="B714">
        <v>2</v>
      </c>
      <c r="C714">
        <v>0.35</v>
      </c>
      <c r="D714" t="s">
        <v>3887</v>
      </c>
      <c r="E714" t="s">
        <v>3886</v>
      </c>
    </row>
    <row r="715" spans="1:5" x14ac:dyDescent="0.25">
      <c r="A715" t="s">
        <v>2605</v>
      </c>
      <c r="B715">
        <v>2</v>
      </c>
      <c r="C715">
        <v>0.35</v>
      </c>
      <c r="D715" t="s">
        <v>3887</v>
      </c>
      <c r="E715" t="s">
        <v>3886</v>
      </c>
    </row>
    <row r="716" spans="1:5" x14ac:dyDescent="0.25">
      <c r="A716" t="s">
        <v>2604</v>
      </c>
      <c r="B716">
        <v>2</v>
      </c>
      <c r="C716">
        <v>0.35</v>
      </c>
      <c r="D716" t="s">
        <v>3887</v>
      </c>
      <c r="E716" t="s">
        <v>3886</v>
      </c>
    </row>
    <row r="717" spans="1:5" x14ac:dyDescent="0.25">
      <c r="A717" t="s">
        <v>1150</v>
      </c>
      <c r="B717">
        <v>3.1</v>
      </c>
      <c r="C717">
        <v>0.26</v>
      </c>
    </row>
    <row r="718" spans="1:5" x14ac:dyDescent="0.25">
      <c r="A718" t="s">
        <v>1158</v>
      </c>
      <c r="B718">
        <v>3.55</v>
      </c>
      <c r="C718">
        <v>4.2999999999999997E-2</v>
      </c>
      <c r="D718" t="s">
        <v>3929</v>
      </c>
    </row>
    <row r="719" spans="1:5" x14ac:dyDescent="0.25">
      <c r="A719" t="s">
        <v>1160</v>
      </c>
      <c r="B719">
        <v>3.6</v>
      </c>
      <c r="C719">
        <v>0.59</v>
      </c>
      <c r="D719" t="s">
        <v>3883</v>
      </c>
      <c r="E719" t="s">
        <v>3882</v>
      </c>
    </row>
    <row r="720" spans="1:5" x14ac:dyDescent="0.25">
      <c r="A720" t="s">
        <v>1163</v>
      </c>
      <c r="B720">
        <v>3.7</v>
      </c>
      <c r="C720">
        <v>0.56000000000000005</v>
      </c>
      <c r="D720" t="s">
        <v>3883</v>
      </c>
      <c r="E720" t="s">
        <v>3882</v>
      </c>
    </row>
    <row r="721" spans="1:5" x14ac:dyDescent="0.25">
      <c r="A721" t="s">
        <v>1165</v>
      </c>
      <c r="B721">
        <v>3.49</v>
      </c>
      <c r="C721">
        <v>0.05</v>
      </c>
      <c r="D721" t="s">
        <v>3881</v>
      </c>
      <c r="E721" t="s">
        <v>3880</v>
      </c>
    </row>
    <row r="722" spans="1:5" x14ac:dyDescent="0.25">
      <c r="A722" t="s">
        <v>2602</v>
      </c>
      <c r="B722">
        <v>3.56</v>
      </c>
      <c r="C722">
        <v>0.56000000000000005</v>
      </c>
      <c r="D722" t="s">
        <v>3896</v>
      </c>
      <c r="E722" t="s">
        <v>3895</v>
      </c>
    </row>
    <row r="723" spans="1:5" x14ac:dyDescent="0.25">
      <c r="A723" t="s">
        <v>1167</v>
      </c>
      <c r="B723" t="s">
        <v>3928</v>
      </c>
      <c r="C723">
        <v>0.5</v>
      </c>
      <c r="D723" t="s">
        <v>3883</v>
      </c>
      <c r="E723" t="s">
        <v>3882</v>
      </c>
    </row>
    <row r="724" spans="1:5" x14ac:dyDescent="0.25">
      <c r="A724" t="s">
        <v>1171</v>
      </c>
      <c r="B724">
        <v>3.7</v>
      </c>
      <c r="C724">
        <v>0.54</v>
      </c>
      <c r="D724" t="s">
        <v>3883</v>
      </c>
      <c r="E724" t="s">
        <v>3882</v>
      </c>
    </row>
    <row r="725" spans="1:5" x14ac:dyDescent="0.25">
      <c r="A725" t="s">
        <v>1174</v>
      </c>
      <c r="B725">
        <v>3.7</v>
      </c>
      <c r="C725">
        <v>0.6</v>
      </c>
      <c r="D725" t="s">
        <v>3883</v>
      </c>
      <c r="E725" t="s">
        <v>3882</v>
      </c>
    </row>
    <row r="726" spans="1:5" x14ac:dyDescent="0.25">
      <c r="A726" t="s">
        <v>2601</v>
      </c>
      <c r="B726">
        <v>3.63</v>
      </c>
      <c r="C726">
        <v>0.6</v>
      </c>
      <c r="D726" t="s">
        <v>3883</v>
      </c>
      <c r="E726" t="s">
        <v>3882</v>
      </c>
    </row>
    <row r="727" spans="1:5" x14ac:dyDescent="0.25">
      <c r="A727" t="s">
        <v>2600</v>
      </c>
      <c r="B727">
        <v>2.7</v>
      </c>
      <c r="C727">
        <v>0.35</v>
      </c>
    </row>
    <row r="728" spans="1:5" x14ac:dyDescent="0.25">
      <c r="A728" t="s">
        <v>2599</v>
      </c>
      <c r="B728">
        <v>2.5</v>
      </c>
      <c r="C728">
        <v>0.35</v>
      </c>
      <c r="D728" t="s">
        <v>3885</v>
      </c>
    </row>
    <row r="729" spans="1:5" x14ac:dyDescent="0.25">
      <c r="A729" t="s">
        <v>2598</v>
      </c>
      <c r="B729">
        <v>2.5</v>
      </c>
      <c r="C729">
        <v>0.35</v>
      </c>
      <c r="D729" t="s">
        <v>3885</v>
      </c>
    </row>
    <row r="730" spans="1:5" x14ac:dyDescent="0.25">
      <c r="A730" t="s">
        <v>2597</v>
      </c>
      <c r="B730">
        <v>2.5</v>
      </c>
      <c r="C730">
        <v>0.35</v>
      </c>
      <c r="D730" t="s">
        <v>3885</v>
      </c>
    </row>
    <row r="731" spans="1:5" x14ac:dyDescent="0.25">
      <c r="A731" t="s">
        <v>2596</v>
      </c>
      <c r="B731">
        <v>2.7</v>
      </c>
      <c r="C731">
        <v>0.35</v>
      </c>
      <c r="D731" t="s">
        <v>3901</v>
      </c>
      <c r="E731" t="s">
        <v>3926</v>
      </c>
    </row>
    <row r="732" spans="1:5" x14ac:dyDescent="0.25">
      <c r="A732" t="s">
        <v>2595</v>
      </c>
      <c r="B732">
        <v>3.1</v>
      </c>
      <c r="C732">
        <v>0.35</v>
      </c>
    </row>
    <row r="733" spans="1:5" x14ac:dyDescent="0.25">
      <c r="A733" t="s">
        <v>2594</v>
      </c>
      <c r="B733">
        <v>2.6</v>
      </c>
      <c r="C733">
        <v>0.35</v>
      </c>
      <c r="D733" t="s">
        <v>3923</v>
      </c>
      <c r="E733" t="s">
        <v>3922</v>
      </c>
    </row>
    <row r="734" spans="1:5" x14ac:dyDescent="0.25">
      <c r="A734" t="s">
        <v>2593</v>
      </c>
      <c r="B734">
        <v>2.69</v>
      </c>
      <c r="C734">
        <v>0.32</v>
      </c>
      <c r="D734" t="s">
        <v>3883</v>
      </c>
      <c r="E734" t="s">
        <v>3918</v>
      </c>
    </row>
    <row r="735" spans="1:5" x14ac:dyDescent="0.25">
      <c r="A735" t="s">
        <v>2592</v>
      </c>
      <c r="B735">
        <v>3.1</v>
      </c>
      <c r="C735">
        <v>0.35</v>
      </c>
    </row>
    <row r="736" spans="1:5" x14ac:dyDescent="0.25">
      <c r="A736" t="s">
        <v>2591</v>
      </c>
      <c r="B736">
        <v>3.1</v>
      </c>
      <c r="C736">
        <v>0.35</v>
      </c>
    </row>
    <row r="737" spans="1:5" x14ac:dyDescent="0.25">
      <c r="A737" t="s">
        <v>2590</v>
      </c>
      <c r="B737">
        <v>3.14</v>
      </c>
      <c r="C737">
        <v>0.35</v>
      </c>
      <c r="D737" t="s">
        <v>3923</v>
      </c>
      <c r="E737" t="s">
        <v>3922</v>
      </c>
    </row>
    <row r="738" spans="1:5" x14ac:dyDescent="0.25">
      <c r="A738" t="s">
        <v>2589</v>
      </c>
      <c r="B738">
        <v>3.34</v>
      </c>
      <c r="C738">
        <v>0.66</v>
      </c>
      <c r="D738" t="s">
        <v>3883</v>
      </c>
      <c r="E738" t="s">
        <v>3918</v>
      </c>
    </row>
    <row r="739" spans="1:5" x14ac:dyDescent="0.25">
      <c r="A739" t="s">
        <v>2588</v>
      </c>
      <c r="B739">
        <v>2.6</v>
      </c>
      <c r="C739">
        <v>0.35</v>
      </c>
      <c r="D739" t="s">
        <v>3923</v>
      </c>
      <c r="E739" t="s">
        <v>3922</v>
      </c>
    </row>
    <row r="740" spans="1:5" x14ac:dyDescent="0.25">
      <c r="A740" t="s">
        <v>2587</v>
      </c>
      <c r="B740">
        <v>3.54</v>
      </c>
      <c r="C740">
        <v>0.38</v>
      </c>
      <c r="D740" t="s">
        <v>3883</v>
      </c>
      <c r="E740" t="s">
        <v>3918</v>
      </c>
    </row>
    <row r="741" spans="1:5" x14ac:dyDescent="0.25">
      <c r="A741" t="s">
        <v>2586</v>
      </c>
      <c r="B741">
        <v>3.44</v>
      </c>
      <c r="C741">
        <v>0.66</v>
      </c>
      <c r="D741" t="s">
        <v>3883</v>
      </c>
      <c r="E741" t="s">
        <v>3918</v>
      </c>
    </row>
    <row r="742" spans="1:5" x14ac:dyDescent="0.25">
      <c r="A742" t="s">
        <v>2585</v>
      </c>
      <c r="B742">
        <v>2.7</v>
      </c>
      <c r="C742">
        <v>0.35</v>
      </c>
    </row>
    <row r="743" spans="1:5" x14ac:dyDescent="0.25">
      <c r="A743" t="s">
        <v>2584</v>
      </c>
      <c r="B743">
        <v>2.7</v>
      </c>
      <c r="C743">
        <v>0.35</v>
      </c>
    </row>
    <row r="744" spans="1:5" x14ac:dyDescent="0.25">
      <c r="A744" t="s">
        <v>2583</v>
      </c>
      <c r="B744">
        <v>2.7</v>
      </c>
      <c r="C744">
        <v>0.35</v>
      </c>
    </row>
    <row r="745" spans="1:5" x14ac:dyDescent="0.25">
      <c r="A745" t="s">
        <v>2582</v>
      </c>
      <c r="B745">
        <v>2.7</v>
      </c>
      <c r="C745">
        <v>0.35</v>
      </c>
    </row>
    <row r="746" spans="1:5" x14ac:dyDescent="0.25">
      <c r="A746" t="s">
        <v>2581</v>
      </c>
      <c r="B746">
        <v>3.07</v>
      </c>
      <c r="C746">
        <v>0.35</v>
      </c>
    </row>
    <row r="747" spans="1:5" x14ac:dyDescent="0.25">
      <c r="A747" t="s">
        <v>2580</v>
      </c>
      <c r="B747">
        <v>2.1</v>
      </c>
      <c r="C747">
        <v>0.35</v>
      </c>
    </row>
    <row r="748" spans="1:5" x14ac:dyDescent="0.25">
      <c r="A748" t="s">
        <v>2579</v>
      </c>
      <c r="B748">
        <v>2.1</v>
      </c>
      <c r="C748">
        <v>0.35</v>
      </c>
    </row>
    <row r="749" spans="1:5" x14ac:dyDescent="0.25">
      <c r="A749" t="s">
        <v>2578</v>
      </c>
      <c r="B749">
        <v>2.34</v>
      </c>
      <c r="C749">
        <v>0.35</v>
      </c>
      <c r="D749" t="s">
        <v>3887</v>
      </c>
      <c r="E749" t="s">
        <v>3886</v>
      </c>
    </row>
    <row r="750" spans="1:5" x14ac:dyDescent="0.25">
      <c r="A750" t="s">
        <v>132</v>
      </c>
      <c r="B750">
        <v>3.2</v>
      </c>
      <c r="C750">
        <v>0.35</v>
      </c>
    </row>
    <row r="751" spans="1:5" x14ac:dyDescent="0.25">
      <c r="A751" t="s">
        <v>1179</v>
      </c>
      <c r="B751">
        <v>4.0999999999999996</v>
      </c>
      <c r="C751">
        <v>0.7</v>
      </c>
      <c r="D751" t="s">
        <v>3883</v>
      </c>
      <c r="E751" t="s">
        <v>3918</v>
      </c>
    </row>
    <row r="752" spans="1:5" x14ac:dyDescent="0.25">
      <c r="A752" t="s">
        <v>2577</v>
      </c>
      <c r="B752">
        <v>4.0999999999999996</v>
      </c>
      <c r="C752">
        <v>0.7</v>
      </c>
    </row>
    <row r="753" spans="1:5" x14ac:dyDescent="0.25">
      <c r="A753" t="s">
        <v>1182</v>
      </c>
      <c r="B753">
        <v>3.3</v>
      </c>
      <c r="C753">
        <v>0.5</v>
      </c>
      <c r="D753" t="s">
        <v>3883</v>
      </c>
      <c r="E753" t="s">
        <v>3882</v>
      </c>
    </row>
    <row r="754" spans="1:5" x14ac:dyDescent="0.25">
      <c r="A754" t="s">
        <v>2576</v>
      </c>
      <c r="B754">
        <v>3.7</v>
      </c>
      <c r="C754">
        <v>0.35</v>
      </c>
      <c r="D754" t="s">
        <v>3883</v>
      </c>
      <c r="E754" t="s">
        <v>3927</v>
      </c>
    </row>
    <row r="755" spans="1:5" x14ac:dyDescent="0.25">
      <c r="A755" t="s">
        <v>2575</v>
      </c>
      <c r="B755">
        <v>3.7</v>
      </c>
      <c r="C755">
        <v>0.43</v>
      </c>
      <c r="D755" t="s">
        <v>3883</v>
      </c>
      <c r="E755" t="s">
        <v>3918</v>
      </c>
    </row>
    <row r="756" spans="1:5" x14ac:dyDescent="0.25">
      <c r="A756" t="s">
        <v>2574</v>
      </c>
      <c r="B756">
        <v>2.2000000000000002</v>
      </c>
      <c r="C756">
        <v>0.35</v>
      </c>
      <c r="D756" t="s">
        <v>3885</v>
      </c>
    </row>
    <row r="757" spans="1:5" x14ac:dyDescent="0.25">
      <c r="A757" t="s">
        <v>2573</v>
      </c>
      <c r="B757">
        <v>2.5</v>
      </c>
      <c r="C757">
        <v>0.35</v>
      </c>
    </row>
    <row r="758" spans="1:5" x14ac:dyDescent="0.25">
      <c r="A758" t="s">
        <v>2572</v>
      </c>
      <c r="B758">
        <v>2.6</v>
      </c>
      <c r="C758">
        <v>0.35</v>
      </c>
    </row>
    <row r="759" spans="1:5" x14ac:dyDescent="0.25">
      <c r="A759" t="s">
        <v>2571</v>
      </c>
      <c r="B759">
        <v>3.3</v>
      </c>
      <c r="C759">
        <v>0.44</v>
      </c>
      <c r="D759" t="s">
        <v>3883</v>
      </c>
      <c r="E759" t="s">
        <v>3918</v>
      </c>
    </row>
    <row r="760" spans="1:5" x14ac:dyDescent="0.25">
      <c r="A760" t="s">
        <v>2570</v>
      </c>
      <c r="B760">
        <v>2.2000000000000002</v>
      </c>
      <c r="C760">
        <v>0.35</v>
      </c>
    </row>
    <row r="761" spans="1:5" x14ac:dyDescent="0.25">
      <c r="A761" t="s">
        <v>2569</v>
      </c>
      <c r="B761">
        <v>2.9</v>
      </c>
      <c r="C761">
        <v>0.35</v>
      </c>
      <c r="D761" t="s">
        <v>3901</v>
      </c>
      <c r="E761" t="s">
        <v>3926</v>
      </c>
    </row>
    <row r="762" spans="1:5" x14ac:dyDescent="0.25">
      <c r="A762" t="s">
        <v>2568</v>
      </c>
      <c r="B762">
        <v>2.9</v>
      </c>
      <c r="C762">
        <v>0.35</v>
      </c>
      <c r="D762" t="s">
        <v>3901</v>
      </c>
      <c r="E762" t="s">
        <v>3925</v>
      </c>
    </row>
    <row r="763" spans="1:5" x14ac:dyDescent="0.25">
      <c r="A763" t="s">
        <v>2567</v>
      </c>
      <c r="B763">
        <v>2.2850000000000001</v>
      </c>
      <c r="C763">
        <v>0.35</v>
      </c>
    </row>
    <row r="764" spans="1:5" x14ac:dyDescent="0.25">
      <c r="A764" t="s">
        <v>2566</v>
      </c>
      <c r="B764">
        <v>2.2000000000000002</v>
      </c>
      <c r="C764">
        <v>0.35</v>
      </c>
    </row>
    <row r="765" spans="1:5" x14ac:dyDescent="0.25">
      <c r="A765" t="s">
        <v>2565</v>
      </c>
      <c r="B765">
        <v>3.42</v>
      </c>
      <c r="C765">
        <v>0.43</v>
      </c>
      <c r="D765" t="s">
        <v>3883</v>
      </c>
      <c r="E765" t="s">
        <v>3918</v>
      </c>
    </row>
    <row r="766" spans="1:5" x14ac:dyDescent="0.25">
      <c r="A766" t="s">
        <v>2564</v>
      </c>
      <c r="B766">
        <v>2.2850000000000001</v>
      </c>
      <c r="C766">
        <v>0.35</v>
      </c>
    </row>
    <row r="767" spans="1:5" x14ac:dyDescent="0.25">
      <c r="A767" t="s">
        <v>2563</v>
      </c>
      <c r="B767">
        <v>2.6</v>
      </c>
      <c r="C767">
        <v>0.35</v>
      </c>
    </row>
    <row r="768" spans="1:5" x14ac:dyDescent="0.25">
      <c r="A768" t="s">
        <v>2562</v>
      </c>
      <c r="B768">
        <v>2.6</v>
      </c>
      <c r="C768">
        <v>0.35</v>
      </c>
    </row>
    <row r="769" spans="1:6" x14ac:dyDescent="0.25">
      <c r="A769" t="s">
        <v>2561</v>
      </c>
      <c r="B769">
        <v>2.6</v>
      </c>
      <c r="C769">
        <v>0.35</v>
      </c>
    </row>
    <row r="770" spans="1:6" x14ac:dyDescent="0.25">
      <c r="A770" t="s">
        <v>2560</v>
      </c>
      <c r="B770">
        <v>2</v>
      </c>
      <c r="C770">
        <v>0.35</v>
      </c>
      <c r="D770" t="s">
        <v>3887</v>
      </c>
      <c r="E770" t="s">
        <v>3886</v>
      </c>
    </row>
    <row r="771" spans="1:6" x14ac:dyDescent="0.25">
      <c r="A771" t="s">
        <v>2559</v>
      </c>
      <c r="B771">
        <v>2</v>
      </c>
      <c r="C771">
        <v>0.35</v>
      </c>
    </row>
    <row r="772" spans="1:6" x14ac:dyDescent="0.25">
      <c r="A772" t="s">
        <v>2558</v>
      </c>
      <c r="B772">
        <v>2</v>
      </c>
      <c r="C772">
        <v>0.35</v>
      </c>
    </row>
    <row r="773" spans="1:6" x14ac:dyDescent="0.25">
      <c r="A773" t="s">
        <v>2557</v>
      </c>
      <c r="B773">
        <v>2.37</v>
      </c>
      <c r="C773">
        <v>0.35</v>
      </c>
    </row>
    <row r="774" spans="1:6" x14ac:dyDescent="0.25">
      <c r="A774" t="s">
        <v>2556</v>
      </c>
      <c r="B774">
        <v>2</v>
      </c>
      <c r="C774">
        <v>7.0000000000000007E-2</v>
      </c>
      <c r="D774" t="s">
        <v>3892</v>
      </c>
      <c r="E774" t="s">
        <v>3891</v>
      </c>
      <c r="F774" t="s">
        <v>3924</v>
      </c>
    </row>
    <row r="775" spans="1:6" x14ac:dyDescent="0.25">
      <c r="A775" t="s">
        <v>2555</v>
      </c>
      <c r="B775">
        <v>2.0609999999999999</v>
      </c>
      <c r="C775">
        <v>0.35</v>
      </c>
    </row>
    <row r="776" spans="1:6" x14ac:dyDescent="0.25">
      <c r="A776" t="s">
        <v>2554</v>
      </c>
      <c r="B776">
        <v>2</v>
      </c>
      <c r="C776">
        <v>0.35</v>
      </c>
      <c r="D776" t="s">
        <v>3887</v>
      </c>
      <c r="E776" t="s">
        <v>3886</v>
      </c>
    </row>
    <row r="777" spans="1:6" x14ac:dyDescent="0.25">
      <c r="A777" t="s">
        <v>1196</v>
      </c>
      <c r="B777">
        <v>3.3</v>
      </c>
      <c r="C777">
        <v>0.1</v>
      </c>
      <c r="D777" t="s">
        <v>3883</v>
      </c>
      <c r="E777" t="s">
        <v>3882</v>
      </c>
    </row>
    <row r="778" spans="1:6" x14ac:dyDescent="0.25">
      <c r="A778" t="s">
        <v>2553</v>
      </c>
      <c r="B778">
        <v>3</v>
      </c>
      <c r="C778">
        <v>0.35</v>
      </c>
      <c r="D778" t="s">
        <v>3885</v>
      </c>
    </row>
    <row r="779" spans="1:6" x14ac:dyDescent="0.25">
      <c r="A779" t="s">
        <v>2552</v>
      </c>
      <c r="B779">
        <v>2.2000000000000002</v>
      </c>
      <c r="C779">
        <v>0.35</v>
      </c>
      <c r="D779" t="s">
        <v>3885</v>
      </c>
    </row>
    <row r="780" spans="1:6" x14ac:dyDescent="0.25">
      <c r="A780" t="s">
        <v>2551</v>
      </c>
      <c r="B780">
        <v>3.3</v>
      </c>
      <c r="C780">
        <v>0.35</v>
      </c>
    </row>
    <row r="781" spans="1:6" x14ac:dyDescent="0.25">
      <c r="A781" t="s">
        <v>2550</v>
      </c>
      <c r="B781">
        <v>2.1</v>
      </c>
      <c r="C781">
        <v>0.35</v>
      </c>
      <c r="D781" t="s">
        <v>3885</v>
      </c>
    </row>
    <row r="782" spans="1:6" x14ac:dyDescent="0.25">
      <c r="A782" t="s">
        <v>2549</v>
      </c>
      <c r="B782">
        <v>2.7</v>
      </c>
      <c r="C782">
        <v>0.35</v>
      </c>
      <c r="D782" t="s">
        <v>3923</v>
      </c>
      <c r="E782" t="s">
        <v>3922</v>
      </c>
    </row>
    <row r="783" spans="1:6" x14ac:dyDescent="0.25">
      <c r="A783" t="s">
        <v>2548</v>
      </c>
      <c r="B783">
        <v>3.3</v>
      </c>
      <c r="C783">
        <v>0.35</v>
      </c>
    </row>
    <row r="784" spans="1:6" x14ac:dyDescent="0.25">
      <c r="A784" t="s">
        <v>2547</v>
      </c>
      <c r="B784">
        <v>2.34</v>
      </c>
      <c r="C784">
        <v>0.35</v>
      </c>
      <c r="D784" t="s">
        <v>3885</v>
      </c>
    </row>
    <row r="785" spans="1:5" x14ac:dyDescent="0.25">
      <c r="A785" t="s">
        <v>2546</v>
      </c>
      <c r="B785">
        <v>2.34</v>
      </c>
      <c r="C785">
        <v>0.35</v>
      </c>
      <c r="D785" t="s">
        <v>3885</v>
      </c>
    </row>
    <row r="786" spans="1:5" x14ac:dyDescent="0.25">
      <c r="A786" t="s">
        <v>2545</v>
      </c>
      <c r="B786">
        <v>2.34</v>
      </c>
      <c r="C786">
        <v>0.35</v>
      </c>
      <c r="D786" t="s">
        <v>3885</v>
      </c>
    </row>
    <row r="787" spans="1:5" x14ac:dyDescent="0.25">
      <c r="A787" t="s">
        <v>2544</v>
      </c>
      <c r="B787">
        <v>3.5</v>
      </c>
      <c r="C787">
        <v>0.35</v>
      </c>
    </row>
    <row r="788" spans="1:5" x14ac:dyDescent="0.25">
      <c r="A788" t="s">
        <v>2543</v>
      </c>
      <c r="B788">
        <v>3.5</v>
      </c>
      <c r="C788">
        <v>0.35</v>
      </c>
    </row>
    <row r="789" spans="1:5" x14ac:dyDescent="0.25">
      <c r="A789" t="s">
        <v>2542</v>
      </c>
      <c r="B789">
        <v>3.5</v>
      </c>
      <c r="C789">
        <v>0.35</v>
      </c>
    </row>
    <row r="790" spans="1:5" x14ac:dyDescent="0.25">
      <c r="A790" t="s">
        <v>2541</v>
      </c>
      <c r="B790">
        <v>4.4000000000000004</v>
      </c>
      <c r="C790">
        <v>0.01</v>
      </c>
    </row>
    <row r="791" spans="1:5" x14ac:dyDescent="0.25">
      <c r="A791" t="s">
        <v>2540</v>
      </c>
      <c r="B791">
        <v>2.0609999999999999</v>
      </c>
      <c r="C791">
        <v>0.35</v>
      </c>
      <c r="D791" t="s">
        <v>3885</v>
      </c>
    </row>
    <row r="792" spans="1:5" x14ac:dyDescent="0.25">
      <c r="A792" t="s">
        <v>1198</v>
      </c>
      <c r="B792">
        <v>3.6</v>
      </c>
      <c r="C792">
        <v>0.3</v>
      </c>
      <c r="D792" t="s">
        <v>3883</v>
      </c>
      <c r="E792" t="s">
        <v>3882</v>
      </c>
    </row>
    <row r="793" spans="1:5" x14ac:dyDescent="0.25">
      <c r="A793" t="s">
        <v>1203</v>
      </c>
      <c r="B793">
        <v>4.4000000000000004</v>
      </c>
      <c r="C793">
        <v>0.85</v>
      </c>
      <c r="D793" t="s">
        <v>3883</v>
      </c>
      <c r="E793" t="s">
        <v>3882</v>
      </c>
    </row>
    <row r="794" spans="1:5" x14ac:dyDescent="0.25">
      <c r="A794" t="s">
        <v>830</v>
      </c>
      <c r="B794">
        <v>4.33</v>
      </c>
      <c r="C794">
        <v>0.85</v>
      </c>
      <c r="D794" t="s">
        <v>3883</v>
      </c>
      <c r="E794" t="s">
        <v>3882</v>
      </c>
    </row>
    <row r="795" spans="1:5" x14ac:dyDescent="0.25">
      <c r="A795" t="s">
        <v>2539</v>
      </c>
      <c r="B795">
        <v>2</v>
      </c>
      <c r="C795">
        <v>0.35</v>
      </c>
      <c r="D795" t="s">
        <v>3885</v>
      </c>
    </row>
    <row r="796" spans="1:5" x14ac:dyDescent="0.25">
      <c r="A796" t="s">
        <v>2538</v>
      </c>
      <c r="B796">
        <v>2.1</v>
      </c>
      <c r="C796">
        <v>0.35</v>
      </c>
      <c r="D796" t="s">
        <v>3885</v>
      </c>
    </row>
    <row r="797" spans="1:5" x14ac:dyDescent="0.25">
      <c r="A797" t="s">
        <v>2537</v>
      </c>
      <c r="B797">
        <v>3.2</v>
      </c>
      <c r="C797">
        <v>0.35</v>
      </c>
    </row>
    <row r="798" spans="1:5" x14ac:dyDescent="0.25">
      <c r="A798" t="s">
        <v>2536</v>
      </c>
      <c r="B798">
        <v>2.6</v>
      </c>
      <c r="C798">
        <v>0.35</v>
      </c>
    </row>
    <row r="799" spans="1:5" x14ac:dyDescent="0.25">
      <c r="A799" t="s">
        <v>2535</v>
      </c>
      <c r="B799">
        <v>2.6</v>
      </c>
      <c r="C799">
        <v>0.35</v>
      </c>
    </row>
    <row r="800" spans="1:5" x14ac:dyDescent="0.25">
      <c r="A800" t="s">
        <v>2534</v>
      </c>
      <c r="B800">
        <v>3.2</v>
      </c>
      <c r="C800">
        <v>0.35</v>
      </c>
    </row>
    <row r="801" spans="1:8" x14ac:dyDescent="0.25">
      <c r="A801" t="s">
        <v>2533</v>
      </c>
      <c r="B801">
        <v>3.2</v>
      </c>
      <c r="C801">
        <v>0.35</v>
      </c>
    </row>
    <row r="802" spans="1:8" x14ac:dyDescent="0.25">
      <c r="A802" t="s">
        <v>2532</v>
      </c>
      <c r="B802">
        <v>2</v>
      </c>
      <c r="C802">
        <v>0.35</v>
      </c>
      <c r="D802" t="s">
        <v>3885</v>
      </c>
    </row>
    <row r="803" spans="1:8" x14ac:dyDescent="0.25">
      <c r="A803" t="s">
        <v>2531</v>
      </c>
      <c r="B803">
        <v>2.2850000000000001</v>
      </c>
      <c r="C803">
        <v>0.35</v>
      </c>
    </row>
    <row r="804" spans="1:8" x14ac:dyDescent="0.25">
      <c r="A804" t="s">
        <v>2530</v>
      </c>
      <c r="B804">
        <v>2.2850000000000001</v>
      </c>
      <c r="C804">
        <v>0.35</v>
      </c>
    </row>
    <row r="805" spans="1:8" x14ac:dyDescent="0.25">
      <c r="A805" t="s">
        <v>1211</v>
      </c>
      <c r="B805">
        <v>4</v>
      </c>
      <c r="C805">
        <v>0.6</v>
      </c>
      <c r="D805" t="s">
        <v>3883</v>
      </c>
      <c r="E805" t="s">
        <v>3882</v>
      </c>
    </row>
    <row r="806" spans="1:8" x14ac:dyDescent="0.25">
      <c r="A806" t="s">
        <v>2529</v>
      </c>
      <c r="B806">
        <v>2.2850000000000001</v>
      </c>
      <c r="C806">
        <v>0.35</v>
      </c>
    </row>
    <row r="807" spans="1:8" x14ac:dyDescent="0.25">
      <c r="A807" t="s">
        <v>1217</v>
      </c>
      <c r="B807">
        <v>3.72</v>
      </c>
      <c r="C807">
        <v>0.04</v>
      </c>
      <c r="D807" t="s">
        <v>3881</v>
      </c>
      <c r="E807" t="s">
        <v>3880</v>
      </c>
      <c r="G807">
        <v>4.04</v>
      </c>
      <c r="H807" t="s">
        <v>3879</v>
      </c>
    </row>
    <row r="808" spans="1:8" x14ac:dyDescent="0.25">
      <c r="A808" t="s">
        <v>1220</v>
      </c>
      <c r="B808">
        <v>4.3</v>
      </c>
      <c r="C808">
        <v>0.3</v>
      </c>
      <c r="D808" t="s">
        <v>3883</v>
      </c>
      <c r="E808" t="s">
        <v>3882</v>
      </c>
    </row>
    <row r="809" spans="1:8" x14ac:dyDescent="0.25">
      <c r="A809" t="s">
        <v>2528</v>
      </c>
      <c r="B809">
        <v>4.01</v>
      </c>
      <c r="C809">
        <v>0.3</v>
      </c>
      <c r="D809" t="s">
        <v>3896</v>
      </c>
      <c r="E809" t="s">
        <v>3895</v>
      </c>
    </row>
    <row r="810" spans="1:8" x14ac:dyDescent="0.25">
      <c r="A810" t="s">
        <v>2527</v>
      </c>
      <c r="B810">
        <v>3.8</v>
      </c>
      <c r="C810">
        <v>0.7</v>
      </c>
      <c r="D810" t="s">
        <v>3883</v>
      </c>
      <c r="E810" t="s">
        <v>3882</v>
      </c>
    </row>
    <row r="811" spans="1:8" x14ac:dyDescent="0.25">
      <c r="A811" t="s">
        <v>2526</v>
      </c>
      <c r="B811">
        <v>2.5</v>
      </c>
      <c r="C811">
        <v>0.35</v>
      </c>
    </row>
    <row r="812" spans="1:8" x14ac:dyDescent="0.25">
      <c r="A812" t="s">
        <v>2525</v>
      </c>
      <c r="B812">
        <v>3.5</v>
      </c>
      <c r="C812">
        <v>0.35</v>
      </c>
    </row>
    <row r="813" spans="1:8" x14ac:dyDescent="0.25">
      <c r="A813" t="s">
        <v>1226</v>
      </c>
      <c r="B813">
        <v>3.85</v>
      </c>
      <c r="C813">
        <v>0.2</v>
      </c>
      <c r="D813" t="s">
        <v>3894</v>
      </c>
      <c r="E813" t="s">
        <v>3893</v>
      </c>
    </row>
    <row r="814" spans="1:8" x14ac:dyDescent="0.25">
      <c r="A814" t="s">
        <v>1229</v>
      </c>
      <c r="B814" t="s">
        <v>3921</v>
      </c>
      <c r="C814">
        <v>0.52</v>
      </c>
    </row>
    <row r="815" spans="1:8" x14ac:dyDescent="0.25">
      <c r="A815" t="s">
        <v>2524</v>
      </c>
      <c r="B815">
        <v>2.7</v>
      </c>
      <c r="C815">
        <v>0.35</v>
      </c>
    </row>
    <row r="816" spans="1:8" x14ac:dyDescent="0.25">
      <c r="A816" t="s">
        <v>2523</v>
      </c>
      <c r="B816">
        <v>2.7</v>
      </c>
      <c r="C816">
        <v>0.35</v>
      </c>
    </row>
    <row r="817" spans="1:5" x14ac:dyDescent="0.25">
      <c r="A817" t="s">
        <v>2522</v>
      </c>
      <c r="B817">
        <v>2.6</v>
      </c>
      <c r="C817">
        <v>0.35</v>
      </c>
    </row>
    <row r="818" spans="1:5" x14ac:dyDescent="0.25">
      <c r="A818" t="s">
        <v>2521</v>
      </c>
      <c r="B818">
        <v>2.7</v>
      </c>
      <c r="C818">
        <v>0.35</v>
      </c>
    </row>
    <row r="819" spans="1:5" x14ac:dyDescent="0.25">
      <c r="A819" t="s">
        <v>2520</v>
      </c>
      <c r="B819">
        <v>2.6</v>
      </c>
      <c r="C819">
        <v>0.36</v>
      </c>
    </row>
    <row r="820" spans="1:5" x14ac:dyDescent="0.25">
      <c r="A820" t="s">
        <v>1233</v>
      </c>
      <c r="B820">
        <v>3.67</v>
      </c>
      <c r="C820">
        <v>0.17</v>
      </c>
      <c r="D820" t="s">
        <v>3894</v>
      </c>
      <c r="E820" t="s">
        <v>3893</v>
      </c>
    </row>
    <row r="821" spans="1:5" x14ac:dyDescent="0.25">
      <c r="A821" t="s">
        <v>692</v>
      </c>
      <c r="B821">
        <v>3.9</v>
      </c>
      <c r="C821">
        <v>0.5</v>
      </c>
      <c r="D821" t="s">
        <v>3906</v>
      </c>
      <c r="E821" t="s">
        <v>3905</v>
      </c>
    </row>
    <row r="822" spans="1:5" x14ac:dyDescent="0.25">
      <c r="A822" t="s">
        <v>163</v>
      </c>
      <c r="B822">
        <v>3.7</v>
      </c>
      <c r="C822">
        <v>0.5</v>
      </c>
    </row>
    <row r="823" spans="1:5" x14ac:dyDescent="0.25">
      <c r="A823" t="s">
        <v>2519</v>
      </c>
      <c r="B823">
        <v>3.5</v>
      </c>
      <c r="C823">
        <v>0.5</v>
      </c>
    </row>
    <row r="824" spans="1:5" x14ac:dyDescent="0.25">
      <c r="A824" t="s">
        <v>2518</v>
      </c>
      <c r="B824">
        <v>2.34</v>
      </c>
      <c r="C824">
        <v>0.35</v>
      </c>
      <c r="D824" t="s">
        <v>3885</v>
      </c>
    </row>
    <row r="825" spans="1:5" x14ac:dyDescent="0.25">
      <c r="A825" t="s">
        <v>1236</v>
      </c>
      <c r="B825">
        <v>4.2</v>
      </c>
      <c r="C825">
        <v>0.7</v>
      </c>
      <c r="D825" t="s">
        <v>3883</v>
      </c>
      <c r="E825" t="s">
        <v>3882</v>
      </c>
    </row>
    <row r="826" spans="1:5" x14ac:dyDescent="0.25">
      <c r="A826" t="s">
        <v>2517</v>
      </c>
      <c r="B826">
        <v>4.2</v>
      </c>
      <c r="C826">
        <v>0.7</v>
      </c>
    </row>
    <row r="827" spans="1:5" x14ac:dyDescent="0.25">
      <c r="A827" t="s">
        <v>1239</v>
      </c>
      <c r="B827">
        <v>4.1100000000000003</v>
      </c>
      <c r="C827">
        <v>0.1</v>
      </c>
      <c r="D827" t="s">
        <v>3894</v>
      </c>
      <c r="E827" t="s">
        <v>3893</v>
      </c>
    </row>
    <row r="828" spans="1:5" x14ac:dyDescent="0.25">
      <c r="A828" t="s">
        <v>2516</v>
      </c>
      <c r="B828">
        <v>3.23</v>
      </c>
      <c r="C828">
        <v>0.35</v>
      </c>
      <c r="D828" t="s">
        <v>3887</v>
      </c>
      <c r="E828" t="s">
        <v>3886</v>
      </c>
    </row>
    <row r="829" spans="1:5" x14ac:dyDescent="0.25">
      <c r="A829" t="s">
        <v>2515</v>
      </c>
      <c r="B829">
        <v>3.23</v>
      </c>
      <c r="C829">
        <v>0.35</v>
      </c>
    </row>
    <row r="830" spans="1:5" x14ac:dyDescent="0.25">
      <c r="A830" t="s">
        <v>2514</v>
      </c>
      <c r="B830">
        <v>2.5</v>
      </c>
      <c r="C830">
        <v>0.35</v>
      </c>
    </row>
    <row r="831" spans="1:5" x14ac:dyDescent="0.25">
      <c r="A831" t="s">
        <v>2513</v>
      </c>
      <c r="B831">
        <v>2.0609999999999999</v>
      </c>
      <c r="C831">
        <v>0.35</v>
      </c>
    </row>
    <row r="832" spans="1:5" x14ac:dyDescent="0.25">
      <c r="A832" t="s">
        <v>2512</v>
      </c>
      <c r="B832">
        <v>3.2</v>
      </c>
      <c r="C832">
        <v>0.35</v>
      </c>
    </row>
    <row r="833" spans="1:8" x14ac:dyDescent="0.25">
      <c r="A833" t="s">
        <v>1245</v>
      </c>
      <c r="B833">
        <v>4.4000000000000004</v>
      </c>
      <c r="C833">
        <v>0.8</v>
      </c>
      <c r="D833" t="s">
        <v>3883</v>
      </c>
      <c r="E833" t="s">
        <v>3882</v>
      </c>
    </row>
    <row r="834" spans="1:8" x14ac:dyDescent="0.25">
      <c r="A834" t="s">
        <v>1253</v>
      </c>
      <c r="B834">
        <v>4.0999999999999996</v>
      </c>
      <c r="C834">
        <v>0.64</v>
      </c>
      <c r="D834" t="s">
        <v>3883</v>
      </c>
      <c r="E834" t="s">
        <v>3882</v>
      </c>
    </row>
    <row r="835" spans="1:8" x14ac:dyDescent="0.25">
      <c r="A835" t="s">
        <v>2511</v>
      </c>
      <c r="B835">
        <v>4.5</v>
      </c>
      <c r="C835">
        <v>0.77</v>
      </c>
      <c r="D835" t="s">
        <v>3883</v>
      </c>
      <c r="E835" t="s">
        <v>3882</v>
      </c>
    </row>
    <row r="836" spans="1:8" x14ac:dyDescent="0.25">
      <c r="A836" t="s">
        <v>1257</v>
      </c>
      <c r="B836" t="s">
        <v>3920</v>
      </c>
      <c r="C836">
        <v>0.52</v>
      </c>
    </row>
    <row r="837" spans="1:8" x14ac:dyDescent="0.25">
      <c r="A837" t="s">
        <v>2510</v>
      </c>
      <c r="B837">
        <v>3.3</v>
      </c>
      <c r="C837">
        <v>0.5</v>
      </c>
      <c r="D837" t="s">
        <v>3883</v>
      </c>
      <c r="E837" t="s">
        <v>3882</v>
      </c>
    </row>
    <row r="838" spans="1:8" x14ac:dyDescent="0.25">
      <c r="A838" t="s">
        <v>2509</v>
      </c>
      <c r="B838">
        <v>3.8</v>
      </c>
      <c r="C838">
        <v>0.52</v>
      </c>
    </row>
    <row r="839" spans="1:8" x14ac:dyDescent="0.25">
      <c r="A839" t="s">
        <v>2508</v>
      </c>
      <c r="B839">
        <v>3.43</v>
      </c>
      <c r="C839">
        <v>0.25</v>
      </c>
      <c r="D839" t="s">
        <v>3904</v>
      </c>
      <c r="E839" t="s">
        <v>3882</v>
      </c>
    </row>
    <row r="840" spans="1:8" x14ac:dyDescent="0.25">
      <c r="A840" t="s">
        <v>1261</v>
      </c>
      <c r="B840">
        <v>4.5</v>
      </c>
      <c r="C840">
        <v>0.3</v>
      </c>
      <c r="D840" t="s">
        <v>3883</v>
      </c>
      <c r="E840" t="s">
        <v>3882</v>
      </c>
    </row>
    <row r="841" spans="1:8" x14ac:dyDescent="0.25">
      <c r="A841" t="s">
        <v>1267</v>
      </c>
      <c r="B841">
        <v>3.1</v>
      </c>
      <c r="C841">
        <v>0.34</v>
      </c>
      <c r="D841" t="s">
        <v>3883</v>
      </c>
      <c r="E841" t="s">
        <v>3882</v>
      </c>
    </row>
    <row r="842" spans="1:8" x14ac:dyDescent="0.25">
      <c r="A842" t="s">
        <v>1273</v>
      </c>
      <c r="B842">
        <v>4.0999999999999996</v>
      </c>
      <c r="C842">
        <v>0.04</v>
      </c>
      <c r="D842" t="s">
        <v>3892</v>
      </c>
      <c r="E842" t="s">
        <v>3891</v>
      </c>
      <c r="G842">
        <v>4.03</v>
      </c>
      <c r="H842" t="s">
        <v>3879</v>
      </c>
    </row>
    <row r="843" spans="1:8" x14ac:dyDescent="0.25">
      <c r="A843" t="s">
        <v>2507</v>
      </c>
      <c r="B843">
        <v>4.0999999999999996</v>
      </c>
      <c r="C843">
        <v>0.04</v>
      </c>
      <c r="D843" t="s">
        <v>3901</v>
      </c>
      <c r="E843" t="s">
        <v>3891</v>
      </c>
    </row>
    <row r="844" spans="1:8" x14ac:dyDescent="0.25">
      <c r="A844" t="s">
        <v>1279</v>
      </c>
      <c r="B844">
        <v>3.1</v>
      </c>
      <c r="C844">
        <v>0.33</v>
      </c>
      <c r="D844" t="s">
        <v>3883</v>
      </c>
      <c r="E844" t="s">
        <v>3882</v>
      </c>
    </row>
    <row r="845" spans="1:8" x14ac:dyDescent="0.25">
      <c r="A845" t="s">
        <v>2506</v>
      </c>
      <c r="B845">
        <v>2.2000000000000002</v>
      </c>
      <c r="C845">
        <v>0.35</v>
      </c>
      <c r="D845" t="s">
        <v>3885</v>
      </c>
    </row>
    <row r="846" spans="1:8" x14ac:dyDescent="0.25">
      <c r="A846" t="s">
        <v>1282</v>
      </c>
      <c r="B846">
        <v>4.0999999999999996</v>
      </c>
      <c r="C846">
        <v>0.7</v>
      </c>
      <c r="D846" t="s">
        <v>3883</v>
      </c>
      <c r="E846" t="s">
        <v>3882</v>
      </c>
    </row>
    <row r="847" spans="1:8" x14ac:dyDescent="0.25">
      <c r="A847" t="s">
        <v>2505</v>
      </c>
      <c r="B847">
        <v>2.06</v>
      </c>
      <c r="C847">
        <v>0.35</v>
      </c>
      <c r="D847" t="s">
        <v>3885</v>
      </c>
    </row>
    <row r="848" spans="1:8" x14ac:dyDescent="0.25">
      <c r="A848" t="s">
        <v>2504</v>
      </c>
      <c r="B848">
        <v>2.06</v>
      </c>
      <c r="C848">
        <v>0.35</v>
      </c>
      <c r="D848" t="s">
        <v>3885</v>
      </c>
    </row>
    <row r="849" spans="1:5" x14ac:dyDescent="0.25">
      <c r="A849" t="s">
        <v>2503</v>
      </c>
      <c r="B849">
        <v>3.2</v>
      </c>
      <c r="C849">
        <v>0.35</v>
      </c>
      <c r="D849" t="s">
        <v>3885</v>
      </c>
    </row>
    <row r="850" spans="1:5" x14ac:dyDescent="0.25">
      <c r="A850" t="s">
        <v>2502</v>
      </c>
      <c r="B850">
        <v>3.2</v>
      </c>
      <c r="C850">
        <v>0.35</v>
      </c>
      <c r="D850" t="s">
        <v>3885</v>
      </c>
    </row>
    <row r="851" spans="1:5" x14ac:dyDescent="0.25">
      <c r="A851" t="s">
        <v>2501</v>
      </c>
      <c r="B851">
        <v>3.2</v>
      </c>
      <c r="C851">
        <v>0.35</v>
      </c>
      <c r="D851" t="s">
        <v>3885</v>
      </c>
    </row>
    <row r="852" spans="1:5" x14ac:dyDescent="0.25">
      <c r="A852" t="s">
        <v>2500</v>
      </c>
      <c r="B852">
        <v>2.2000000000000002</v>
      </c>
      <c r="C852">
        <v>0.35</v>
      </c>
      <c r="D852" t="s">
        <v>3885</v>
      </c>
    </row>
    <row r="853" spans="1:5" x14ac:dyDescent="0.25">
      <c r="A853" t="s">
        <v>2499</v>
      </c>
      <c r="B853">
        <v>2</v>
      </c>
      <c r="C853">
        <v>0.35</v>
      </c>
      <c r="D853" t="s">
        <v>3885</v>
      </c>
    </row>
    <row r="854" spans="1:5" x14ac:dyDescent="0.25">
      <c r="A854" t="s">
        <v>2498</v>
      </c>
      <c r="B854">
        <v>1</v>
      </c>
      <c r="C854">
        <v>0.01</v>
      </c>
    </row>
    <row r="855" spans="1:5" x14ac:dyDescent="0.25">
      <c r="A855" t="s">
        <v>2497</v>
      </c>
      <c r="B855">
        <v>2.5</v>
      </c>
      <c r="C855">
        <v>0.35</v>
      </c>
    </row>
    <row r="856" spans="1:5" x14ac:dyDescent="0.25">
      <c r="A856" t="s">
        <v>2496</v>
      </c>
      <c r="B856">
        <v>3.23</v>
      </c>
      <c r="C856">
        <v>0.35</v>
      </c>
      <c r="D856" t="s">
        <v>3887</v>
      </c>
      <c r="E856" t="s">
        <v>3886</v>
      </c>
    </row>
    <row r="857" spans="1:5" x14ac:dyDescent="0.25">
      <c r="A857" t="s">
        <v>2495</v>
      </c>
      <c r="B857">
        <v>2.5</v>
      </c>
      <c r="C857">
        <v>0.35</v>
      </c>
    </row>
    <row r="858" spans="1:5" x14ac:dyDescent="0.25">
      <c r="A858" t="s">
        <v>2494</v>
      </c>
      <c r="B858">
        <v>4.2</v>
      </c>
      <c r="C858">
        <v>0.7</v>
      </c>
      <c r="D858" t="s">
        <v>3883</v>
      </c>
      <c r="E858" t="s">
        <v>3882</v>
      </c>
    </row>
    <row r="859" spans="1:5" x14ac:dyDescent="0.25">
      <c r="A859" t="s">
        <v>2493</v>
      </c>
      <c r="B859">
        <v>2.5</v>
      </c>
      <c r="C859">
        <v>0.35</v>
      </c>
      <c r="D859" t="s">
        <v>3885</v>
      </c>
    </row>
    <row r="860" spans="1:5" x14ac:dyDescent="0.25">
      <c r="A860" t="s">
        <v>2492</v>
      </c>
      <c r="B860">
        <v>2.5</v>
      </c>
      <c r="C860">
        <v>0.35</v>
      </c>
      <c r="D860" t="s">
        <v>3885</v>
      </c>
    </row>
    <row r="861" spans="1:5" x14ac:dyDescent="0.25">
      <c r="A861" t="s">
        <v>2491</v>
      </c>
      <c r="B861">
        <v>2.5</v>
      </c>
      <c r="C861">
        <v>0.35</v>
      </c>
      <c r="D861" t="s">
        <v>3885</v>
      </c>
    </row>
    <row r="862" spans="1:5" x14ac:dyDescent="0.25">
      <c r="A862" t="s">
        <v>2490</v>
      </c>
      <c r="B862">
        <v>2</v>
      </c>
      <c r="C862">
        <v>0.35</v>
      </c>
      <c r="D862" t="s">
        <v>3885</v>
      </c>
    </row>
    <row r="863" spans="1:5" x14ac:dyDescent="0.25">
      <c r="A863" t="s">
        <v>2489</v>
      </c>
      <c r="B863">
        <v>2.6</v>
      </c>
      <c r="C863">
        <v>0.35</v>
      </c>
    </row>
    <row r="864" spans="1:5" x14ac:dyDescent="0.25">
      <c r="A864" t="s">
        <v>2488</v>
      </c>
      <c r="B864">
        <v>4.4000000000000004</v>
      </c>
      <c r="C864">
        <v>0.01</v>
      </c>
      <c r="D864" t="s">
        <v>3883</v>
      </c>
      <c r="E864" t="s">
        <v>3882</v>
      </c>
    </row>
    <row r="865" spans="1:7" x14ac:dyDescent="0.25">
      <c r="A865" t="s">
        <v>2487</v>
      </c>
      <c r="B865">
        <v>4.2</v>
      </c>
      <c r="C865">
        <v>0.5</v>
      </c>
      <c r="D865" t="s">
        <v>3883</v>
      </c>
    </row>
    <row r="866" spans="1:7" x14ac:dyDescent="0.25">
      <c r="A866" t="s">
        <v>2486</v>
      </c>
      <c r="B866">
        <v>2.2000000000000002</v>
      </c>
      <c r="C866">
        <v>0.35</v>
      </c>
      <c r="D866" t="s">
        <v>3885</v>
      </c>
    </row>
    <row r="867" spans="1:7" x14ac:dyDescent="0.25">
      <c r="A867" t="s">
        <v>2485</v>
      </c>
      <c r="B867">
        <v>2.2000000000000002</v>
      </c>
      <c r="C867">
        <v>0.35</v>
      </c>
      <c r="D867" t="s">
        <v>3885</v>
      </c>
    </row>
    <row r="868" spans="1:7" x14ac:dyDescent="0.25">
      <c r="A868" t="s">
        <v>2484</v>
      </c>
      <c r="B868">
        <v>2.2850000000000001</v>
      </c>
      <c r="C868">
        <v>0.35</v>
      </c>
    </row>
    <row r="869" spans="1:7" x14ac:dyDescent="0.25">
      <c r="A869" t="s">
        <v>2483</v>
      </c>
      <c r="B869">
        <v>2.2000000000000002</v>
      </c>
      <c r="C869">
        <v>0.35</v>
      </c>
      <c r="D869" t="s">
        <v>3885</v>
      </c>
    </row>
    <row r="870" spans="1:7" x14ac:dyDescent="0.25">
      <c r="A870" t="s">
        <v>2482</v>
      </c>
      <c r="B870">
        <v>2.1</v>
      </c>
      <c r="C870">
        <v>0.35</v>
      </c>
      <c r="D870" t="s">
        <v>3885</v>
      </c>
    </row>
    <row r="871" spans="1:7" x14ac:dyDescent="0.25">
      <c r="A871" t="s">
        <v>2481</v>
      </c>
      <c r="B871">
        <v>2.34</v>
      </c>
      <c r="C871">
        <v>0.35</v>
      </c>
      <c r="D871" t="s">
        <v>3885</v>
      </c>
    </row>
    <row r="872" spans="1:7" x14ac:dyDescent="0.25">
      <c r="A872" t="s">
        <v>2103</v>
      </c>
      <c r="B872">
        <v>3.8</v>
      </c>
      <c r="C872">
        <v>0.56999999999999995</v>
      </c>
      <c r="D872" t="s">
        <v>3883</v>
      </c>
      <c r="E872" t="s">
        <v>3882</v>
      </c>
    </row>
    <row r="873" spans="1:7" x14ac:dyDescent="0.25">
      <c r="A873" t="s">
        <v>2480</v>
      </c>
      <c r="B873">
        <v>2.4</v>
      </c>
      <c r="C873">
        <v>0.35</v>
      </c>
    </row>
    <row r="874" spans="1:7" x14ac:dyDescent="0.25">
      <c r="A874" t="s">
        <v>2479</v>
      </c>
      <c r="B874">
        <v>2</v>
      </c>
      <c r="C874">
        <v>0.35</v>
      </c>
      <c r="D874" t="s">
        <v>3885</v>
      </c>
    </row>
    <row r="875" spans="1:7" x14ac:dyDescent="0.25">
      <c r="A875" t="s">
        <v>2478</v>
      </c>
      <c r="B875">
        <v>2.2850000000000001</v>
      </c>
      <c r="C875">
        <v>0.35</v>
      </c>
    </row>
    <row r="876" spans="1:7" x14ac:dyDescent="0.25">
      <c r="A876" t="s">
        <v>2477</v>
      </c>
      <c r="B876">
        <v>4.4000000000000004</v>
      </c>
      <c r="C876">
        <v>0.83</v>
      </c>
      <c r="D876" t="s">
        <v>3883</v>
      </c>
      <c r="E876" t="s">
        <v>3882</v>
      </c>
    </row>
    <row r="877" spans="1:7" x14ac:dyDescent="0.25">
      <c r="A877" t="s">
        <v>1305</v>
      </c>
      <c r="B877">
        <v>3.5</v>
      </c>
      <c r="C877">
        <v>0.37</v>
      </c>
      <c r="D877" t="s">
        <v>3883</v>
      </c>
      <c r="E877" t="s">
        <v>3882</v>
      </c>
    </row>
    <row r="878" spans="1:7" x14ac:dyDescent="0.25">
      <c r="A878" t="s">
        <v>2476</v>
      </c>
      <c r="B878">
        <v>3.5</v>
      </c>
      <c r="C878">
        <v>0.6</v>
      </c>
      <c r="D878" t="s">
        <v>3883</v>
      </c>
      <c r="E878" t="s">
        <v>3882</v>
      </c>
    </row>
    <row r="879" spans="1:7" x14ac:dyDescent="0.25">
      <c r="A879" t="s">
        <v>1308</v>
      </c>
      <c r="B879">
        <v>3.8</v>
      </c>
      <c r="C879">
        <v>0.61</v>
      </c>
      <c r="D879" t="s">
        <v>3883</v>
      </c>
      <c r="E879" t="s">
        <v>3882</v>
      </c>
      <c r="F879">
        <v>3.9468219910000002</v>
      </c>
      <c r="G879" t="s">
        <v>3890</v>
      </c>
    </row>
    <row r="880" spans="1:7" x14ac:dyDescent="0.25">
      <c r="A880" t="s">
        <v>2475</v>
      </c>
      <c r="B880">
        <v>3.5</v>
      </c>
      <c r="C880">
        <v>0.37</v>
      </c>
      <c r="D880" t="s">
        <v>3883</v>
      </c>
      <c r="E880" t="s">
        <v>3882</v>
      </c>
    </row>
    <row r="881" spans="1:5" x14ac:dyDescent="0.25">
      <c r="A881" t="s">
        <v>1311</v>
      </c>
      <c r="B881">
        <v>3.77</v>
      </c>
      <c r="C881">
        <v>0.02</v>
      </c>
      <c r="D881" t="s">
        <v>3881</v>
      </c>
      <c r="E881" t="s">
        <v>3880</v>
      </c>
    </row>
    <row r="882" spans="1:5" x14ac:dyDescent="0.25">
      <c r="A882" t="s">
        <v>2474</v>
      </c>
      <c r="B882">
        <v>3.5</v>
      </c>
      <c r="C882">
        <v>0.35</v>
      </c>
      <c r="D882" t="s">
        <v>3883</v>
      </c>
      <c r="E882" t="s">
        <v>3882</v>
      </c>
    </row>
    <row r="883" spans="1:5" x14ac:dyDescent="0.25">
      <c r="A883" t="s">
        <v>2473</v>
      </c>
      <c r="B883">
        <v>4.2</v>
      </c>
      <c r="C883">
        <v>0.3</v>
      </c>
      <c r="D883" t="s">
        <v>3883</v>
      </c>
      <c r="E883" t="s">
        <v>3882</v>
      </c>
    </row>
    <row r="884" spans="1:5" x14ac:dyDescent="0.25">
      <c r="A884" t="s">
        <v>2472</v>
      </c>
      <c r="B884">
        <v>4.3</v>
      </c>
      <c r="C884">
        <v>0.5</v>
      </c>
      <c r="D884" t="s">
        <v>3883</v>
      </c>
      <c r="E884" t="s">
        <v>3882</v>
      </c>
    </row>
    <row r="885" spans="1:5" x14ac:dyDescent="0.25">
      <c r="A885" t="s">
        <v>2471</v>
      </c>
      <c r="B885">
        <v>3.9</v>
      </c>
      <c r="C885">
        <v>0.63</v>
      </c>
      <c r="D885" t="s">
        <v>3883</v>
      </c>
      <c r="E885" t="s">
        <v>3882</v>
      </c>
    </row>
    <row r="886" spans="1:5" x14ac:dyDescent="0.25">
      <c r="A886" t="s">
        <v>2470</v>
      </c>
      <c r="B886">
        <v>3.6</v>
      </c>
      <c r="C886">
        <v>0.5</v>
      </c>
      <c r="D886" t="s">
        <v>3883</v>
      </c>
      <c r="E886" t="s">
        <v>3882</v>
      </c>
    </row>
    <row r="887" spans="1:5" x14ac:dyDescent="0.25">
      <c r="A887" t="s">
        <v>1313</v>
      </c>
      <c r="B887">
        <v>3.6</v>
      </c>
      <c r="C887">
        <v>0.04</v>
      </c>
      <c r="D887" t="s">
        <v>3892</v>
      </c>
      <c r="E887" t="s">
        <v>3891</v>
      </c>
    </row>
    <row r="888" spans="1:5" x14ac:dyDescent="0.25">
      <c r="A888" t="s">
        <v>1318</v>
      </c>
      <c r="B888">
        <v>3.92</v>
      </c>
      <c r="C888">
        <v>0.05</v>
      </c>
      <c r="D888" t="s">
        <v>3881</v>
      </c>
      <c r="E888" t="s">
        <v>3880</v>
      </c>
    </row>
    <row r="889" spans="1:5" x14ac:dyDescent="0.25">
      <c r="A889" t="s">
        <v>2469</v>
      </c>
      <c r="B889">
        <v>3.87</v>
      </c>
      <c r="C889">
        <v>0.04</v>
      </c>
      <c r="D889" t="s">
        <v>3881</v>
      </c>
      <c r="E889" t="s">
        <v>3880</v>
      </c>
    </row>
    <row r="890" spans="1:5" x14ac:dyDescent="0.25">
      <c r="A890" t="s">
        <v>2468</v>
      </c>
      <c r="B890">
        <v>3.5</v>
      </c>
      <c r="C890">
        <v>0.35</v>
      </c>
      <c r="D890" t="s">
        <v>3883</v>
      </c>
      <c r="E890" t="s">
        <v>3882</v>
      </c>
    </row>
    <row r="891" spans="1:5" x14ac:dyDescent="0.25">
      <c r="A891" t="s">
        <v>2467</v>
      </c>
      <c r="B891">
        <v>3.73</v>
      </c>
      <c r="C891">
        <v>0.74</v>
      </c>
      <c r="D891" t="s">
        <v>3912</v>
      </c>
      <c r="E891" t="s">
        <v>3911</v>
      </c>
    </row>
    <row r="892" spans="1:5" x14ac:dyDescent="0.25">
      <c r="A892" t="s">
        <v>1321</v>
      </c>
      <c r="B892">
        <v>3.5</v>
      </c>
      <c r="C892">
        <v>0.37</v>
      </c>
      <c r="D892" t="s">
        <v>3883</v>
      </c>
      <c r="E892" t="s">
        <v>3882</v>
      </c>
    </row>
    <row r="893" spans="1:5" x14ac:dyDescent="0.25">
      <c r="A893" t="s">
        <v>85</v>
      </c>
      <c r="B893">
        <v>3.77</v>
      </c>
      <c r="C893">
        <v>0.83</v>
      </c>
      <c r="D893" t="s">
        <v>3912</v>
      </c>
      <c r="E893" t="s">
        <v>3911</v>
      </c>
    </row>
    <row r="894" spans="1:5" x14ac:dyDescent="0.25">
      <c r="A894" t="s">
        <v>84</v>
      </c>
      <c r="B894">
        <v>3.8</v>
      </c>
      <c r="C894">
        <v>0.6</v>
      </c>
    </row>
    <row r="895" spans="1:5" x14ac:dyDescent="0.25">
      <c r="A895" t="s">
        <v>2466</v>
      </c>
      <c r="B895">
        <v>2.37</v>
      </c>
      <c r="C895">
        <v>0.35</v>
      </c>
      <c r="D895" t="s">
        <v>3885</v>
      </c>
    </row>
    <row r="896" spans="1:5" x14ac:dyDescent="0.25">
      <c r="A896" t="s">
        <v>1331</v>
      </c>
      <c r="B896">
        <v>3.8</v>
      </c>
      <c r="C896">
        <v>0.56000000000000005</v>
      </c>
      <c r="D896" t="s">
        <v>3883</v>
      </c>
      <c r="E896" t="s">
        <v>3882</v>
      </c>
    </row>
    <row r="897" spans="1:7" x14ac:dyDescent="0.25">
      <c r="A897" t="s">
        <v>2465</v>
      </c>
      <c r="B897">
        <v>2.5</v>
      </c>
      <c r="C897">
        <v>0.35</v>
      </c>
    </row>
    <row r="898" spans="1:7" x14ac:dyDescent="0.25">
      <c r="A898" t="s">
        <v>2464</v>
      </c>
      <c r="B898">
        <v>2.2850000000000001</v>
      </c>
      <c r="C898">
        <v>0.35</v>
      </c>
    </row>
    <row r="899" spans="1:7" x14ac:dyDescent="0.25">
      <c r="A899" t="s">
        <v>2463</v>
      </c>
      <c r="B899">
        <v>1</v>
      </c>
      <c r="C899">
        <v>0.01</v>
      </c>
    </row>
    <row r="900" spans="1:7" x14ac:dyDescent="0.25">
      <c r="A900" t="s">
        <v>2462</v>
      </c>
      <c r="B900">
        <v>2.37</v>
      </c>
      <c r="C900">
        <v>0.35</v>
      </c>
    </row>
    <row r="901" spans="1:7" x14ac:dyDescent="0.25">
      <c r="A901" t="s">
        <v>2461</v>
      </c>
      <c r="B901">
        <v>3.2</v>
      </c>
      <c r="C901">
        <v>0.35</v>
      </c>
    </row>
    <row r="902" spans="1:7" x14ac:dyDescent="0.25">
      <c r="A902" t="s">
        <v>2460</v>
      </c>
      <c r="B902">
        <v>2.5</v>
      </c>
      <c r="C902">
        <v>0.35</v>
      </c>
    </row>
    <row r="903" spans="1:7" x14ac:dyDescent="0.25">
      <c r="A903" t="s">
        <v>2459</v>
      </c>
      <c r="B903">
        <v>3.5</v>
      </c>
      <c r="C903">
        <v>0.35</v>
      </c>
    </row>
    <row r="904" spans="1:7" x14ac:dyDescent="0.25">
      <c r="A904" t="s">
        <v>2458</v>
      </c>
      <c r="B904">
        <v>4.04</v>
      </c>
      <c r="C904">
        <v>0.53</v>
      </c>
      <c r="D904" t="s">
        <v>3919</v>
      </c>
      <c r="E904" t="s">
        <v>3918</v>
      </c>
      <c r="F904">
        <v>3.17</v>
      </c>
      <c r="G904" t="s">
        <v>3879</v>
      </c>
    </row>
    <row r="905" spans="1:7" x14ac:dyDescent="0.25">
      <c r="A905" t="s">
        <v>2457</v>
      </c>
      <c r="B905">
        <v>2</v>
      </c>
      <c r="C905">
        <v>0.35</v>
      </c>
      <c r="D905" t="s">
        <v>3887</v>
      </c>
      <c r="E905" t="s">
        <v>3886</v>
      </c>
    </row>
    <row r="906" spans="1:7" x14ac:dyDescent="0.25">
      <c r="A906" t="s">
        <v>2456</v>
      </c>
      <c r="B906">
        <v>2</v>
      </c>
      <c r="C906">
        <v>0.35</v>
      </c>
      <c r="D906" t="s">
        <v>3887</v>
      </c>
      <c r="E906" t="s">
        <v>3886</v>
      </c>
    </row>
    <row r="907" spans="1:7" x14ac:dyDescent="0.25">
      <c r="A907" t="s">
        <v>2455</v>
      </c>
      <c r="B907">
        <v>2</v>
      </c>
      <c r="C907">
        <v>0.35</v>
      </c>
      <c r="D907" t="s">
        <v>3887</v>
      </c>
      <c r="E907" t="s">
        <v>3886</v>
      </c>
    </row>
    <row r="908" spans="1:7" x14ac:dyDescent="0.25">
      <c r="A908" t="s">
        <v>1346</v>
      </c>
      <c r="B908">
        <v>4.2</v>
      </c>
      <c r="C908">
        <v>0.56999999999999995</v>
      </c>
      <c r="D908" t="s">
        <v>3883</v>
      </c>
      <c r="E908" t="s">
        <v>3882</v>
      </c>
    </row>
    <row r="909" spans="1:7" x14ac:dyDescent="0.25">
      <c r="A909" t="s">
        <v>2454</v>
      </c>
      <c r="B909">
        <v>2.0609999999999999</v>
      </c>
      <c r="C909">
        <v>0.35</v>
      </c>
      <c r="D909" t="s">
        <v>3885</v>
      </c>
    </row>
    <row r="910" spans="1:7" x14ac:dyDescent="0.25">
      <c r="A910" t="s">
        <v>2453</v>
      </c>
      <c r="B910">
        <v>1</v>
      </c>
      <c r="C910">
        <v>0.01</v>
      </c>
    </row>
    <row r="911" spans="1:7" x14ac:dyDescent="0.25">
      <c r="A911" t="s">
        <v>1358</v>
      </c>
      <c r="B911">
        <v>4.5</v>
      </c>
      <c r="C911">
        <v>0.3</v>
      </c>
      <c r="D911" t="s">
        <v>3883</v>
      </c>
      <c r="E911" t="s">
        <v>3882</v>
      </c>
    </row>
    <row r="912" spans="1:7" x14ac:dyDescent="0.25">
      <c r="A912" t="s">
        <v>1789</v>
      </c>
      <c r="B912">
        <v>3.4</v>
      </c>
      <c r="C912">
        <v>0.1</v>
      </c>
      <c r="D912" t="s">
        <v>3883</v>
      </c>
      <c r="E912" t="s">
        <v>3882</v>
      </c>
    </row>
    <row r="913" spans="1:7" x14ac:dyDescent="0.25">
      <c r="A913" t="s">
        <v>2452</v>
      </c>
      <c r="B913">
        <v>2.4</v>
      </c>
      <c r="C913">
        <v>0.35</v>
      </c>
      <c r="D913" t="s">
        <v>3885</v>
      </c>
    </row>
    <row r="914" spans="1:7" x14ac:dyDescent="0.25">
      <c r="A914" t="s">
        <v>1362</v>
      </c>
      <c r="B914">
        <v>4</v>
      </c>
      <c r="C914">
        <v>0.78</v>
      </c>
      <c r="D914" t="s">
        <v>3883</v>
      </c>
      <c r="E914" t="s">
        <v>3882</v>
      </c>
    </row>
    <row r="915" spans="1:7" x14ac:dyDescent="0.25">
      <c r="A915" t="s">
        <v>1366</v>
      </c>
      <c r="B915">
        <v>4.5</v>
      </c>
      <c r="C915">
        <v>0.7</v>
      </c>
      <c r="D915" t="s">
        <v>3883</v>
      </c>
      <c r="E915" t="s">
        <v>3882</v>
      </c>
    </row>
    <row r="916" spans="1:7" x14ac:dyDescent="0.25">
      <c r="A916" t="s">
        <v>2451</v>
      </c>
      <c r="B916">
        <v>4.5</v>
      </c>
      <c r="C916">
        <v>0.7</v>
      </c>
      <c r="D916" t="s">
        <v>3883</v>
      </c>
      <c r="E916" t="s">
        <v>3882</v>
      </c>
    </row>
    <row r="917" spans="1:7" x14ac:dyDescent="0.25">
      <c r="A917" t="s">
        <v>1370</v>
      </c>
      <c r="B917">
        <v>3.8</v>
      </c>
      <c r="C917">
        <v>0.06</v>
      </c>
      <c r="D917" t="s">
        <v>3892</v>
      </c>
      <c r="E917" t="s">
        <v>3891</v>
      </c>
      <c r="F917">
        <v>3.79</v>
      </c>
      <c r="G917" t="s">
        <v>3879</v>
      </c>
    </row>
    <row r="918" spans="1:7" x14ac:dyDescent="0.25">
      <c r="A918" t="s">
        <v>2450</v>
      </c>
      <c r="B918">
        <v>3.4</v>
      </c>
      <c r="C918">
        <v>0.5</v>
      </c>
    </row>
    <row r="919" spans="1:7" x14ac:dyDescent="0.25">
      <c r="A919" t="s">
        <v>1377</v>
      </c>
      <c r="B919">
        <v>2</v>
      </c>
      <c r="C919">
        <v>0.01</v>
      </c>
      <c r="D919" t="s">
        <v>3883</v>
      </c>
      <c r="E919" t="s">
        <v>3882</v>
      </c>
    </row>
    <row r="920" spans="1:7" x14ac:dyDescent="0.25">
      <c r="A920" t="s">
        <v>2449</v>
      </c>
      <c r="B920">
        <v>3.71</v>
      </c>
      <c r="C920">
        <v>0.35</v>
      </c>
      <c r="D920" t="s">
        <v>3901</v>
      </c>
      <c r="E920" t="s">
        <v>3917</v>
      </c>
    </row>
    <row r="921" spans="1:7" x14ac:dyDescent="0.25">
      <c r="A921" t="s">
        <v>2448</v>
      </c>
      <c r="B921">
        <v>2.5</v>
      </c>
      <c r="C921">
        <v>0.35</v>
      </c>
      <c r="D921" t="s">
        <v>3885</v>
      </c>
    </row>
    <row r="922" spans="1:7" x14ac:dyDescent="0.25">
      <c r="A922" t="s">
        <v>2447</v>
      </c>
      <c r="B922">
        <v>2.4</v>
      </c>
      <c r="C922">
        <v>0.35</v>
      </c>
      <c r="D922" t="s">
        <v>3901</v>
      </c>
      <c r="E922" t="s">
        <v>3900</v>
      </c>
    </row>
    <row r="923" spans="1:7" x14ac:dyDescent="0.25">
      <c r="A923" t="s">
        <v>2446</v>
      </c>
      <c r="B923">
        <v>2.6</v>
      </c>
      <c r="C923">
        <v>0.35</v>
      </c>
    </row>
    <row r="924" spans="1:7" x14ac:dyDescent="0.25">
      <c r="A924" t="s">
        <v>1384</v>
      </c>
      <c r="B924">
        <v>3.5</v>
      </c>
      <c r="C924">
        <v>0.47</v>
      </c>
      <c r="D924" t="s">
        <v>3883</v>
      </c>
      <c r="E924" t="s">
        <v>3882</v>
      </c>
    </row>
    <row r="925" spans="1:7" x14ac:dyDescent="0.25">
      <c r="A925" t="s">
        <v>2201</v>
      </c>
      <c r="B925">
        <v>3.8</v>
      </c>
      <c r="C925">
        <v>0.5</v>
      </c>
      <c r="D925" t="s">
        <v>3883</v>
      </c>
      <c r="E925" t="s">
        <v>3882</v>
      </c>
    </row>
    <row r="926" spans="1:7" x14ac:dyDescent="0.25">
      <c r="A926" t="s">
        <v>158</v>
      </c>
      <c r="B926">
        <v>3.72</v>
      </c>
      <c r="C926">
        <v>0.75</v>
      </c>
      <c r="D926" t="s">
        <v>3883</v>
      </c>
      <c r="E926" t="s">
        <v>3882</v>
      </c>
    </row>
    <row r="927" spans="1:7" x14ac:dyDescent="0.25">
      <c r="A927" t="s">
        <v>1387</v>
      </c>
      <c r="B927">
        <v>3.9</v>
      </c>
      <c r="C927">
        <v>0.63</v>
      </c>
      <c r="D927" t="s">
        <v>3883</v>
      </c>
      <c r="E927" t="s">
        <v>3882</v>
      </c>
    </row>
    <row r="928" spans="1:7" x14ac:dyDescent="0.25">
      <c r="A928" t="s">
        <v>2445</v>
      </c>
      <c r="B928">
        <v>3.7</v>
      </c>
      <c r="C928">
        <v>0.04</v>
      </c>
      <c r="D928" t="s">
        <v>3892</v>
      </c>
      <c r="E928" t="s">
        <v>3891</v>
      </c>
    </row>
    <row r="929" spans="1:7" x14ac:dyDescent="0.25">
      <c r="A929" t="s">
        <v>1390</v>
      </c>
      <c r="B929">
        <v>3.86</v>
      </c>
      <c r="C929">
        <v>0.32</v>
      </c>
      <c r="D929" t="s">
        <v>3881</v>
      </c>
      <c r="E929" t="s">
        <v>3880</v>
      </c>
      <c r="F929">
        <v>4.0599999999999996</v>
      </c>
      <c r="G929" t="s">
        <v>3879</v>
      </c>
    </row>
    <row r="930" spans="1:7" x14ac:dyDescent="0.25">
      <c r="A930" t="s">
        <v>2444</v>
      </c>
      <c r="B930">
        <v>3.82</v>
      </c>
      <c r="C930">
        <v>0.63</v>
      </c>
      <c r="D930" t="s">
        <v>3912</v>
      </c>
      <c r="E930" t="s">
        <v>3911</v>
      </c>
    </row>
    <row r="931" spans="1:7" x14ac:dyDescent="0.25">
      <c r="A931" t="s">
        <v>1393</v>
      </c>
      <c r="B931">
        <v>3.8</v>
      </c>
      <c r="C931">
        <v>0.45</v>
      </c>
      <c r="D931" t="s">
        <v>3883</v>
      </c>
      <c r="E931" t="s">
        <v>3882</v>
      </c>
    </row>
    <row r="932" spans="1:7" x14ac:dyDescent="0.25">
      <c r="A932" t="s">
        <v>1778</v>
      </c>
      <c r="B932">
        <v>3.6</v>
      </c>
      <c r="C932">
        <v>0.3</v>
      </c>
      <c r="D932" t="s">
        <v>3883</v>
      </c>
      <c r="E932" t="s">
        <v>3882</v>
      </c>
    </row>
    <row r="933" spans="1:7" x14ac:dyDescent="0.25">
      <c r="A933" t="s">
        <v>2443</v>
      </c>
      <c r="B933">
        <v>4.5</v>
      </c>
      <c r="C933">
        <v>0.5</v>
      </c>
      <c r="D933" t="s">
        <v>3883</v>
      </c>
      <c r="E933" t="s">
        <v>3882</v>
      </c>
    </row>
    <row r="934" spans="1:7" x14ac:dyDescent="0.25">
      <c r="A934" t="s">
        <v>2442</v>
      </c>
      <c r="B934">
        <v>4.5</v>
      </c>
      <c r="C934">
        <v>0.5</v>
      </c>
      <c r="D934" t="s">
        <v>3883</v>
      </c>
      <c r="E934" t="s">
        <v>3882</v>
      </c>
    </row>
    <row r="935" spans="1:7" x14ac:dyDescent="0.25">
      <c r="A935" t="s">
        <v>189</v>
      </c>
      <c r="B935">
        <v>4.34</v>
      </c>
      <c r="C935">
        <v>0.8</v>
      </c>
      <c r="D935" t="s">
        <v>3912</v>
      </c>
      <c r="E935" t="s">
        <v>3911</v>
      </c>
    </row>
    <row r="936" spans="1:7" x14ac:dyDescent="0.25">
      <c r="A936" t="s">
        <v>2441</v>
      </c>
      <c r="B936">
        <v>4.34</v>
      </c>
      <c r="C936">
        <v>0.8</v>
      </c>
    </row>
    <row r="937" spans="1:7" x14ac:dyDescent="0.25">
      <c r="A937" t="s">
        <v>846</v>
      </c>
      <c r="B937">
        <v>4.2</v>
      </c>
      <c r="C937">
        <v>0.4</v>
      </c>
      <c r="D937" t="s">
        <v>3904</v>
      </c>
    </row>
    <row r="938" spans="1:7" x14ac:dyDescent="0.25">
      <c r="A938" t="s">
        <v>1396</v>
      </c>
      <c r="B938">
        <v>4</v>
      </c>
      <c r="C938">
        <v>0.63</v>
      </c>
      <c r="D938" t="s">
        <v>3883</v>
      </c>
      <c r="E938" t="s">
        <v>3882</v>
      </c>
    </row>
    <row r="939" spans="1:7" x14ac:dyDescent="0.25">
      <c r="A939" t="s">
        <v>1399</v>
      </c>
      <c r="B939">
        <v>4.4000000000000004</v>
      </c>
      <c r="C939">
        <v>0.1</v>
      </c>
      <c r="D939" t="s">
        <v>3883</v>
      </c>
      <c r="E939" t="s">
        <v>3882</v>
      </c>
    </row>
    <row r="940" spans="1:7" x14ac:dyDescent="0.25">
      <c r="A940" t="s">
        <v>2440</v>
      </c>
      <c r="B940">
        <v>4.2</v>
      </c>
      <c r="C940">
        <v>0.4</v>
      </c>
      <c r="D940" t="s">
        <v>3904</v>
      </c>
    </row>
    <row r="941" spans="1:7" x14ac:dyDescent="0.25">
      <c r="A941" t="s">
        <v>1406</v>
      </c>
      <c r="B941">
        <v>3.5</v>
      </c>
      <c r="C941">
        <v>0.5</v>
      </c>
      <c r="D941" t="s">
        <v>3883</v>
      </c>
      <c r="E941" t="s">
        <v>3882</v>
      </c>
      <c r="F941">
        <v>3.76</v>
      </c>
      <c r="G941" t="s">
        <v>3890</v>
      </c>
    </row>
    <row r="942" spans="1:7" x14ac:dyDescent="0.25">
      <c r="A942" t="s">
        <v>1408</v>
      </c>
      <c r="B942">
        <v>3.5</v>
      </c>
      <c r="C942">
        <v>0.5</v>
      </c>
      <c r="D942" t="s">
        <v>3883</v>
      </c>
      <c r="E942" t="s">
        <v>3882</v>
      </c>
      <c r="F942">
        <v>3.74</v>
      </c>
      <c r="G942" t="s">
        <v>3890</v>
      </c>
    </row>
    <row r="943" spans="1:7" x14ac:dyDescent="0.25">
      <c r="A943" t="s">
        <v>1410</v>
      </c>
      <c r="B943">
        <v>3.9</v>
      </c>
      <c r="C943">
        <v>0.7</v>
      </c>
      <c r="D943" t="s">
        <v>3883</v>
      </c>
      <c r="E943" t="s">
        <v>3882</v>
      </c>
    </row>
    <row r="944" spans="1:7" x14ac:dyDescent="0.25">
      <c r="A944" t="s">
        <v>1412</v>
      </c>
      <c r="B944">
        <v>4.3</v>
      </c>
      <c r="C944">
        <v>0.05</v>
      </c>
      <c r="D944" t="s">
        <v>3892</v>
      </c>
      <c r="E944" t="s">
        <v>3891</v>
      </c>
      <c r="F944">
        <v>4.43</v>
      </c>
      <c r="G944" t="s">
        <v>3890</v>
      </c>
    </row>
    <row r="945" spans="1:7" x14ac:dyDescent="0.25">
      <c r="A945" t="s">
        <v>2439</v>
      </c>
      <c r="B945">
        <v>3.82</v>
      </c>
      <c r="C945">
        <v>0.7</v>
      </c>
      <c r="D945" t="s">
        <v>3899</v>
      </c>
      <c r="E945" t="s">
        <v>3898</v>
      </c>
    </row>
    <row r="946" spans="1:7" x14ac:dyDescent="0.25">
      <c r="A946" t="s">
        <v>1283</v>
      </c>
      <c r="B946">
        <v>3.82</v>
      </c>
      <c r="C946">
        <v>0.7</v>
      </c>
      <c r="D946" t="s">
        <v>3899</v>
      </c>
      <c r="E946" t="s">
        <v>3898</v>
      </c>
    </row>
    <row r="947" spans="1:7" x14ac:dyDescent="0.25">
      <c r="A947" t="s">
        <v>52</v>
      </c>
      <c r="B947">
        <v>3.82</v>
      </c>
      <c r="C947">
        <v>0.7</v>
      </c>
    </row>
    <row r="948" spans="1:7" x14ac:dyDescent="0.25">
      <c r="A948" t="s">
        <v>1417</v>
      </c>
      <c r="B948">
        <v>3.93</v>
      </c>
      <c r="C948">
        <v>0.5</v>
      </c>
      <c r="D948" t="s">
        <v>3896</v>
      </c>
      <c r="E948" t="s">
        <v>3895</v>
      </c>
    </row>
    <row r="949" spans="1:7" x14ac:dyDescent="0.25">
      <c r="A949" t="s">
        <v>1418</v>
      </c>
      <c r="B949">
        <v>4.08</v>
      </c>
      <c r="C949">
        <v>0.02</v>
      </c>
      <c r="D949" t="s">
        <v>3881</v>
      </c>
      <c r="E949" t="s">
        <v>3880</v>
      </c>
      <c r="F949">
        <v>4.46</v>
      </c>
      <c r="G949" t="s">
        <v>3879</v>
      </c>
    </row>
    <row r="950" spans="1:7" x14ac:dyDescent="0.25">
      <c r="A950" t="s">
        <v>2438</v>
      </c>
      <c r="B950">
        <v>4.04</v>
      </c>
      <c r="C950">
        <v>0.5</v>
      </c>
      <c r="D950" t="s">
        <v>3896</v>
      </c>
      <c r="E950" t="s">
        <v>3895</v>
      </c>
    </row>
    <row r="951" spans="1:7" x14ac:dyDescent="0.25">
      <c r="A951" t="s">
        <v>1420</v>
      </c>
      <c r="B951">
        <v>4</v>
      </c>
      <c r="C951">
        <v>0.5</v>
      </c>
      <c r="D951" t="s">
        <v>3883</v>
      </c>
      <c r="E951" t="s">
        <v>3882</v>
      </c>
      <c r="F951">
        <v>4.07</v>
      </c>
      <c r="G951" t="s">
        <v>3890</v>
      </c>
    </row>
    <row r="952" spans="1:7" x14ac:dyDescent="0.25">
      <c r="A952" t="s">
        <v>2437</v>
      </c>
      <c r="B952">
        <v>2.98</v>
      </c>
      <c r="C952">
        <v>0.35</v>
      </c>
    </row>
    <row r="953" spans="1:7" x14ac:dyDescent="0.25">
      <c r="A953" t="s">
        <v>2436</v>
      </c>
      <c r="B953">
        <v>2.98</v>
      </c>
      <c r="C953">
        <v>0.35</v>
      </c>
    </row>
    <row r="954" spans="1:7" x14ac:dyDescent="0.25">
      <c r="A954" t="s">
        <v>2435</v>
      </c>
      <c r="B954">
        <v>2.98</v>
      </c>
      <c r="C954">
        <v>0.35</v>
      </c>
    </row>
    <row r="955" spans="1:7" x14ac:dyDescent="0.25">
      <c r="A955" t="s">
        <v>1422</v>
      </c>
      <c r="B955">
        <v>3.9</v>
      </c>
      <c r="C955">
        <v>0.6</v>
      </c>
      <c r="D955" t="s">
        <v>3883</v>
      </c>
      <c r="E955" t="s">
        <v>3882</v>
      </c>
      <c r="F955">
        <v>4.53</v>
      </c>
      <c r="G955" t="s">
        <v>3890</v>
      </c>
    </row>
    <row r="956" spans="1:7" x14ac:dyDescent="0.25">
      <c r="A956" t="s">
        <v>2202</v>
      </c>
      <c r="B956">
        <v>4</v>
      </c>
      <c r="C956">
        <v>0.67</v>
      </c>
      <c r="D956" t="s">
        <v>3883</v>
      </c>
      <c r="E956" t="s">
        <v>3882</v>
      </c>
    </row>
    <row r="957" spans="1:7" x14ac:dyDescent="0.25">
      <c r="A957" t="s">
        <v>1430</v>
      </c>
      <c r="B957">
        <v>4.0999999999999996</v>
      </c>
      <c r="C957">
        <v>0.66</v>
      </c>
      <c r="D957" t="s">
        <v>3883</v>
      </c>
      <c r="E957" t="s">
        <v>3882</v>
      </c>
    </row>
    <row r="958" spans="1:7" x14ac:dyDescent="0.25">
      <c r="A958" t="s">
        <v>2434</v>
      </c>
      <c r="B958">
        <v>4</v>
      </c>
      <c r="C958">
        <v>0.68</v>
      </c>
      <c r="D958" t="s">
        <v>3883</v>
      </c>
      <c r="E958" t="s">
        <v>3882</v>
      </c>
    </row>
    <row r="959" spans="1:7" x14ac:dyDescent="0.25">
      <c r="A959" t="s">
        <v>2433</v>
      </c>
      <c r="B959">
        <v>4.04</v>
      </c>
      <c r="C959">
        <v>0.34</v>
      </c>
    </row>
    <row r="960" spans="1:7" x14ac:dyDescent="0.25">
      <c r="A960" t="s">
        <v>2432</v>
      </c>
      <c r="B960">
        <v>2.37</v>
      </c>
      <c r="C960">
        <v>0.35</v>
      </c>
      <c r="D960" t="s">
        <v>3885</v>
      </c>
    </row>
    <row r="961" spans="1:7" x14ac:dyDescent="0.25">
      <c r="A961" t="s">
        <v>2431</v>
      </c>
      <c r="B961">
        <v>3.7</v>
      </c>
      <c r="C961">
        <v>0.35</v>
      </c>
      <c r="F961">
        <v>3.46</v>
      </c>
      <c r="G961" t="s">
        <v>3879</v>
      </c>
    </row>
    <row r="962" spans="1:7" x14ac:dyDescent="0.25">
      <c r="A962" t="s">
        <v>2430</v>
      </c>
      <c r="B962">
        <v>3.6</v>
      </c>
      <c r="C962">
        <v>0.05</v>
      </c>
      <c r="D962" t="s">
        <v>3892</v>
      </c>
      <c r="E962" t="s">
        <v>3891</v>
      </c>
      <c r="F962">
        <v>3.56</v>
      </c>
      <c r="G962" t="s">
        <v>3879</v>
      </c>
    </row>
    <row r="963" spans="1:7" x14ac:dyDescent="0.25">
      <c r="A963" t="s">
        <v>2429</v>
      </c>
      <c r="B963">
        <v>3.35</v>
      </c>
      <c r="C963">
        <v>0.03</v>
      </c>
      <c r="D963" t="s">
        <v>3892</v>
      </c>
      <c r="E963" t="s">
        <v>3916</v>
      </c>
    </row>
    <row r="964" spans="1:7" x14ac:dyDescent="0.25">
      <c r="A964" t="s">
        <v>2428</v>
      </c>
      <c r="B964">
        <v>3.7</v>
      </c>
      <c r="C964">
        <v>0.35</v>
      </c>
    </row>
    <row r="965" spans="1:7" x14ac:dyDescent="0.25">
      <c r="A965" t="s">
        <v>2427</v>
      </c>
      <c r="B965">
        <v>3.5</v>
      </c>
      <c r="C965">
        <v>0.35</v>
      </c>
    </row>
    <row r="966" spans="1:7" x14ac:dyDescent="0.25">
      <c r="A966" t="s">
        <v>2426</v>
      </c>
      <c r="B966">
        <v>3.5</v>
      </c>
      <c r="C966">
        <v>0.35</v>
      </c>
    </row>
    <row r="967" spans="1:7" x14ac:dyDescent="0.25">
      <c r="A967" t="s">
        <v>3915</v>
      </c>
      <c r="B967">
        <v>3.5</v>
      </c>
      <c r="C967">
        <v>0.35</v>
      </c>
    </row>
    <row r="968" spans="1:7" x14ac:dyDescent="0.25">
      <c r="A968" t="s">
        <v>2425</v>
      </c>
      <c r="B968">
        <v>3.5</v>
      </c>
      <c r="C968">
        <v>0.35</v>
      </c>
    </row>
    <row r="969" spans="1:7" x14ac:dyDescent="0.25">
      <c r="A969" t="s">
        <v>2424</v>
      </c>
      <c r="B969">
        <v>3.5</v>
      </c>
      <c r="C969">
        <v>0.35</v>
      </c>
    </row>
    <row r="970" spans="1:7" x14ac:dyDescent="0.25">
      <c r="A970" t="s">
        <v>2423</v>
      </c>
      <c r="B970">
        <v>3.5</v>
      </c>
      <c r="C970">
        <v>0.35</v>
      </c>
    </row>
    <row r="971" spans="1:7" x14ac:dyDescent="0.25">
      <c r="A971" t="s">
        <v>2422</v>
      </c>
      <c r="B971">
        <v>2.6</v>
      </c>
      <c r="C971">
        <v>0.35</v>
      </c>
      <c r="D971" t="s">
        <v>3885</v>
      </c>
    </row>
    <row r="972" spans="1:7" x14ac:dyDescent="0.25">
      <c r="A972" t="s">
        <v>2421</v>
      </c>
      <c r="B972">
        <v>2.6</v>
      </c>
      <c r="C972">
        <v>0.35</v>
      </c>
      <c r="D972" t="s">
        <v>3885</v>
      </c>
    </row>
    <row r="973" spans="1:7" x14ac:dyDescent="0.25">
      <c r="A973" t="s">
        <v>2420</v>
      </c>
      <c r="B973">
        <v>4.5</v>
      </c>
      <c r="C973">
        <v>0.8</v>
      </c>
      <c r="D973" t="s">
        <v>3883</v>
      </c>
      <c r="E973" t="s">
        <v>3882</v>
      </c>
    </row>
    <row r="974" spans="1:7" x14ac:dyDescent="0.25">
      <c r="A974" t="s">
        <v>2419</v>
      </c>
      <c r="B974">
        <v>4.2</v>
      </c>
      <c r="C974">
        <v>0.1</v>
      </c>
      <c r="D974" t="s">
        <v>3883</v>
      </c>
      <c r="E974" t="s">
        <v>3882</v>
      </c>
    </row>
    <row r="975" spans="1:7" x14ac:dyDescent="0.25">
      <c r="A975" t="s">
        <v>2418</v>
      </c>
      <c r="B975">
        <v>2.0609999999999999</v>
      </c>
      <c r="C975">
        <v>0.35</v>
      </c>
      <c r="D975" t="s">
        <v>3885</v>
      </c>
    </row>
    <row r="976" spans="1:7" x14ac:dyDescent="0.25">
      <c r="A976" t="s">
        <v>111</v>
      </c>
      <c r="B976">
        <v>3.89</v>
      </c>
      <c r="C976">
        <v>0.61</v>
      </c>
      <c r="D976" t="s">
        <v>3883</v>
      </c>
      <c r="E976" t="s">
        <v>3882</v>
      </c>
    </row>
    <row r="977" spans="1:7" x14ac:dyDescent="0.25">
      <c r="A977" t="s">
        <v>2417</v>
      </c>
      <c r="B977">
        <v>4.3</v>
      </c>
      <c r="C977">
        <v>0.6</v>
      </c>
      <c r="D977" t="s">
        <v>3883</v>
      </c>
      <c r="E977" t="s">
        <v>3882</v>
      </c>
    </row>
    <row r="978" spans="1:7" x14ac:dyDescent="0.25">
      <c r="A978" t="s">
        <v>1438</v>
      </c>
      <c r="B978">
        <v>3.4</v>
      </c>
      <c r="C978">
        <v>0.5</v>
      </c>
      <c r="D978" t="s">
        <v>3883</v>
      </c>
      <c r="E978" t="s">
        <v>3882</v>
      </c>
      <c r="F978">
        <v>3.6527275170000002</v>
      </c>
      <c r="G978" t="s">
        <v>3890</v>
      </c>
    </row>
    <row r="979" spans="1:7" x14ac:dyDescent="0.25">
      <c r="A979" t="s">
        <v>1441</v>
      </c>
      <c r="B979">
        <v>3.5</v>
      </c>
      <c r="C979">
        <v>0.6</v>
      </c>
      <c r="D979" t="s">
        <v>3883</v>
      </c>
      <c r="E979" t="s">
        <v>3882</v>
      </c>
    </row>
    <row r="980" spans="1:7" x14ac:dyDescent="0.25">
      <c r="A980" t="s">
        <v>1443</v>
      </c>
      <c r="B980">
        <v>3.8</v>
      </c>
      <c r="C980">
        <v>0.6</v>
      </c>
      <c r="D980" t="s">
        <v>3883</v>
      </c>
      <c r="E980" t="s">
        <v>3882</v>
      </c>
    </row>
    <row r="981" spans="1:7" x14ac:dyDescent="0.25">
      <c r="A981" t="s">
        <v>2416</v>
      </c>
      <c r="B981">
        <v>3.57</v>
      </c>
      <c r="C981">
        <v>0.6</v>
      </c>
      <c r="D981" t="s">
        <v>3883</v>
      </c>
      <c r="E981" t="s">
        <v>3882</v>
      </c>
    </row>
    <row r="982" spans="1:7" x14ac:dyDescent="0.25">
      <c r="A982" t="s">
        <v>2415</v>
      </c>
      <c r="B982">
        <v>2.0609999999999999</v>
      </c>
      <c r="C982">
        <v>0.35</v>
      </c>
      <c r="D982" t="s">
        <v>3885</v>
      </c>
    </row>
    <row r="983" spans="1:7" x14ac:dyDescent="0.25">
      <c r="A983" t="s">
        <v>2414</v>
      </c>
      <c r="B983">
        <v>3.5</v>
      </c>
      <c r="C983">
        <v>0.35</v>
      </c>
      <c r="D983" t="s">
        <v>3885</v>
      </c>
    </row>
    <row r="984" spans="1:7" x14ac:dyDescent="0.25">
      <c r="A984" t="s">
        <v>2413</v>
      </c>
      <c r="B984">
        <v>2.5</v>
      </c>
      <c r="C984">
        <v>0.35</v>
      </c>
      <c r="D984" t="s">
        <v>3885</v>
      </c>
    </row>
    <row r="985" spans="1:7" x14ac:dyDescent="0.25">
      <c r="A985" t="s">
        <v>2412</v>
      </c>
      <c r="B985">
        <v>2.5</v>
      </c>
      <c r="C985">
        <v>0.35</v>
      </c>
      <c r="D985" t="s">
        <v>3885</v>
      </c>
    </row>
    <row r="986" spans="1:7" x14ac:dyDescent="0.25">
      <c r="A986" t="s">
        <v>2411</v>
      </c>
      <c r="B986">
        <v>2.5</v>
      </c>
      <c r="C986">
        <v>0.35</v>
      </c>
      <c r="D986" t="s">
        <v>3885</v>
      </c>
    </row>
    <row r="987" spans="1:7" x14ac:dyDescent="0.25">
      <c r="A987" t="s">
        <v>2410</v>
      </c>
      <c r="B987">
        <v>3.3</v>
      </c>
      <c r="C987">
        <v>0.1</v>
      </c>
      <c r="D987" t="s">
        <v>3883</v>
      </c>
      <c r="E987" t="s">
        <v>3882</v>
      </c>
    </row>
    <row r="988" spans="1:7" x14ac:dyDescent="0.25">
      <c r="A988" t="s">
        <v>1458</v>
      </c>
      <c r="B988">
        <v>3.1</v>
      </c>
      <c r="C988">
        <v>0.3</v>
      </c>
      <c r="D988" t="s">
        <v>3883</v>
      </c>
      <c r="E988" t="s">
        <v>3882</v>
      </c>
    </row>
    <row r="989" spans="1:7" x14ac:dyDescent="0.25">
      <c r="A989" t="s">
        <v>1461</v>
      </c>
      <c r="B989">
        <v>3.31</v>
      </c>
      <c r="C989">
        <v>0.06</v>
      </c>
      <c r="D989" t="s">
        <v>3892</v>
      </c>
      <c r="E989" t="s">
        <v>3914</v>
      </c>
      <c r="F989" t="s">
        <v>3913</v>
      </c>
    </row>
    <row r="990" spans="1:7" x14ac:dyDescent="0.25">
      <c r="A990" t="s">
        <v>2409</v>
      </c>
      <c r="B990">
        <v>3.2</v>
      </c>
      <c r="C990">
        <v>0.3</v>
      </c>
      <c r="D990" t="s">
        <v>3899</v>
      </c>
      <c r="E990" t="s">
        <v>3898</v>
      </c>
    </row>
    <row r="991" spans="1:7" x14ac:dyDescent="0.25">
      <c r="A991" t="s">
        <v>201</v>
      </c>
      <c r="B991">
        <v>3.49</v>
      </c>
      <c r="C991">
        <v>0.42</v>
      </c>
      <c r="D991" t="s">
        <v>3899</v>
      </c>
      <c r="E991" t="s">
        <v>3898</v>
      </c>
    </row>
    <row r="992" spans="1:7" x14ac:dyDescent="0.25">
      <c r="A992" t="s">
        <v>2408</v>
      </c>
      <c r="B992">
        <v>2.1</v>
      </c>
      <c r="C992">
        <v>0.35</v>
      </c>
      <c r="D992" t="s">
        <v>3885</v>
      </c>
    </row>
    <row r="993" spans="1:5" x14ac:dyDescent="0.25">
      <c r="A993" t="s">
        <v>2407</v>
      </c>
      <c r="B993">
        <v>2</v>
      </c>
      <c r="C993">
        <v>0.35</v>
      </c>
      <c r="D993" t="s">
        <v>3887</v>
      </c>
      <c r="E993" t="s">
        <v>3886</v>
      </c>
    </row>
    <row r="994" spans="1:5" x14ac:dyDescent="0.25">
      <c r="A994" t="s">
        <v>2406</v>
      </c>
      <c r="B994">
        <v>2</v>
      </c>
      <c r="C994">
        <v>0.35</v>
      </c>
      <c r="D994" t="s">
        <v>3887</v>
      </c>
      <c r="E994" t="s">
        <v>3886</v>
      </c>
    </row>
    <row r="995" spans="1:5" x14ac:dyDescent="0.25">
      <c r="A995" t="s">
        <v>2405</v>
      </c>
      <c r="B995">
        <v>2.6</v>
      </c>
      <c r="C995">
        <v>0.35</v>
      </c>
      <c r="D995" t="s">
        <v>3885</v>
      </c>
    </row>
    <row r="996" spans="1:5" x14ac:dyDescent="0.25">
      <c r="A996" t="s">
        <v>1466</v>
      </c>
      <c r="B996">
        <v>4.2</v>
      </c>
      <c r="C996">
        <v>0.4</v>
      </c>
      <c r="D996" t="s">
        <v>3883</v>
      </c>
      <c r="E996" t="s">
        <v>3882</v>
      </c>
    </row>
    <row r="997" spans="1:5" x14ac:dyDescent="0.25">
      <c r="A997" t="s">
        <v>248</v>
      </c>
      <c r="B997">
        <v>3.49</v>
      </c>
      <c r="C997">
        <v>0.7</v>
      </c>
      <c r="D997" t="s">
        <v>3912</v>
      </c>
      <c r="E997" t="s">
        <v>3911</v>
      </c>
    </row>
    <row r="998" spans="1:5" x14ac:dyDescent="0.25">
      <c r="A998" t="s">
        <v>1469</v>
      </c>
      <c r="B998">
        <v>3.3</v>
      </c>
      <c r="C998">
        <v>0.5</v>
      </c>
      <c r="D998" t="s">
        <v>3883</v>
      </c>
      <c r="E998" t="s">
        <v>3882</v>
      </c>
    </row>
    <row r="999" spans="1:5" x14ac:dyDescent="0.25">
      <c r="A999" t="s">
        <v>2404</v>
      </c>
      <c r="B999">
        <v>2</v>
      </c>
      <c r="C999">
        <v>0.35</v>
      </c>
      <c r="D999" t="s">
        <v>3885</v>
      </c>
    </row>
    <row r="1000" spans="1:5" x14ac:dyDescent="0.25">
      <c r="A1000" t="s">
        <v>2403</v>
      </c>
      <c r="B1000">
        <v>2</v>
      </c>
      <c r="C1000">
        <v>0.35</v>
      </c>
      <c r="D1000" t="s">
        <v>3885</v>
      </c>
    </row>
    <row r="1001" spans="1:5" x14ac:dyDescent="0.25">
      <c r="A1001" t="s">
        <v>1476</v>
      </c>
      <c r="B1001">
        <v>4</v>
      </c>
      <c r="C1001">
        <v>0.51</v>
      </c>
      <c r="D1001" t="s">
        <v>3883</v>
      </c>
      <c r="E1001" t="s">
        <v>3882</v>
      </c>
    </row>
    <row r="1002" spans="1:5" x14ac:dyDescent="0.25">
      <c r="A1002" t="s">
        <v>2402</v>
      </c>
      <c r="B1002">
        <v>4</v>
      </c>
      <c r="C1002">
        <v>0.51</v>
      </c>
      <c r="D1002" t="s">
        <v>3883</v>
      </c>
      <c r="E1002" t="s">
        <v>3882</v>
      </c>
    </row>
    <row r="1003" spans="1:5" x14ac:dyDescent="0.25">
      <c r="A1003" t="s">
        <v>2206</v>
      </c>
      <c r="B1003">
        <v>4.0999999999999996</v>
      </c>
      <c r="C1003">
        <v>0.5</v>
      </c>
      <c r="D1003" t="s">
        <v>3883</v>
      </c>
      <c r="E1003" t="s">
        <v>3882</v>
      </c>
    </row>
    <row r="1004" spans="1:5" x14ac:dyDescent="0.25">
      <c r="A1004" t="s">
        <v>2401</v>
      </c>
      <c r="B1004">
        <v>4.3</v>
      </c>
      <c r="C1004">
        <v>0.5</v>
      </c>
      <c r="D1004" t="s">
        <v>3883</v>
      </c>
      <c r="E1004" t="s">
        <v>3882</v>
      </c>
    </row>
    <row r="1005" spans="1:5" x14ac:dyDescent="0.25">
      <c r="A1005" t="s">
        <v>2400</v>
      </c>
      <c r="B1005">
        <v>4.43</v>
      </c>
      <c r="C1005">
        <v>0.5</v>
      </c>
      <c r="D1005" t="s">
        <v>3883</v>
      </c>
      <c r="E1005" t="s">
        <v>3882</v>
      </c>
    </row>
    <row r="1006" spans="1:5" x14ac:dyDescent="0.25">
      <c r="A1006" t="s">
        <v>2399</v>
      </c>
      <c r="B1006">
        <v>4.9000000000000004</v>
      </c>
      <c r="C1006">
        <v>0.5</v>
      </c>
      <c r="D1006" t="s">
        <v>3883</v>
      </c>
      <c r="E1006" t="s">
        <v>3882</v>
      </c>
    </row>
    <row r="1007" spans="1:5" x14ac:dyDescent="0.25">
      <c r="A1007" t="s">
        <v>1480</v>
      </c>
      <c r="B1007">
        <v>4.2</v>
      </c>
      <c r="C1007">
        <v>0.6</v>
      </c>
      <c r="D1007" t="s">
        <v>3883</v>
      </c>
      <c r="E1007" t="s">
        <v>3882</v>
      </c>
    </row>
    <row r="1008" spans="1:5" x14ac:dyDescent="0.25">
      <c r="A1008" t="s">
        <v>1484</v>
      </c>
      <c r="B1008">
        <v>3</v>
      </c>
      <c r="C1008">
        <v>0.01</v>
      </c>
      <c r="D1008" t="s">
        <v>3883</v>
      </c>
      <c r="E1008" t="s">
        <v>3882</v>
      </c>
    </row>
    <row r="1009" spans="1:10" x14ac:dyDescent="0.25">
      <c r="A1009" t="s">
        <v>2398</v>
      </c>
      <c r="B1009">
        <v>4.2</v>
      </c>
      <c r="C1009">
        <v>0.6</v>
      </c>
      <c r="D1009" t="s">
        <v>3883</v>
      </c>
      <c r="E1009" t="s">
        <v>3882</v>
      </c>
    </row>
    <row r="1010" spans="1:10" x14ac:dyDescent="0.25">
      <c r="A1010" t="s">
        <v>2397</v>
      </c>
      <c r="B1010">
        <v>2</v>
      </c>
      <c r="C1010">
        <v>0.35</v>
      </c>
      <c r="D1010" t="s">
        <v>3887</v>
      </c>
      <c r="E1010" t="s">
        <v>3886</v>
      </c>
    </row>
    <row r="1011" spans="1:10" x14ac:dyDescent="0.25">
      <c r="A1011" t="s">
        <v>2396</v>
      </c>
      <c r="B1011">
        <v>2</v>
      </c>
      <c r="C1011">
        <v>0.35</v>
      </c>
      <c r="D1011" t="s">
        <v>3887</v>
      </c>
      <c r="E1011" t="s">
        <v>3886</v>
      </c>
    </row>
    <row r="1012" spans="1:10" x14ac:dyDescent="0.25">
      <c r="A1012" t="s">
        <v>1489</v>
      </c>
      <c r="B1012">
        <v>4.3</v>
      </c>
      <c r="C1012">
        <v>0.11</v>
      </c>
      <c r="D1012" t="s">
        <v>3892</v>
      </c>
      <c r="E1012" t="s">
        <v>3891</v>
      </c>
      <c r="F1012">
        <v>3.58</v>
      </c>
      <c r="G1012" t="s">
        <v>3890</v>
      </c>
      <c r="I1012">
        <v>4.28</v>
      </c>
      <c r="J1012" t="s">
        <v>3879</v>
      </c>
    </row>
    <row r="1013" spans="1:10" x14ac:dyDescent="0.25">
      <c r="A1013" t="s">
        <v>1497</v>
      </c>
      <c r="B1013">
        <v>4</v>
      </c>
      <c r="C1013">
        <v>0.09</v>
      </c>
      <c r="D1013" t="s">
        <v>3892</v>
      </c>
      <c r="E1013" t="s">
        <v>3891</v>
      </c>
      <c r="F1013">
        <v>4.01</v>
      </c>
      <c r="G1013" t="s">
        <v>3879</v>
      </c>
    </row>
    <row r="1014" spans="1:10" x14ac:dyDescent="0.25">
      <c r="A1014" t="s">
        <v>1500</v>
      </c>
      <c r="B1014">
        <v>3.7</v>
      </c>
      <c r="C1014">
        <v>0.4</v>
      </c>
      <c r="D1014" t="s">
        <v>3906</v>
      </c>
      <c r="E1014" t="s">
        <v>3905</v>
      </c>
    </row>
    <row r="1015" spans="1:10" x14ac:dyDescent="0.25">
      <c r="A1015" t="s">
        <v>3910</v>
      </c>
      <c r="B1015">
        <v>3.81</v>
      </c>
      <c r="C1015">
        <v>0.5</v>
      </c>
      <c r="D1015" t="s">
        <v>3909</v>
      </c>
      <c r="E1015" t="s">
        <v>3908</v>
      </c>
    </row>
    <row r="1016" spans="1:10" x14ac:dyDescent="0.25">
      <c r="A1016" t="s">
        <v>325</v>
      </c>
      <c r="B1016">
        <v>3.81</v>
      </c>
      <c r="C1016">
        <v>0.5</v>
      </c>
    </row>
    <row r="1017" spans="1:10" x14ac:dyDescent="0.25">
      <c r="A1017" t="s">
        <v>1501</v>
      </c>
      <c r="B1017">
        <v>3.41</v>
      </c>
      <c r="C1017">
        <v>0.1</v>
      </c>
      <c r="D1017" t="s">
        <v>3894</v>
      </c>
      <c r="E1017" t="s">
        <v>3893</v>
      </c>
    </row>
    <row r="1018" spans="1:10" x14ac:dyDescent="0.25">
      <c r="A1018" t="s">
        <v>1504</v>
      </c>
      <c r="B1018" t="s">
        <v>3907</v>
      </c>
      <c r="C1018">
        <v>0.6</v>
      </c>
    </row>
    <row r="1019" spans="1:10" x14ac:dyDescent="0.25">
      <c r="A1019" t="s">
        <v>2395</v>
      </c>
      <c r="B1019">
        <v>3.7</v>
      </c>
      <c r="C1019">
        <v>0.4</v>
      </c>
      <c r="D1019" t="s">
        <v>3906</v>
      </c>
      <c r="E1019" t="s">
        <v>3905</v>
      </c>
    </row>
    <row r="1020" spans="1:10" x14ac:dyDescent="0.25">
      <c r="A1020" t="s">
        <v>2394</v>
      </c>
      <c r="B1020">
        <v>4.5</v>
      </c>
      <c r="C1020">
        <v>0.6</v>
      </c>
    </row>
    <row r="1021" spans="1:10" x14ac:dyDescent="0.25">
      <c r="A1021" t="s">
        <v>2210</v>
      </c>
      <c r="B1021">
        <v>4.0999999999999996</v>
      </c>
      <c r="C1021">
        <v>0.5</v>
      </c>
      <c r="D1021" t="s">
        <v>3883</v>
      </c>
      <c r="E1021" t="s">
        <v>3882</v>
      </c>
    </row>
    <row r="1022" spans="1:10" x14ac:dyDescent="0.25">
      <c r="A1022" t="s">
        <v>2393</v>
      </c>
      <c r="B1022">
        <v>2.6</v>
      </c>
      <c r="C1022">
        <v>0.35</v>
      </c>
    </row>
    <row r="1023" spans="1:10" x14ac:dyDescent="0.25">
      <c r="A1023" t="s">
        <v>2392</v>
      </c>
      <c r="B1023">
        <v>3.23</v>
      </c>
      <c r="C1023">
        <v>0.35</v>
      </c>
      <c r="D1023" t="s">
        <v>3887</v>
      </c>
      <c r="E1023" t="s">
        <v>3886</v>
      </c>
    </row>
    <row r="1024" spans="1:10" x14ac:dyDescent="0.25">
      <c r="A1024" t="s">
        <v>2391</v>
      </c>
      <c r="B1024">
        <v>2.2850000000000001</v>
      </c>
      <c r="C1024">
        <v>0.35</v>
      </c>
      <c r="D1024" t="s">
        <v>3885</v>
      </c>
    </row>
    <row r="1025" spans="1:5" x14ac:dyDescent="0.25">
      <c r="A1025" t="s">
        <v>2390</v>
      </c>
      <c r="B1025">
        <v>2.2850000000000001</v>
      </c>
      <c r="C1025">
        <v>0.35</v>
      </c>
      <c r="D1025" t="s">
        <v>3885</v>
      </c>
    </row>
    <row r="1026" spans="1:5" x14ac:dyDescent="0.25">
      <c r="A1026" t="s">
        <v>2389</v>
      </c>
      <c r="B1026">
        <v>2.0609999999999999</v>
      </c>
      <c r="C1026">
        <v>0.35</v>
      </c>
      <c r="D1026" t="s">
        <v>3885</v>
      </c>
    </row>
    <row r="1027" spans="1:5" x14ac:dyDescent="0.25">
      <c r="A1027" t="s">
        <v>2388</v>
      </c>
      <c r="B1027">
        <v>2.2000000000000002</v>
      </c>
      <c r="C1027">
        <v>0.35</v>
      </c>
      <c r="D1027" t="s">
        <v>3885</v>
      </c>
    </row>
    <row r="1028" spans="1:5" x14ac:dyDescent="0.25">
      <c r="A1028" t="s">
        <v>2387</v>
      </c>
      <c r="B1028">
        <v>2.9</v>
      </c>
      <c r="C1028">
        <v>0.35</v>
      </c>
      <c r="D1028" t="s">
        <v>3900</v>
      </c>
      <c r="E1028" t="s">
        <v>3900</v>
      </c>
    </row>
    <row r="1029" spans="1:5" x14ac:dyDescent="0.25">
      <c r="A1029" t="s">
        <v>2386</v>
      </c>
      <c r="B1029">
        <v>2</v>
      </c>
      <c r="C1029">
        <v>0.35</v>
      </c>
      <c r="D1029" t="s">
        <v>3885</v>
      </c>
    </row>
    <row r="1030" spans="1:5" x14ac:dyDescent="0.25">
      <c r="A1030" t="s">
        <v>2385</v>
      </c>
      <c r="B1030">
        <v>4</v>
      </c>
      <c r="C1030">
        <v>0.64</v>
      </c>
      <c r="D1030" t="s">
        <v>3883</v>
      </c>
      <c r="E1030" t="s">
        <v>3882</v>
      </c>
    </row>
    <row r="1031" spans="1:5" x14ac:dyDescent="0.25">
      <c r="A1031" t="s">
        <v>1513</v>
      </c>
      <c r="B1031">
        <v>4</v>
      </c>
      <c r="C1031">
        <v>0.64</v>
      </c>
      <c r="D1031" t="s">
        <v>3883</v>
      </c>
      <c r="E1031" t="s">
        <v>3882</v>
      </c>
    </row>
    <row r="1032" spans="1:5" x14ac:dyDescent="0.25">
      <c r="A1032" t="s">
        <v>2384</v>
      </c>
      <c r="B1032">
        <v>3.5</v>
      </c>
      <c r="C1032">
        <v>0.35</v>
      </c>
    </row>
    <row r="1033" spans="1:5" x14ac:dyDescent="0.25">
      <c r="A1033" t="s">
        <v>1518</v>
      </c>
      <c r="B1033">
        <v>4</v>
      </c>
      <c r="C1033">
        <v>0.5</v>
      </c>
    </row>
    <row r="1034" spans="1:5" x14ac:dyDescent="0.25">
      <c r="A1034" t="s">
        <v>1517</v>
      </c>
      <c r="B1034">
        <v>4</v>
      </c>
      <c r="C1034">
        <v>0.5</v>
      </c>
      <c r="D1034" t="s">
        <v>3883</v>
      </c>
      <c r="E1034" t="s">
        <v>3882</v>
      </c>
    </row>
    <row r="1035" spans="1:5" x14ac:dyDescent="0.25">
      <c r="A1035" t="s">
        <v>2383</v>
      </c>
      <c r="B1035">
        <v>2.34</v>
      </c>
      <c r="C1035">
        <v>0.35</v>
      </c>
      <c r="D1035" t="s">
        <v>3885</v>
      </c>
    </row>
    <row r="1036" spans="1:5" x14ac:dyDescent="0.25">
      <c r="A1036" t="s">
        <v>2382</v>
      </c>
      <c r="B1036">
        <v>3.5</v>
      </c>
      <c r="C1036">
        <v>0.1</v>
      </c>
      <c r="D1036" t="s">
        <v>3883</v>
      </c>
      <c r="E1036" t="s">
        <v>3882</v>
      </c>
    </row>
    <row r="1037" spans="1:5" x14ac:dyDescent="0.25">
      <c r="A1037" t="s">
        <v>1529</v>
      </c>
      <c r="B1037">
        <v>3.4</v>
      </c>
      <c r="C1037">
        <v>0.1</v>
      </c>
      <c r="D1037" t="s">
        <v>3883</v>
      </c>
      <c r="E1037" t="s">
        <v>3882</v>
      </c>
    </row>
    <row r="1038" spans="1:5" x14ac:dyDescent="0.25">
      <c r="A1038" t="s">
        <v>2381</v>
      </c>
      <c r="B1038">
        <v>3.45</v>
      </c>
      <c r="C1038">
        <v>0.1</v>
      </c>
      <c r="D1038" t="s">
        <v>3904</v>
      </c>
    </row>
    <row r="1039" spans="1:5" x14ac:dyDescent="0.25">
      <c r="A1039" t="s">
        <v>1533</v>
      </c>
      <c r="B1039">
        <v>3.5</v>
      </c>
      <c r="C1039">
        <v>0.01</v>
      </c>
      <c r="D1039" t="s">
        <v>3883</v>
      </c>
      <c r="E1039" t="s">
        <v>3882</v>
      </c>
    </row>
    <row r="1040" spans="1:5" x14ac:dyDescent="0.25">
      <c r="A1040" t="s">
        <v>1537</v>
      </c>
      <c r="B1040">
        <v>4.0999999999999996</v>
      </c>
      <c r="C1040">
        <v>0.4</v>
      </c>
      <c r="D1040" t="s">
        <v>3883</v>
      </c>
      <c r="E1040" t="s">
        <v>3882</v>
      </c>
    </row>
    <row r="1041" spans="1:5" x14ac:dyDescent="0.25">
      <c r="A1041" t="s">
        <v>2380</v>
      </c>
      <c r="B1041">
        <v>3.5</v>
      </c>
      <c r="C1041">
        <v>0.5</v>
      </c>
      <c r="D1041" t="s">
        <v>3883</v>
      </c>
      <c r="E1041" t="s">
        <v>3882</v>
      </c>
    </row>
    <row r="1042" spans="1:5" x14ac:dyDescent="0.25">
      <c r="A1042" t="s">
        <v>600</v>
      </c>
      <c r="B1042">
        <v>3.7</v>
      </c>
      <c r="C1042">
        <v>0.35</v>
      </c>
    </row>
    <row r="1043" spans="1:5" x14ac:dyDescent="0.25">
      <c r="A1043" t="s">
        <v>2379</v>
      </c>
      <c r="B1043">
        <v>2.2850000000000001</v>
      </c>
      <c r="C1043">
        <v>0.35</v>
      </c>
      <c r="D1043" t="s">
        <v>3885</v>
      </c>
    </row>
    <row r="1044" spans="1:5" x14ac:dyDescent="0.25">
      <c r="A1044" t="s">
        <v>2378</v>
      </c>
      <c r="B1044">
        <v>2.6</v>
      </c>
      <c r="C1044">
        <v>0.35</v>
      </c>
      <c r="D1044" t="s">
        <v>3885</v>
      </c>
    </row>
    <row r="1045" spans="1:5" x14ac:dyDescent="0.25">
      <c r="A1045" t="s">
        <v>2377</v>
      </c>
      <c r="B1045">
        <v>2.5</v>
      </c>
      <c r="C1045">
        <v>0.35</v>
      </c>
      <c r="D1045" t="s">
        <v>3885</v>
      </c>
    </row>
    <row r="1046" spans="1:5" x14ac:dyDescent="0.25">
      <c r="A1046" t="s">
        <v>2376</v>
      </c>
      <c r="B1046">
        <v>2.1</v>
      </c>
      <c r="C1046">
        <v>0.35</v>
      </c>
    </row>
    <row r="1047" spans="1:5" x14ac:dyDescent="0.25">
      <c r="A1047" t="s">
        <v>2375</v>
      </c>
      <c r="B1047">
        <v>2.1</v>
      </c>
      <c r="C1047">
        <v>0.35</v>
      </c>
    </row>
    <row r="1048" spans="1:5" x14ac:dyDescent="0.25">
      <c r="A1048" t="s">
        <v>2374</v>
      </c>
      <c r="B1048">
        <v>2</v>
      </c>
      <c r="C1048">
        <v>0.35</v>
      </c>
      <c r="D1048" t="s">
        <v>3887</v>
      </c>
      <c r="E1048" t="s">
        <v>3886</v>
      </c>
    </row>
    <row r="1049" spans="1:5" x14ac:dyDescent="0.25">
      <c r="A1049" t="s">
        <v>2373</v>
      </c>
      <c r="B1049">
        <v>2.2000000000000002</v>
      </c>
      <c r="C1049">
        <v>0.35</v>
      </c>
      <c r="D1049" t="s">
        <v>3885</v>
      </c>
    </row>
    <row r="1050" spans="1:5" x14ac:dyDescent="0.25">
      <c r="A1050" t="s">
        <v>604</v>
      </c>
      <c r="B1050">
        <v>3.7</v>
      </c>
      <c r="C1050">
        <v>0.2</v>
      </c>
    </row>
    <row r="1051" spans="1:5" x14ac:dyDescent="0.25">
      <c r="A1051" t="s">
        <v>2372</v>
      </c>
      <c r="B1051">
        <v>4.5</v>
      </c>
      <c r="C1051">
        <v>0.4</v>
      </c>
    </row>
    <row r="1052" spans="1:5" x14ac:dyDescent="0.25">
      <c r="A1052" t="s">
        <v>2371</v>
      </c>
      <c r="B1052">
        <v>4.5</v>
      </c>
      <c r="C1052">
        <v>0.77</v>
      </c>
      <c r="D1052" t="s">
        <v>3883</v>
      </c>
      <c r="E1052" t="s">
        <v>3882</v>
      </c>
    </row>
    <row r="1053" spans="1:5" x14ac:dyDescent="0.25">
      <c r="A1053" t="s">
        <v>2370</v>
      </c>
      <c r="B1053">
        <v>4.5999999999999996</v>
      </c>
      <c r="C1053">
        <v>0.3</v>
      </c>
    </row>
    <row r="1054" spans="1:5" x14ac:dyDescent="0.25">
      <c r="A1054" t="s">
        <v>2369</v>
      </c>
      <c r="B1054">
        <v>2.4</v>
      </c>
      <c r="C1054">
        <v>0.35</v>
      </c>
    </row>
    <row r="1055" spans="1:5" x14ac:dyDescent="0.25">
      <c r="A1055" t="s">
        <v>2368</v>
      </c>
      <c r="B1055">
        <v>2.5</v>
      </c>
      <c r="C1055">
        <v>0.35</v>
      </c>
    </row>
    <row r="1056" spans="1:5" x14ac:dyDescent="0.25">
      <c r="A1056" t="s">
        <v>2367</v>
      </c>
      <c r="B1056">
        <v>4.41</v>
      </c>
      <c r="C1056">
        <v>0.8</v>
      </c>
      <c r="D1056" t="s">
        <v>3883</v>
      </c>
      <c r="E1056" t="s">
        <v>3882</v>
      </c>
    </row>
    <row r="1057" spans="1:7" x14ac:dyDescent="0.25">
      <c r="A1057" t="s">
        <v>2366</v>
      </c>
      <c r="B1057">
        <v>4.3</v>
      </c>
      <c r="C1057">
        <v>0.2</v>
      </c>
      <c r="D1057" t="s">
        <v>3883</v>
      </c>
      <c r="E1057" t="s">
        <v>3882</v>
      </c>
    </row>
    <row r="1058" spans="1:7" x14ac:dyDescent="0.25">
      <c r="A1058" t="s">
        <v>2365</v>
      </c>
      <c r="B1058">
        <v>4.4000000000000004</v>
      </c>
      <c r="C1058">
        <v>0.4</v>
      </c>
      <c r="D1058" t="s">
        <v>3883</v>
      </c>
      <c r="E1058" t="s">
        <v>3882</v>
      </c>
    </row>
    <row r="1059" spans="1:7" x14ac:dyDescent="0.25">
      <c r="A1059" t="s">
        <v>2364</v>
      </c>
      <c r="B1059">
        <v>4.4000000000000004</v>
      </c>
      <c r="C1059">
        <v>0.3</v>
      </c>
      <c r="D1059" t="s">
        <v>3883</v>
      </c>
      <c r="E1059" t="s">
        <v>3882</v>
      </c>
    </row>
    <row r="1060" spans="1:7" x14ac:dyDescent="0.25">
      <c r="A1060" t="s">
        <v>2363</v>
      </c>
      <c r="B1060">
        <v>3.9</v>
      </c>
      <c r="C1060">
        <v>0.53</v>
      </c>
      <c r="D1060" t="s">
        <v>3883</v>
      </c>
      <c r="E1060" t="s">
        <v>3882</v>
      </c>
    </row>
    <row r="1061" spans="1:7" x14ac:dyDescent="0.25">
      <c r="A1061" t="s">
        <v>2362</v>
      </c>
      <c r="B1061">
        <v>4.5</v>
      </c>
      <c r="C1061">
        <v>0.01</v>
      </c>
      <c r="D1061" t="s">
        <v>3883</v>
      </c>
      <c r="E1061" t="s">
        <v>3882</v>
      </c>
    </row>
    <row r="1062" spans="1:7" x14ac:dyDescent="0.25">
      <c r="A1062" t="s">
        <v>2361</v>
      </c>
      <c r="B1062">
        <v>4.5</v>
      </c>
      <c r="C1062">
        <v>0.5</v>
      </c>
    </row>
    <row r="1063" spans="1:7" x14ac:dyDescent="0.25">
      <c r="A1063" t="s">
        <v>1565</v>
      </c>
      <c r="B1063">
        <v>4.5</v>
      </c>
      <c r="C1063">
        <v>0.8</v>
      </c>
      <c r="D1063" t="s">
        <v>3883</v>
      </c>
      <c r="E1063" t="s">
        <v>3882</v>
      </c>
    </row>
    <row r="1064" spans="1:7" x14ac:dyDescent="0.25">
      <c r="A1064" t="s">
        <v>2360</v>
      </c>
      <c r="B1064">
        <v>3.6</v>
      </c>
      <c r="C1064">
        <v>0.3</v>
      </c>
    </row>
    <row r="1065" spans="1:7" x14ac:dyDescent="0.25">
      <c r="A1065" t="s">
        <v>2359</v>
      </c>
      <c r="B1065">
        <v>2.2000000000000002</v>
      </c>
      <c r="C1065">
        <v>0.35</v>
      </c>
      <c r="D1065" t="s">
        <v>3885</v>
      </c>
    </row>
    <row r="1066" spans="1:7" x14ac:dyDescent="0.25">
      <c r="A1066" t="s">
        <v>2358</v>
      </c>
      <c r="B1066">
        <v>3.9</v>
      </c>
      <c r="C1066">
        <v>0.02</v>
      </c>
      <c r="D1066" t="s">
        <v>3892</v>
      </c>
      <c r="E1066" t="s">
        <v>3891</v>
      </c>
      <c r="F1066">
        <v>3.83</v>
      </c>
      <c r="G1066" t="s">
        <v>3879</v>
      </c>
    </row>
    <row r="1067" spans="1:7" x14ac:dyDescent="0.25">
      <c r="A1067" t="s">
        <v>2357</v>
      </c>
      <c r="B1067">
        <v>3.9</v>
      </c>
      <c r="C1067">
        <v>0.02</v>
      </c>
    </row>
    <row r="1068" spans="1:7" x14ac:dyDescent="0.25">
      <c r="A1068" t="s">
        <v>2356</v>
      </c>
      <c r="B1068">
        <v>4.08</v>
      </c>
      <c r="C1068">
        <v>0.35</v>
      </c>
      <c r="E1068">
        <v>4.05</v>
      </c>
      <c r="F1068" t="s">
        <v>3879</v>
      </c>
    </row>
    <row r="1069" spans="1:7" x14ac:dyDescent="0.25">
      <c r="A1069" t="s">
        <v>1559</v>
      </c>
      <c r="B1069">
        <v>4.67</v>
      </c>
      <c r="C1069">
        <v>0.6</v>
      </c>
    </row>
    <row r="1070" spans="1:7" x14ac:dyDescent="0.25">
      <c r="A1070" t="s">
        <v>1568</v>
      </c>
      <c r="B1070">
        <v>5</v>
      </c>
      <c r="C1070">
        <v>0.28999999999999998</v>
      </c>
      <c r="D1070" t="s">
        <v>3892</v>
      </c>
      <c r="E1070" t="s">
        <v>3891</v>
      </c>
      <c r="F1070">
        <v>5.01</v>
      </c>
      <c r="G1070" t="s">
        <v>3879</v>
      </c>
    </row>
    <row r="1071" spans="1:7" x14ac:dyDescent="0.25">
      <c r="A1071" t="s">
        <v>1571</v>
      </c>
      <c r="B1071">
        <v>4.5</v>
      </c>
      <c r="C1071">
        <v>0.8</v>
      </c>
      <c r="D1071" t="s">
        <v>3883</v>
      </c>
      <c r="E1071" t="s">
        <v>3882</v>
      </c>
    </row>
    <row r="1072" spans="1:7" x14ac:dyDescent="0.25">
      <c r="A1072" t="s">
        <v>2355</v>
      </c>
      <c r="B1072">
        <v>4.67</v>
      </c>
      <c r="C1072">
        <v>0.6</v>
      </c>
      <c r="D1072" t="s">
        <v>3899</v>
      </c>
      <c r="E1072" t="s">
        <v>3898</v>
      </c>
    </row>
    <row r="1073" spans="1:10" x14ac:dyDescent="0.25">
      <c r="A1073" t="s">
        <v>767</v>
      </c>
      <c r="B1073">
        <v>4</v>
      </c>
      <c r="C1073">
        <v>0.53</v>
      </c>
      <c r="D1073" t="s">
        <v>3899</v>
      </c>
      <c r="E1073" t="s">
        <v>3898</v>
      </c>
    </row>
    <row r="1074" spans="1:10" x14ac:dyDescent="0.25">
      <c r="A1074" t="s">
        <v>574</v>
      </c>
      <c r="B1074">
        <v>4.0999999999999996</v>
      </c>
      <c r="C1074">
        <v>0.71</v>
      </c>
      <c r="D1074" t="s">
        <v>3899</v>
      </c>
      <c r="E1074" t="s">
        <v>3898</v>
      </c>
    </row>
    <row r="1075" spans="1:10" x14ac:dyDescent="0.25">
      <c r="A1075" t="s">
        <v>2354</v>
      </c>
      <c r="B1075">
        <v>3.7</v>
      </c>
      <c r="C1075">
        <v>0.57999999999999996</v>
      </c>
    </row>
    <row r="1076" spans="1:10" x14ac:dyDescent="0.25">
      <c r="A1076" t="s">
        <v>2353</v>
      </c>
      <c r="B1076">
        <v>3.7</v>
      </c>
      <c r="C1076">
        <v>0.57999999999999996</v>
      </c>
    </row>
    <row r="1077" spans="1:10" x14ac:dyDescent="0.25">
      <c r="A1077" t="s">
        <v>1575</v>
      </c>
      <c r="B1077">
        <v>3.8</v>
      </c>
      <c r="C1077">
        <v>0.03</v>
      </c>
      <c r="D1077" t="s">
        <v>3892</v>
      </c>
      <c r="E1077" t="s">
        <v>3891</v>
      </c>
      <c r="F1077">
        <v>3.98</v>
      </c>
      <c r="G1077" t="s">
        <v>3890</v>
      </c>
      <c r="I1077">
        <v>3.73</v>
      </c>
      <c r="J1077" t="s">
        <v>3879</v>
      </c>
    </row>
    <row r="1078" spans="1:10" x14ac:dyDescent="0.25">
      <c r="A1078" t="s">
        <v>2352</v>
      </c>
      <c r="B1078">
        <v>4.2</v>
      </c>
      <c r="C1078">
        <v>0.71</v>
      </c>
    </row>
    <row r="1079" spans="1:10" x14ac:dyDescent="0.25">
      <c r="A1079" t="s">
        <v>1578</v>
      </c>
      <c r="B1079" t="s">
        <v>3884</v>
      </c>
      <c r="C1079">
        <v>0.62</v>
      </c>
    </row>
    <row r="1080" spans="1:10" x14ac:dyDescent="0.25">
      <c r="A1080" t="s">
        <v>2351</v>
      </c>
      <c r="B1080">
        <v>4.5</v>
      </c>
      <c r="C1080">
        <v>0.62</v>
      </c>
    </row>
    <row r="1081" spans="1:10" x14ac:dyDescent="0.25">
      <c r="A1081" t="s">
        <v>1586</v>
      </c>
      <c r="B1081">
        <v>3.8</v>
      </c>
      <c r="C1081">
        <v>0.3</v>
      </c>
      <c r="D1081" t="s">
        <v>3883</v>
      </c>
      <c r="E1081" t="s">
        <v>3882</v>
      </c>
    </row>
    <row r="1082" spans="1:10" x14ac:dyDescent="0.25">
      <c r="A1082" t="s">
        <v>1590</v>
      </c>
      <c r="B1082">
        <v>3.3</v>
      </c>
      <c r="C1082">
        <v>0.42</v>
      </c>
      <c r="D1082" t="s">
        <v>3883</v>
      </c>
      <c r="E1082" t="s">
        <v>3882</v>
      </c>
    </row>
    <row r="1083" spans="1:10" x14ac:dyDescent="0.25">
      <c r="A1083" t="s">
        <v>2350</v>
      </c>
      <c r="B1083">
        <v>3.7</v>
      </c>
      <c r="C1083">
        <v>0.42</v>
      </c>
      <c r="D1083" t="s">
        <v>3899</v>
      </c>
      <c r="E1083" t="s">
        <v>3898</v>
      </c>
    </row>
    <row r="1084" spans="1:10" x14ac:dyDescent="0.25">
      <c r="A1084" t="s">
        <v>1592</v>
      </c>
      <c r="B1084">
        <v>4</v>
      </c>
      <c r="C1084">
        <v>0.03</v>
      </c>
      <c r="D1084" t="s">
        <v>3892</v>
      </c>
      <c r="E1084" t="s">
        <v>3891</v>
      </c>
      <c r="F1084">
        <v>4.03</v>
      </c>
      <c r="G1084" t="s">
        <v>3879</v>
      </c>
    </row>
    <row r="1085" spans="1:10" x14ac:dyDescent="0.25">
      <c r="A1085" t="s">
        <v>1597</v>
      </c>
      <c r="B1085">
        <v>3.6</v>
      </c>
      <c r="C1085">
        <v>0.3</v>
      </c>
    </row>
    <row r="1086" spans="1:10" x14ac:dyDescent="0.25">
      <c r="A1086" t="s">
        <v>2349</v>
      </c>
      <c r="B1086">
        <v>4.4000000000000004</v>
      </c>
      <c r="C1086">
        <v>0.04</v>
      </c>
      <c r="D1086" t="s">
        <v>3892</v>
      </c>
      <c r="E1086" t="s">
        <v>3891</v>
      </c>
      <c r="F1086">
        <v>4.07</v>
      </c>
      <c r="G1086" t="s">
        <v>3890</v>
      </c>
    </row>
    <row r="1087" spans="1:10" x14ac:dyDescent="0.25">
      <c r="A1087" t="s">
        <v>1603</v>
      </c>
      <c r="B1087">
        <v>4.2</v>
      </c>
      <c r="C1087">
        <v>0.57999999999999996</v>
      </c>
      <c r="D1087" t="s">
        <v>3883</v>
      </c>
      <c r="E1087" t="s">
        <v>3882</v>
      </c>
    </row>
    <row r="1088" spans="1:10" x14ac:dyDescent="0.25">
      <c r="A1088" t="s">
        <v>2348</v>
      </c>
      <c r="B1088">
        <v>2.9</v>
      </c>
      <c r="C1088">
        <v>0.35</v>
      </c>
      <c r="D1088" t="s">
        <v>3901</v>
      </c>
      <c r="E1088" t="s">
        <v>3903</v>
      </c>
      <c r="H1088" t="s">
        <v>3902</v>
      </c>
    </row>
    <row r="1089" spans="1:9" x14ac:dyDescent="0.25">
      <c r="A1089" t="s">
        <v>2347</v>
      </c>
      <c r="B1089">
        <v>2.9</v>
      </c>
      <c r="C1089">
        <v>0.35</v>
      </c>
      <c r="D1089" t="s">
        <v>3901</v>
      </c>
      <c r="E1089" t="s">
        <v>3900</v>
      </c>
    </row>
    <row r="1090" spans="1:9" x14ac:dyDescent="0.25">
      <c r="A1090" t="s">
        <v>668</v>
      </c>
      <c r="B1090">
        <v>3.5</v>
      </c>
      <c r="C1090">
        <v>0.4</v>
      </c>
    </row>
    <row r="1091" spans="1:9" x14ac:dyDescent="0.25">
      <c r="A1091" t="s">
        <v>116</v>
      </c>
      <c r="B1091">
        <v>4.13</v>
      </c>
      <c r="C1091">
        <v>0.4</v>
      </c>
      <c r="D1091" t="s">
        <v>3899</v>
      </c>
      <c r="E1091" t="s">
        <v>3898</v>
      </c>
    </row>
    <row r="1092" spans="1:9" x14ac:dyDescent="0.25">
      <c r="A1092" t="s">
        <v>2346</v>
      </c>
      <c r="B1092">
        <v>4.4000000000000004</v>
      </c>
      <c r="C1092">
        <v>0.4</v>
      </c>
      <c r="D1092" t="s">
        <v>3883</v>
      </c>
      <c r="E1092" t="s">
        <v>3882</v>
      </c>
    </row>
    <row r="1093" spans="1:9" x14ac:dyDescent="0.25">
      <c r="A1093" t="s">
        <v>2345</v>
      </c>
      <c r="B1093">
        <v>4.4000000000000004</v>
      </c>
      <c r="C1093">
        <v>0.4</v>
      </c>
    </row>
    <row r="1094" spans="1:9" x14ac:dyDescent="0.25">
      <c r="A1094" t="s">
        <v>1606</v>
      </c>
      <c r="B1094">
        <v>3.7</v>
      </c>
      <c r="C1094">
        <v>0.01</v>
      </c>
      <c r="D1094" t="s">
        <v>3883</v>
      </c>
      <c r="E1094" t="s">
        <v>3882</v>
      </c>
    </row>
    <row r="1095" spans="1:9" x14ac:dyDescent="0.25">
      <c r="A1095" t="s">
        <v>2344</v>
      </c>
      <c r="B1095">
        <v>3.46</v>
      </c>
      <c r="C1095">
        <v>0.02</v>
      </c>
      <c r="D1095" t="s">
        <v>3881</v>
      </c>
      <c r="E1095" t="s">
        <v>3897</v>
      </c>
    </row>
    <row r="1096" spans="1:9" x14ac:dyDescent="0.25">
      <c r="A1096" t="s">
        <v>2343</v>
      </c>
      <c r="B1096">
        <v>3.58</v>
      </c>
      <c r="C1096">
        <v>0.1</v>
      </c>
      <c r="D1096" t="s">
        <v>3881</v>
      </c>
      <c r="E1096" t="s">
        <v>3897</v>
      </c>
    </row>
    <row r="1097" spans="1:9" x14ac:dyDescent="0.25">
      <c r="A1097" t="s">
        <v>2342</v>
      </c>
      <c r="B1097">
        <v>3.7</v>
      </c>
      <c r="C1097">
        <v>0.01</v>
      </c>
      <c r="D1097" t="s">
        <v>3883</v>
      </c>
      <c r="E1097" t="s">
        <v>3882</v>
      </c>
    </row>
    <row r="1098" spans="1:9" x14ac:dyDescent="0.25">
      <c r="A1098" t="s">
        <v>364</v>
      </c>
      <c r="B1098">
        <v>3.72</v>
      </c>
      <c r="C1098">
        <v>0.5</v>
      </c>
      <c r="D1098" t="s">
        <v>3896</v>
      </c>
      <c r="E1098" t="s">
        <v>3895</v>
      </c>
    </row>
    <row r="1099" spans="1:9" x14ac:dyDescent="0.25">
      <c r="A1099" t="s">
        <v>1610</v>
      </c>
      <c r="B1099">
        <v>3.4</v>
      </c>
      <c r="C1099">
        <v>0.5</v>
      </c>
      <c r="D1099" t="s">
        <v>3883</v>
      </c>
      <c r="E1099" t="s">
        <v>3882</v>
      </c>
    </row>
    <row r="1100" spans="1:9" x14ac:dyDescent="0.25">
      <c r="A1100" t="s">
        <v>1617</v>
      </c>
      <c r="B1100">
        <v>3.91</v>
      </c>
      <c r="C1100">
        <v>0.17</v>
      </c>
      <c r="D1100" t="s">
        <v>3894</v>
      </c>
      <c r="E1100" t="s">
        <v>3893</v>
      </c>
    </row>
    <row r="1101" spans="1:9" x14ac:dyDescent="0.25">
      <c r="A1101" t="s">
        <v>1621</v>
      </c>
      <c r="B1101">
        <v>4.04</v>
      </c>
      <c r="C1101">
        <v>0.03</v>
      </c>
      <c r="D1101" t="s">
        <v>3892</v>
      </c>
      <c r="E1101" t="s">
        <v>3891</v>
      </c>
      <c r="F1101">
        <v>3.73</v>
      </c>
      <c r="G1101" t="s">
        <v>3890</v>
      </c>
      <c r="H1101">
        <v>4.04</v>
      </c>
      <c r="I1101" t="s">
        <v>3879</v>
      </c>
    </row>
    <row r="1102" spans="1:9" x14ac:dyDescent="0.25">
      <c r="A1102" t="s">
        <v>1623</v>
      </c>
      <c r="B1102">
        <v>3.94</v>
      </c>
      <c r="C1102">
        <v>0.02</v>
      </c>
      <c r="D1102" t="s">
        <v>3892</v>
      </c>
      <c r="E1102" t="s">
        <v>3891</v>
      </c>
      <c r="F1102">
        <v>3.66</v>
      </c>
      <c r="G1102" t="s">
        <v>3890</v>
      </c>
      <c r="H1102">
        <v>3.94</v>
      </c>
      <c r="I1102" t="s">
        <v>3879</v>
      </c>
    </row>
    <row r="1103" spans="1:9" x14ac:dyDescent="0.25">
      <c r="A1103" t="s">
        <v>2341</v>
      </c>
      <c r="B1103">
        <v>3.8</v>
      </c>
      <c r="C1103">
        <v>0.5</v>
      </c>
    </row>
    <row r="1104" spans="1:9" x14ac:dyDescent="0.25">
      <c r="A1104" t="s">
        <v>2340</v>
      </c>
      <c r="B1104">
        <v>2.37</v>
      </c>
      <c r="C1104">
        <v>0.35</v>
      </c>
      <c r="D1104" t="s">
        <v>3885</v>
      </c>
    </row>
    <row r="1105" spans="1:5" x14ac:dyDescent="0.25">
      <c r="A1105" t="s">
        <v>2339</v>
      </c>
      <c r="B1105">
        <v>2.2850000000000001</v>
      </c>
      <c r="C1105">
        <v>0.35</v>
      </c>
      <c r="D1105" t="s">
        <v>3885</v>
      </c>
    </row>
    <row r="1106" spans="1:5" x14ac:dyDescent="0.25">
      <c r="A1106" t="s">
        <v>2338</v>
      </c>
      <c r="B1106">
        <v>2.2850000000000001</v>
      </c>
      <c r="C1106">
        <v>0.35</v>
      </c>
      <c r="D1106" t="s">
        <v>3885</v>
      </c>
    </row>
    <row r="1107" spans="1:5" x14ac:dyDescent="0.25">
      <c r="A1107" t="s">
        <v>2337</v>
      </c>
      <c r="B1107">
        <v>2.0609999999999999</v>
      </c>
      <c r="C1107">
        <v>0.35</v>
      </c>
      <c r="D1107" t="s">
        <v>3885</v>
      </c>
    </row>
    <row r="1108" spans="1:5" x14ac:dyDescent="0.25">
      <c r="A1108" t="s">
        <v>2336</v>
      </c>
      <c r="B1108">
        <v>2</v>
      </c>
      <c r="C1108">
        <v>0.35</v>
      </c>
      <c r="D1108" t="s">
        <v>3885</v>
      </c>
    </row>
    <row r="1109" spans="1:5" x14ac:dyDescent="0.25">
      <c r="A1109" t="s">
        <v>2335</v>
      </c>
      <c r="B1109">
        <v>2.37</v>
      </c>
      <c r="C1109">
        <v>0.35</v>
      </c>
      <c r="D1109" t="s">
        <v>3885</v>
      </c>
    </row>
    <row r="1110" spans="1:5" x14ac:dyDescent="0.25">
      <c r="A1110" t="s">
        <v>2334</v>
      </c>
      <c r="B1110">
        <v>2.37</v>
      </c>
      <c r="C1110">
        <v>0.35</v>
      </c>
      <c r="D1110" t="s">
        <v>3885</v>
      </c>
    </row>
    <row r="1111" spans="1:5" x14ac:dyDescent="0.25">
      <c r="A1111" t="s">
        <v>2333</v>
      </c>
      <c r="B1111">
        <v>2.37</v>
      </c>
      <c r="C1111">
        <v>0.35</v>
      </c>
      <c r="D1111" t="s">
        <v>3885</v>
      </c>
    </row>
    <row r="1112" spans="1:5" x14ac:dyDescent="0.25">
      <c r="A1112" t="s">
        <v>1625</v>
      </c>
      <c r="B1112">
        <v>3.4</v>
      </c>
      <c r="C1112">
        <v>0.44</v>
      </c>
      <c r="D1112" t="s">
        <v>3883</v>
      </c>
      <c r="E1112" t="s">
        <v>3882</v>
      </c>
    </row>
    <row r="1113" spans="1:5" x14ac:dyDescent="0.25">
      <c r="A1113" t="s">
        <v>1628</v>
      </c>
      <c r="B1113" t="s">
        <v>3889</v>
      </c>
      <c r="C1113">
        <v>0.6</v>
      </c>
      <c r="D1113" t="s">
        <v>3883</v>
      </c>
      <c r="E1113" t="s">
        <v>3882</v>
      </c>
    </row>
    <row r="1114" spans="1:5" x14ac:dyDescent="0.25">
      <c r="A1114" t="s">
        <v>2332</v>
      </c>
      <c r="B1114">
        <v>3.5</v>
      </c>
      <c r="C1114">
        <v>0.52</v>
      </c>
    </row>
    <row r="1115" spans="1:5" x14ac:dyDescent="0.25">
      <c r="A1115" t="s">
        <v>2331</v>
      </c>
      <c r="B1115">
        <v>1</v>
      </c>
      <c r="C1115">
        <v>0.01</v>
      </c>
    </row>
    <row r="1116" spans="1:5" x14ac:dyDescent="0.25">
      <c r="A1116" t="s">
        <v>2330</v>
      </c>
      <c r="B1116">
        <v>2.5</v>
      </c>
      <c r="C1116">
        <v>0.35</v>
      </c>
    </row>
    <row r="1117" spans="1:5" x14ac:dyDescent="0.25">
      <c r="A1117" t="s">
        <v>1632</v>
      </c>
      <c r="B1117" t="s">
        <v>3888</v>
      </c>
      <c r="C1117">
        <v>0.7</v>
      </c>
    </row>
    <row r="1118" spans="1:5" x14ac:dyDescent="0.25">
      <c r="A1118" t="s">
        <v>2329</v>
      </c>
      <c r="B1118">
        <v>4.3</v>
      </c>
      <c r="C1118">
        <v>0.5</v>
      </c>
    </row>
    <row r="1119" spans="1:5" x14ac:dyDescent="0.25">
      <c r="A1119" t="s">
        <v>2328</v>
      </c>
      <c r="B1119">
        <v>2.2850000000000001</v>
      </c>
      <c r="C1119">
        <v>0.35</v>
      </c>
    </row>
    <row r="1120" spans="1:5" x14ac:dyDescent="0.25">
      <c r="A1120" t="s">
        <v>2327</v>
      </c>
      <c r="B1120">
        <v>2</v>
      </c>
      <c r="C1120">
        <v>0.35</v>
      </c>
      <c r="D1120" t="s">
        <v>3887</v>
      </c>
      <c r="E1120" t="s">
        <v>3886</v>
      </c>
    </row>
    <row r="1121" spans="1:7" x14ac:dyDescent="0.25">
      <c r="A1121" t="s">
        <v>2326</v>
      </c>
      <c r="B1121">
        <v>2.09</v>
      </c>
      <c r="C1121">
        <v>0.35</v>
      </c>
    </row>
    <row r="1122" spans="1:7" x14ac:dyDescent="0.25">
      <c r="A1122" t="s">
        <v>2325</v>
      </c>
      <c r="B1122">
        <v>2</v>
      </c>
      <c r="C1122">
        <v>0.35</v>
      </c>
      <c r="D1122" t="s">
        <v>3887</v>
      </c>
      <c r="E1122" t="s">
        <v>3886</v>
      </c>
    </row>
    <row r="1123" spans="1:7" x14ac:dyDescent="0.25">
      <c r="A1123" t="s">
        <v>2324</v>
      </c>
      <c r="B1123">
        <v>2</v>
      </c>
      <c r="C1123">
        <v>0.35</v>
      </c>
      <c r="D1123" t="s">
        <v>3887</v>
      </c>
      <c r="E1123" t="s">
        <v>3886</v>
      </c>
    </row>
    <row r="1124" spans="1:7" x14ac:dyDescent="0.25">
      <c r="A1124" t="s">
        <v>2323</v>
      </c>
      <c r="B1124">
        <v>2.09</v>
      </c>
      <c r="C1124">
        <v>0.35</v>
      </c>
    </row>
    <row r="1125" spans="1:7" x14ac:dyDescent="0.25">
      <c r="A1125" t="s">
        <v>2322</v>
      </c>
      <c r="B1125">
        <v>2</v>
      </c>
      <c r="C1125">
        <v>0.35</v>
      </c>
      <c r="D1125" t="s">
        <v>3885</v>
      </c>
    </row>
    <row r="1126" spans="1:7" x14ac:dyDescent="0.25">
      <c r="A1126" t="s">
        <v>2321</v>
      </c>
      <c r="B1126">
        <v>2</v>
      </c>
      <c r="C1126">
        <v>0.35</v>
      </c>
      <c r="D1126" t="s">
        <v>3887</v>
      </c>
      <c r="E1126" t="s">
        <v>3886</v>
      </c>
    </row>
    <row r="1127" spans="1:7" x14ac:dyDescent="0.25">
      <c r="A1127" t="s">
        <v>2320</v>
      </c>
      <c r="B1127">
        <v>2.34</v>
      </c>
      <c r="C1127">
        <v>0.35</v>
      </c>
      <c r="D1127" t="s">
        <v>3885</v>
      </c>
    </row>
    <row r="1128" spans="1:7" x14ac:dyDescent="0.25">
      <c r="A1128" t="s">
        <v>2319</v>
      </c>
      <c r="B1128">
        <v>2.5</v>
      </c>
      <c r="C1128">
        <v>0.35</v>
      </c>
    </row>
    <row r="1129" spans="1:7" x14ac:dyDescent="0.25">
      <c r="A1129" t="s">
        <v>2318</v>
      </c>
      <c r="B1129">
        <v>2.5</v>
      </c>
      <c r="C1129">
        <v>0.35</v>
      </c>
    </row>
    <row r="1130" spans="1:7" x14ac:dyDescent="0.25">
      <c r="A1130" t="s">
        <v>2317</v>
      </c>
      <c r="B1130">
        <v>2.5</v>
      </c>
      <c r="C1130">
        <v>0.35</v>
      </c>
    </row>
    <row r="1131" spans="1:7" x14ac:dyDescent="0.25">
      <c r="A1131" t="s">
        <v>1642</v>
      </c>
      <c r="B1131">
        <v>3.2</v>
      </c>
      <c r="C1131">
        <v>0.35</v>
      </c>
      <c r="D1131" t="s">
        <v>3883</v>
      </c>
      <c r="E1131" t="s">
        <v>3882</v>
      </c>
    </row>
    <row r="1132" spans="1:7" x14ac:dyDescent="0.25">
      <c r="A1132" t="s">
        <v>1651</v>
      </c>
      <c r="B1132">
        <v>4.5</v>
      </c>
      <c r="C1132">
        <v>0.2</v>
      </c>
      <c r="D1132" t="s">
        <v>3883</v>
      </c>
      <c r="E1132" t="s">
        <v>3882</v>
      </c>
    </row>
    <row r="1133" spans="1:7" x14ac:dyDescent="0.25">
      <c r="A1133" t="s">
        <v>1655</v>
      </c>
      <c r="B1133">
        <v>4.47</v>
      </c>
      <c r="C1133">
        <v>0.19</v>
      </c>
    </row>
    <row r="1134" spans="1:7" x14ac:dyDescent="0.25">
      <c r="A1134" t="s">
        <v>1660</v>
      </c>
      <c r="B1134" t="s">
        <v>3884</v>
      </c>
      <c r="C1134">
        <v>0.8</v>
      </c>
    </row>
    <row r="1135" spans="1:7" x14ac:dyDescent="0.25">
      <c r="A1135" t="s">
        <v>1669</v>
      </c>
      <c r="B1135">
        <v>4</v>
      </c>
      <c r="C1135">
        <v>0.66</v>
      </c>
      <c r="D1135" t="s">
        <v>3883</v>
      </c>
      <c r="E1135" t="s">
        <v>3882</v>
      </c>
    </row>
    <row r="1136" spans="1:7" x14ac:dyDescent="0.25">
      <c r="A1136" t="s">
        <v>1674</v>
      </c>
      <c r="B1136">
        <v>4.47</v>
      </c>
      <c r="C1136">
        <v>0.19</v>
      </c>
      <c r="D1136" t="s">
        <v>3881</v>
      </c>
      <c r="E1136" t="s">
        <v>3880</v>
      </c>
      <c r="F1136">
        <v>4.1100000000000003</v>
      </c>
      <c r="G1136" t="s">
        <v>3879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437"/>
  <sheetViews>
    <sheetView workbookViewId="0">
      <selection activeCell="A174" sqref="A174:XFD174"/>
    </sheetView>
  </sheetViews>
  <sheetFormatPr defaultRowHeight="15" x14ac:dyDescent="0.25"/>
  <cols>
    <col min="1" max="1" width="41" bestFit="1" customWidth="1"/>
  </cols>
  <sheetData>
    <row r="1" spans="1:20" x14ac:dyDescent="0.25">
      <c r="A1" t="s">
        <v>2121</v>
      </c>
      <c r="B1" t="s">
        <v>2120</v>
      </c>
      <c r="C1" t="s">
        <v>24</v>
      </c>
      <c r="D1" t="s">
        <v>33</v>
      </c>
      <c r="E1" t="s">
        <v>2119</v>
      </c>
      <c r="F1" t="s">
        <v>2118</v>
      </c>
      <c r="G1" t="s">
        <v>2117</v>
      </c>
      <c r="H1" t="s">
        <v>2116</v>
      </c>
      <c r="I1" t="s">
        <v>2115</v>
      </c>
      <c r="J1" t="s">
        <v>2114</v>
      </c>
      <c r="K1" t="s">
        <v>2113</v>
      </c>
      <c r="L1" t="s">
        <v>2112</v>
      </c>
      <c r="M1" t="s">
        <v>2111</v>
      </c>
      <c r="N1" t="s">
        <v>2110</v>
      </c>
      <c r="O1" t="s">
        <v>2109</v>
      </c>
      <c r="P1" t="s">
        <v>2108</v>
      </c>
      <c r="Q1" t="s">
        <v>1681</v>
      </c>
      <c r="R1" t="s">
        <v>2107</v>
      </c>
      <c r="S1" t="s">
        <v>2106</v>
      </c>
      <c r="T1" t="s">
        <v>2105</v>
      </c>
    </row>
    <row r="2" spans="1:20" x14ac:dyDescent="0.25">
      <c r="A2" t="s">
        <v>28</v>
      </c>
      <c r="B2" t="s">
        <v>28</v>
      </c>
      <c r="C2" t="s">
        <v>32</v>
      </c>
      <c r="D2" t="s">
        <v>2104</v>
      </c>
      <c r="E2">
        <v>5.8610857369999998</v>
      </c>
      <c r="F2">
        <v>-2.3229496439999999</v>
      </c>
      <c r="G2">
        <v>13.4008837</v>
      </c>
      <c r="H2">
        <v>3.2076674019999998</v>
      </c>
      <c r="I2">
        <v>2.056848155</v>
      </c>
      <c r="J2">
        <v>-1.8816654390000001</v>
      </c>
      <c r="K2">
        <v>5.1679604350000004</v>
      </c>
      <c r="L2">
        <v>15.86916669</v>
      </c>
      <c r="M2">
        <v>31</v>
      </c>
      <c r="N2" t="s">
        <v>1682</v>
      </c>
      <c r="O2" t="s">
        <v>34</v>
      </c>
      <c r="Q2" t="s">
        <v>1682</v>
      </c>
      <c r="R2" t="s">
        <v>30</v>
      </c>
      <c r="S2" t="s">
        <v>27</v>
      </c>
      <c r="T2" t="s">
        <v>1682</v>
      </c>
    </row>
    <row r="3" spans="1:20" x14ac:dyDescent="0.25">
      <c r="A3" t="s">
        <v>42</v>
      </c>
      <c r="B3" t="s">
        <v>2103</v>
      </c>
      <c r="C3" t="s">
        <v>47</v>
      </c>
      <c r="D3" t="s">
        <v>2102</v>
      </c>
      <c r="E3">
        <v>110.38937180000001</v>
      </c>
      <c r="F3">
        <v>0.145679052</v>
      </c>
      <c r="G3">
        <v>5466.432554</v>
      </c>
      <c r="H3">
        <v>14.592486210000001</v>
      </c>
      <c r="I3">
        <v>5.2863491309999997</v>
      </c>
      <c r="J3">
        <v>0.27844674200000002</v>
      </c>
      <c r="K3">
        <v>57.502017209999998</v>
      </c>
      <c r="L3">
        <v>18.02435277</v>
      </c>
      <c r="M3">
        <v>142</v>
      </c>
      <c r="N3" t="s">
        <v>1689</v>
      </c>
      <c r="O3" t="s">
        <v>48</v>
      </c>
      <c r="Q3" t="s">
        <v>1682</v>
      </c>
      <c r="R3" t="s">
        <v>45</v>
      </c>
      <c r="S3" t="s">
        <v>44</v>
      </c>
      <c r="T3" t="s">
        <v>1682</v>
      </c>
    </row>
    <row r="4" spans="1:20" x14ac:dyDescent="0.25">
      <c r="A4" t="s">
        <v>50</v>
      </c>
      <c r="B4" t="s">
        <v>50</v>
      </c>
      <c r="C4" t="s">
        <v>54</v>
      </c>
      <c r="D4" t="s">
        <v>2101</v>
      </c>
      <c r="E4">
        <v>14.96218155</v>
      </c>
      <c r="F4">
        <v>0.48279735400000001</v>
      </c>
      <c r="G4">
        <v>23.439464149999999</v>
      </c>
      <c r="H4">
        <v>3.754293568</v>
      </c>
      <c r="I4">
        <v>1.3201160810000001</v>
      </c>
      <c r="J4">
        <v>1.0876398839999999</v>
      </c>
      <c r="K4">
        <v>8.2078544109999996</v>
      </c>
      <c r="L4">
        <v>12.040264069999999</v>
      </c>
      <c r="M4">
        <v>23</v>
      </c>
      <c r="N4" t="s">
        <v>1682</v>
      </c>
      <c r="O4" t="s">
        <v>55</v>
      </c>
      <c r="P4" t="s">
        <v>1682</v>
      </c>
      <c r="Q4" t="s">
        <v>1682</v>
      </c>
      <c r="R4" t="s">
        <v>52</v>
      </c>
      <c r="S4" t="s">
        <v>52</v>
      </c>
      <c r="T4" t="s">
        <v>1682</v>
      </c>
    </row>
    <row r="5" spans="1:20" x14ac:dyDescent="0.25">
      <c r="A5" t="s">
        <v>62</v>
      </c>
      <c r="B5" t="s">
        <v>62</v>
      </c>
      <c r="C5" t="s">
        <v>64</v>
      </c>
      <c r="D5" t="s">
        <v>2100</v>
      </c>
      <c r="E5">
        <v>61.91951366</v>
      </c>
      <c r="F5">
        <v>0.13492069100000001</v>
      </c>
      <c r="G5">
        <v>2180.7292440000001</v>
      </c>
      <c r="H5">
        <v>26.754141300000001</v>
      </c>
      <c r="I5">
        <v>8.6018916139999995</v>
      </c>
      <c r="J5">
        <v>0.22120849200000001</v>
      </c>
      <c r="K5">
        <v>40.678248789999998</v>
      </c>
      <c r="L5">
        <v>9.9472880729999993</v>
      </c>
      <c r="M5">
        <v>31</v>
      </c>
      <c r="N5" t="s">
        <v>1698</v>
      </c>
      <c r="O5" t="s">
        <v>65</v>
      </c>
      <c r="P5" t="s">
        <v>1682</v>
      </c>
      <c r="Q5" t="s">
        <v>1682</v>
      </c>
      <c r="R5" t="s">
        <v>59</v>
      </c>
      <c r="S5" t="s">
        <v>27</v>
      </c>
      <c r="T5" t="s">
        <v>1695</v>
      </c>
    </row>
    <row r="6" spans="1:20" x14ac:dyDescent="0.25">
      <c r="A6" t="s">
        <v>66</v>
      </c>
      <c r="B6" t="s">
        <v>66</v>
      </c>
      <c r="C6" t="s">
        <v>64</v>
      </c>
      <c r="D6" t="s">
        <v>1753</v>
      </c>
      <c r="E6">
        <v>34.99369428</v>
      </c>
      <c r="F6">
        <v>0.21625960399999999</v>
      </c>
      <c r="G6">
        <v>404.26078189999998</v>
      </c>
      <c r="H6">
        <v>15.49468656</v>
      </c>
      <c r="I6">
        <v>5.1079138579999999</v>
      </c>
      <c r="J6">
        <v>0.37838087100000001</v>
      </c>
      <c r="K6">
        <v>23.47913591</v>
      </c>
      <c r="L6">
        <v>11.6403774</v>
      </c>
      <c r="M6">
        <v>59</v>
      </c>
      <c r="N6" t="s">
        <v>1684</v>
      </c>
      <c r="O6" t="s">
        <v>68</v>
      </c>
      <c r="Q6" t="s">
        <v>1682</v>
      </c>
      <c r="R6" t="s">
        <v>59</v>
      </c>
      <c r="S6" t="s">
        <v>27</v>
      </c>
      <c r="T6" t="s">
        <v>1682</v>
      </c>
    </row>
    <row r="7" spans="1:20" x14ac:dyDescent="0.25">
      <c r="A7" t="s">
        <v>69</v>
      </c>
      <c r="B7" t="s">
        <v>1687</v>
      </c>
      <c r="C7" t="s">
        <v>1686</v>
      </c>
      <c r="D7" t="s">
        <v>1685</v>
      </c>
      <c r="E7">
        <v>24.97865234</v>
      </c>
      <c r="F7">
        <v>2.028049158</v>
      </c>
      <c r="G7">
        <v>411.04156870000003</v>
      </c>
      <c r="H7">
        <v>5.8786442240000003</v>
      </c>
      <c r="I7">
        <v>1.137615738</v>
      </c>
      <c r="J7">
        <v>1.627238776</v>
      </c>
      <c r="K7">
        <v>20.982528840000001</v>
      </c>
      <c r="L7">
        <v>25.320883500000001</v>
      </c>
      <c r="M7">
        <v>47</v>
      </c>
      <c r="N7" t="s">
        <v>1695</v>
      </c>
      <c r="O7" t="s">
        <v>69</v>
      </c>
      <c r="Q7" t="s">
        <v>1695</v>
      </c>
      <c r="R7" t="s">
        <v>71</v>
      </c>
      <c r="S7" t="s">
        <v>27</v>
      </c>
      <c r="T7" t="s">
        <v>1695</v>
      </c>
    </row>
    <row r="8" spans="1:20" x14ac:dyDescent="0.25">
      <c r="A8" t="s">
        <v>74</v>
      </c>
      <c r="B8" t="s">
        <v>74</v>
      </c>
      <c r="C8" t="s">
        <v>69</v>
      </c>
      <c r="D8" t="s">
        <v>2099</v>
      </c>
      <c r="E8">
        <v>32.235223499999996</v>
      </c>
      <c r="F8">
        <v>0.39585060500000002</v>
      </c>
      <c r="G8">
        <v>327.58600469999999</v>
      </c>
      <c r="H8">
        <v>8.2707543890000004</v>
      </c>
      <c r="I8">
        <v>2.343134429</v>
      </c>
      <c r="J8">
        <v>0.60427390800000003</v>
      </c>
      <c r="K8">
        <v>18.681287990000001</v>
      </c>
      <c r="L8">
        <v>18.96208352</v>
      </c>
      <c r="M8">
        <v>48</v>
      </c>
      <c r="N8" t="s">
        <v>1695</v>
      </c>
      <c r="O8" t="s">
        <v>76</v>
      </c>
      <c r="Q8" t="s">
        <v>1695</v>
      </c>
      <c r="R8" t="s">
        <v>71</v>
      </c>
      <c r="S8" t="s">
        <v>27</v>
      </c>
      <c r="T8" t="s">
        <v>1695</v>
      </c>
    </row>
    <row r="9" spans="1:20" x14ac:dyDescent="0.25">
      <c r="A9" t="s">
        <v>77</v>
      </c>
      <c r="B9" t="s">
        <v>77</v>
      </c>
      <c r="C9" t="s">
        <v>69</v>
      </c>
      <c r="D9" t="s">
        <v>2098</v>
      </c>
      <c r="E9">
        <v>67.848619260000007</v>
      </c>
      <c r="F9">
        <v>0.31270135599999999</v>
      </c>
      <c r="G9">
        <v>3548.6250759999998</v>
      </c>
      <c r="H9">
        <v>10.44936425</v>
      </c>
      <c r="I9">
        <v>3.0001592509999999</v>
      </c>
      <c r="J9">
        <v>0.46528347599999997</v>
      </c>
      <c r="K9">
        <v>36.851692110000002</v>
      </c>
      <c r="L9">
        <v>19.84072578</v>
      </c>
      <c r="M9">
        <v>69</v>
      </c>
      <c r="N9" t="s">
        <v>1695</v>
      </c>
      <c r="O9" t="s">
        <v>78</v>
      </c>
      <c r="Q9" t="s">
        <v>1695</v>
      </c>
      <c r="R9" t="s">
        <v>71</v>
      </c>
      <c r="S9" t="s">
        <v>27</v>
      </c>
      <c r="T9" t="s">
        <v>1695</v>
      </c>
    </row>
    <row r="10" spans="1:20" x14ac:dyDescent="0.25">
      <c r="A10" t="s">
        <v>79</v>
      </c>
      <c r="B10" t="s">
        <v>79</v>
      </c>
      <c r="C10" t="s">
        <v>69</v>
      </c>
      <c r="D10" t="s">
        <v>2097</v>
      </c>
      <c r="E10">
        <v>51.121257010000001</v>
      </c>
      <c r="F10">
        <v>0.326346629</v>
      </c>
      <c r="G10">
        <v>1248.6997650000001</v>
      </c>
      <c r="H10">
        <v>13.212823719999999</v>
      </c>
      <c r="I10">
        <v>3.0860967709999998</v>
      </c>
      <c r="J10">
        <v>0.42503532100000002</v>
      </c>
      <c r="K10">
        <v>28.19650141</v>
      </c>
      <c r="L10">
        <v>19.196196669999999</v>
      </c>
      <c r="M10">
        <v>52</v>
      </c>
      <c r="N10" t="s">
        <v>1695</v>
      </c>
      <c r="O10" t="s">
        <v>81</v>
      </c>
      <c r="Q10" t="s">
        <v>1695</v>
      </c>
      <c r="R10" t="s">
        <v>71</v>
      </c>
      <c r="S10" t="s">
        <v>27</v>
      </c>
      <c r="T10" t="s">
        <v>1695</v>
      </c>
    </row>
    <row r="11" spans="1:20" x14ac:dyDescent="0.25">
      <c r="A11" t="s">
        <v>82</v>
      </c>
      <c r="B11" t="s">
        <v>82</v>
      </c>
      <c r="C11" t="s">
        <v>86</v>
      </c>
      <c r="D11" t="s">
        <v>2096</v>
      </c>
      <c r="E11">
        <v>90.135343840000004</v>
      </c>
      <c r="F11">
        <v>0.11708590100000001</v>
      </c>
      <c r="G11">
        <v>3986.7229860000002</v>
      </c>
      <c r="H11">
        <v>16.386981080000002</v>
      </c>
      <c r="I11">
        <v>7.3318236959999998</v>
      </c>
      <c r="J11">
        <v>0.230668335</v>
      </c>
      <c r="K11">
        <v>54.015844299999998</v>
      </c>
      <c r="L11">
        <v>12.07381593</v>
      </c>
      <c r="M11">
        <v>84</v>
      </c>
      <c r="N11" t="s">
        <v>1682</v>
      </c>
      <c r="O11" t="s">
        <v>87</v>
      </c>
      <c r="P11" t="s">
        <v>1682</v>
      </c>
      <c r="Q11" t="s">
        <v>1682</v>
      </c>
      <c r="R11" t="s">
        <v>84</v>
      </c>
      <c r="S11" t="s">
        <v>44</v>
      </c>
      <c r="T11" t="s">
        <v>1682</v>
      </c>
    </row>
    <row r="12" spans="1:20" x14ac:dyDescent="0.25">
      <c r="A12" t="s">
        <v>89</v>
      </c>
      <c r="B12" t="s">
        <v>1687</v>
      </c>
      <c r="C12" t="s">
        <v>1686</v>
      </c>
      <c r="D12" t="s">
        <v>1685</v>
      </c>
      <c r="E12">
        <v>24.97865234</v>
      </c>
      <c r="F12">
        <v>2.028049158</v>
      </c>
      <c r="G12">
        <v>411.04156870000003</v>
      </c>
      <c r="H12">
        <v>5.8786442240000003</v>
      </c>
      <c r="I12">
        <v>1.137615738</v>
      </c>
      <c r="J12">
        <v>1.627238776</v>
      </c>
      <c r="K12">
        <v>20.982528840000001</v>
      </c>
      <c r="L12">
        <v>25.320883500000001</v>
      </c>
      <c r="M12">
        <v>54</v>
      </c>
      <c r="N12" t="s">
        <v>1682</v>
      </c>
      <c r="O12" t="s">
        <v>1936</v>
      </c>
      <c r="Q12" t="s">
        <v>1682</v>
      </c>
      <c r="R12" t="s">
        <v>30</v>
      </c>
      <c r="S12" t="s">
        <v>27</v>
      </c>
      <c r="T12" t="s">
        <v>1682</v>
      </c>
    </row>
    <row r="13" spans="1:20" x14ac:dyDescent="0.25">
      <c r="A13" t="s">
        <v>96</v>
      </c>
      <c r="B13" t="s">
        <v>96</v>
      </c>
      <c r="C13" t="s">
        <v>98</v>
      </c>
      <c r="D13" t="s">
        <v>2095</v>
      </c>
      <c r="E13">
        <v>126.211868</v>
      </c>
      <c r="F13">
        <v>8.3556790000000006E-2</v>
      </c>
      <c r="G13">
        <v>20218.659500000002</v>
      </c>
      <c r="H13">
        <v>33.257803019999997</v>
      </c>
      <c r="I13">
        <v>8.5278465509999997</v>
      </c>
      <c r="J13">
        <v>0.13497257800000001</v>
      </c>
      <c r="K13">
        <v>65.877900210000007</v>
      </c>
      <c r="L13">
        <v>6.9711751980000001</v>
      </c>
      <c r="M13">
        <v>109</v>
      </c>
      <c r="N13" t="s">
        <v>1682</v>
      </c>
      <c r="O13" t="s">
        <v>99</v>
      </c>
      <c r="P13" t="s">
        <v>1682</v>
      </c>
      <c r="Q13" t="s">
        <v>1682</v>
      </c>
      <c r="R13" t="s">
        <v>30</v>
      </c>
      <c r="S13" t="s">
        <v>27</v>
      </c>
      <c r="T13" t="s">
        <v>1682</v>
      </c>
    </row>
    <row r="14" spans="1:20" x14ac:dyDescent="0.25">
      <c r="A14" t="s">
        <v>100</v>
      </c>
      <c r="B14" t="s">
        <v>100</v>
      </c>
      <c r="C14" t="s">
        <v>98</v>
      </c>
      <c r="D14" t="s">
        <v>2094</v>
      </c>
      <c r="E14">
        <v>149.69822640000001</v>
      </c>
      <c r="F14">
        <v>0.102126289</v>
      </c>
      <c r="G14">
        <v>5603.1626580000002</v>
      </c>
      <c r="H14">
        <v>25.935680269999999</v>
      </c>
      <c r="I14">
        <v>6.3697362220000002</v>
      </c>
      <c r="J14">
        <v>0.15070444399999999</v>
      </c>
      <c r="K14">
        <v>70.592804450000003</v>
      </c>
      <c r="L14">
        <v>5.2982321649999999</v>
      </c>
      <c r="M14">
        <v>69</v>
      </c>
      <c r="N14" t="s">
        <v>1682</v>
      </c>
      <c r="O14" t="s">
        <v>102</v>
      </c>
      <c r="Q14" t="s">
        <v>1682</v>
      </c>
      <c r="R14" t="s">
        <v>30</v>
      </c>
      <c r="S14" t="s">
        <v>27</v>
      </c>
      <c r="T14" t="s">
        <v>1682</v>
      </c>
    </row>
    <row r="15" spans="1:20" x14ac:dyDescent="0.25">
      <c r="A15" t="s">
        <v>107</v>
      </c>
      <c r="B15" t="s">
        <v>107</v>
      </c>
      <c r="C15" t="s">
        <v>103</v>
      </c>
      <c r="D15" t="s">
        <v>2093</v>
      </c>
      <c r="E15">
        <v>73.156602410000005</v>
      </c>
      <c r="F15">
        <v>0.14612018299999999</v>
      </c>
      <c r="G15">
        <v>623.09012680000001</v>
      </c>
      <c r="H15">
        <v>13.923776760000001</v>
      </c>
      <c r="I15">
        <v>3.8395945650000001</v>
      </c>
      <c r="J15">
        <v>0.24132537500000001</v>
      </c>
      <c r="K15">
        <v>33.426012419999999</v>
      </c>
      <c r="L15">
        <v>14.74786855</v>
      </c>
      <c r="M15">
        <v>100</v>
      </c>
      <c r="N15" t="s">
        <v>1682</v>
      </c>
      <c r="O15" t="s">
        <v>108</v>
      </c>
      <c r="P15" t="s">
        <v>1682</v>
      </c>
      <c r="Q15" t="s">
        <v>1682</v>
      </c>
      <c r="R15" t="s">
        <v>105</v>
      </c>
      <c r="S15" t="s">
        <v>27</v>
      </c>
      <c r="T15" t="s">
        <v>1682</v>
      </c>
    </row>
    <row r="16" spans="1:20" x14ac:dyDescent="0.25">
      <c r="A16" t="s">
        <v>110</v>
      </c>
      <c r="B16" t="s">
        <v>110</v>
      </c>
      <c r="C16" t="s">
        <v>112</v>
      </c>
      <c r="D16" t="s">
        <v>2092</v>
      </c>
      <c r="E16">
        <v>46.515980429999999</v>
      </c>
      <c r="F16">
        <v>0.24428588200000001</v>
      </c>
      <c r="G16">
        <v>1222.822091</v>
      </c>
      <c r="H16">
        <v>13.30215739</v>
      </c>
      <c r="I16">
        <v>4.1719351729999996</v>
      </c>
      <c r="J16">
        <v>0.41986704499999999</v>
      </c>
      <c r="K16">
        <v>27.24055371</v>
      </c>
      <c r="L16">
        <v>23.156326239999999</v>
      </c>
      <c r="M16">
        <v>23</v>
      </c>
      <c r="N16" t="s">
        <v>1682</v>
      </c>
      <c r="O16" t="s">
        <v>113</v>
      </c>
      <c r="Q16" t="s">
        <v>1682</v>
      </c>
      <c r="R16" t="s">
        <v>30</v>
      </c>
      <c r="S16" t="s">
        <v>27</v>
      </c>
      <c r="T16" t="s">
        <v>1682</v>
      </c>
    </row>
    <row r="17" spans="1:20" x14ac:dyDescent="0.25">
      <c r="A17" t="s">
        <v>114</v>
      </c>
      <c r="B17" t="s">
        <v>114</v>
      </c>
      <c r="C17" t="s">
        <v>117</v>
      </c>
      <c r="D17" t="s">
        <v>2091</v>
      </c>
      <c r="E17">
        <v>133.35460689999999</v>
      </c>
      <c r="F17">
        <v>0.19662473699999999</v>
      </c>
      <c r="G17">
        <v>3475.4684470000002</v>
      </c>
      <c r="H17">
        <v>12.930024360000001</v>
      </c>
      <c r="I17">
        <v>3.110418729</v>
      </c>
      <c r="J17">
        <v>0.30136565700000001</v>
      </c>
      <c r="K17">
        <v>57.64782503</v>
      </c>
      <c r="L17">
        <v>16.270214429999999</v>
      </c>
      <c r="M17">
        <v>109</v>
      </c>
      <c r="N17" t="s">
        <v>1698</v>
      </c>
      <c r="O17" t="s">
        <v>118</v>
      </c>
      <c r="Q17" t="s">
        <v>1682</v>
      </c>
      <c r="R17" t="s">
        <v>30</v>
      </c>
      <c r="S17" t="s">
        <v>27</v>
      </c>
      <c r="T17" t="s">
        <v>1695</v>
      </c>
    </row>
    <row r="18" spans="1:20" x14ac:dyDescent="0.25">
      <c r="A18" t="s">
        <v>123</v>
      </c>
      <c r="B18" t="s">
        <v>123</v>
      </c>
      <c r="C18" t="s">
        <v>127</v>
      </c>
      <c r="D18" t="s">
        <v>1993</v>
      </c>
      <c r="E18">
        <v>8.7499225040000006</v>
      </c>
      <c r="F18">
        <v>0.70198307800000004</v>
      </c>
      <c r="G18">
        <v>6.998484994</v>
      </c>
      <c r="H18">
        <v>3.7740616949999999</v>
      </c>
      <c r="I18">
        <v>1.083017178</v>
      </c>
      <c r="J18">
        <v>1.336621101</v>
      </c>
      <c r="K18">
        <v>5.4452076470000002</v>
      </c>
      <c r="L18">
        <v>17.923995210000001</v>
      </c>
      <c r="M18">
        <v>3</v>
      </c>
      <c r="N18" t="s">
        <v>1682</v>
      </c>
      <c r="O18" t="s">
        <v>128</v>
      </c>
      <c r="Q18" t="s">
        <v>1682</v>
      </c>
      <c r="R18" t="s">
        <v>125</v>
      </c>
      <c r="S18" t="s">
        <v>27</v>
      </c>
      <c r="T18" t="s">
        <v>1682</v>
      </c>
    </row>
    <row r="19" spans="1:20" x14ac:dyDescent="0.25">
      <c r="A19" t="s">
        <v>129</v>
      </c>
      <c r="B19" t="s">
        <v>129</v>
      </c>
      <c r="C19" t="s">
        <v>133</v>
      </c>
      <c r="D19" t="s">
        <v>1991</v>
      </c>
      <c r="E19">
        <v>23.103413329999999</v>
      </c>
      <c r="F19">
        <v>0.59904822000000002</v>
      </c>
      <c r="G19">
        <v>73.248240920000001</v>
      </c>
      <c r="H19">
        <v>4.4738158810000002</v>
      </c>
      <c r="I19">
        <v>1.3167000250000001</v>
      </c>
      <c r="J19">
        <v>1.0065093490000001</v>
      </c>
      <c r="K19">
        <v>13.44051952</v>
      </c>
      <c r="L19">
        <v>13.55849016</v>
      </c>
      <c r="M19">
        <v>33</v>
      </c>
      <c r="N19" t="s">
        <v>1698</v>
      </c>
      <c r="O19" t="s">
        <v>134</v>
      </c>
      <c r="Q19" t="s">
        <v>1682</v>
      </c>
      <c r="R19" t="s">
        <v>131</v>
      </c>
      <c r="S19" t="s">
        <v>27</v>
      </c>
      <c r="T19" t="s">
        <v>1695</v>
      </c>
    </row>
    <row r="20" spans="1:20" x14ac:dyDescent="0.25">
      <c r="A20" t="s">
        <v>135</v>
      </c>
      <c r="B20" t="s">
        <v>137</v>
      </c>
      <c r="C20" t="s">
        <v>135</v>
      </c>
      <c r="D20" t="s">
        <v>2089</v>
      </c>
      <c r="E20">
        <v>32.988574919999998</v>
      </c>
      <c r="F20">
        <v>0.28746785499999999</v>
      </c>
      <c r="G20">
        <v>407.44512630000003</v>
      </c>
      <c r="H20">
        <v>15.212638119999999</v>
      </c>
      <c r="I20">
        <v>5.1018709940000004</v>
      </c>
      <c r="J20">
        <v>0.477813604</v>
      </c>
      <c r="K20">
        <v>24.317507370000001</v>
      </c>
      <c r="L20">
        <v>9.4233164580000004</v>
      </c>
      <c r="M20">
        <v>53.5</v>
      </c>
      <c r="N20" t="s">
        <v>1684</v>
      </c>
      <c r="O20" t="s">
        <v>2090</v>
      </c>
      <c r="Q20" t="s">
        <v>1682</v>
      </c>
      <c r="R20" t="s">
        <v>59</v>
      </c>
      <c r="S20" t="s">
        <v>27</v>
      </c>
      <c r="T20" t="s">
        <v>1682</v>
      </c>
    </row>
    <row r="21" spans="1:20" x14ac:dyDescent="0.25">
      <c r="A21" t="s">
        <v>137</v>
      </c>
      <c r="B21" t="s">
        <v>137</v>
      </c>
      <c r="C21" t="s">
        <v>135</v>
      </c>
      <c r="D21" t="s">
        <v>2089</v>
      </c>
      <c r="E21">
        <v>43.819811389999998</v>
      </c>
      <c r="F21">
        <v>0.19912253499999999</v>
      </c>
      <c r="G21">
        <v>717.37731229999997</v>
      </c>
      <c r="H21">
        <v>21.54117433</v>
      </c>
      <c r="I21">
        <v>7.1180318659999999</v>
      </c>
      <c r="J21">
        <v>0.28827619599999998</v>
      </c>
      <c r="K21">
        <v>32.906219</v>
      </c>
      <c r="L21">
        <v>6.7954606679999996</v>
      </c>
      <c r="M21">
        <v>69</v>
      </c>
      <c r="N21" t="s">
        <v>1684</v>
      </c>
      <c r="O21" t="s">
        <v>139</v>
      </c>
      <c r="Q21" t="s">
        <v>1682</v>
      </c>
      <c r="R21" t="s">
        <v>59</v>
      </c>
      <c r="S21" t="s">
        <v>27</v>
      </c>
      <c r="T21" t="s">
        <v>1682</v>
      </c>
    </row>
    <row r="22" spans="1:20" x14ac:dyDescent="0.25">
      <c r="A22" t="s">
        <v>140</v>
      </c>
      <c r="B22" t="s">
        <v>140</v>
      </c>
      <c r="C22" t="s">
        <v>135</v>
      </c>
      <c r="D22" t="s">
        <v>1750</v>
      </c>
      <c r="E22">
        <v>22.157338450000001</v>
      </c>
      <c r="F22">
        <v>0.37581317600000003</v>
      </c>
      <c r="G22">
        <v>97.51294034</v>
      </c>
      <c r="H22">
        <v>8.8841019120000002</v>
      </c>
      <c r="I22">
        <v>3.0857101230000001</v>
      </c>
      <c r="J22">
        <v>0.66735101200000002</v>
      </c>
      <c r="K22">
        <v>15.72879573</v>
      </c>
      <c r="L22">
        <v>12.05117225</v>
      </c>
      <c r="M22">
        <v>38</v>
      </c>
      <c r="N22" t="s">
        <v>1684</v>
      </c>
      <c r="O22" t="s">
        <v>141</v>
      </c>
      <c r="Q22" t="s">
        <v>1682</v>
      </c>
      <c r="R22" t="s">
        <v>59</v>
      </c>
      <c r="S22" t="s">
        <v>27</v>
      </c>
      <c r="T22" t="s">
        <v>1682</v>
      </c>
    </row>
    <row r="23" spans="1:20" x14ac:dyDescent="0.25">
      <c r="A23" t="s">
        <v>146</v>
      </c>
      <c r="B23" t="s">
        <v>146</v>
      </c>
      <c r="C23" t="s">
        <v>142</v>
      </c>
      <c r="D23" t="s">
        <v>1964</v>
      </c>
      <c r="E23">
        <v>11.49192605</v>
      </c>
      <c r="F23">
        <v>0.60820173499999997</v>
      </c>
      <c r="G23">
        <v>10.67245936</v>
      </c>
      <c r="H23">
        <v>4.2776362749999999</v>
      </c>
      <c r="I23">
        <v>1.251687813</v>
      </c>
      <c r="J23">
        <v>1.009344276</v>
      </c>
      <c r="K23">
        <v>7.3977144399999997</v>
      </c>
      <c r="L23">
        <v>6.5523621829999996</v>
      </c>
      <c r="M23">
        <v>3</v>
      </c>
      <c r="N23" t="s">
        <v>1698</v>
      </c>
      <c r="O23" t="s">
        <v>148</v>
      </c>
      <c r="Q23" t="s">
        <v>1682</v>
      </c>
      <c r="R23" t="s">
        <v>144</v>
      </c>
      <c r="S23" t="s">
        <v>27</v>
      </c>
      <c r="T23" t="s">
        <v>1695</v>
      </c>
    </row>
    <row r="24" spans="1:20" x14ac:dyDescent="0.25">
      <c r="A24" t="s">
        <v>149</v>
      </c>
      <c r="B24" t="s">
        <v>149</v>
      </c>
      <c r="C24" t="s">
        <v>142</v>
      </c>
      <c r="D24" t="s">
        <v>2088</v>
      </c>
      <c r="E24">
        <v>11.49192605</v>
      </c>
      <c r="F24">
        <v>0.60820173499999997</v>
      </c>
      <c r="G24">
        <v>10.67245936</v>
      </c>
      <c r="H24">
        <v>4.2776362749999999</v>
      </c>
      <c r="I24">
        <v>1.251687813</v>
      </c>
      <c r="J24">
        <v>1.009344276</v>
      </c>
      <c r="K24">
        <v>7.3977144399999997</v>
      </c>
      <c r="L24">
        <v>6.5523621829999996</v>
      </c>
      <c r="M24">
        <v>4</v>
      </c>
      <c r="N24" t="s">
        <v>1698</v>
      </c>
      <c r="O24" t="s">
        <v>151</v>
      </c>
      <c r="Q24" t="s">
        <v>1682</v>
      </c>
      <c r="R24" t="s">
        <v>144</v>
      </c>
      <c r="S24" t="s">
        <v>27</v>
      </c>
      <c r="T24" t="s">
        <v>1695</v>
      </c>
    </row>
    <row r="25" spans="1:20" x14ac:dyDescent="0.25">
      <c r="A25" t="s">
        <v>152</v>
      </c>
      <c r="B25" t="s">
        <v>152</v>
      </c>
      <c r="C25" t="s">
        <v>142</v>
      </c>
      <c r="D25" t="s">
        <v>2087</v>
      </c>
      <c r="E25">
        <v>11.49192605</v>
      </c>
      <c r="F25">
        <v>0.60820173499999997</v>
      </c>
      <c r="G25">
        <v>10.67245936</v>
      </c>
      <c r="H25">
        <v>4.2776362749999999</v>
      </c>
      <c r="I25">
        <v>1.251687813</v>
      </c>
      <c r="J25">
        <v>1.009344276</v>
      </c>
      <c r="K25">
        <v>7.3977144399999997</v>
      </c>
      <c r="L25">
        <v>6.5523621829999996</v>
      </c>
      <c r="M25">
        <v>5</v>
      </c>
      <c r="N25" t="s">
        <v>1698</v>
      </c>
      <c r="O25" t="s">
        <v>153</v>
      </c>
      <c r="Q25" t="s">
        <v>1682</v>
      </c>
      <c r="R25" t="s">
        <v>144</v>
      </c>
      <c r="S25" t="s">
        <v>27</v>
      </c>
      <c r="T25" t="s">
        <v>1695</v>
      </c>
    </row>
    <row r="26" spans="1:20" x14ac:dyDescent="0.25">
      <c r="A26" t="s">
        <v>154</v>
      </c>
      <c r="B26" t="s">
        <v>154</v>
      </c>
      <c r="C26" t="s">
        <v>142</v>
      </c>
      <c r="D26" t="s">
        <v>2086</v>
      </c>
      <c r="E26">
        <v>11.49192605</v>
      </c>
      <c r="F26">
        <v>0.60820173499999997</v>
      </c>
      <c r="G26">
        <v>10.67245936</v>
      </c>
      <c r="H26">
        <v>4.2776362749999999</v>
      </c>
      <c r="I26">
        <v>1.251687813</v>
      </c>
      <c r="J26">
        <v>1.009344276</v>
      </c>
      <c r="K26">
        <v>7.3977144399999997</v>
      </c>
      <c r="L26">
        <v>6.5523621829999996</v>
      </c>
      <c r="M26">
        <v>10</v>
      </c>
      <c r="N26" t="s">
        <v>1698</v>
      </c>
      <c r="O26" t="s">
        <v>151</v>
      </c>
      <c r="Q26" t="s">
        <v>1682</v>
      </c>
      <c r="R26" t="s">
        <v>144</v>
      </c>
      <c r="S26" t="s">
        <v>27</v>
      </c>
      <c r="T26" t="s">
        <v>1695</v>
      </c>
    </row>
    <row r="27" spans="1:20" x14ac:dyDescent="0.25">
      <c r="A27" t="s">
        <v>156</v>
      </c>
      <c r="B27" t="s">
        <v>156</v>
      </c>
      <c r="C27" t="s">
        <v>159</v>
      </c>
      <c r="D27" t="s">
        <v>1691</v>
      </c>
      <c r="E27">
        <v>136.4697587</v>
      </c>
      <c r="F27">
        <v>0.12607454400000001</v>
      </c>
      <c r="G27">
        <v>23491.072080000002</v>
      </c>
      <c r="H27">
        <v>33.84716083</v>
      </c>
      <c r="I27">
        <v>7.8371607030000003</v>
      </c>
      <c r="J27">
        <v>0.17433764099999999</v>
      </c>
      <c r="K27">
        <v>74.839450260000007</v>
      </c>
      <c r="L27">
        <v>16.10239846</v>
      </c>
      <c r="M27">
        <v>113</v>
      </c>
      <c r="N27" t="s">
        <v>1689</v>
      </c>
      <c r="O27" t="s">
        <v>160</v>
      </c>
      <c r="Q27" t="s">
        <v>1682</v>
      </c>
      <c r="R27" t="s">
        <v>30</v>
      </c>
      <c r="S27" t="s">
        <v>27</v>
      </c>
      <c r="T27" t="s">
        <v>1682</v>
      </c>
    </row>
    <row r="28" spans="1:20" x14ac:dyDescent="0.25">
      <c r="A28" t="s">
        <v>165</v>
      </c>
      <c r="B28" t="s">
        <v>165</v>
      </c>
      <c r="C28" t="s">
        <v>161</v>
      </c>
      <c r="D28" t="s">
        <v>2085</v>
      </c>
      <c r="E28">
        <v>19.13476511</v>
      </c>
      <c r="F28">
        <v>0.393017177</v>
      </c>
      <c r="G28">
        <v>47.640962450000004</v>
      </c>
      <c r="H28">
        <v>7.5904663860000001</v>
      </c>
      <c r="I28">
        <v>1.5268420709999999</v>
      </c>
      <c r="J28">
        <v>0.56344152999999997</v>
      </c>
      <c r="K28">
        <v>9.6651268320000003</v>
      </c>
      <c r="L28">
        <v>13.363431240000001</v>
      </c>
      <c r="M28">
        <v>22</v>
      </c>
      <c r="N28" t="s">
        <v>1682</v>
      </c>
      <c r="O28" t="s">
        <v>167</v>
      </c>
      <c r="P28" t="s">
        <v>1682</v>
      </c>
      <c r="Q28" t="s">
        <v>1682</v>
      </c>
      <c r="R28" t="s">
        <v>163</v>
      </c>
      <c r="S28" t="s">
        <v>163</v>
      </c>
      <c r="T28" t="s">
        <v>1682</v>
      </c>
    </row>
    <row r="29" spans="1:20" x14ac:dyDescent="0.25">
      <c r="A29" t="s">
        <v>168</v>
      </c>
      <c r="B29" t="s">
        <v>168</v>
      </c>
      <c r="C29" t="s">
        <v>161</v>
      </c>
      <c r="D29" t="s">
        <v>2084</v>
      </c>
      <c r="E29">
        <v>15.674443460000001</v>
      </c>
      <c r="F29">
        <v>0.38595428199999998</v>
      </c>
      <c r="G29">
        <v>22.833423849999999</v>
      </c>
      <c r="H29">
        <v>6.4923337200000004</v>
      </c>
      <c r="I29">
        <v>1.2878499880000001</v>
      </c>
      <c r="J29">
        <v>0.59425597200000002</v>
      </c>
      <c r="K29">
        <v>7.4610487130000003</v>
      </c>
      <c r="L29">
        <v>13.253353730000001</v>
      </c>
      <c r="M29">
        <v>27</v>
      </c>
      <c r="N29" t="s">
        <v>1682</v>
      </c>
      <c r="O29" t="s">
        <v>170</v>
      </c>
      <c r="P29" t="s">
        <v>1682</v>
      </c>
      <c r="Q29" t="s">
        <v>1682</v>
      </c>
      <c r="R29" t="s">
        <v>163</v>
      </c>
      <c r="S29" t="s">
        <v>163</v>
      </c>
      <c r="T29" t="s">
        <v>1682</v>
      </c>
    </row>
    <row r="30" spans="1:20" x14ac:dyDescent="0.25">
      <c r="A30" t="s">
        <v>171</v>
      </c>
      <c r="B30" t="s">
        <v>171</v>
      </c>
      <c r="C30" t="s">
        <v>161</v>
      </c>
      <c r="D30" t="s">
        <v>2083</v>
      </c>
      <c r="E30">
        <v>19.13476511</v>
      </c>
      <c r="F30">
        <v>0.393017177</v>
      </c>
      <c r="G30">
        <v>47.640962450000004</v>
      </c>
      <c r="H30">
        <v>7.5904663860000001</v>
      </c>
      <c r="I30">
        <v>1.5268420709999999</v>
      </c>
      <c r="J30">
        <v>0.56344152999999997</v>
      </c>
      <c r="K30">
        <v>9.6651268320000003</v>
      </c>
      <c r="L30">
        <v>13.363431240000001</v>
      </c>
      <c r="M30">
        <v>20</v>
      </c>
      <c r="N30" t="s">
        <v>1682</v>
      </c>
      <c r="O30" t="s">
        <v>173</v>
      </c>
      <c r="Q30" t="s">
        <v>1682</v>
      </c>
      <c r="R30" t="s">
        <v>163</v>
      </c>
      <c r="S30" t="s">
        <v>163</v>
      </c>
      <c r="T30" t="s">
        <v>1682</v>
      </c>
    </row>
    <row r="31" spans="1:20" x14ac:dyDescent="0.25">
      <c r="A31" t="s">
        <v>174</v>
      </c>
      <c r="B31" t="s">
        <v>174</v>
      </c>
      <c r="C31" t="s">
        <v>161</v>
      </c>
      <c r="D31" t="s">
        <v>1975</v>
      </c>
      <c r="E31">
        <v>18.748157160000002</v>
      </c>
      <c r="F31">
        <v>0.409617703</v>
      </c>
      <c r="G31">
        <v>43.271919689999997</v>
      </c>
      <c r="H31">
        <v>8.5683864560000007</v>
      </c>
      <c r="I31">
        <v>1.6483409170000001</v>
      </c>
      <c r="J31">
        <v>0.52791522099999999</v>
      </c>
      <c r="K31">
        <v>9.9878107259999993</v>
      </c>
      <c r="L31">
        <v>11.527258870000001</v>
      </c>
      <c r="M31">
        <v>16</v>
      </c>
      <c r="N31" t="s">
        <v>1682</v>
      </c>
      <c r="O31" t="s">
        <v>176</v>
      </c>
      <c r="Q31" t="s">
        <v>1682</v>
      </c>
      <c r="R31" t="s">
        <v>163</v>
      </c>
      <c r="S31" t="s">
        <v>163</v>
      </c>
      <c r="T31" t="s">
        <v>1682</v>
      </c>
    </row>
    <row r="32" spans="1:20" x14ac:dyDescent="0.25">
      <c r="A32" t="s">
        <v>177</v>
      </c>
      <c r="B32" t="s">
        <v>177</v>
      </c>
      <c r="C32" t="s">
        <v>180</v>
      </c>
      <c r="D32" t="s">
        <v>1948</v>
      </c>
      <c r="E32">
        <v>22.267684890000002</v>
      </c>
      <c r="F32">
        <v>0.204442134</v>
      </c>
      <c r="G32">
        <v>115.4497791</v>
      </c>
      <c r="H32">
        <v>10.99098974</v>
      </c>
      <c r="I32">
        <v>3.3981942780000001</v>
      </c>
      <c r="J32">
        <v>0.35722704999999999</v>
      </c>
      <c r="K32">
        <v>13.112036140000001</v>
      </c>
      <c r="L32">
        <v>5.745032074</v>
      </c>
      <c r="M32">
        <v>12</v>
      </c>
      <c r="N32" t="s">
        <v>1682</v>
      </c>
      <c r="O32" t="s">
        <v>181</v>
      </c>
      <c r="Q32" t="s">
        <v>1682</v>
      </c>
      <c r="R32" t="s">
        <v>52</v>
      </c>
      <c r="S32" t="s">
        <v>52</v>
      </c>
      <c r="T32" t="s">
        <v>1682</v>
      </c>
    </row>
    <row r="33" spans="1:20" x14ac:dyDescent="0.25">
      <c r="A33" t="s">
        <v>182</v>
      </c>
      <c r="B33" t="s">
        <v>182</v>
      </c>
      <c r="C33" t="s">
        <v>186</v>
      </c>
      <c r="D33" t="s">
        <v>2082</v>
      </c>
      <c r="E33">
        <v>13.02247289</v>
      </c>
      <c r="F33">
        <v>0.51959718200000005</v>
      </c>
      <c r="G33">
        <v>20.935996150000001</v>
      </c>
      <c r="H33">
        <v>4.4362005870000001</v>
      </c>
      <c r="I33">
        <v>1.389908084</v>
      </c>
      <c r="J33">
        <v>0.97821588000000004</v>
      </c>
      <c r="K33">
        <v>8.0248542829999998</v>
      </c>
      <c r="L33">
        <v>13.73155077</v>
      </c>
      <c r="M33">
        <v>16</v>
      </c>
      <c r="N33" t="s">
        <v>1695</v>
      </c>
      <c r="O33" t="s">
        <v>187</v>
      </c>
      <c r="Q33" t="s">
        <v>1695</v>
      </c>
      <c r="R33" t="s">
        <v>184</v>
      </c>
      <c r="S33" t="s">
        <v>27</v>
      </c>
      <c r="T33" t="s">
        <v>1695</v>
      </c>
    </row>
    <row r="34" spans="1:20" x14ac:dyDescent="0.25">
      <c r="A34" t="s">
        <v>188</v>
      </c>
      <c r="B34" t="s">
        <v>2081</v>
      </c>
      <c r="C34" t="s">
        <v>190</v>
      </c>
      <c r="D34" t="s">
        <v>2080</v>
      </c>
      <c r="E34">
        <v>51.437221370000003</v>
      </c>
      <c r="F34">
        <v>0.42035176099999999</v>
      </c>
      <c r="G34">
        <v>1415.3112860000001</v>
      </c>
      <c r="H34">
        <v>6.9046576110000002</v>
      </c>
      <c r="I34">
        <v>1.9531447049999999</v>
      </c>
      <c r="J34">
        <v>0.70798452000000001</v>
      </c>
      <c r="K34">
        <v>28.640271049999999</v>
      </c>
      <c r="L34">
        <v>20.395103349999999</v>
      </c>
      <c r="M34">
        <v>44</v>
      </c>
      <c r="N34" t="s">
        <v>1695</v>
      </c>
      <c r="O34" t="s">
        <v>192</v>
      </c>
      <c r="Q34" t="s">
        <v>1695</v>
      </c>
      <c r="R34" t="s">
        <v>30</v>
      </c>
      <c r="S34" t="s">
        <v>27</v>
      </c>
      <c r="T34" t="s">
        <v>1695</v>
      </c>
    </row>
    <row r="35" spans="1:20" x14ac:dyDescent="0.25">
      <c r="A35" t="s">
        <v>196</v>
      </c>
      <c r="B35" t="s">
        <v>196</v>
      </c>
      <c r="C35" t="s">
        <v>193</v>
      </c>
      <c r="D35" t="s">
        <v>2079</v>
      </c>
      <c r="E35">
        <v>40.320651519999998</v>
      </c>
      <c r="F35">
        <v>0.304776504</v>
      </c>
      <c r="G35">
        <v>1250.016224</v>
      </c>
      <c r="H35">
        <v>6.2020534820000002</v>
      </c>
      <c r="I35">
        <v>2.2626216399999999</v>
      </c>
      <c r="J35">
        <v>0.93733054599999999</v>
      </c>
      <c r="K35">
        <v>20.158139640000002</v>
      </c>
      <c r="L35">
        <v>22.774805440000002</v>
      </c>
      <c r="M35">
        <v>46</v>
      </c>
      <c r="N35" t="s">
        <v>1682</v>
      </c>
      <c r="O35" t="s">
        <v>198</v>
      </c>
      <c r="Q35" t="s">
        <v>1682</v>
      </c>
      <c r="R35" t="s">
        <v>194</v>
      </c>
      <c r="S35" t="s">
        <v>27</v>
      </c>
      <c r="T35" t="s">
        <v>1682</v>
      </c>
    </row>
    <row r="36" spans="1:20" x14ac:dyDescent="0.25">
      <c r="A36" t="s">
        <v>199</v>
      </c>
      <c r="B36" t="s">
        <v>199</v>
      </c>
      <c r="C36" t="s">
        <v>202</v>
      </c>
      <c r="D36" t="s">
        <v>2078</v>
      </c>
      <c r="E36">
        <v>17.748939920000002</v>
      </c>
      <c r="F36">
        <v>0.50406522499999995</v>
      </c>
      <c r="G36">
        <v>48.942992060000002</v>
      </c>
      <c r="H36">
        <v>7.9305067769999997</v>
      </c>
      <c r="I36">
        <v>1.6320201430000001</v>
      </c>
      <c r="J36">
        <v>0.603344133</v>
      </c>
      <c r="K36">
        <v>10.89410925</v>
      </c>
      <c r="L36">
        <v>15.29506162</v>
      </c>
      <c r="M36">
        <v>27</v>
      </c>
      <c r="N36" t="s">
        <v>1698</v>
      </c>
      <c r="O36" t="s">
        <v>203</v>
      </c>
      <c r="Q36" t="s">
        <v>1682</v>
      </c>
      <c r="R36" t="s">
        <v>163</v>
      </c>
      <c r="S36" t="s">
        <v>163</v>
      </c>
      <c r="T36" t="s">
        <v>1695</v>
      </c>
    </row>
    <row r="37" spans="1:20" x14ac:dyDescent="0.25">
      <c r="A37" t="s">
        <v>204</v>
      </c>
      <c r="B37" t="s">
        <v>204</v>
      </c>
      <c r="C37" t="s">
        <v>208</v>
      </c>
      <c r="D37" t="s">
        <v>2077</v>
      </c>
      <c r="E37">
        <v>25.203633109999998</v>
      </c>
      <c r="F37">
        <v>0.41984827699999999</v>
      </c>
      <c r="G37">
        <v>122.8788473</v>
      </c>
      <c r="H37">
        <v>6.8739706900000002</v>
      </c>
      <c r="I37">
        <v>1.9696129019999999</v>
      </c>
      <c r="J37">
        <v>0.72269088299999995</v>
      </c>
      <c r="K37">
        <v>14.8186666</v>
      </c>
      <c r="L37">
        <v>14.681178600000001</v>
      </c>
      <c r="M37">
        <v>5</v>
      </c>
      <c r="N37" t="s">
        <v>1684</v>
      </c>
      <c r="O37" t="s">
        <v>208</v>
      </c>
      <c r="Q37" t="s">
        <v>1682</v>
      </c>
      <c r="R37" t="s">
        <v>206</v>
      </c>
      <c r="S37" t="s">
        <v>27</v>
      </c>
      <c r="T37" t="s">
        <v>1682</v>
      </c>
    </row>
    <row r="38" spans="1:20" x14ac:dyDescent="0.25">
      <c r="A38" t="s">
        <v>211</v>
      </c>
      <c r="B38" t="s">
        <v>211</v>
      </c>
      <c r="C38" t="s">
        <v>215</v>
      </c>
      <c r="D38" t="s">
        <v>2076</v>
      </c>
      <c r="E38">
        <v>42.418644530000002</v>
      </c>
      <c r="F38">
        <v>0.30834242499999998</v>
      </c>
      <c r="G38">
        <v>331.08818259999998</v>
      </c>
      <c r="H38">
        <v>7.7719517810000003</v>
      </c>
      <c r="I38">
        <v>2.3772864509999998</v>
      </c>
      <c r="J38">
        <v>0.56007620400000002</v>
      </c>
      <c r="K38">
        <v>22.365213529999998</v>
      </c>
      <c r="L38">
        <v>19.311830329999999</v>
      </c>
      <c r="M38">
        <v>81</v>
      </c>
      <c r="N38" t="s">
        <v>1695</v>
      </c>
      <c r="O38" t="s">
        <v>216</v>
      </c>
      <c r="Q38" t="s">
        <v>1695</v>
      </c>
      <c r="R38" t="s">
        <v>213</v>
      </c>
      <c r="S38" t="s">
        <v>27</v>
      </c>
      <c r="T38" t="s">
        <v>1695</v>
      </c>
    </row>
    <row r="39" spans="1:20" x14ac:dyDescent="0.25">
      <c r="A39" t="s">
        <v>217</v>
      </c>
      <c r="B39" t="s">
        <v>217</v>
      </c>
      <c r="C39" t="s">
        <v>215</v>
      </c>
      <c r="D39" t="s">
        <v>2075</v>
      </c>
      <c r="E39">
        <v>46.082534129999999</v>
      </c>
      <c r="F39">
        <v>0.364605862</v>
      </c>
      <c r="G39">
        <v>518.31234759999995</v>
      </c>
      <c r="H39">
        <v>7.163716312</v>
      </c>
      <c r="I39">
        <v>2.17685247</v>
      </c>
      <c r="J39">
        <v>0.63465925899999998</v>
      </c>
      <c r="K39">
        <v>24.7299924</v>
      </c>
      <c r="L39">
        <v>20.51220593</v>
      </c>
      <c r="M39">
        <v>62</v>
      </c>
      <c r="N39" t="s">
        <v>1695</v>
      </c>
      <c r="O39" t="s">
        <v>219</v>
      </c>
      <c r="Q39" t="s">
        <v>1695</v>
      </c>
      <c r="R39" t="s">
        <v>213</v>
      </c>
      <c r="S39" t="s">
        <v>27</v>
      </c>
      <c r="T39" t="s">
        <v>1695</v>
      </c>
    </row>
    <row r="40" spans="1:20" x14ac:dyDescent="0.25">
      <c r="A40" t="s">
        <v>220</v>
      </c>
      <c r="B40" t="s">
        <v>220</v>
      </c>
      <c r="C40" t="s">
        <v>222</v>
      </c>
      <c r="D40" t="s">
        <v>1850</v>
      </c>
      <c r="E40">
        <v>80.421324810000002</v>
      </c>
      <c r="F40">
        <v>0.30518927800000001</v>
      </c>
      <c r="G40">
        <v>1326.1558560000001</v>
      </c>
      <c r="H40">
        <v>9.1261729999999996</v>
      </c>
      <c r="I40">
        <v>2.1800052519999999</v>
      </c>
      <c r="J40">
        <v>0.47067204499999998</v>
      </c>
      <c r="K40">
        <v>37.436212490000003</v>
      </c>
      <c r="L40">
        <v>18.853775939999998</v>
      </c>
      <c r="M40">
        <v>60</v>
      </c>
      <c r="N40" t="s">
        <v>1689</v>
      </c>
      <c r="O40" t="s">
        <v>223</v>
      </c>
      <c r="Q40" t="s">
        <v>1682</v>
      </c>
      <c r="R40" t="s">
        <v>30</v>
      </c>
      <c r="S40" t="s">
        <v>27</v>
      </c>
      <c r="T40" t="s">
        <v>1682</v>
      </c>
    </row>
    <row r="41" spans="1:20" x14ac:dyDescent="0.25">
      <c r="A41" t="s">
        <v>224</v>
      </c>
      <c r="B41" t="s">
        <v>224</v>
      </c>
      <c r="C41" t="s">
        <v>228</v>
      </c>
      <c r="D41" t="s">
        <v>2074</v>
      </c>
      <c r="E41">
        <v>7.9357131780000003</v>
      </c>
      <c r="F41">
        <v>0.44228221899999998</v>
      </c>
      <c r="G41">
        <v>5.6457127720000004</v>
      </c>
      <c r="H41">
        <v>6.4788061539999999</v>
      </c>
      <c r="I41">
        <v>2.0162221310000001</v>
      </c>
      <c r="J41">
        <v>1.04117729</v>
      </c>
      <c r="K41">
        <v>5.3777968639999996</v>
      </c>
      <c r="L41">
        <v>7.858807154</v>
      </c>
      <c r="M41">
        <v>7</v>
      </c>
      <c r="N41" t="s">
        <v>1695</v>
      </c>
      <c r="O41" t="s">
        <v>229</v>
      </c>
      <c r="Q41" t="s">
        <v>1695</v>
      </c>
      <c r="R41" t="s">
        <v>226</v>
      </c>
      <c r="S41" t="s">
        <v>27</v>
      </c>
      <c r="T41" t="s">
        <v>1695</v>
      </c>
    </row>
    <row r="42" spans="1:20" x14ac:dyDescent="0.25">
      <c r="A42" t="s">
        <v>230</v>
      </c>
      <c r="B42" t="s">
        <v>230</v>
      </c>
      <c r="C42" t="s">
        <v>233</v>
      </c>
      <c r="D42" t="s">
        <v>2073</v>
      </c>
      <c r="E42">
        <v>58.127369610000002</v>
      </c>
      <c r="F42">
        <v>0.105717777</v>
      </c>
      <c r="G42">
        <v>3121.2730179999999</v>
      </c>
      <c r="H42">
        <v>18.709639469999999</v>
      </c>
      <c r="I42">
        <v>6.7776923189999998</v>
      </c>
      <c r="J42">
        <v>0.241878024</v>
      </c>
      <c r="K42">
        <v>32.10625916</v>
      </c>
      <c r="L42">
        <v>10.042887889999999</v>
      </c>
      <c r="M42">
        <v>48</v>
      </c>
      <c r="N42" t="s">
        <v>1684</v>
      </c>
      <c r="O42" t="s">
        <v>234</v>
      </c>
      <c r="Q42" t="s">
        <v>1682</v>
      </c>
      <c r="R42" t="s">
        <v>231</v>
      </c>
      <c r="S42" t="s">
        <v>27</v>
      </c>
      <c r="T42" t="s">
        <v>1682</v>
      </c>
    </row>
    <row r="43" spans="1:20" x14ac:dyDescent="0.25">
      <c r="A43" t="s">
        <v>235</v>
      </c>
      <c r="B43" t="s">
        <v>235</v>
      </c>
      <c r="C43" t="s">
        <v>233</v>
      </c>
      <c r="D43" t="s">
        <v>2072</v>
      </c>
      <c r="E43">
        <v>52.517141240000001</v>
      </c>
      <c r="F43">
        <v>0.138910542</v>
      </c>
      <c r="G43">
        <v>3132.6786189999998</v>
      </c>
      <c r="H43">
        <v>14.757935359999999</v>
      </c>
      <c r="I43">
        <v>5.3119287279999998</v>
      </c>
      <c r="J43">
        <v>0.32489061000000002</v>
      </c>
      <c r="K43">
        <v>28.866269370000001</v>
      </c>
      <c r="L43">
        <v>15.60819684</v>
      </c>
      <c r="M43">
        <v>43</v>
      </c>
      <c r="N43" t="s">
        <v>1689</v>
      </c>
      <c r="O43" t="s">
        <v>237</v>
      </c>
      <c r="Q43" t="s">
        <v>1682</v>
      </c>
      <c r="R43" t="s">
        <v>231</v>
      </c>
      <c r="S43" t="s">
        <v>27</v>
      </c>
      <c r="T43" t="s">
        <v>1682</v>
      </c>
    </row>
    <row r="44" spans="1:20" x14ac:dyDescent="0.25">
      <c r="A44" t="s">
        <v>239</v>
      </c>
      <c r="B44" t="s">
        <v>239</v>
      </c>
      <c r="C44" t="s">
        <v>240</v>
      </c>
      <c r="D44" t="s">
        <v>2071</v>
      </c>
      <c r="E44">
        <v>22.191617449999999</v>
      </c>
      <c r="F44">
        <v>0.43777767699999998</v>
      </c>
      <c r="G44">
        <v>118.7950183</v>
      </c>
      <c r="H44">
        <v>6.8808518650000003</v>
      </c>
      <c r="I44">
        <v>1.670471947</v>
      </c>
      <c r="J44">
        <v>0.80504259899999997</v>
      </c>
      <c r="K44">
        <v>12.32909972</v>
      </c>
      <c r="L44">
        <v>19.042511309999998</v>
      </c>
      <c r="M44">
        <v>24</v>
      </c>
      <c r="N44" t="s">
        <v>1682</v>
      </c>
      <c r="O44" t="s">
        <v>241</v>
      </c>
      <c r="Q44" t="s">
        <v>1682</v>
      </c>
      <c r="R44" t="s">
        <v>30</v>
      </c>
      <c r="S44" t="s">
        <v>27</v>
      </c>
      <c r="T44" t="s">
        <v>1682</v>
      </c>
    </row>
    <row r="45" spans="1:20" x14ac:dyDescent="0.25">
      <c r="A45" t="s">
        <v>242</v>
      </c>
      <c r="B45" t="s">
        <v>242</v>
      </c>
      <c r="C45" t="s">
        <v>245</v>
      </c>
      <c r="D45" t="s">
        <v>2070</v>
      </c>
      <c r="E45">
        <v>13.910443239999999</v>
      </c>
      <c r="F45">
        <v>0.61478968300000003</v>
      </c>
      <c r="G45">
        <v>18.978077620000001</v>
      </c>
      <c r="H45">
        <v>4.2498061380000003</v>
      </c>
      <c r="I45">
        <v>1.2509464480000001</v>
      </c>
      <c r="J45">
        <v>1.037042866</v>
      </c>
      <c r="K45">
        <v>8.6929579520000004</v>
      </c>
      <c r="L45">
        <v>8.8388785530000007</v>
      </c>
      <c r="M45">
        <v>7</v>
      </c>
      <c r="N45" t="s">
        <v>1698</v>
      </c>
      <c r="O45" t="s">
        <v>246</v>
      </c>
      <c r="Q45" t="s">
        <v>1682</v>
      </c>
      <c r="R45" t="s">
        <v>144</v>
      </c>
      <c r="S45" t="s">
        <v>27</v>
      </c>
      <c r="T45" t="s">
        <v>1695</v>
      </c>
    </row>
    <row r="46" spans="1:20" x14ac:dyDescent="0.25">
      <c r="A46" t="s">
        <v>247</v>
      </c>
      <c r="B46" t="s">
        <v>247</v>
      </c>
      <c r="C46" t="s">
        <v>249</v>
      </c>
      <c r="D46" t="s">
        <v>2069</v>
      </c>
      <c r="E46">
        <v>31.52389526</v>
      </c>
      <c r="F46">
        <v>0.21170022299999999</v>
      </c>
      <c r="G46">
        <v>386.35574730000002</v>
      </c>
      <c r="H46">
        <v>12.667554170000001</v>
      </c>
      <c r="I46">
        <v>2.9657249050000001</v>
      </c>
      <c r="J46">
        <v>0.38466493099999999</v>
      </c>
      <c r="K46">
        <v>16.254327910000001</v>
      </c>
      <c r="L46">
        <v>19.22192093</v>
      </c>
      <c r="M46">
        <v>49</v>
      </c>
      <c r="N46" t="s">
        <v>1682</v>
      </c>
      <c r="O46" t="s">
        <v>250</v>
      </c>
      <c r="Q46" t="s">
        <v>1682</v>
      </c>
      <c r="R46" t="s">
        <v>30</v>
      </c>
      <c r="S46" t="s">
        <v>27</v>
      </c>
      <c r="T46" t="s">
        <v>1682</v>
      </c>
    </row>
    <row r="47" spans="1:20" x14ac:dyDescent="0.25">
      <c r="A47" t="s">
        <v>251</v>
      </c>
      <c r="B47" t="s">
        <v>251</v>
      </c>
      <c r="C47" t="s">
        <v>254</v>
      </c>
      <c r="D47" t="s">
        <v>2068</v>
      </c>
      <c r="E47">
        <v>26.925064330000001</v>
      </c>
      <c r="F47">
        <v>0.389215753</v>
      </c>
      <c r="G47">
        <v>122.39321440000001</v>
      </c>
      <c r="H47">
        <v>6.5287807549999997</v>
      </c>
      <c r="I47">
        <v>1.9588358400000001</v>
      </c>
      <c r="J47">
        <v>0.64246219299999996</v>
      </c>
      <c r="K47">
        <v>16.052296340000002</v>
      </c>
      <c r="L47">
        <v>6.0214763199999997</v>
      </c>
      <c r="M47">
        <v>5</v>
      </c>
      <c r="N47" t="s">
        <v>1684</v>
      </c>
      <c r="O47" t="s">
        <v>255</v>
      </c>
      <c r="Q47" t="s">
        <v>1682</v>
      </c>
      <c r="R47" t="s">
        <v>144</v>
      </c>
      <c r="S47" t="s">
        <v>27</v>
      </c>
      <c r="T47" t="s">
        <v>1682</v>
      </c>
    </row>
    <row r="48" spans="1:20" x14ac:dyDescent="0.25">
      <c r="A48" t="s">
        <v>257</v>
      </c>
      <c r="B48" t="s">
        <v>257</v>
      </c>
      <c r="C48" t="s">
        <v>259</v>
      </c>
      <c r="D48" t="s">
        <v>2067</v>
      </c>
      <c r="E48">
        <v>20.042425120000001</v>
      </c>
      <c r="F48">
        <v>0.49624248100000001</v>
      </c>
      <c r="G48">
        <v>63.53007144</v>
      </c>
      <c r="H48">
        <v>6.4122793600000003</v>
      </c>
      <c r="I48">
        <v>1.351525871</v>
      </c>
      <c r="J48">
        <v>0.71711147900000005</v>
      </c>
      <c r="K48">
        <v>10.41478321</v>
      </c>
      <c r="L48">
        <v>15.985371730000001</v>
      </c>
      <c r="M48">
        <v>13</v>
      </c>
      <c r="N48" t="s">
        <v>1682</v>
      </c>
      <c r="O48" t="s">
        <v>260</v>
      </c>
      <c r="Q48" t="s">
        <v>1682</v>
      </c>
      <c r="R48" t="s">
        <v>163</v>
      </c>
      <c r="S48" t="s">
        <v>163</v>
      </c>
      <c r="T48" t="s">
        <v>1682</v>
      </c>
    </row>
    <row r="49" spans="1:20" x14ac:dyDescent="0.25">
      <c r="A49" t="s">
        <v>261</v>
      </c>
      <c r="B49" t="s">
        <v>261</v>
      </c>
      <c r="C49" t="s">
        <v>264</v>
      </c>
      <c r="D49" t="s">
        <v>1806</v>
      </c>
      <c r="E49">
        <v>61.632019980000003</v>
      </c>
      <c r="F49">
        <v>0.14873076199999999</v>
      </c>
      <c r="G49">
        <v>2728.4542190000002</v>
      </c>
      <c r="H49">
        <v>18.522132360000001</v>
      </c>
      <c r="I49">
        <v>4.6858801459999997</v>
      </c>
      <c r="J49">
        <v>0.268119685</v>
      </c>
      <c r="K49">
        <v>32.259542639999999</v>
      </c>
      <c r="L49">
        <v>15.72315652</v>
      </c>
      <c r="M49">
        <v>57</v>
      </c>
      <c r="N49" t="s">
        <v>1698</v>
      </c>
      <c r="O49" t="s">
        <v>265</v>
      </c>
      <c r="Q49" t="s">
        <v>1682</v>
      </c>
      <c r="R49" t="s">
        <v>30</v>
      </c>
      <c r="S49" t="s">
        <v>27</v>
      </c>
      <c r="T49" t="s">
        <v>1695</v>
      </c>
    </row>
    <row r="50" spans="1:20" x14ac:dyDescent="0.25">
      <c r="A50" t="s">
        <v>266</v>
      </c>
      <c r="B50" t="s">
        <v>266</v>
      </c>
      <c r="C50" t="s">
        <v>270</v>
      </c>
      <c r="D50" t="s">
        <v>2066</v>
      </c>
      <c r="E50">
        <v>78.191160659999994</v>
      </c>
      <c r="F50">
        <v>0.12836645299999999</v>
      </c>
      <c r="G50">
        <v>6048.7362940000003</v>
      </c>
      <c r="H50">
        <v>21.15408304</v>
      </c>
      <c r="I50">
        <v>7.0994407849999996</v>
      </c>
      <c r="J50">
        <v>0.22422857500000001</v>
      </c>
      <c r="K50">
        <v>49.248249889999997</v>
      </c>
      <c r="L50">
        <v>9.0749841989999993</v>
      </c>
      <c r="M50">
        <v>90</v>
      </c>
      <c r="N50" t="s">
        <v>1682</v>
      </c>
      <c r="O50" t="s">
        <v>271</v>
      </c>
      <c r="P50" t="s">
        <v>1682</v>
      </c>
      <c r="Q50" t="s">
        <v>1682</v>
      </c>
      <c r="R50" t="s">
        <v>268</v>
      </c>
      <c r="S50" t="s">
        <v>268</v>
      </c>
      <c r="T50" t="s">
        <v>1682</v>
      </c>
    </row>
    <row r="51" spans="1:20" x14ac:dyDescent="0.25">
      <c r="A51" t="s">
        <v>279</v>
      </c>
      <c r="B51" t="s">
        <v>279</v>
      </c>
      <c r="C51" t="s">
        <v>277</v>
      </c>
      <c r="D51" t="s">
        <v>2065</v>
      </c>
      <c r="E51">
        <v>12.492210350000001</v>
      </c>
      <c r="F51">
        <v>0.53442124899999999</v>
      </c>
      <c r="G51">
        <v>19.416062589999999</v>
      </c>
      <c r="H51">
        <v>7.3664016410000004</v>
      </c>
      <c r="I51">
        <v>1.7686496920000001</v>
      </c>
      <c r="J51">
        <v>0.68828980799999995</v>
      </c>
      <c r="K51">
        <v>8.1449238079999997</v>
      </c>
      <c r="L51">
        <v>13.20907644</v>
      </c>
      <c r="M51">
        <v>21</v>
      </c>
      <c r="N51" t="s">
        <v>1682</v>
      </c>
      <c r="O51" t="s">
        <v>280</v>
      </c>
      <c r="P51" t="s">
        <v>1682</v>
      </c>
      <c r="Q51" t="s">
        <v>1682</v>
      </c>
      <c r="R51" t="s">
        <v>163</v>
      </c>
      <c r="S51" t="s">
        <v>163</v>
      </c>
      <c r="T51" t="s">
        <v>1682</v>
      </c>
    </row>
    <row r="52" spans="1:20" x14ac:dyDescent="0.25">
      <c r="A52" t="s">
        <v>281</v>
      </c>
      <c r="B52" t="s">
        <v>281</v>
      </c>
      <c r="C52" t="s">
        <v>283</v>
      </c>
      <c r="D52" t="s">
        <v>2064</v>
      </c>
      <c r="E52">
        <v>38.591116900000003</v>
      </c>
      <c r="F52">
        <v>0.352035021</v>
      </c>
      <c r="G52">
        <v>627.08228650000001</v>
      </c>
      <c r="H52">
        <v>9.3933637020000003</v>
      </c>
      <c r="I52">
        <v>2.2830931149999998</v>
      </c>
      <c r="J52">
        <v>0.58258206599999995</v>
      </c>
      <c r="K52">
        <v>21.373183789999999</v>
      </c>
      <c r="L52">
        <v>19.624155049999999</v>
      </c>
      <c r="M52">
        <v>20</v>
      </c>
      <c r="N52" t="s">
        <v>1682</v>
      </c>
      <c r="O52" t="s">
        <v>284</v>
      </c>
      <c r="Q52" t="s">
        <v>1682</v>
      </c>
      <c r="R52" t="s">
        <v>30</v>
      </c>
      <c r="S52" t="s">
        <v>27</v>
      </c>
      <c r="T52" t="s">
        <v>1682</v>
      </c>
    </row>
    <row r="53" spans="1:20" x14ac:dyDescent="0.25">
      <c r="A53" t="s">
        <v>288</v>
      </c>
      <c r="B53" t="s">
        <v>288</v>
      </c>
      <c r="C53" t="s">
        <v>287</v>
      </c>
      <c r="D53" t="s">
        <v>1710</v>
      </c>
      <c r="E53">
        <v>22.256799149999999</v>
      </c>
      <c r="F53">
        <v>0.48066456800000001</v>
      </c>
      <c r="G53">
        <v>57.361418069999999</v>
      </c>
      <c r="H53">
        <v>5.5713101140000001</v>
      </c>
      <c r="I53">
        <v>1.720444219</v>
      </c>
      <c r="J53">
        <v>0.87210351500000005</v>
      </c>
      <c r="K53">
        <v>13.80787029</v>
      </c>
      <c r="L53">
        <v>13.52200465</v>
      </c>
      <c r="M53">
        <v>38</v>
      </c>
      <c r="N53" t="s">
        <v>1682</v>
      </c>
      <c r="O53" t="s">
        <v>289</v>
      </c>
      <c r="P53" t="s">
        <v>1682</v>
      </c>
      <c r="Q53" t="s">
        <v>1682</v>
      </c>
      <c r="R53" t="s">
        <v>30</v>
      </c>
      <c r="S53" t="s">
        <v>27</v>
      </c>
      <c r="T53" t="s">
        <v>1682</v>
      </c>
    </row>
    <row r="54" spans="1:20" x14ac:dyDescent="0.25">
      <c r="A54" t="s">
        <v>290</v>
      </c>
      <c r="B54" t="s">
        <v>290</v>
      </c>
      <c r="C54" t="s">
        <v>287</v>
      </c>
      <c r="D54" t="s">
        <v>1920</v>
      </c>
      <c r="E54">
        <v>25.87748118</v>
      </c>
      <c r="F54">
        <v>0.45718912099999998</v>
      </c>
      <c r="G54">
        <v>120.2239125</v>
      </c>
      <c r="H54">
        <v>5.9978463460000002</v>
      </c>
      <c r="I54">
        <v>1.755779591</v>
      </c>
      <c r="J54">
        <v>0.86995940000000005</v>
      </c>
      <c r="K54">
        <v>15.155595999999999</v>
      </c>
      <c r="L54">
        <v>17.34321675</v>
      </c>
      <c r="M54">
        <v>22</v>
      </c>
      <c r="N54" t="s">
        <v>1682</v>
      </c>
      <c r="O54" t="s">
        <v>291</v>
      </c>
      <c r="P54" t="s">
        <v>1682</v>
      </c>
      <c r="Q54" t="s">
        <v>1682</v>
      </c>
      <c r="R54" t="s">
        <v>30</v>
      </c>
      <c r="S54" t="s">
        <v>27</v>
      </c>
      <c r="T54" t="s">
        <v>1682</v>
      </c>
    </row>
    <row r="55" spans="1:20" x14ac:dyDescent="0.25">
      <c r="A55" t="s">
        <v>292</v>
      </c>
      <c r="B55" t="s">
        <v>292</v>
      </c>
      <c r="C55" t="s">
        <v>287</v>
      </c>
      <c r="D55" t="s">
        <v>2063</v>
      </c>
      <c r="E55">
        <v>25.87748118</v>
      </c>
      <c r="F55">
        <v>0.45718912099999998</v>
      </c>
      <c r="G55">
        <v>120.2239125</v>
      </c>
      <c r="H55">
        <v>5.9978463460000002</v>
      </c>
      <c r="I55">
        <v>1.755779591</v>
      </c>
      <c r="J55">
        <v>0.86995940000000005</v>
      </c>
      <c r="K55">
        <v>15.155595999999999</v>
      </c>
      <c r="L55">
        <v>17.34321675</v>
      </c>
      <c r="M55">
        <v>15</v>
      </c>
      <c r="N55" t="s">
        <v>1682</v>
      </c>
      <c r="O55" t="s">
        <v>294</v>
      </c>
      <c r="P55" t="s">
        <v>1682</v>
      </c>
      <c r="Q55" t="s">
        <v>1682</v>
      </c>
      <c r="R55" t="s">
        <v>30</v>
      </c>
      <c r="S55" t="s">
        <v>27</v>
      </c>
      <c r="T55" t="s">
        <v>1682</v>
      </c>
    </row>
    <row r="56" spans="1:20" x14ac:dyDescent="0.25">
      <c r="A56" t="s">
        <v>295</v>
      </c>
      <c r="B56" t="s">
        <v>295</v>
      </c>
      <c r="C56" t="s">
        <v>287</v>
      </c>
      <c r="D56" t="s">
        <v>1991</v>
      </c>
      <c r="E56">
        <v>25.87748118</v>
      </c>
      <c r="F56">
        <v>0.45718912099999998</v>
      </c>
      <c r="G56">
        <v>120.2239125</v>
      </c>
      <c r="H56">
        <v>5.9978463460000002</v>
      </c>
      <c r="I56">
        <v>1.755779591</v>
      </c>
      <c r="J56">
        <v>0.86995940000000005</v>
      </c>
      <c r="K56">
        <v>15.155595999999999</v>
      </c>
      <c r="L56">
        <v>17.34321675</v>
      </c>
      <c r="M56">
        <v>12</v>
      </c>
      <c r="N56" t="s">
        <v>1682</v>
      </c>
      <c r="O56" t="s">
        <v>297</v>
      </c>
      <c r="Q56" t="s">
        <v>1682</v>
      </c>
      <c r="R56" t="s">
        <v>30</v>
      </c>
      <c r="S56" t="s">
        <v>27</v>
      </c>
      <c r="T56" t="s">
        <v>1682</v>
      </c>
    </row>
    <row r="57" spans="1:20" x14ac:dyDescent="0.25">
      <c r="A57" t="s">
        <v>299</v>
      </c>
      <c r="B57" t="s">
        <v>299</v>
      </c>
      <c r="C57" t="s">
        <v>300</v>
      </c>
      <c r="D57" t="s">
        <v>2062</v>
      </c>
      <c r="E57">
        <v>14.134650049999999</v>
      </c>
      <c r="F57">
        <v>0.27255254200000001</v>
      </c>
      <c r="G57">
        <v>44.332138460000003</v>
      </c>
      <c r="H57">
        <v>12.202738139999999</v>
      </c>
      <c r="I57">
        <v>2.863401364</v>
      </c>
      <c r="J57">
        <v>0.500107313</v>
      </c>
      <c r="K57">
        <v>8.5001998820000004</v>
      </c>
      <c r="L57">
        <v>17.26781819</v>
      </c>
      <c r="M57">
        <v>20</v>
      </c>
      <c r="N57" t="s">
        <v>1682</v>
      </c>
      <c r="O57" t="s">
        <v>301</v>
      </c>
      <c r="P57" t="s">
        <v>1682</v>
      </c>
      <c r="Q57" t="s">
        <v>1682</v>
      </c>
      <c r="R57" t="s">
        <v>30</v>
      </c>
      <c r="S57" t="s">
        <v>27</v>
      </c>
      <c r="T57" t="s">
        <v>1682</v>
      </c>
    </row>
    <row r="58" spans="1:20" x14ac:dyDescent="0.25">
      <c r="A58" t="s">
        <v>302</v>
      </c>
      <c r="B58" t="s">
        <v>302</v>
      </c>
      <c r="C58" t="s">
        <v>305</v>
      </c>
      <c r="D58" t="s">
        <v>2061</v>
      </c>
      <c r="E58">
        <v>48.243355880000003</v>
      </c>
      <c r="F58">
        <v>0.26135829300000002</v>
      </c>
      <c r="G58">
        <v>2033.9965110000001</v>
      </c>
      <c r="H58">
        <v>8.6558376030000002</v>
      </c>
      <c r="I58">
        <v>2.6000722889999999</v>
      </c>
      <c r="J58">
        <v>0.78482355000000004</v>
      </c>
      <c r="K58">
        <v>23.178690549999999</v>
      </c>
      <c r="L58">
        <v>22.964996020000001</v>
      </c>
      <c r="M58">
        <v>39</v>
      </c>
      <c r="N58" t="s">
        <v>1689</v>
      </c>
      <c r="O58" t="s">
        <v>306</v>
      </c>
      <c r="Q58" t="s">
        <v>1682</v>
      </c>
      <c r="R58" t="s">
        <v>30</v>
      </c>
      <c r="S58" t="s">
        <v>27</v>
      </c>
      <c r="T58" t="s">
        <v>1682</v>
      </c>
    </row>
    <row r="59" spans="1:20" x14ac:dyDescent="0.25">
      <c r="A59" t="s">
        <v>307</v>
      </c>
      <c r="B59" t="s">
        <v>307</v>
      </c>
      <c r="C59" t="s">
        <v>310</v>
      </c>
      <c r="D59" t="s">
        <v>1727</v>
      </c>
      <c r="E59">
        <v>36.855349029999999</v>
      </c>
      <c r="F59">
        <v>0.32089184100000001</v>
      </c>
      <c r="G59">
        <v>379.17638460000001</v>
      </c>
      <c r="H59">
        <v>8.7353818069999996</v>
      </c>
      <c r="I59">
        <v>2.5273573859999998</v>
      </c>
      <c r="J59">
        <v>0.55662236200000004</v>
      </c>
      <c r="K59">
        <v>20.819943259999999</v>
      </c>
      <c r="L59">
        <v>14.82918514</v>
      </c>
      <c r="M59">
        <v>22</v>
      </c>
      <c r="N59" t="s">
        <v>1682</v>
      </c>
      <c r="O59" t="s">
        <v>311</v>
      </c>
      <c r="Q59" t="s">
        <v>1682</v>
      </c>
      <c r="R59" t="s">
        <v>206</v>
      </c>
      <c r="S59" t="s">
        <v>27</v>
      </c>
      <c r="T59" t="s">
        <v>1682</v>
      </c>
    </row>
    <row r="60" spans="1:20" x14ac:dyDescent="0.25">
      <c r="A60" t="s">
        <v>312</v>
      </c>
      <c r="B60" t="s">
        <v>312</v>
      </c>
      <c r="C60" t="s">
        <v>314</v>
      </c>
      <c r="D60" t="s">
        <v>2060</v>
      </c>
      <c r="E60">
        <v>11.78659579</v>
      </c>
      <c r="F60">
        <v>0.71872007800000004</v>
      </c>
      <c r="G60">
        <v>12.904727060000001</v>
      </c>
      <c r="H60">
        <v>4.2565647499999999</v>
      </c>
      <c r="I60">
        <v>1.196215222</v>
      </c>
      <c r="J60">
        <v>1.218250023</v>
      </c>
      <c r="K60">
        <v>7.5070325379999998</v>
      </c>
      <c r="L60">
        <v>14.38516551</v>
      </c>
      <c r="M60">
        <v>16</v>
      </c>
      <c r="N60" t="s">
        <v>1684</v>
      </c>
      <c r="O60" t="s">
        <v>311</v>
      </c>
      <c r="Q60" t="s">
        <v>1682</v>
      </c>
      <c r="R60" t="s">
        <v>206</v>
      </c>
      <c r="S60" t="s">
        <v>27</v>
      </c>
      <c r="T60" t="s">
        <v>1682</v>
      </c>
    </row>
    <row r="61" spans="1:20" x14ac:dyDescent="0.25">
      <c r="A61" t="s">
        <v>315</v>
      </c>
      <c r="B61" t="s">
        <v>315</v>
      </c>
      <c r="C61" t="s">
        <v>316</v>
      </c>
      <c r="D61" t="s">
        <v>2059</v>
      </c>
      <c r="E61">
        <v>13.92255733</v>
      </c>
      <c r="F61">
        <v>0.58909686900000002</v>
      </c>
      <c r="G61">
        <v>23.180088359999999</v>
      </c>
      <c r="H61">
        <v>6.2435224480000002</v>
      </c>
      <c r="I61">
        <v>1.4640952739999999</v>
      </c>
      <c r="J61">
        <v>0.88553272900000002</v>
      </c>
      <c r="K61">
        <v>8.5842580450000003</v>
      </c>
      <c r="L61">
        <v>13.17460159</v>
      </c>
      <c r="M61">
        <v>19</v>
      </c>
      <c r="N61" t="s">
        <v>1682</v>
      </c>
      <c r="O61" t="s">
        <v>317</v>
      </c>
      <c r="Q61" t="s">
        <v>1682</v>
      </c>
      <c r="R61" t="s">
        <v>30</v>
      </c>
      <c r="S61" t="s">
        <v>27</v>
      </c>
      <c r="T61" t="s">
        <v>1682</v>
      </c>
    </row>
    <row r="62" spans="1:20" x14ac:dyDescent="0.25">
      <c r="A62" t="s">
        <v>319</v>
      </c>
      <c r="B62" t="s">
        <v>319</v>
      </c>
      <c r="C62" t="s">
        <v>321</v>
      </c>
      <c r="D62" t="s">
        <v>2058</v>
      </c>
      <c r="E62">
        <v>47.327024809999998</v>
      </c>
      <c r="F62">
        <v>0.28470677500000002</v>
      </c>
      <c r="G62">
        <v>1346.301138</v>
      </c>
      <c r="H62">
        <v>10.7038666</v>
      </c>
      <c r="I62">
        <v>2.7045650779999999</v>
      </c>
      <c r="J62">
        <v>0.47657416699999999</v>
      </c>
      <c r="K62">
        <v>26.121456729999998</v>
      </c>
      <c r="L62">
        <v>15.875818150000001</v>
      </c>
      <c r="M62">
        <v>94</v>
      </c>
      <c r="N62" t="s">
        <v>1698</v>
      </c>
      <c r="O62" t="s">
        <v>322</v>
      </c>
      <c r="Q62" t="s">
        <v>1682</v>
      </c>
      <c r="R62" t="s">
        <v>30</v>
      </c>
      <c r="S62" t="s">
        <v>27</v>
      </c>
      <c r="T62" t="s">
        <v>1695</v>
      </c>
    </row>
    <row r="63" spans="1:20" x14ac:dyDescent="0.25">
      <c r="A63" t="s">
        <v>323</v>
      </c>
      <c r="B63" t="s">
        <v>323</v>
      </c>
      <c r="C63" t="s">
        <v>327</v>
      </c>
      <c r="D63" t="s">
        <v>2057</v>
      </c>
      <c r="E63">
        <v>123.2120879</v>
      </c>
      <c r="F63">
        <v>6.7168202999999996E-2</v>
      </c>
      <c r="G63">
        <v>11634.9398</v>
      </c>
      <c r="H63">
        <v>39.043334059999999</v>
      </c>
      <c r="I63">
        <v>18.93804776</v>
      </c>
      <c r="J63">
        <v>0.116013177</v>
      </c>
      <c r="K63">
        <v>85.819389439999995</v>
      </c>
      <c r="L63">
        <v>11.55938933</v>
      </c>
      <c r="M63">
        <v>109</v>
      </c>
      <c r="N63" t="s">
        <v>1684</v>
      </c>
      <c r="O63" t="s">
        <v>328</v>
      </c>
      <c r="Q63" t="s">
        <v>1682</v>
      </c>
      <c r="R63" t="s">
        <v>325</v>
      </c>
      <c r="S63" t="s">
        <v>44</v>
      </c>
      <c r="T63" t="s">
        <v>1682</v>
      </c>
    </row>
    <row r="64" spans="1:20" x14ac:dyDescent="0.25">
      <c r="A64" t="s">
        <v>329</v>
      </c>
      <c r="B64" t="s">
        <v>329</v>
      </c>
      <c r="C64" t="s">
        <v>327</v>
      </c>
      <c r="D64" t="s">
        <v>2056</v>
      </c>
      <c r="E64">
        <v>127.6639436</v>
      </c>
      <c r="F64">
        <v>5.6511598000000003E-2</v>
      </c>
      <c r="G64">
        <v>13443.443740000001</v>
      </c>
      <c r="H64">
        <v>44.224443950000001</v>
      </c>
      <c r="I64">
        <v>21.653783619999999</v>
      </c>
      <c r="J64">
        <v>0.100626637</v>
      </c>
      <c r="K64">
        <v>88.042898030000003</v>
      </c>
      <c r="L64">
        <v>10.98465581</v>
      </c>
      <c r="M64">
        <v>112</v>
      </c>
      <c r="N64" t="s">
        <v>1684</v>
      </c>
      <c r="O64" t="s">
        <v>330</v>
      </c>
      <c r="Q64" t="s">
        <v>1682</v>
      </c>
      <c r="R64" t="s">
        <v>325</v>
      </c>
      <c r="S64" t="s">
        <v>44</v>
      </c>
      <c r="T64" t="s">
        <v>1682</v>
      </c>
    </row>
    <row r="65" spans="1:20" x14ac:dyDescent="0.25">
      <c r="A65" t="s">
        <v>331</v>
      </c>
      <c r="B65" t="s">
        <v>331</v>
      </c>
      <c r="C65" t="s">
        <v>334</v>
      </c>
      <c r="D65" t="s">
        <v>2055</v>
      </c>
      <c r="E65">
        <v>100.6248002</v>
      </c>
      <c r="F65">
        <v>7.8416062999999994E-2</v>
      </c>
      <c r="G65">
        <v>6399.761966</v>
      </c>
      <c r="H65">
        <v>34.498259699999998</v>
      </c>
      <c r="I65">
        <v>16.787230910000002</v>
      </c>
      <c r="J65">
        <v>0.13756912600000001</v>
      </c>
      <c r="K65">
        <v>70.289766630000003</v>
      </c>
      <c r="L65">
        <v>12.33773832</v>
      </c>
      <c r="M65">
        <v>19</v>
      </c>
      <c r="N65" t="s">
        <v>1684</v>
      </c>
      <c r="O65" t="s">
        <v>335</v>
      </c>
      <c r="Q65" t="s">
        <v>1682</v>
      </c>
      <c r="R65" t="s">
        <v>325</v>
      </c>
      <c r="S65" t="s">
        <v>44</v>
      </c>
      <c r="T65" t="s">
        <v>1682</v>
      </c>
    </row>
    <row r="66" spans="1:20" x14ac:dyDescent="0.25">
      <c r="A66" t="s">
        <v>341</v>
      </c>
      <c r="B66" t="s">
        <v>341</v>
      </c>
      <c r="C66" t="s">
        <v>339</v>
      </c>
      <c r="D66" t="s">
        <v>2054</v>
      </c>
      <c r="E66">
        <v>117.9278776</v>
      </c>
      <c r="F66">
        <v>9.0355229999999995E-2</v>
      </c>
      <c r="G66">
        <v>9217.1713650000002</v>
      </c>
      <c r="H66">
        <v>28.986861860000001</v>
      </c>
      <c r="I66">
        <v>13.396930100000001</v>
      </c>
      <c r="J66">
        <v>0.15574365900000001</v>
      </c>
      <c r="K66">
        <v>78.297394159999996</v>
      </c>
      <c r="L66">
        <v>13.216462870000001</v>
      </c>
      <c r="M66">
        <v>77</v>
      </c>
      <c r="N66" t="s">
        <v>1684</v>
      </c>
      <c r="O66" t="s">
        <v>343</v>
      </c>
      <c r="Q66" t="s">
        <v>1682</v>
      </c>
      <c r="R66" t="s">
        <v>325</v>
      </c>
      <c r="S66" t="s">
        <v>44</v>
      </c>
      <c r="T66" t="s">
        <v>1682</v>
      </c>
    </row>
    <row r="67" spans="1:20" x14ac:dyDescent="0.25">
      <c r="A67" t="s">
        <v>344</v>
      </c>
      <c r="B67" t="s">
        <v>344</v>
      </c>
      <c r="C67" t="s">
        <v>346</v>
      </c>
      <c r="D67" t="s">
        <v>1880</v>
      </c>
      <c r="E67">
        <v>62.142953110000001</v>
      </c>
      <c r="F67">
        <v>0.265396042</v>
      </c>
      <c r="G67">
        <v>75.147353480000007</v>
      </c>
      <c r="H67">
        <v>6.767372634</v>
      </c>
      <c r="I67">
        <v>1.808519177</v>
      </c>
      <c r="J67">
        <v>0.65049408399999997</v>
      </c>
      <c r="K67">
        <v>23.72069935</v>
      </c>
      <c r="L67">
        <v>14.77918142</v>
      </c>
      <c r="M67">
        <v>78</v>
      </c>
      <c r="N67" t="s">
        <v>1682</v>
      </c>
      <c r="O67" t="s">
        <v>347</v>
      </c>
      <c r="Q67" t="s">
        <v>1682</v>
      </c>
      <c r="R67" t="s">
        <v>30</v>
      </c>
      <c r="S67" t="s">
        <v>27</v>
      </c>
      <c r="T67" t="s">
        <v>1682</v>
      </c>
    </row>
    <row r="68" spans="1:20" x14ac:dyDescent="0.25">
      <c r="A68" t="s">
        <v>348</v>
      </c>
      <c r="B68" t="s">
        <v>348</v>
      </c>
      <c r="C68" t="s">
        <v>350</v>
      </c>
      <c r="D68" t="s">
        <v>2053</v>
      </c>
      <c r="E68">
        <v>9.4612918829999995</v>
      </c>
      <c r="F68">
        <v>0.65728686700000005</v>
      </c>
      <c r="G68">
        <v>8.3269660670000007</v>
      </c>
      <c r="H68">
        <v>3.5683267930000002</v>
      </c>
      <c r="I68">
        <v>1.1143056499999999</v>
      </c>
      <c r="J68">
        <v>1.49470543</v>
      </c>
      <c r="K68">
        <v>5.712577048</v>
      </c>
      <c r="L68">
        <v>15.12030665</v>
      </c>
      <c r="M68">
        <v>9</v>
      </c>
      <c r="N68" t="s">
        <v>1698</v>
      </c>
      <c r="O68" t="s">
        <v>351</v>
      </c>
      <c r="Q68" t="s">
        <v>1682</v>
      </c>
      <c r="R68" t="s">
        <v>226</v>
      </c>
      <c r="S68" t="s">
        <v>27</v>
      </c>
      <c r="T68" t="s">
        <v>1695</v>
      </c>
    </row>
    <row r="69" spans="1:20" x14ac:dyDescent="0.25">
      <c r="A69" t="s">
        <v>352</v>
      </c>
      <c r="B69" t="s">
        <v>352</v>
      </c>
      <c r="C69" t="s">
        <v>354</v>
      </c>
      <c r="D69" t="s">
        <v>2052</v>
      </c>
      <c r="E69">
        <v>23.435558</v>
      </c>
      <c r="F69">
        <v>0.39485893700000002</v>
      </c>
      <c r="G69">
        <v>84.591949889999995</v>
      </c>
      <c r="H69">
        <v>6.8803168059999997</v>
      </c>
      <c r="I69">
        <v>1.9809873760000001</v>
      </c>
      <c r="J69">
        <v>0.60747623699999997</v>
      </c>
      <c r="K69">
        <v>14.404700719999999</v>
      </c>
      <c r="L69">
        <v>6.0121670729999996</v>
      </c>
      <c r="M69">
        <v>40</v>
      </c>
      <c r="N69" t="s">
        <v>1698</v>
      </c>
      <c r="O69" t="s">
        <v>355</v>
      </c>
      <c r="Q69" t="s">
        <v>1682</v>
      </c>
      <c r="R69" t="s">
        <v>144</v>
      </c>
      <c r="S69" t="s">
        <v>27</v>
      </c>
      <c r="T69" t="s">
        <v>1695</v>
      </c>
    </row>
    <row r="70" spans="1:20" x14ac:dyDescent="0.25">
      <c r="A70" t="s">
        <v>356</v>
      </c>
      <c r="B70" t="s">
        <v>356</v>
      </c>
      <c r="C70" t="s">
        <v>360</v>
      </c>
      <c r="D70" t="s">
        <v>2051</v>
      </c>
      <c r="E70">
        <v>36.628688840000002</v>
      </c>
      <c r="F70">
        <v>0.25117048600000003</v>
      </c>
      <c r="G70">
        <v>444.97357310000001</v>
      </c>
      <c r="H70">
        <v>8.7208485979999999</v>
      </c>
      <c r="I70">
        <v>2.5234027110000001</v>
      </c>
      <c r="J70">
        <v>0.46840192000000003</v>
      </c>
      <c r="K70">
        <v>18.979427789999999</v>
      </c>
      <c r="L70">
        <v>12.27751904</v>
      </c>
      <c r="M70">
        <v>31</v>
      </c>
      <c r="N70" t="s">
        <v>1684</v>
      </c>
      <c r="O70" t="s">
        <v>361</v>
      </c>
      <c r="Q70" t="s">
        <v>1682</v>
      </c>
      <c r="R70" t="s">
        <v>358</v>
      </c>
      <c r="S70" t="s">
        <v>27</v>
      </c>
      <c r="T70" t="s">
        <v>1682</v>
      </c>
    </row>
    <row r="71" spans="1:20" x14ac:dyDescent="0.25">
      <c r="A71" t="s">
        <v>365</v>
      </c>
      <c r="B71" t="s">
        <v>365</v>
      </c>
      <c r="C71" t="s">
        <v>362</v>
      </c>
      <c r="D71" t="s">
        <v>2050</v>
      </c>
      <c r="E71">
        <v>34.434293969999999</v>
      </c>
      <c r="F71">
        <v>0.36571362000000002</v>
      </c>
      <c r="G71">
        <v>469.91255539999997</v>
      </c>
      <c r="H71">
        <v>12.73050168</v>
      </c>
      <c r="I71">
        <v>4.362120097</v>
      </c>
      <c r="J71">
        <v>0.49446285600000001</v>
      </c>
      <c r="K71">
        <v>22.82301562</v>
      </c>
      <c r="L71">
        <v>14.453973619999999</v>
      </c>
      <c r="M71">
        <v>54</v>
      </c>
      <c r="N71" t="s">
        <v>1682</v>
      </c>
      <c r="O71" t="s">
        <v>366</v>
      </c>
      <c r="P71" t="s">
        <v>1682</v>
      </c>
      <c r="Q71" t="s">
        <v>1682</v>
      </c>
      <c r="R71" t="s">
        <v>52</v>
      </c>
      <c r="S71" t="s">
        <v>52</v>
      </c>
      <c r="T71" t="s">
        <v>1682</v>
      </c>
    </row>
    <row r="72" spans="1:20" x14ac:dyDescent="0.25">
      <c r="A72" t="s">
        <v>367</v>
      </c>
      <c r="B72" t="s">
        <v>367</v>
      </c>
      <c r="C72" t="s">
        <v>362</v>
      </c>
      <c r="D72" t="s">
        <v>2049</v>
      </c>
      <c r="E72">
        <v>47.773691460000002</v>
      </c>
      <c r="F72">
        <v>0.31217035799999998</v>
      </c>
      <c r="G72">
        <v>1027.9872</v>
      </c>
      <c r="H72">
        <v>10.8382158</v>
      </c>
      <c r="I72">
        <v>2.9539050090000001</v>
      </c>
      <c r="J72">
        <v>0.46082566000000003</v>
      </c>
      <c r="K72">
        <v>24.43069959</v>
      </c>
      <c r="L72">
        <v>12.71860867</v>
      </c>
      <c r="M72">
        <v>81</v>
      </c>
      <c r="N72" t="s">
        <v>1682</v>
      </c>
      <c r="O72" t="s">
        <v>368</v>
      </c>
      <c r="P72" t="s">
        <v>1682</v>
      </c>
      <c r="Q72" t="s">
        <v>1682</v>
      </c>
      <c r="R72" t="s">
        <v>52</v>
      </c>
      <c r="S72" t="s">
        <v>52</v>
      </c>
      <c r="T72" t="s">
        <v>1682</v>
      </c>
    </row>
    <row r="73" spans="1:20" x14ac:dyDescent="0.25">
      <c r="A73" t="s">
        <v>369</v>
      </c>
      <c r="B73" t="s">
        <v>369</v>
      </c>
      <c r="C73" t="s">
        <v>362</v>
      </c>
      <c r="D73" t="s">
        <v>2048</v>
      </c>
      <c r="E73">
        <v>41.790658649999997</v>
      </c>
      <c r="F73">
        <v>0.31885332999999999</v>
      </c>
      <c r="G73">
        <v>751.39533940000001</v>
      </c>
      <c r="H73">
        <v>11.60044261</v>
      </c>
      <c r="I73">
        <v>3.544801809</v>
      </c>
      <c r="J73">
        <v>0.46215447599999998</v>
      </c>
      <c r="K73">
        <v>24.13362935</v>
      </c>
      <c r="L73">
        <v>13.99199411</v>
      </c>
      <c r="M73">
        <v>35</v>
      </c>
      <c r="N73" t="s">
        <v>1682</v>
      </c>
      <c r="O73" t="s">
        <v>370</v>
      </c>
      <c r="Q73" t="s">
        <v>1682</v>
      </c>
      <c r="R73" t="s">
        <v>52</v>
      </c>
      <c r="S73" t="s">
        <v>52</v>
      </c>
      <c r="T73" t="s">
        <v>1682</v>
      </c>
    </row>
    <row r="74" spans="1:20" x14ac:dyDescent="0.25">
      <c r="A74" t="s">
        <v>371</v>
      </c>
      <c r="B74" t="s">
        <v>371</v>
      </c>
      <c r="C74" t="s">
        <v>374</v>
      </c>
      <c r="D74" t="s">
        <v>2047</v>
      </c>
      <c r="E74">
        <v>48.26400383</v>
      </c>
      <c r="F74">
        <v>0.203020953</v>
      </c>
      <c r="G74">
        <v>1518.7203979999999</v>
      </c>
      <c r="H74">
        <v>14.61364066</v>
      </c>
      <c r="I74">
        <v>3.6711098949999998</v>
      </c>
      <c r="J74">
        <v>0.35929801900000002</v>
      </c>
      <c r="K74">
        <v>25.245904370000002</v>
      </c>
      <c r="L74">
        <v>16.364825079999999</v>
      </c>
      <c r="M74">
        <v>64</v>
      </c>
      <c r="N74" t="s">
        <v>1682</v>
      </c>
      <c r="O74" t="s">
        <v>375</v>
      </c>
      <c r="Q74" t="s">
        <v>1682</v>
      </c>
      <c r="R74" t="s">
        <v>30</v>
      </c>
      <c r="S74" t="s">
        <v>27</v>
      </c>
      <c r="T74" t="s">
        <v>1682</v>
      </c>
    </row>
    <row r="75" spans="1:20" x14ac:dyDescent="0.25">
      <c r="A75" t="s">
        <v>376</v>
      </c>
      <c r="B75" t="s">
        <v>1687</v>
      </c>
      <c r="C75" t="s">
        <v>1686</v>
      </c>
      <c r="D75" t="s">
        <v>1685</v>
      </c>
      <c r="E75">
        <v>24.97865234</v>
      </c>
      <c r="F75">
        <v>2.028049158</v>
      </c>
      <c r="G75">
        <v>411.04156870000003</v>
      </c>
      <c r="H75">
        <v>5.8786442240000003</v>
      </c>
      <c r="I75">
        <v>1.137615738</v>
      </c>
      <c r="J75">
        <v>1.627238776</v>
      </c>
      <c r="K75">
        <v>20.982528840000001</v>
      </c>
      <c r="L75">
        <v>25.320883500000001</v>
      </c>
      <c r="M75">
        <v>18</v>
      </c>
      <c r="N75" t="s">
        <v>1684</v>
      </c>
      <c r="O75" t="s">
        <v>2046</v>
      </c>
      <c r="Q75" t="s">
        <v>1682</v>
      </c>
      <c r="R75" t="s">
        <v>30</v>
      </c>
      <c r="S75" t="s">
        <v>27</v>
      </c>
      <c r="T75" t="s">
        <v>1682</v>
      </c>
    </row>
    <row r="76" spans="1:20" x14ac:dyDescent="0.25">
      <c r="A76" t="s">
        <v>379</v>
      </c>
      <c r="B76" t="s">
        <v>379</v>
      </c>
      <c r="C76" t="s">
        <v>383</v>
      </c>
      <c r="D76" t="s">
        <v>2045</v>
      </c>
      <c r="E76">
        <v>122.7613683</v>
      </c>
      <c r="F76">
        <v>0.108911018</v>
      </c>
      <c r="G76">
        <v>14349.369839999999</v>
      </c>
      <c r="H76">
        <v>22.97087449</v>
      </c>
      <c r="I76">
        <v>8.1379451070000002</v>
      </c>
      <c r="J76">
        <v>0.19355397699999999</v>
      </c>
      <c r="K76">
        <v>69.292152340000001</v>
      </c>
      <c r="L76">
        <v>13.01224173</v>
      </c>
      <c r="M76">
        <v>141</v>
      </c>
      <c r="N76" t="s">
        <v>1684</v>
      </c>
      <c r="O76" t="s">
        <v>384</v>
      </c>
      <c r="P76" t="s">
        <v>1682</v>
      </c>
      <c r="Q76" t="s">
        <v>1682</v>
      </c>
      <c r="R76" t="s">
        <v>381</v>
      </c>
      <c r="S76" t="s">
        <v>27</v>
      </c>
      <c r="T76" t="s">
        <v>1682</v>
      </c>
    </row>
    <row r="77" spans="1:20" x14ac:dyDescent="0.25">
      <c r="A77" t="s">
        <v>385</v>
      </c>
      <c r="B77" t="s">
        <v>385</v>
      </c>
      <c r="C77" t="s">
        <v>383</v>
      </c>
      <c r="D77" t="s">
        <v>2044</v>
      </c>
      <c r="E77">
        <v>109.9687505</v>
      </c>
      <c r="F77">
        <v>0.12814331800000001</v>
      </c>
      <c r="G77">
        <v>10163.979499999999</v>
      </c>
      <c r="H77">
        <v>20.186569980000002</v>
      </c>
      <c r="I77">
        <v>7.0979412780000004</v>
      </c>
      <c r="J77">
        <v>0.22384435699999999</v>
      </c>
      <c r="K77">
        <v>62.953677300000003</v>
      </c>
      <c r="L77">
        <v>13.44070894</v>
      </c>
      <c r="M77">
        <v>79</v>
      </c>
      <c r="N77" t="s">
        <v>1684</v>
      </c>
      <c r="O77" t="s">
        <v>2043</v>
      </c>
      <c r="Q77" t="s">
        <v>1682</v>
      </c>
      <c r="R77" t="s">
        <v>381</v>
      </c>
      <c r="S77" t="s">
        <v>27</v>
      </c>
      <c r="T77" t="s">
        <v>1682</v>
      </c>
    </row>
    <row r="78" spans="1:20" x14ac:dyDescent="0.25">
      <c r="A78" t="s">
        <v>388</v>
      </c>
      <c r="B78" t="s">
        <v>388</v>
      </c>
      <c r="C78" t="s">
        <v>390</v>
      </c>
      <c r="D78" t="s">
        <v>2042</v>
      </c>
      <c r="E78">
        <v>35.797110580000002</v>
      </c>
      <c r="F78">
        <v>0.24114548699999999</v>
      </c>
      <c r="G78">
        <v>512.76547970000001</v>
      </c>
      <c r="H78">
        <v>12.27154095</v>
      </c>
      <c r="I78">
        <v>3.0587388980000001</v>
      </c>
      <c r="J78">
        <v>0.41959275699999998</v>
      </c>
      <c r="K78">
        <v>20.041639329999999</v>
      </c>
      <c r="L78">
        <v>14.76994279</v>
      </c>
      <c r="M78">
        <v>19</v>
      </c>
      <c r="N78" t="s">
        <v>1689</v>
      </c>
      <c r="O78" t="s">
        <v>391</v>
      </c>
      <c r="Q78" t="s">
        <v>1682</v>
      </c>
      <c r="R78" t="s">
        <v>30</v>
      </c>
      <c r="S78" t="s">
        <v>27</v>
      </c>
      <c r="T78" t="s">
        <v>1682</v>
      </c>
    </row>
    <row r="79" spans="1:20" x14ac:dyDescent="0.25">
      <c r="A79" t="s">
        <v>392</v>
      </c>
      <c r="B79" t="s">
        <v>392</v>
      </c>
      <c r="C79" t="s">
        <v>394</v>
      </c>
      <c r="D79" t="s">
        <v>2041</v>
      </c>
      <c r="E79">
        <v>23.539756709999999</v>
      </c>
      <c r="F79">
        <v>0.42380031299999998</v>
      </c>
      <c r="G79">
        <v>85.869456880000001</v>
      </c>
      <c r="H79">
        <v>6.2735505910000002</v>
      </c>
      <c r="I79">
        <v>1.825042802</v>
      </c>
      <c r="J79">
        <v>0.66876808700000001</v>
      </c>
      <c r="K79">
        <v>14.26973939</v>
      </c>
      <c r="L79">
        <v>7.2395423320000001</v>
      </c>
      <c r="M79">
        <v>17</v>
      </c>
      <c r="N79" t="s">
        <v>1698</v>
      </c>
      <c r="O79" t="s">
        <v>2040</v>
      </c>
      <c r="Q79" t="s">
        <v>1682</v>
      </c>
      <c r="R79" t="s">
        <v>144</v>
      </c>
      <c r="S79" t="s">
        <v>27</v>
      </c>
      <c r="T79" t="s">
        <v>1695</v>
      </c>
    </row>
    <row r="80" spans="1:20" x14ac:dyDescent="0.25">
      <c r="A80" t="s">
        <v>396</v>
      </c>
      <c r="B80" t="s">
        <v>396</v>
      </c>
      <c r="C80" t="s">
        <v>399</v>
      </c>
      <c r="D80" t="s">
        <v>2039</v>
      </c>
      <c r="E80">
        <v>19.012383060000001</v>
      </c>
      <c r="F80">
        <v>0.35627823400000003</v>
      </c>
      <c r="G80">
        <v>53.064931649999998</v>
      </c>
      <c r="H80">
        <v>6.6160478740000004</v>
      </c>
      <c r="I80">
        <v>2.0678474100000002</v>
      </c>
      <c r="J80">
        <v>0.66831108100000003</v>
      </c>
      <c r="K80">
        <v>11.42822338</v>
      </c>
      <c r="L80">
        <v>12.15552967</v>
      </c>
      <c r="M80">
        <v>23</v>
      </c>
      <c r="N80" t="s">
        <v>1684</v>
      </c>
      <c r="O80" t="s">
        <v>400</v>
      </c>
      <c r="Q80" t="s">
        <v>1682</v>
      </c>
      <c r="R80" t="s">
        <v>131</v>
      </c>
      <c r="S80" t="s">
        <v>27</v>
      </c>
      <c r="T80" t="s">
        <v>1682</v>
      </c>
    </row>
    <row r="81" spans="1:20" x14ac:dyDescent="0.25">
      <c r="A81" t="s">
        <v>401</v>
      </c>
      <c r="B81" t="s">
        <v>401</v>
      </c>
      <c r="C81" t="s">
        <v>402</v>
      </c>
      <c r="D81" t="s">
        <v>2038</v>
      </c>
      <c r="E81">
        <v>64.865833289999998</v>
      </c>
      <c r="F81">
        <v>0.182923214</v>
      </c>
      <c r="G81">
        <v>2438.248912</v>
      </c>
      <c r="H81">
        <v>14.937307280000001</v>
      </c>
      <c r="I81">
        <v>4.6906097539999996</v>
      </c>
      <c r="J81">
        <v>0.327166609</v>
      </c>
      <c r="K81">
        <v>38.657459160000002</v>
      </c>
      <c r="L81">
        <v>10.22968212</v>
      </c>
      <c r="M81">
        <v>27</v>
      </c>
      <c r="N81" t="s">
        <v>1682</v>
      </c>
      <c r="O81" t="s">
        <v>403</v>
      </c>
      <c r="P81" t="s">
        <v>1682</v>
      </c>
      <c r="Q81" t="s">
        <v>1682</v>
      </c>
      <c r="R81" t="s">
        <v>268</v>
      </c>
      <c r="S81" t="s">
        <v>268</v>
      </c>
      <c r="T81" t="s">
        <v>1682</v>
      </c>
    </row>
    <row r="82" spans="1:20" x14ac:dyDescent="0.25">
      <c r="A82" t="s">
        <v>404</v>
      </c>
      <c r="B82" t="s">
        <v>404</v>
      </c>
      <c r="C82" t="s">
        <v>402</v>
      </c>
      <c r="D82" t="s">
        <v>2037</v>
      </c>
      <c r="E82">
        <v>64.865833289999998</v>
      </c>
      <c r="F82">
        <v>0.182923214</v>
      </c>
      <c r="G82">
        <v>2438.248912</v>
      </c>
      <c r="H82">
        <v>14.937307280000001</v>
      </c>
      <c r="I82">
        <v>4.6906097539999996</v>
      </c>
      <c r="J82">
        <v>0.327166609</v>
      </c>
      <c r="K82">
        <v>38.657459160000002</v>
      </c>
      <c r="L82">
        <v>10.22968212</v>
      </c>
      <c r="M82">
        <v>21</v>
      </c>
      <c r="N82" t="s">
        <v>1682</v>
      </c>
      <c r="O82" t="s">
        <v>406</v>
      </c>
      <c r="P82" t="s">
        <v>1682</v>
      </c>
      <c r="Q82" t="s">
        <v>1682</v>
      </c>
      <c r="R82" t="s">
        <v>268</v>
      </c>
      <c r="S82" t="s">
        <v>268</v>
      </c>
      <c r="T82" t="s">
        <v>1682</v>
      </c>
    </row>
    <row r="83" spans="1:20" x14ac:dyDescent="0.25">
      <c r="A83" t="s">
        <v>407</v>
      </c>
      <c r="B83" t="s">
        <v>407</v>
      </c>
      <c r="C83" t="s">
        <v>409</v>
      </c>
      <c r="D83" t="s">
        <v>2036</v>
      </c>
      <c r="E83">
        <v>26.994810449999999</v>
      </c>
      <c r="F83">
        <v>0.27963294700000002</v>
      </c>
      <c r="G83">
        <v>142.2378573</v>
      </c>
      <c r="H83">
        <v>9.6083573560000008</v>
      </c>
      <c r="I83">
        <v>2.1980895230000002</v>
      </c>
      <c r="J83">
        <v>0.45506862100000001</v>
      </c>
      <c r="K83">
        <v>13.50245348</v>
      </c>
      <c r="L83">
        <v>14.60886651</v>
      </c>
      <c r="M83">
        <v>28</v>
      </c>
      <c r="N83" t="s">
        <v>1682</v>
      </c>
      <c r="O83" t="s">
        <v>410</v>
      </c>
      <c r="Q83" t="s">
        <v>1682</v>
      </c>
      <c r="R83" t="s">
        <v>163</v>
      </c>
      <c r="S83" t="s">
        <v>163</v>
      </c>
      <c r="T83" t="s">
        <v>1682</v>
      </c>
    </row>
    <row r="84" spans="1:20" x14ac:dyDescent="0.25">
      <c r="A84" t="s">
        <v>411</v>
      </c>
      <c r="B84" t="s">
        <v>411</v>
      </c>
      <c r="C84" t="s">
        <v>412</v>
      </c>
      <c r="D84" t="s">
        <v>2035</v>
      </c>
      <c r="E84">
        <v>30.312737519999999</v>
      </c>
      <c r="F84">
        <v>0.33429255499999999</v>
      </c>
      <c r="G84">
        <v>212.2151581</v>
      </c>
      <c r="H84">
        <v>12.411276300000001</v>
      </c>
      <c r="I84">
        <v>4.065925708</v>
      </c>
      <c r="J84">
        <v>0.25036061700000001</v>
      </c>
      <c r="K84">
        <v>25.285988039999999</v>
      </c>
      <c r="L84">
        <v>8.3340752489999996</v>
      </c>
      <c r="M84">
        <v>61</v>
      </c>
      <c r="N84" t="s">
        <v>1689</v>
      </c>
      <c r="O84" t="s">
        <v>413</v>
      </c>
      <c r="Q84" t="s">
        <v>1695</v>
      </c>
      <c r="R84" t="s">
        <v>71</v>
      </c>
      <c r="S84" t="s">
        <v>27</v>
      </c>
      <c r="T84" t="s">
        <v>1695</v>
      </c>
    </row>
    <row r="85" spans="1:20" x14ac:dyDescent="0.25">
      <c r="A85" t="s">
        <v>414</v>
      </c>
      <c r="B85" t="s">
        <v>414</v>
      </c>
      <c r="C85" t="s">
        <v>417</v>
      </c>
      <c r="D85" t="s">
        <v>2034</v>
      </c>
      <c r="E85">
        <v>27.17661408</v>
      </c>
      <c r="F85">
        <v>0.47586629699999999</v>
      </c>
      <c r="G85">
        <v>125.3380264</v>
      </c>
      <c r="H85">
        <v>5.3435698519999999</v>
      </c>
      <c r="I85">
        <v>1.589056246</v>
      </c>
      <c r="J85">
        <v>0.82921718799999999</v>
      </c>
      <c r="K85">
        <v>15.37901684</v>
      </c>
      <c r="L85">
        <v>13.99764562</v>
      </c>
      <c r="M85">
        <v>11</v>
      </c>
      <c r="N85" t="s">
        <v>1698</v>
      </c>
      <c r="O85" t="s">
        <v>418</v>
      </c>
      <c r="Q85" t="s">
        <v>1682</v>
      </c>
      <c r="R85" t="s">
        <v>131</v>
      </c>
      <c r="S85" t="s">
        <v>27</v>
      </c>
      <c r="T85" t="s">
        <v>1695</v>
      </c>
    </row>
    <row r="86" spans="1:20" x14ac:dyDescent="0.25">
      <c r="A86" t="s">
        <v>419</v>
      </c>
      <c r="B86" t="s">
        <v>419</v>
      </c>
      <c r="C86" t="s">
        <v>421</v>
      </c>
      <c r="D86" t="s">
        <v>2033</v>
      </c>
      <c r="E86">
        <v>28.422064509999998</v>
      </c>
      <c r="F86">
        <v>0.140320582</v>
      </c>
      <c r="G86">
        <v>185.96428589999999</v>
      </c>
      <c r="H86">
        <v>20.96509721</v>
      </c>
      <c r="I86">
        <v>6.0675100180000001</v>
      </c>
      <c r="J86">
        <v>0.26488386200000003</v>
      </c>
      <c r="K86">
        <v>17.472445669999999</v>
      </c>
      <c r="L86">
        <v>13.588163339999999</v>
      </c>
      <c r="M86">
        <v>51</v>
      </c>
      <c r="N86" t="s">
        <v>1689</v>
      </c>
      <c r="O86" t="s">
        <v>422</v>
      </c>
      <c r="Q86" t="s">
        <v>1682</v>
      </c>
      <c r="R86" t="s">
        <v>268</v>
      </c>
      <c r="S86" t="s">
        <v>268</v>
      </c>
      <c r="T86" t="s">
        <v>1682</v>
      </c>
    </row>
    <row r="87" spans="1:20" x14ac:dyDescent="0.25">
      <c r="A87" t="s">
        <v>423</v>
      </c>
      <c r="B87" t="s">
        <v>423</v>
      </c>
      <c r="C87" t="s">
        <v>421</v>
      </c>
      <c r="D87" t="s">
        <v>2032</v>
      </c>
      <c r="E87">
        <v>26.487763940000001</v>
      </c>
      <c r="F87">
        <v>0.26119289800000001</v>
      </c>
      <c r="G87">
        <v>125.5828994</v>
      </c>
      <c r="H87">
        <v>13.6217782</v>
      </c>
      <c r="I87">
        <v>3.802936753</v>
      </c>
      <c r="J87">
        <v>0.43155608200000001</v>
      </c>
      <c r="K87">
        <v>16.938359760000001</v>
      </c>
      <c r="L87">
        <v>14.77419664</v>
      </c>
      <c r="M87">
        <v>17</v>
      </c>
      <c r="N87" t="s">
        <v>1684</v>
      </c>
      <c r="O87" t="s">
        <v>2031</v>
      </c>
      <c r="Q87" t="s">
        <v>1682</v>
      </c>
      <c r="R87" t="s">
        <v>268</v>
      </c>
      <c r="S87" t="s">
        <v>268</v>
      </c>
      <c r="T87" t="s">
        <v>1682</v>
      </c>
    </row>
    <row r="88" spans="1:20" x14ac:dyDescent="0.25">
      <c r="A88" t="s">
        <v>430</v>
      </c>
      <c r="B88" t="s">
        <v>430</v>
      </c>
      <c r="C88" t="s">
        <v>427</v>
      </c>
      <c r="D88" t="s">
        <v>2030</v>
      </c>
      <c r="E88">
        <v>74.474217539999998</v>
      </c>
      <c r="F88">
        <v>0.103916326</v>
      </c>
      <c r="G88">
        <v>6006.4810809999999</v>
      </c>
      <c r="H88">
        <v>19.191959440000002</v>
      </c>
      <c r="I88">
        <v>6.2701475200000001</v>
      </c>
      <c r="J88">
        <v>0.225205038</v>
      </c>
      <c r="K88">
        <v>38.597070549999998</v>
      </c>
      <c r="L88">
        <v>10.8583271</v>
      </c>
      <c r="M88">
        <v>265</v>
      </c>
      <c r="N88" t="s">
        <v>1682</v>
      </c>
      <c r="O88" t="s">
        <v>431</v>
      </c>
      <c r="P88" t="s">
        <v>1682</v>
      </c>
      <c r="Q88" t="s">
        <v>1682</v>
      </c>
      <c r="R88" t="s">
        <v>105</v>
      </c>
      <c r="S88" t="s">
        <v>27</v>
      </c>
      <c r="T88" t="s">
        <v>1682</v>
      </c>
    </row>
    <row r="89" spans="1:20" x14ac:dyDescent="0.25">
      <c r="A89" t="s">
        <v>433</v>
      </c>
      <c r="B89" t="s">
        <v>433</v>
      </c>
      <c r="C89" t="s">
        <v>435</v>
      </c>
      <c r="D89" t="s">
        <v>2027</v>
      </c>
      <c r="E89">
        <v>84.205149239999997</v>
      </c>
      <c r="F89">
        <v>9.4995090000000004E-2</v>
      </c>
      <c r="G89">
        <v>1574.2816780000001</v>
      </c>
      <c r="H89">
        <v>44.88072837</v>
      </c>
      <c r="I89">
        <v>11.102213300000001</v>
      </c>
      <c r="J89">
        <v>0.128474174</v>
      </c>
      <c r="K89">
        <v>49.698706319999999</v>
      </c>
      <c r="L89">
        <v>9.1937964749999992</v>
      </c>
      <c r="M89">
        <v>121</v>
      </c>
      <c r="N89" t="s">
        <v>1698</v>
      </c>
      <c r="O89" t="s">
        <v>436</v>
      </c>
      <c r="Q89" t="s">
        <v>1682</v>
      </c>
      <c r="R89" t="s">
        <v>268</v>
      </c>
      <c r="S89" t="s">
        <v>268</v>
      </c>
      <c r="T89" t="s">
        <v>1695</v>
      </c>
    </row>
    <row r="90" spans="1:20" x14ac:dyDescent="0.25">
      <c r="A90" t="s">
        <v>438</v>
      </c>
      <c r="B90" t="s">
        <v>438</v>
      </c>
      <c r="C90" t="s">
        <v>439</v>
      </c>
      <c r="D90" t="s">
        <v>2029</v>
      </c>
      <c r="E90">
        <v>22.191617449999999</v>
      </c>
      <c r="F90">
        <v>0.43777767699999998</v>
      </c>
      <c r="G90">
        <v>118.7950183</v>
      </c>
      <c r="H90">
        <v>6.8808518650000003</v>
      </c>
      <c r="I90">
        <v>1.670471947</v>
      </c>
      <c r="J90">
        <v>0.80504259899999997</v>
      </c>
      <c r="K90">
        <v>12.32909972</v>
      </c>
      <c r="L90">
        <v>19.042511309999998</v>
      </c>
      <c r="M90">
        <v>8</v>
      </c>
      <c r="N90" t="s">
        <v>1682</v>
      </c>
      <c r="O90" t="s">
        <v>440</v>
      </c>
      <c r="Q90" t="s">
        <v>1682</v>
      </c>
      <c r="R90" t="s">
        <v>30</v>
      </c>
      <c r="S90" t="s">
        <v>27</v>
      </c>
      <c r="T90" t="s">
        <v>1682</v>
      </c>
    </row>
    <row r="91" spans="1:20" x14ac:dyDescent="0.25">
      <c r="A91" t="s">
        <v>441</v>
      </c>
      <c r="B91" t="s">
        <v>441</v>
      </c>
      <c r="C91" t="s">
        <v>444</v>
      </c>
      <c r="D91" t="s">
        <v>2028</v>
      </c>
      <c r="E91">
        <v>34.137462489999997</v>
      </c>
      <c r="F91">
        <v>0.19039268000000001</v>
      </c>
      <c r="G91">
        <v>394.42677270000001</v>
      </c>
      <c r="H91">
        <v>13.521597870000001</v>
      </c>
      <c r="I91">
        <v>4.1477126670000004</v>
      </c>
      <c r="J91">
        <v>0.31560442799999999</v>
      </c>
      <c r="K91">
        <v>19.941472340000001</v>
      </c>
      <c r="L91">
        <v>8.2442092149999997</v>
      </c>
      <c r="M91">
        <v>29</v>
      </c>
      <c r="N91" t="s">
        <v>1684</v>
      </c>
      <c r="O91" t="s">
        <v>445</v>
      </c>
      <c r="Q91" t="s">
        <v>1682</v>
      </c>
      <c r="R91" t="s">
        <v>52</v>
      </c>
      <c r="S91" t="s">
        <v>52</v>
      </c>
      <c r="T91" t="s">
        <v>1682</v>
      </c>
    </row>
    <row r="92" spans="1:20" x14ac:dyDescent="0.25">
      <c r="A92" t="s">
        <v>451</v>
      </c>
      <c r="B92" t="s">
        <v>451</v>
      </c>
      <c r="C92" t="s">
        <v>452</v>
      </c>
      <c r="D92" t="s">
        <v>2027</v>
      </c>
      <c r="E92">
        <v>17.55364659</v>
      </c>
      <c r="F92">
        <v>0.34334020799999998</v>
      </c>
      <c r="G92">
        <v>69.616478270000002</v>
      </c>
      <c r="H92">
        <v>8.0842943229999999</v>
      </c>
      <c r="I92">
        <v>2.0876708449999999</v>
      </c>
      <c r="J92">
        <v>0.63773086700000003</v>
      </c>
      <c r="K92">
        <v>10.11099916</v>
      </c>
      <c r="L92">
        <v>12.672818210000001</v>
      </c>
      <c r="M92">
        <v>25</v>
      </c>
      <c r="N92" t="s">
        <v>1682</v>
      </c>
      <c r="O92" t="s">
        <v>453</v>
      </c>
      <c r="Q92" t="s">
        <v>1682</v>
      </c>
      <c r="R92" t="s">
        <v>30</v>
      </c>
      <c r="S92" t="s">
        <v>27</v>
      </c>
      <c r="T92" t="s">
        <v>1682</v>
      </c>
    </row>
    <row r="93" spans="1:20" x14ac:dyDescent="0.25">
      <c r="A93" t="s">
        <v>454</v>
      </c>
      <c r="B93" t="s">
        <v>454</v>
      </c>
      <c r="C93" t="s">
        <v>457</v>
      </c>
      <c r="D93" t="s">
        <v>1903</v>
      </c>
      <c r="E93">
        <v>26.541653879999998</v>
      </c>
      <c r="F93">
        <v>0.61207434900000002</v>
      </c>
      <c r="G93">
        <v>194.0464705</v>
      </c>
      <c r="H93">
        <v>6.0527635120000003</v>
      </c>
      <c r="I93">
        <v>1.433978792</v>
      </c>
      <c r="J93">
        <v>0.95528487399999995</v>
      </c>
      <c r="K93">
        <v>15.422630099999999</v>
      </c>
      <c r="L93">
        <v>21.081527210000001</v>
      </c>
      <c r="M93">
        <v>9</v>
      </c>
      <c r="N93" t="s">
        <v>1695</v>
      </c>
      <c r="O93" t="s">
        <v>458</v>
      </c>
      <c r="Q93" t="s">
        <v>1695</v>
      </c>
      <c r="R93" t="s">
        <v>30</v>
      </c>
      <c r="S93" t="s">
        <v>27</v>
      </c>
      <c r="T93" t="s">
        <v>1695</v>
      </c>
    </row>
    <row r="94" spans="1:20" x14ac:dyDescent="0.25">
      <c r="A94" t="s">
        <v>460</v>
      </c>
      <c r="B94" t="s">
        <v>460</v>
      </c>
      <c r="C94" t="s">
        <v>461</v>
      </c>
      <c r="D94" t="s">
        <v>2026</v>
      </c>
      <c r="E94">
        <v>52.53005924</v>
      </c>
      <c r="F94">
        <v>0.17076993800000001</v>
      </c>
      <c r="G94">
        <v>1248.8657109999999</v>
      </c>
      <c r="H94">
        <v>15.814127879999999</v>
      </c>
      <c r="I94">
        <v>4.834989158</v>
      </c>
      <c r="J94">
        <v>0.26414114799999999</v>
      </c>
      <c r="K94">
        <v>30.124962629999999</v>
      </c>
      <c r="L94">
        <v>6.7355268099999996</v>
      </c>
      <c r="M94">
        <v>54</v>
      </c>
      <c r="N94" t="s">
        <v>1689</v>
      </c>
      <c r="O94" t="s">
        <v>462</v>
      </c>
      <c r="P94" t="s">
        <v>1682</v>
      </c>
      <c r="Q94" t="s">
        <v>1682</v>
      </c>
      <c r="R94" t="s">
        <v>52</v>
      </c>
      <c r="S94" t="s">
        <v>52</v>
      </c>
      <c r="T94" t="s">
        <v>1682</v>
      </c>
    </row>
    <row r="95" spans="1:20" x14ac:dyDescent="0.25">
      <c r="A95" t="s">
        <v>463</v>
      </c>
      <c r="B95" t="s">
        <v>1687</v>
      </c>
      <c r="C95" t="s">
        <v>1686</v>
      </c>
      <c r="D95" t="s">
        <v>1685</v>
      </c>
      <c r="E95">
        <v>24.97865234</v>
      </c>
      <c r="F95">
        <v>2.028049158</v>
      </c>
      <c r="G95">
        <v>411.04156870000003</v>
      </c>
      <c r="H95">
        <v>5.8786442240000003</v>
      </c>
      <c r="I95">
        <v>1.137615738</v>
      </c>
      <c r="J95">
        <v>1.627238776</v>
      </c>
      <c r="K95">
        <v>20.982528840000001</v>
      </c>
      <c r="L95">
        <v>25.320883500000001</v>
      </c>
      <c r="M95">
        <v>4</v>
      </c>
      <c r="N95" t="s">
        <v>1684</v>
      </c>
      <c r="O95" t="s">
        <v>2025</v>
      </c>
      <c r="Q95" t="s">
        <v>1682</v>
      </c>
      <c r="R95" t="s">
        <v>52</v>
      </c>
      <c r="S95" t="s">
        <v>52</v>
      </c>
      <c r="T95" t="s">
        <v>1682</v>
      </c>
    </row>
    <row r="96" spans="1:20" x14ac:dyDescent="0.25">
      <c r="A96" t="s">
        <v>465</v>
      </c>
      <c r="B96" t="s">
        <v>465</v>
      </c>
      <c r="C96" t="s">
        <v>468</v>
      </c>
      <c r="D96" t="s">
        <v>2024</v>
      </c>
      <c r="E96">
        <v>40.312054580000002</v>
      </c>
      <c r="F96">
        <v>0.21569934599999999</v>
      </c>
      <c r="G96">
        <v>818.02215279999996</v>
      </c>
      <c r="H96">
        <v>12.80087106</v>
      </c>
      <c r="I96">
        <v>3.9293253520000002</v>
      </c>
      <c r="J96">
        <v>0.37200557099999998</v>
      </c>
      <c r="K96">
        <v>24.195289930000001</v>
      </c>
      <c r="L96">
        <v>14.27300475</v>
      </c>
      <c r="M96">
        <v>29</v>
      </c>
      <c r="N96" t="s">
        <v>1698</v>
      </c>
      <c r="O96" t="s">
        <v>469</v>
      </c>
      <c r="Q96" t="s">
        <v>1695</v>
      </c>
      <c r="R96" t="s">
        <v>466</v>
      </c>
      <c r="S96" t="s">
        <v>27</v>
      </c>
      <c r="T96" t="s">
        <v>1695</v>
      </c>
    </row>
    <row r="97" spans="1:20" x14ac:dyDescent="0.25">
      <c r="A97" t="s">
        <v>470</v>
      </c>
      <c r="B97" t="s">
        <v>470</v>
      </c>
      <c r="C97" t="s">
        <v>472</v>
      </c>
      <c r="D97" t="s">
        <v>2023</v>
      </c>
      <c r="E97">
        <v>117.9278776</v>
      </c>
      <c r="F97">
        <v>9.0355229999999995E-2</v>
      </c>
      <c r="G97">
        <v>9217.1713650000002</v>
      </c>
      <c r="H97">
        <v>28.986861860000001</v>
      </c>
      <c r="I97">
        <v>13.396930100000001</v>
      </c>
      <c r="J97">
        <v>0.15574365900000001</v>
      </c>
      <c r="K97">
        <v>78.297394159999996</v>
      </c>
      <c r="L97">
        <v>13.216462870000001</v>
      </c>
      <c r="M97">
        <v>140</v>
      </c>
      <c r="N97" t="s">
        <v>1684</v>
      </c>
      <c r="O97" t="s">
        <v>473</v>
      </c>
      <c r="Q97" t="s">
        <v>1682</v>
      </c>
      <c r="R97" t="s">
        <v>325</v>
      </c>
      <c r="S97" t="s">
        <v>44</v>
      </c>
      <c r="T97" t="s">
        <v>1682</v>
      </c>
    </row>
    <row r="98" spans="1:20" x14ac:dyDescent="0.25">
      <c r="A98" t="s">
        <v>474</v>
      </c>
      <c r="B98" t="s">
        <v>474</v>
      </c>
      <c r="C98" t="s">
        <v>476</v>
      </c>
      <c r="D98" t="s">
        <v>2022</v>
      </c>
      <c r="E98">
        <v>77.873995890000003</v>
      </c>
      <c r="F98">
        <v>0.19423903000000001</v>
      </c>
      <c r="G98">
        <v>2444.1454560000002</v>
      </c>
      <c r="H98">
        <v>12.65965961</v>
      </c>
      <c r="I98">
        <v>3.7974841189999999</v>
      </c>
      <c r="J98">
        <v>0.327247226</v>
      </c>
      <c r="K98">
        <v>40.736004180000002</v>
      </c>
      <c r="L98">
        <v>9.8054284949999992</v>
      </c>
      <c r="M98">
        <v>61</v>
      </c>
      <c r="N98" t="s">
        <v>1682</v>
      </c>
      <c r="O98" t="s">
        <v>477</v>
      </c>
      <c r="Q98" t="s">
        <v>1682</v>
      </c>
      <c r="R98" t="s">
        <v>105</v>
      </c>
      <c r="S98" t="s">
        <v>27</v>
      </c>
      <c r="T98" t="s">
        <v>1682</v>
      </c>
    </row>
    <row r="99" spans="1:20" x14ac:dyDescent="0.25">
      <c r="A99" t="s">
        <v>478</v>
      </c>
      <c r="B99" t="s">
        <v>478</v>
      </c>
      <c r="C99" t="s">
        <v>480</v>
      </c>
      <c r="D99" t="s">
        <v>2021</v>
      </c>
      <c r="E99">
        <v>150.14968909999999</v>
      </c>
      <c r="F99">
        <v>8.9079767000000004E-2</v>
      </c>
      <c r="G99">
        <v>6438.6601440000004</v>
      </c>
      <c r="H99">
        <v>9.0052800499999996</v>
      </c>
      <c r="I99">
        <v>3.2230951179999998</v>
      </c>
      <c r="J99">
        <v>0.29303338699999998</v>
      </c>
      <c r="K99">
        <v>46.908167499999998</v>
      </c>
      <c r="L99">
        <v>20.328679269999999</v>
      </c>
      <c r="M99">
        <v>122</v>
      </c>
      <c r="N99" t="s">
        <v>1682</v>
      </c>
      <c r="O99" t="s">
        <v>481</v>
      </c>
      <c r="Q99" t="s">
        <v>1682</v>
      </c>
      <c r="R99" t="s">
        <v>45</v>
      </c>
      <c r="S99" t="s">
        <v>44</v>
      </c>
      <c r="T99" t="s">
        <v>1682</v>
      </c>
    </row>
    <row r="100" spans="1:20" x14ac:dyDescent="0.25">
      <c r="A100" t="s">
        <v>482</v>
      </c>
      <c r="B100" t="s">
        <v>482</v>
      </c>
      <c r="C100" t="s">
        <v>483</v>
      </c>
      <c r="D100" t="s">
        <v>2020</v>
      </c>
      <c r="E100">
        <v>112.6295355</v>
      </c>
      <c r="F100">
        <v>8.8047152000000004E-2</v>
      </c>
      <c r="G100">
        <v>9002.5414550000005</v>
      </c>
      <c r="H100">
        <v>37.989262770000003</v>
      </c>
      <c r="I100">
        <v>19.364313849999998</v>
      </c>
      <c r="J100">
        <v>0.131121235</v>
      </c>
      <c r="K100">
        <v>90.722936610000005</v>
      </c>
      <c r="L100">
        <v>11.118909840000001</v>
      </c>
      <c r="M100">
        <v>118</v>
      </c>
      <c r="N100" t="s">
        <v>1684</v>
      </c>
      <c r="O100" t="s">
        <v>484</v>
      </c>
      <c r="Q100" t="s">
        <v>1682</v>
      </c>
      <c r="R100" t="s">
        <v>325</v>
      </c>
      <c r="S100" t="s">
        <v>44</v>
      </c>
      <c r="T100" t="s">
        <v>1682</v>
      </c>
    </row>
    <row r="101" spans="1:20" x14ac:dyDescent="0.25">
      <c r="A101" t="s">
        <v>485</v>
      </c>
      <c r="B101" t="s">
        <v>485</v>
      </c>
      <c r="C101" t="s">
        <v>483</v>
      </c>
      <c r="D101" t="s">
        <v>2019</v>
      </c>
      <c r="E101">
        <v>115.72983549999999</v>
      </c>
      <c r="F101">
        <v>8.3840255000000002E-2</v>
      </c>
      <c r="G101">
        <v>9521.1945290000003</v>
      </c>
      <c r="H101">
        <v>36.186463269999997</v>
      </c>
      <c r="I101">
        <v>17.908918799999999</v>
      </c>
      <c r="J101">
        <v>0.132430298</v>
      </c>
      <c r="K101">
        <v>87.11577518</v>
      </c>
      <c r="L101">
        <v>11.626516349999999</v>
      </c>
      <c r="M101">
        <v>109</v>
      </c>
      <c r="N101" t="s">
        <v>1684</v>
      </c>
      <c r="O101" t="s">
        <v>487</v>
      </c>
      <c r="Q101" t="s">
        <v>1682</v>
      </c>
      <c r="R101" t="s">
        <v>325</v>
      </c>
      <c r="S101" t="s">
        <v>44</v>
      </c>
      <c r="T101" t="s">
        <v>1682</v>
      </c>
    </row>
    <row r="102" spans="1:20" x14ac:dyDescent="0.25">
      <c r="A102" t="s">
        <v>492</v>
      </c>
      <c r="B102" t="s">
        <v>492</v>
      </c>
      <c r="C102" t="s">
        <v>494</v>
      </c>
      <c r="D102" t="s">
        <v>1704</v>
      </c>
      <c r="E102">
        <v>79.198480149999995</v>
      </c>
      <c r="F102">
        <v>0.147778668</v>
      </c>
      <c r="G102">
        <v>6565.2884219999996</v>
      </c>
      <c r="H102">
        <v>16.089394370000001</v>
      </c>
      <c r="I102">
        <v>4.0363409289999996</v>
      </c>
      <c r="J102">
        <v>0.30756123899999999</v>
      </c>
      <c r="K102">
        <v>36.287288599999997</v>
      </c>
      <c r="L102">
        <v>17.101964540000001</v>
      </c>
      <c r="M102">
        <v>31</v>
      </c>
      <c r="N102" t="s">
        <v>1682</v>
      </c>
      <c r="O102" t="s">
        <v>495</v>
      </c>
      <c r="Q102" t="s">
        <v>1682</v>
      </c>
      <c r="R102" t="s">
        <v>30</v>
      </c>
      <c r="S102" t="s">
        <v>27</v>
      </c>
      <c r="T102" t="s">
        <v>1682</v>
      </c>
    </row>
    <row r="103" spans="1:20" x14ac:dyDescent="0.25">
      <c r="A103" t="s">
        <v>496</v>
      </c>
      <c r="B103" t="s">
        <v>496</v>
      </c>
      <c r="C103" t="s">
        <v>494</v>
      </c>
      <c r="D103" t="s">
        <v>2018</v>
      </c>
      <c r="E103">
        <v>85.638026909999994</v>
      </c>
      <c r="F103">
        <v>0.10736430700000001</v>
      </c>
      <c r="G103">
        <v>8632.0588709999993</v>
      </c>
      <c r="H103">
        <v>21.127674460000001</v>
      </c>
      <c r="I103">
        <v>5.5548433380000004</v>
      </c>
      <c r="J103">
        <v>0.23558122000000001</v>
      </c>
      <c r="K103">
        <v>39.478667919999999</v>
      </c>
      <c r="L103">
        <v>18.293987560000001</v>
      </c>
      <c r="M103">
        <v>49</v>
      </c>
      <c r="N103" t="s">
        <v>1689</v>
      </c>
      <c r="O103" t="s">
        <v>497</v>
      </c>
      <c r="Q103" t="s">
        <v>1682</v>
      </c>
      <c r="R103" t="s">
        <v>30</v>
      </c>
      <c r="S103" t="s">
        <v>27</v>
      </c>
      <c r="T103" t="s">
        <v>1682</v>
      </c>
    </row>
    <row r="104" spans="1:20" x14ac:dyDescent="0.25">
      <c r="A104" t="s">
        <v>498</v>
      </c>
      <c r="B104" t="s">
        <v>498</v>
      </c>
      <c r="C104" t="s">
        <v>494</v>
      </c>
      <c r="D104" t="s">
        <v>2017</v>
      </c>
      <c r="E104">
        <v>93.879908029999996</v>
      </c>
      <c r="F104">
        <v>0.14372832399999999</v>
      </c>
      <c r="G104">
        <v>12780.828219999999</v>
      </c>
      <c r="H104">
        <v>15.39031305</v>
      </c>
      <c r="I104">
        <v>3.645928622</v>
      </c>
      <c r="J104">
        <v>0.31540141700000002</v>
      </c>
      <c r="K104">
        <v>39.211634920000002</v>
      </c>
      <c r="L104">
        <v>18.643883500000001</v>
      </c>
      <c r="M104">
        <v>94</v>
      </c>
      <c r="N104" t="s">
        <v>1689</v>
      </c>
      <c r="O104" t="s">
        <v>499</v>
      </c>
      <c r="Q104" t="s">
        <v>1682</v>
      </c>
      <c r="R104" t="s">
        <v>30</v>
      </c>
      <c r="S104" t="s">
        <v>27</v>
      </c>
      <c r="T104" t="s">
        <v>1682</v>
      </c>
    </row>
    <row r="105" spans="1:20" x14ac:dyDescent="0.25">
      <c r="A105" t="s">
        <v>500</v>
      </c>
      <c r="B105" t="s">
        <v>500</v>
      </c>
      <c r="C105" t="s">
        <v>494</v>
      </c>
      <c r="D105" t="s">
        <v>1970</v>
      </c>
      <c r="E105">
        <v>44.652378990000003</v>
      </c>
      <c r="F105">
        <v>0.18751404899999999</v>
      </c>
      <c r="G105">
        <v>1694.774412</v>
      </c>
      <c r="H105">
        <v>12.711377179999999</v>
      </c>
      <c r="I105">
        <v>3.1606545370000001</v>
      </c>
      <c r="J105">
        <v>0.40527873199999997</v>
      </c>
      <c r="K105">
        <v>21.615877090000001</v>
      </c>
      <c r="L105">
        <v>17.728801520000001</v>
      </c>
      <c r="M105">
        <v>19</v>
      </c>
      <c r="N105" t="s">
        <v>1689</v>
      </c>
      <c r="O105" t="s">
        <v>502</v>
      </c>
      <c r="Q105" t="s">
        <v>1682</v>
      </c>
      <c r="R105" t="s">
        <v>30</v>
      </c>
      <c r="S105" t="s">
        <v>27</v>
      </c>
      <c r="T105" t="s">
        <v>1682</v>
      </c>
    </row>
    <row r="106" spans="1:20" x14ac:dyDescent="0.25">
      <c r="A106" t="s">
        <v>503</v>
      </c>
      <c r="B106" t="s">
        <v>503</v>
      </c>
      <c r="C106" t="s">
        <v>494</v>
      </c>
      <c r="D106" t="s">
        <v>2016</v>
      </c>
      <c r="E106">
        <v>35.724392299999998</v>
      </c>
      <c r="F106">
        <v>0.19669104200000001</v>
      </c>
      <c r="G106">
        <v>804.99210459999995</v>
      </c>
      <c r="H106">
        <v>11.167200190000001</v>
      </c>
      <c r="I106">
        <v>2.890880187</v>
      </c>
      <c r="J106">
        <v>0.46958683600000001</v>
      </c>
      <c r="K106">
        <v>17.26818639</v>
      </c>
      <c r="L106">
        <v>17.640353409999999</v>
      </c>
      <c r="M106">
        <v>30</v>
      </c>
      <c r="N106" t="s">
        <v>1682</v>
      </c>
      <c r="O106" t="s">
        <v>505</v>
      </c>
      <c r="Q106" t="s">
        <v>1682</v>
      </c>
      <c r="R106" t="s">
        <v>30</v>
      </c>
      <c r="S106" t="s">
        <v>27</v>
      </c>
      <c r="T106" t="s">
        <v>1682</v>
      </c>
    </row>
    <row r="107" spans="1:20" x14ac:dyDescent="0.25">
      <c r="A107" t="s">
        <v>506</v>
      </c>
      <c r="B107" t="s">
        <v>1687</v>
      </c>
      <c r="C107" t="s">
        <v>1686</v>
      </c>
      <c r="D107" t="s">
        <v>1685</v>
      </c>
      <c r="E107">
        <v>24.97865234</v>
      </c>
      <c r="F107">
        <v>2.028049158</v>
      </c>
      <c r="G107">
        <v>411.04156870000003</v>
      </c>
      <c r="H107">
        <v>5.8786442240000003</v>
      </c>
      <c r="I107">
        <v>1.137615738</v>
      </c>
      <c r="J107">
        <v>1.627238776</v>
      </c>
      <c r="K107">
        <v>20.982528840000001</v>
      </c>
      <c r="L107">
        <v>25.320883500000001</v>
      </c>
      <c r="M107">
        <v>13</v>
      </c>
      <c r="N107" t="s">
        <v>1698</v>
      </c>
      <c r="O107" t="s">
        <v>1849</v>
      </c>
      <c r="Q107" t="s">
        <v>1695</v>
      </c>
      <c r="R107" t="s">
        <v>226</v>
      </c>
      <c r="S107" t="s">
        <v>27</v>
      </c>
      <c r="T107" t="s">
        <v>1695</v>
      </c>
    </row>
    <row r="108" spans="1:20" x14ac:dyDescent="0.25">
      <c r="A108" t="s">
        <v>508</v>
      </c>
      <c r="B108" t="s">
        <v>508</v>
      </c>
      <c r="C108" t="s">
        <v>506</v>
      </c>
      <c r="D108" t="s">
        <v>2015</v>
      </c>
      <c r="E108">
        <v>8.5229199819999995</v>
      </c>
      <c r="F108">
        <v>1.0555177120000001</v>
      </c>
      <c r="G108">
        <v>5.6766346670000001</v>
      </c>
      <c r="H108">
        <v>2.2602860300000001</v>
      </c>
      <c r="I108">
        <v>0.70467487500000003</v>
      </c>
      <c r="J108">
        <v>2.3514368129999998</v>
      </c>
      <c r="K108">
        <v>5.0841424990000004</v>
      </c>
      <c r="L108">
        <v>18.603241090000001</v>
      </c>
      <c r="M108">
        <v>8</v>
      </c>
      <c r="N108" t="s">
        <v>1698</v>
      </c>
      <c r="O108" t="s">
        <v>510</v>
      </c>
      <c r="Q108" t="s">
        <v>1682</v>
      </c>
      <c r="R108" t="s">
        <v>226</v>
      </c>
      <c r="S108" t="s">
        <v>27</v>
      </c>
      <c r="T108" t="s">
        <v>1695</v>
      </c>
    </row>
    <row r="109" spans="1:20" x14ac:dyDescent="0.25">
      <c r="A109" t="s">
        <v>511</v>
      </c>
      <c r="B109" t="s">
        <v>511</v>
      </c>
      <c r="C109" t="s">
        <v>506</v>
      </c>
      <c r="D109" t="s">
        <v>2014</v>
      </c>
      <c r="E109">
        <v>7.6776159020000003</v>
      </c>
      <c r="F109">
        <v>1.695024952</v>
      </c>
      <c r="G109">
        <v>3.869858588</v>
      </c>
      <c r="H109">
        <v>1.4317334799999999</v>
      </c>
      <c r="I109">
        <v>0.44562879100000002</v>
      </c>
      <c r="J109">
        <v>3.699227268</v>
      </c>
      <c r="K109">
        <v>4.5248413699999999</v>
      </c>
      <c r="L109">
        <v>22.086175520000001</v>
      </c>
      <c r="M109">
        <v>11</v>
      </c>
      <c r="N109" t="s">
        <v>1695</v>
      </c>
      <c r="O109" t="s">
        <v>2013</v>
      </c>
      <c r="Q109" t="s">
        <v>1695</v>
      </c>
      <c r="R109" t="s">
        <v>226</v>
      </c>
      <c r="S109" t="s">
        <v>27</v>
      </c>
      <c r="T109" t="s">
        <v>1695</v>
      </c>
    </row>
    <row r="110" spans="1:20" x14ac:dyDescent="0.25">
      <c r="A110" t="s">
        <v>514</v>
      </c>
      <c r="B110" t="s">
        <v>514</v>
      </c>
      <c r="C110" t="s">
        <v>506</v>
      </c>
      <c r="D110" t="s">
        <v>2012</v>
      </c>
      <c r="E110">
        <v>8.5229199819999995</v>
      </c>
      <c r="F110">
        <v>1.0555177120000001</v>
      </c>
      <c r="G110">
        <v>5.6766346670000001</v>
      </c>
      <c r="H110">
        <v>2.2602860300000001</v>
      </c>
      <c r="I110">
        <v>0.70467487500000003</v>
      </c>
      <c r="J110">
        <v>2.3514368129999998</v>
      </c>
      <c r="K110">
        <v>5.0841424990000004</v>
      </c>
      <c r="L110">
        <v>18.603241090000001</v>
      </c>
      <c r="M110">
        <v>9</v>
      </c>
      <c r="N110" t="s">
        <v>1698</v>
      </c>
      <c r="O110" t="s">
        <v>516</v>
      </c>
      <c r="Q110" t="s">
        <v>1682</v>
      </c>
      <c r="R110" t="s">
        <v>226</v>
      </c>
      <c r="S110" t="s">
        <v>27</v>
      </c>
      <c r="T110" t="s">
        <v>1695</v>
      </c>
    </row>
    <row r="111" spans="1:20" x14ac:dyDescent="0.25">
      <c r="A111" t="s">
        <v>517</v>
      </c>
      <c r="B111" t="s">
        <v>517</v>
      </c>
      <c r="C111" t="s">
        <v>506</v>
      </c>
      <c r="D111" t="s">
        <v>2011</v>
      </c>
      <c r="E111">
        <v>8.5229199819999995</v>
      </c>
      <c r="F111">
        <v>1.0555177120000001</v>
      </c>
      <c r="G111">
        <v>5.6766346670000001</v>
      </c>
      <c r="H111">
        <v>2.2602860300000001</v>
      </c>
      <c r="I111">
        <v>0.70467487500000003</v>
      </c>
      <c r="J111">
        <v>2.3514368129999998</v>
      </c>
      <c r="K111">
        <v>5.0841424990000004</v>
      </c>
      <c r="L111">
        <v>18.603241090000001</v>
      </c>
      <c r="M111">
        <v>7</v>
      </c>
      <c r="N111" t="s">
        <v>1698</v>
      </c>
      <c r="O111" t="s">
        <v>519</v>
      </c>
      <c r="Q111" t="s">
        <v>1682</v>
      </c>
      <c r="R111" t="s">
        <v>226</v>
      </c>
      <c r="S111" t="s">
        <v>27</v>
      </c>
      <c r="T111" t="s">
        <v>1695</v>
      </c>
    </row>
    <row r="112" spans="1:20" x14ac:dyDescent="0.25">
      <c r="A112" t="s">
        <v>523</v>
      </c>
      <c r="B112" t="s">
        <v>523</v>
      </c>
      <c r="C112" t="s">
        <v>520</v>
      </c>
      <c r="D112" t="s">
        <v>2010</v>
      </c>
      <c r="E112">
        <v>74.331494609999993</v>
      </c>
      <c r="F112">
        <v>0.174287102</v>
      </c>
      <c r="G112">
        <v>4727.5288769999997</v>
      </c>
      <c r="H112">
        <v>7.7657295949999998</v>
      </c>
      <c r="I112">
        <v>1.6669547410000001</v>
      </c>
      <c r="J112">
        <v>0.182475253</v>
      </c>
      <c r="K112">
        <v>31.27497722</v>
      </c>
      <c r="L112">
        <v>17.34008854</v>
      </c>
      <c r="M112">
        <v>87</v>
      </c>
      <c r="N112" t="s">
        <v>1682</v>
      </c>
      <c r="O112" t="s">
        <v>524</v>
      </c>
      <c r="Q112" t="s">
        <v>1682</v>
      </c>
      <c r="R112" t="s">
        <v>30</v>
      </c>
      <c r="S112" t="s">
        <v>27</v>
      </c>
      <c r="T112" t="s">
        <v>1682</v>
      </c>
    </row>
    <row r="113" spans="1:20" x14ac:dyDescent="0.25">
      <c r="A113" t="s">
        <v>525</v>
      </c>
      <c r="B113" t="s">
        <v>525</v>
      </c>
      <c r="C113" t="s">
        <v>520</v>
      </c>
      <c r="D113" t="s">
        <v>1692</v>
      </c>
      <c r="E113">
        <v>59.706910989999997</v>
      </c>
      <c r="F113">
        <v>0.15774285299999999</v>
      </c>
      <c r="G113">
        <v>2599.6669780000002</v>
      </c>
      <c r="H113">
        <v>10.58135753</v>
      </c>
      <c r="I113">
        <v>2.3615057149999998</v>
      </c>
      <c r="J113">
        <v>0.20972010099999999</v>
      </c>
      <c r="K113">
        <v>26.542880350000001</v>
      </c>
      <c r="L113">
        <v>19.689378080000001</v>
      </c>
      <c r="M113">
        <v>47</v>
      </c>
      <c r="N113" t="s">
        <v>1689</v>
      </c>
      <c r="O113" t="s">
        <v>527</v>
      </c>
      <c r="Q113" t="s">
        <v>1695</v>
      </c>
      <c r="R113" t="s">
        <v>30</v>
      </c>
      <c r="S113" t="s">
        <v>27</v>
      </c>
      <c r="T113" t="s">
        <v>1682</v>
      </c>
    </row>
    <row r="114" spans="1:20" x14ac:dyDescent="0.25">
      <c r="A114" t="s">
        <v>528</v>
      </c>
      <c r="B114" t="s">
        <v>528</v>
      </c>
      <c r="C114" t="s">
        <v>530</v>
      </c>
      <c r="D114" t="s">
        <v>2009</v>
      </c>
      <c r="E114">
        <v>26.659192789999999</v>
      </c>
      <c r="F114">
        <v>0.29066983800000001</v>
      </c>
      <c r="G114">
        <v>156.18220350000001</v>
      </c>
      <c r="H114">
        <v>13.00161194</v>
      </c>
      <c r="I114">
        <v>3.0519957500000001</v>
      </c>
      <c r="J114">
        <v>0.37744725299999998</v>
      </c>
      <c r="K114">
        <v>16.781321290000001</v>
      </c>
      <c r="L114">
        <v>13.6854193</v>
      </c>
      <c r="M114">
        <v>29</v>
      </c>
      <c r="N114" t="s">
        <v>1682</v>
      </c>
      <c r="O114" t="s">
        <v>531</v>
      </c>
      <c r="Q114" t="s">
        <v>1682</v>
      </c>
      <c r="R114" t="s">
        <v>163</v>
      </c>
      <c r="S114" t="s">
        <v>163</v>
      </c>
      <c r="T114" t="s">
        <v>1682</v>
      </c>
    </row>
    <row r="115" spans="1:20" x14ac:dyDescent="0.25">
      <c r="A115" t="s">
        <v>532</v>
      </c>
      <c r="B115" t="s">
        <v>532</v>
      </c>
      <c r="C115" t="s">
        <v>530</v>
      </c>
      <c r="D115" t="s">
        <v>2008</v>
      </c>
      <c r="E115">
        <v>27.311887179999999</v>
      </c>
      <c r="F115">
        <v>0.30973211</v>
      </c>
      <c r="G115">
        <v>182.84832890000001</v>
      </c>
      <c r="H115">
        <v>12.22999081</v>
      </c>
      <c r="I115">
        <v>2.7132369550000002</v>
      </c>
      <c r="J115">
        <v>0.39034555300000001</v>
      </c>
      <c r="K115">
        <v>16.636099269999999</v>
      </c>
      <c r="L115">
        <v>14.15952229</v>
      </c>
      <c r="M115">
        <v>11</v>
      </c>
      <c r="N115" t="s">
        <v>1682</v>
      </c>
      <c r="O115" t="s">
        <v>534</v>
      </c>
      <c r="Q115" t="s">
        <v>1682</v>
      </c>
      <c r="R115" t="s">
        <v>163</v>
      </c>
      <c r="S115" t="s">
        <v>163</v>
      </c>
      <c r="T115" t="s">
        <v>1682</v>
      </c>
    </row>
    <row r="116" spans="1:20" x14ac:dyDescent="0.25">
      <c r="A116" t="s">
        <v>535</v>
      </c>
      <c r="B116" t="s">
        <v>2007</v>
      </c>
      <c r="C116" t="s">
        <v>536</v>
      </c>
      <c r="D116" t="s">
        <v>2006</v>
      </c>
      <c r="E116">
        <v>8.7499225040000006</v>
      </c>
      <c r="F116">
        <v>0.70198307800000004</v>
      </c>
      <c r="G116">
        <v>6.998484994</v>
      </c>
      <c r="H116">
        <v>3.7740616949999999</v>
      </c>
      <c r="I116">
        <v>1.083017178</v>
      </c>
      <c r="J116">
        <v>1.336621101</v>
      </c>
      <c r="K116">
        <v>5.4452076470000002</v>
      </c>
      <c r="L116">
        <v>17.923995210000001</v>
      </c>
      <c r="M116">
        <v>4</v>
      </c>
      <c r="N116" t="s">
        <v>1682</v>
      </c>
      <c r="O116" t="s">
        <v>537</v>
      </c>
      <c r="Q116" t="s">
        <v>1682</v>
      </c>
      <c r="R116" t="s">
        <v>125</v>
      </c>
      <c r="S116" t="s">
        <v>27</v>
      </c>
      <c r="T116" t="s">
        <v>1682</v>
      </c>
    </row>
    <row r="117" spans="1:20" x14ac:dyDescent="0.25">
      <c r="A117" t="s">
        <v>538</v>
      </c>
      <c r="B117" t="s">
        <v>538</v>
      </c>
      <c r="C117" t="s">
        <v>539</v>
      </c>
      <c r="D117" t="s">
        <v>2005</v>
      </c>
      <c r="E117">
        <v>20.747245329999998</v>
      </c>
      <c r="F117">
        <v>0.24868399899999999</v>
      </c>
      <c r="G117">
        <v>153.34424469999999</v>
      </c>
      <c r="H117">
        <v>8.45057087</v>
      </c>
      <c r="I117">
        <v>1.804819247</v>
      </c>
      <c r="J117">
        <v>0.49038617299999998</v>
      </c>
      <c r="K117">
        <v>9.6768835089999996</v>
      </c>
      <c r="L117">
        <v>18.917543890000001</v>
      </c>
      <c r="M117">
        <v>20</v>
      </c>
      <c r="N117" t="s">
        <v>1689</v>
      </c>
      <c r="O117" t="s">
        <v>540</v>
      </c>
      <c r="Q117" t="s">
        <v>1682</v>
      </c>
      <c r="R117" t="s">
        <v>30</v>
      </c>
      <c r="S117" t="s">
        <v>27</v>
      </c>
      <c r="T117" t="s">
        <v>1682</v>
      </c>
    </row>
    <row r="118" spans="1:20" x14ac:dyDescent="0.25">
      <c r="A118" t="s">
        <v>541</v>
      </c>
      <c r="B118" t="s">
        <v>541</v>
      </c>
      <c r="C118" t="s">
        <v>539</v>
      </c>
      <c r="D118" t="s">
        <v>1839</v>
      </c>
      <c r="E118">
        <v>32.601478819999997</v>
      </c>
      <c r="F118">
        <v>0.22922084300000001</v>
      </c>
      <c r="G118">
        <v>619.09868189999997</v>
      </c>
      <c r="H118">
        <v>11.02185259</v>
      </c>
      <c r="I118">
        <v>2.61961735</v>
      </c>
      <c r="J118">
        <v>0.47989506999999998</v>
      </c>
      <c r="K118">
        <v>16.027859280000001</v>
      </c>
      <c r="L118">
        <v>21.190845070000002</v>
      </c>
      <c r="M118">
        <v>22</v>
      </c>
      <c r="N118" t="s">
        <v>1689</v>
      </c>
      <c r="O118" t="s">
        <v>543</v>
      </c>
      <c r="Q118" t="s">
        <v>1682</v>
      </c>
      <c r="R118" t="s">
        <v>30</v>
      </c>
      <c r="S118" t="s">
        <v>27</v>
      </c>
      <c r="T118" t="s">
        <v>1682</v>
      </c>
    </row>
    <row r="119" spans="1:20" x14ac:dyDescent="0.25">
      <c r="A119" t="s">
        <v>544</v>
      </c>
      <c r="B119" t="s">
        <v>2004</v>
      </c>
      <c r="C119" t="s">
        <v>539</v>
      </c>
      <c r="D119" t="s">
        <v>2003</v>
      </c>
      <c r="E119">
        <v>41.25895697</v>
      </c>
      <c r="F119">
        <v>0.147377273</v>
      </c>
      <c r="G119">
        <v>1376.4089719999999</v>
      </c>
      <c r="H119">
        <v>21.375802109999999</v>
      </c>
      <c r="I119">
        <v>4.7305180839999998</v>
      </c>
      <c r="J119">
        <v>0.27290525999999998</v>
      </c>
      <c r="K119">
        <v>21.437113650000001</v>
      </c>
      <c r="L119">
        <v>18.740309409999998</v>
      </c>
      <c r="M119">
        <v>49</v>
      </c>
      <c r="N119" t="s">
        <v>1682</v>
      </c>
      <c r="O119" t="s">
        <v>546</v>
      </c>
      <c r="Q119" t="s">
        <v>1682</v>
      </c>
      <c r="R119" t="s">
        <v>30</v>
      </c>
      <c r="S119" t="s">
        <v>27</v>
      </c>
      <c r="T119" t="s">
        <v>1682</v>
      </c>
    </row>
    <row r="120" spans="1:20" x14ac:dyDescent="0.25">
      <c r="A120" t="s">
        <v>547</v>
      </c>
      <c r="B120" t="s">
        <v>547</v>
      </c>
      <c r="C120" t="s">
        <v>539</v>
      </c>
      <c r="D120" t="s">
        <v>2002</v>
      </c>
      <c r="E120">
        <v>27.333496010000001</v>
      </c>
      <c r="F120">
        <v>0.27636902899999999</v>
      </c>
      <c r="G120">
        <v>356.09777559999998</v>
      </c>
      <c r="H120">
        <v>9.4972623929999997</v>
      </c>
      <c r="I120">
        <v>2.2375682440000002</v>
      </c>
      <c r="J120">
        <v>0.56396246999999999</v>
      </c>
      <c r="K120">
        <v>13.792747179999999</v>
      </c>
      <c r="L120">
        <v>20.767142379999999</v>
      </c>
      <c r="M120">
        <v>49</v>
      </c>
      <c r="N120" t="s">
        <v>1689</v>
      </c>
      <c r="O120" t="s">
        <v>548</v>
      </c>
      <c r="Q120" t="s">
        <v>1682</v>
      </c>
      <c r="R120" t="s">
        <v>30</v>
      </c>
      <c r="S120" t="s">
        <v>27</v>
      </c>
      <c r="T120" t="s">
        <v>1682</v>
      </c>
    </row>
    <row r="121" spans="1:20" x14ac:dyDescent="0.25">
      <c r="A121" t="s">
        <v>549</v>
      </c>
      <c r="B121" t="s">
        <v>549</v>
      </c>
      <c r="C121" t="s">
        <v>539</v>
      </c>
      <c r="D121" t="s">
        <v>2001</v>
      </c>
      <c r="E121" t="s">
        <v>25</v>
      </c>
      <c r="F121" t="s">
        <v>25</v>
      </c>
      <c r="G121" t="s">
        <v>25</v>
      </c>
      <c r="H121" t="s">
        <v>25</v>
      </c>
      <c r="I121" t="s">
        <v>25</v>
      </c>
      <c r="J121" t="s">
        <v>25</v>
      </c>
      <c r="K121" t="s">
        <v>25</v>
      </c>
      <c r="L121" t="s">
        <v>25</v>
      </c>
      <c r="M121">
        <v>44</v>
      </c>
      <c r="N121" t="s">
        <v>1682</v>
      </c>
      <c r="O121" t="s">
        <v>550</v>
      </c>
      <c r="Q121" t="s">
        <v>1682</v>
      </c>
      <c r="R121" t="s">
        <v>30</v>
      </c>
      <c r="S121" t="s">
        <v>27</v>
      </c>
      <c r="T121" t="s">
        <v>1682</v>
      </c>
    </row>
    <row r="122" spans="1:20" x14ac:dyDescent="0.25">
      <c r="A122" t="s">
        <v>551</v>
      </c>
      <c r="B122" t="s">
        <v>551</v>
      </c>
      <c r="C122" t="s">
        <v>539</v>
      </c>
      <c r="D122" t="s">
        <v>1969</v>
      </c>
      <c r="E122">
        <v>33.722181980000002</v>
      </c>
      <c r="F122">
        <v>0.23245290199999999</v>
      </c>
      <c r="G122">
        <v>675.13248610000005</v>
      </c>
      <c r="H122">
        <v>9.6044481749999999</v>
      </c>
      <c r="I122">
        <v>2.4483562569999999</v>
      </c>
      <c r="J122">
        <v>0.51376066899999995</v>
      </c>
      <c r="K122">
        <v>16.468939460000001</v>
      </c>
      <c r="L122">
        <v>19.111225610000002</v>
      </c>
      <c r="M122">
        <v>48</v>
      </c>
      <c r="N122" t="s">
        <v>1689</v>
      </c>
      <c r="O122" t="s">
        <v>552</v>
      </c>
      <c r="Q122" t="s">
        <v>1682</v>
      </c>
      <c r="R122" t="s">
        <v>30</v>
      </c>
      <c r="S122" t="s">
        <v>27</v>
      </c>
      <c r="T122" t="s">
        <v>1682</v>
      </c>
    </row>
    <row r="123" spans="1:20" x14ac:dyDescent="0.25">
      <c r="A123" t="s">
        <v>554</v>
      </c>
      <c r="B123" t="s">
        <v>554</v>
      </c>
      <c r="C123" t="s">
        <v>553</v>
      </c>
      <c r="D123" t="s">
        <v>2000</v>
      </c>
      <c r="E123">
        <v>234.5787378</v>
      </c>
      <c r="F123">
        <v>7.0574667999999993E-2</v>
      </c>
      <c r="G123">
        <v>65185.481959999997</v>
      </c>
      <c r="H123">
        <v>23.188431210000001</v>
      </c>
      <c r="I123">
        <v>11.81551792</v>
      </c>
      <c r="J123">
        <v>0.13165063099999999</v>
      </c>
      <c r="K123">
        <v>134.62198549999999</v>
      </c>
      <c r="L123">
        <v>12.46797469</v>
      </c>
      <c r="M123">
        <v>235</v>
      </c>
      <c r="N123" t="s">
        <v>1682</v>
      </c>
      <c r="O123" t="s">
        <v>555</v>
      </c>
      <c r="P123" t="s">
        <v>1682</v>
      </c>
      <c r="Q123" t="s">
        <v>1682</v>
      </c>
      <c r="R123" t="s">
        <v>84</v>
      </c>
      <c r="S123" t="s">
        <v>44</v>
      </c>
      <c r="T123" t="s">
        <v>1682</v>
      </c>
    </row>
    <row r="124" spans="1:20" x14ac:dyDescent="0.25">
      <c r="A124" t="s">
        <v>556</v>
      </c>
      <c r="B124" t="s">
        <v>1999</v>
      </c>
      <c r="C124" t="s">
        <v>1325</v>
      </c>
      <c r="D124" t="s">
        <v>1998</v>
      </c>
      <c r="E124">
        <v>104.33809650000001</v>
      </c>
      <c r="F124">
        <v>0.14070381500000001</v>
      </c>
      <c r="G124">
        <v>6417.4517759999999</v>
      </c>
      <c r="H124">
        <v>15.87432149</v>
      </c>
      <c r="I124">
        <v>7.81621934</v>
      </c>
      <c r="J124">
        <v>0.25420649099999998</v>
      </c>
      <c r="K124">
        <v>69.101218970000005</v>
      </c>
      <c r="L124">
        <v>14.06143674</v>
      </c>
      <c r="M124">
        <v>70</v>
      </c>
      <c r="N124" t="s">
        <v>1684</v>
      </c>
      <c r="O124" t="s">
        <v>558</v>
      </c>
      <c r="P124" t="s">
        <v>1682</v>
      </c>
      <c r="Q124" t="s">
        <v>1682</v>
      </c>
      <c r="R124" t="s">
        <v>84</v>
      </c>
      <c r="S124" t="s">
        <v>44</v>
      </c>
      <c r="T124" t="s">
        <v>1682</v>
      </c>
    </row>
    <row r="125" spans="1:20" x14ac:dyDescent="0.25">
      <c r="A125" t="s">
        <v>559</v>
      </c>
      <c r="B125" t="s">
        <v>559</v>
      </c>
      <c r="C125" t="s">
        <v>553</v>
      </c>
      <c r="D125" t="s">
        <v>1997</v>
      </c>
      <c r="E125">
        <v>188.41443390000001</v>
      </c>
      <c r="F125">
        <v>9.2357231999999997E-2</v>
      </c>
      <c r="G125">
        <v>35336.333079999997</v>
      </c>
      <c r="H125">
        <v>17.716726019999999</v>
      </c>
      <c r="I125">
        <v>9.3564290680000006</v>
      </c>
      <c r="J125">
        <v>0.18453910500000001</v>
      </c>
      <c r="K125">
        <v>109.74717320000001</v>
      </c>
      <c r="L125">
        <v>14.71177655</v>
      </c>
      <c r="M125">
        <v>187</v>
      </c>
      <c r="N125" t="s">
        <v>1684</v>
      </c>
      <c r="O125" t="s">
        <v>561</v>
      </c>
      <c r="Q125" t="s">
        <v>1682</v>
      </c>
      <c r="R125" t="s">
        <v>84</v>
      </c>
      <c r="S125" t="s">
        <v>44</v>
      </c>
      <c r="T125" t="s">
        <v>1682</v>
      </c>
    </row>
    <row r="126" spans="1:20" x14ac:dyDescent="0.25">
      <c r="A126" t="s">
        <v>562</v>
      </c>
      <c r="B126" t="s">
        <v>562</v>
      </c>
      <c r="C126" t="s">
        <v>553</v>
      </c>
      <c r="D126" t="s">
        <v>1996</v>
      </c>
      <c r="E126">
        <v>179.71282049999999</v>
      </c>
      <c r="F126">
        <v>9.6715419999999996E-2</v>
      </c>
      <c r="G126">
        <v>27077.506799999999</v>
      </c>
      <c r="H126">
        <v>10.94759346</v>
      </c>
      <c r="I126">
        <v>5.9502940510000002</v>
      </c>
      <c r="J126">
        <v>0.24495983099999999</v>
      </c>
      <c r="K126">
        <v>87.423603790000001</v>
      </c>
      <c r="L126">
        <v>15.70030725</v>
      </c>
      <c r="M126">
        <v>143</v>
      </c>
      <c r="N126" t="s">
        <v>1684</v>
      </c>
      <c r="O126" t="s">
        <v>563</v>
      </c>
      <c r="Q126" t="s">
        <v>1682</v>
      </c>
      <c r="R126" t="s">
        <v>84</v>
      </c>
      <c r="S126" t="s">
        <v>44</v>
      </c>
      <c r="T126" t="s">
        <v>1682</v>
      </c>
    </row>
    <row r="127" spans="1:20" x14ac:dyDescent="0.25">
      <c r="A127" t="s">
        <v>564</v>
      </c>
      <c r="B127" t="s">
        <v>564</v>
      </c>
      <c r="C127" t="s">
        <v>566</v>
      </c>
      <c r="D127" t="s">
        <v>1976</v>
      </c>
      <c r="E127">
        <v>29.485711080000002</v>
      </c>
      <c r="F127">
        <v>0.30621795299999999</v>
      </c>
      <c r="G127">
        <v>267.21364310000001</v>
      </c>
      <c r="H127">
        <v>7.7319393700000001</v>
      </c>
      <c r="I127">
        <v>2.667259252</v>
      </c>
      <c r="J127">
        <v>0.67508287099999997</v>
      </c>
      <c r="K127">
        <v>16.86864418</v>
      </c>
      <c r="L127">
        <v>16.7782144</v>
      </c>
      <c r="M127">
        <v>10</v>
      </c>
      <c r="N127" t="s">
        <v>1698</v>
      </c>
      <c r="O127" t="s">
        <v>567</v>
      </c>
      <c r="Q127" t="s">
        <v>1682</v>
      </c>
      <c r="R127" t="s">
        <v>231</v>
      </c>
      <c r="S127" t="s">
        <v>27</v>
      </c>
      <c r="T127" t="s">
        <v>1695</v>
      </c>
    </row>
    <row r="128" spans="1:20" x14ac:dyDescent="0.25">
      <c r="A128" t="s">
        <v>568</v>
      </c>
      <c r="B128" t="s">
        <v>568</v>
      </c>
      <c r="C128" t="s">
        <v>570</v>
      </c>
      <c r="D128" t="s">
        <v>1995</v>
      </c>
      <c r="E128">
        <v>94.107014190000001</v>
      </c>
      <c r="F128">
        <v>0.209076224</v>
      </c>
      <c r="G128">
        <v>4288.1874900000003</v>
      </c>
      <c r="H128">
        <v>12.24451535</v>
      </c>
      <c r="I128">
        <v>3.6408250390000001</v>
      </c>
      <c r="J128">
        <v>0.34614086199999999</v>
      </c>
      <c r="K128">
        <v>48.074610509999999</v>
      </c>
      <c r="L128">
        <v>12.570180669999999</v>
      </c>
      <c r="M128">
        <v>23</v>
      </c>
      <c r="N128" t="s">
        <v>1689</v>
      </c>
      <c r="O128" t="s">
        <v>571</v>
      </c>
      <c r="Q128" t="s">
        <v>1682</v>
      </c>
      <c r="R128" t="s">
        <v>105</v>
      </c>
      <c r="S128" t="s">
        <v>27</v>
      </c>
      <c r="T128" t="s">
        <v>27</v>
      </c>
    </row>
    <row r="129" spans="1:20" x14ac:dyDescent="0.25">
      <c r="A129" t="s">
        <v>575</v>
      </c>
      <c r="B129" t="s">
        <v>575</v>
      </c>
      <c r="C129" t="s">
        <v>572</v>
      </c>
      <c r="D129" t="s">
        <v>1994</v>
      </c>
      <c r="E129">
        <v>38.591116900000003</v>
      </c>
      <c r="F129">
        <v>0.352035021</v>
      </c>
      <c r="G129">
        <v>627.08228650000001</v>
      </c>
      <c r="H129">
        <v>9.3933637020000003</v>
      </c>
      <c r="I129">
        <v>2.2830931149999998</v>
      </c>
      <c r="J129">
        <v>0.58258206599999995</v>
      </c>
      <c r="K129">
        <v>21.373183789999999</v>
      </c>
      <c r="L129">
        <v>19.624155049999999</v>
      </c>
      <c r="M129">
        <v>21</v>
      </c>
      <c r="N129" t="s">
        <v>1682</v>
      </c>
      <c r="O129" t="s">
        <v>576</v>
      </c>
      <c r="P129" t="s">
        <v>1682</v>
      </c>
      <c r="Q129" t="s">
        <v>1682</v>
      </c>
      <c r="R129" t="s">
        <v>30</v>
      </c>
      <c r="S129" t="s">
        <v>27</v>
      </c>
      <c r="T129" t="s">
        <v>1682</v>
      </c>
    </row>
    <row r="130" spans="1:20" x14ac:dyDescent="0.25">
      <c r="A130" t="s">
        <v>577</v>
      </c>
      <c r="B130" t="s">
        <v>577</v>
      </c>
      <c r="C130" t="s">
        <v>578</v>
      </c>
      <c r="D130" t="s">
        <v>1993</v>
      </c>
      <c r="E130">
        <v>36.855349029999999</v>
      </c>
      <c r="F130">
        <v>0.32089184100000001</v>
      </c>
      <c r="G130">
        <v>379.17638460000001</v>
      </c>
      <c r="H130">
        <v>8.7353818069999996</v>
      </c>
      <c r="I130">
        <v>2.5273573859999998</v>
      </c>
      <c r="J130">
        <v>0.55662236200000004</v>
      </c>
      <c r="K130">
        <v>20.819943259999999</v>
      </c>
      <c r="L130">
        <v>14.82918514</v>
      </c>
      <c r="M130">
        <v>23</v>
      </c>
      <c r="N130" t="s">
        <v>1682</v>
      </c>
      <c r="O130" t="s">
        <v>579</v>
      </c>
      <c r="Q130" t="s">
        <v>1682</v>
      </c>
      <c r="R130" t="s">
        <v>206</v>
      </c>
      <c r="S130" t="s">
        <v>27</v>
      </c>
      <c r="T130" t="s">
        <v>1682</v>
      </c>
    </row>
    <row r="131" spans="1:20" x14ac:dyDescent="0.25">
      <c r="A131" t="s">
        <v>580</v>
      </c>
      <c r="B131" t="s">
        <v>580</v>
      </c>
      <c r="C131" t="s">
        <v>578</v>
      </c>
      <c r="D131" t="s">
        <v>1992</v>
      </c>
      <c r="E131">
        <v>36.855349029999999</v>
      </c>
      <c r="F131">
        <v>0.32089184100000001</v>
      </c>
      <c r="G131">
        <v>379.17638460000001</v>
      </c>
      <c r="H131">
        <v>8.7353818069999996</v>
      </c>
      <c r="I131">
        <v>2.5273573859999998</v>
      </c>
      <c r="J131">
        <v>0.55662236200000004</v>
      </c>
      <c r="K131">
        <v>20.819943259999999</v>
      </c>
      <c r="L131">
        <v>14.82918514</v>
      </c>
      <c r="M131">
        <v>42</v>
      </c>
      <c r="N131" t="s">
        <v>1684</v>
      </c>
      <c r="O131" t="s">
        <v>579</v>
      </c>
      <c r="P131" t="s">
        <v>1682</v>
      </c>
      <c r="Q131" t="s">
        <v>1682</v>
      </c>
      <c r="R131" t="s">
        <v>206</v>
      </c>
      <c r="S131" t="s">
        <v>27</v>
      </c>
      <c r="T131" t="s">
        <v>1682</v>
      </c>
    </row>
    <row r="132" spans="1:20" x14ac:dyDescent="0.25">
      <c r="A132" t="s">
        <v>582</v>
      </c>
      <c r="B132" t="s">
        <v>582</v>
      </c>
      <c r="C132" t="s">
        <v>584</v>
      </c>
      <c r="D132" t="s">
        <v>1846</v>
      </c>
      <c r="E132">
        <v>23.539756709999999</v>
      </c>
      <c r="F132">
        <v>0.42380031299999998</v>
      </c>
      <c r="G132">
        <v>85.869456880000001</v>
      </c>
      <c r="H132">
        <v>6.2735505910000002</v>
      </c>
      <c r="I132">
        <v>1.825042802</v>
      </c>
      <c r="J132">
        <v>0.66876808700000001</v>
      </c>
      <c r="K132">
        <v>14.26973939</v>
      </c>
      <c r="L132">
        <v>7.2395423320000001</v>
      </c>
      <c r="M132">
        <v>21</v>
      </c>
      <c r="N132" t="s">
        <v>1698</v>
      </c>
      <c r="O132" t="s">
        <v>585</v>
      </c>
      <c r="Q132" t="s">
        <v>1682</v>
      </c>
      <c r="R132" t="s">
        <v>144</v>
      </c>
      <c r="S132" t="s">
        <v>27</v>
      </c>
      <c r="T132" t="s">
        <v>1695</v>
      </c>
    </row>
    <row r="133" spans="1:20" x14ac:dyDescent="0.25">
      <c r="A133" t="s">
        <v>586</v>
      </c>
      <c r="B133" t="s">
        <v>586</v>
      </c>
      <c r="C133" t="s">
        <v>588</v>
      </c>
      <c r="D133" t="s">
        <v>1991</v>
      </c>
      <c r="E133">
        <v>6.6607742319999996</v>
      </c>
      <c r="F133">
        <v>1.0955117009999999</v>
      </c>
      <c r="G133">
        <v>2.7557356799999999</v>
      </c>
      <c r="H133">
        <v>2.3415302200000001</v>
      </c>
      <c r="I133">
        <v>0.71740122200000001</v>
      </c>
      <c r="J133">
        <v>2.3754547019999999</v>
      </c>
      <c r="K133">
        <v>4.1931898739999998</v>
      </c>
      <c r="L133">
        <v>16.300708100000001</v>
      </c>
      <c r="M133">
        <v>6</v>
      </c>
      <c r="N133" t="s">
        <v>1698</v>
      </c>
      <c r="O133" t="s">
        <v>589</v>
      </c>
      <c r="Q133" t="s">
        <v>1695</v>
      </c>
      <c r="R133" t="s">
        <v>226</v>
      </c>
      <c r="S133" t="s">
        <v>27</v>
      </c>
      <c r="T133" t="s">
        <v>1695</v>
      </c>
    </row>
    <row r="134" spans="1:20" x14ac:dyDescent="0.25">
      <c r="A134" t="s">
        <v>590</v>
      </c>
      <c r="B134" t="s">
        <v>590</v>
      </c>
      <c r="C134" t="s">
        <v>592</v>
      </c>
      <c r="D134" t="s">
        <v>1990</v>
      </c>
      <c r="E134">
        <v>37.251707109999998</v>
      </c>
      <c r="F134">
        <v>0.243394999</v>
      </c>
      <c r="G134">
        <v>507.60933979999999</v>
      </c>
      <c r="H134">
        <v>10.0510792</v>
      </c>
      <c r="I134">
        <v>3.4751132189999998</v>
      </c>
      <c r="J134">
        <v>0.47518698500000001</v>
      </c>
      <c r="K134">
        <v>23.647056880000001</v>
      </c>
      <c r="L134">
        <v>10.580401159999999</v>
      </c>
      <c r="M134">
        <v>45</v>
      </c>
      <c r="N134" t="s">
        <v>1682</v>
      </c>
      <c r="O134" t="s">
        <v>593</v>
      </c>
      <c r="P134" t="s">
        <v>1682</v>
      </c>
      <c r="Q134" t="s">
        <v>1682</v>
      </c>
      <c r="R134" t="s">
        <v>268</v>
      </c>
      <c r="S134" t="s">
        <v>268</v>
      </c>
      <c r="T134" t="s">
        <v>1682</v>
      </c>
    </row>
    <row r="135" spans="1:20" x14ac:dyDescent="0.25">
      <c r="A135" t="s">
        <v>596</v>
      </c>
      <c r="B135" t="s">
        <v>596</v>
      </c>
      <c r="C135" t="s">
        <v>594</v>
      </c>
      <c r="D135" t="s">
        <v>1989</v>
      </c>
      <c r="E135">
        <v>18.20784085</v>
      </c>
      <c r="F135">
        <v>0.48448519800000001</v>
      </c>
      <c r="G135">
        <v>36.559646890000003</v>
      </c>
      <c r="H135">
        <v>4.7532367950000003</v>
      </c>
      <c r="I135">
        <v>1.16282032</v>
      </c>
      <c r="J135">
        <v>0.85874790899999998</v>
      </c>
      <c r="K135">
        <v>10.22422003</v>
      </c>
      <c r="L135">
        <v>14.16980523</v>
      </c>
      <c r="M135">
        <v>28</v>
      </c>
      <c r="N135" t="s">
        <v>1695</v>
      </c>
      <c r="O135" t="s">
        <v>597</v>
      </c>
      <c r="Q135" t="s">
        <v>1695</v>
      </c>
      <c r="R135" t="s">
        <v>71</v>
      </c>
      <c r="S135" t="s">
        <v>27</v>
      </c>
      <c r="T135" t="s">
        <v>1695</v>
      </c>
    </row>
    <row r="136" spans="1:20" x14ac:dyDescent="0.25">
      <c r="A136" t="s">
        <v>598</v>
      </c>
      <c r="B136" t="s">
        <v>598</v>
      </c>
      <c r="C136" t="s">
        <v>601</v>
      </c>
      <c r="D136" t="s">
        <v>1988</v>
      </c>
      <c r="E136">
        <v>18.2326476</v>
      </c>
      <c r="F136">
        <v>0.96196835999999997</v>
      </c>
      <c r="G136">
        <v>11.68263825</v>
      </c>
      <c r="H136">
        <v>3.899769042</v>
      </c>
      <c r="I136">
        <v>0.88789541299999997</v>
      </c>
      <c r="J136">
        <v>1.065511573</v>
      </c>
      <c r="K136">
        <v>10.578999140000001</v>
      </c>
      <c r="L136">
        <v>17.63615351</v>
      </c>
      <c r="M136">
        <v>56</v>
      </c>
      <c r="N136" t="s">
        <v>1682</v>
      </c>
      <c r="O136" t="s">
        <v>602</v>
      </c>
      <c r="P136" t="s">
        <v>1682</v>
      </c>
      <c r="Q136" t="s">
        <v>1682</v>
      </c>
      <c r="R136" t="s">
        <v>599</v>
      </c>
      <c r="S136" t="s">
        <v>27</v>
      </c>
      <c r="T136" t="s">
        <v>1682</v>
      </c>
    </row>
    <row r="137" spans="1:20" x14ac:dyDescent="0.25">
      <c r="A137" t="s">
        <v>603</v>
      </c>
      <c r="B137" t="s">
        <v>603</v>
      </c>
      <c r="C137" t="s">
        <v>605</v>
      </c>
      <c r="D137" t="s">
        <v>1987</v>
      </c>
      <c r="E137">
        <v>29.627156530000001</v>
      </c>
      <c r="F137">
        <v>0.48031693199999997</v>
      </c>
      <c r="G137">
        <v>525.31959180000001</v>
      </c>
      <c r="H137">
        <v>5.9692973140000003</v>
      </c>
      <c r="I137">
        <v>1.832532853</v>
      </c>
      <c r="J137">
        <v>0.94231483699999996</v>
      </c>
      <c r="K137">
        <v>17.413589219999999</v>
      </c>
      <c r="L137">
        <v>19.107776000000001</v>
      </c>
      <c r="M137">
        <v>43</v>
      </c>
      <c r="N137" t="s">
        <v>1682</v>
      </c>
      <c r="O137" t="s">
        <v>606</v>
      </c>
      <c r="Q137" t="s">
        <v>1682</v>
      </c>
      <c r="R137" t="s">
        <v>194</v>
      </c>
      <c r="S137" t="s">
        <v>27</v>
      </c>
      <c r="T137" t="s">
        <v>1682</v>
      </c>
    </row>
    <row r="138" spans="1:20" x14ac:dyDescent="0.25">
      <c r="A138" t="s">
        <v>607</v>
      </c>
      <c r="B138" t="s">
        <v>607</v>
      </c>
      <c r="C138" t="s">
        <v>610</v>
      </c>
      <c r="D138" t="s">
        <v>1986</v>
      </c>
      <c r="E138">
        <v>68.453819620000004</v>
      </c>
      <c r="F138">
        <v>0.16795115699999999</v>
      </c>
      <c r="G138">
        <v>3612.4236780000001</v>
      </c>
      <c r="H138">
        <v>21.20398209</v>
      </c>
      <c r="I138">
        <v>4.6924696279999996</v>
      </c>
      <c r="J138">
        <v>0.22291498300000001</v>
      </c>
      <c r="K138">
        <v>37.628057009999999</v>
      </c>
      <c r="L138">
        <v>16.93231325</v>
      </c>
      <c r="M138">
        <v>21</v>
      </c>
      <c r="N138" t="s">
        <v>1684</v>
      </c>
      <c r="O138" t="s">
        <v>611</v>
      </c>
      <c r="Q138" t="s">
        <v>1682</v>
      </c>
      <c r="R138" t="s">
        <v>30</v>
      </c>
      <c r="S138" t="s">
        <v>27</v>
      </c>
      <c r="T138" t="s">
        <v>1682</v>
      </c>
    </row>
    <row r="139" spans="1:20" x14ac:dyDescent="0.25">
      <c r="A139" t="s">
        <v>612</v>
      </c>
      <c r="B139" t="s">
        <v>612</v>
      </c>
      <c r="C139" t="s">
        <v>610</v>
      </c>
      <c r="D139" t="s">
        <v>1985</v>
      </c>
      <c r="E139">
        <v>127.45327450000001</v>
      </c>
      <c r="F139">
        <v>7.0709063000000003E-2</v>
      </c>
      <c r="G139">
        <v>24773.59879</v>
      </c>
      <c r="H139">
        <v>47.211820060000001</v>
      </c>
      <c r="I139">
        <v>10.20052738</v>
      </c>
      <c r="J139">
        <v>8.8571923999999996E-2</v>
      </c>
      <c r="K139">
        <v>66.860677429999996</v>
      </c>
      <c r="L139">
        <v>14.281976950000001</v>
      </c>
      <c r="M139">
        <v>42</v>
      </c>
      <c r="N139" t="s">
        <v>1684</v>
      </c>
      <c r="O139" t="s">
        <v>613</v>
      </c>
      <c r="Q139" t="s">
        <v>1682</v>
      </c>
      <c r="R139" t="s">
        <v>30</v>
      </c>
      <c r="S139" t="s">
        <v>27</v>
      </c>
      <c r="T139" t="s">
        <v>1682</v>
      </c>
    </row>
    <row r="140" spans="1:20" x14ac:dyDescent="0.25">
      <c r="A140" t="s">
        <v>614</v>
      </c>
      <c r="B140" t="s">
        <v>614</v>
      </c>
      <c r="C140" t="s">
        <v>616</v>
      </c>
      <c r="D140" t="s">
        <v>1984</v>
      </c>
      <c r="E140">
        <v>101.34027810000001</v>
      </c>
      <c r="F140">
        <v>0.111590649</v>
      </c>
      <c r="G140">
        <v>14589.661260000001</v>
      </c>
      <c r="H140">
        <v>25.04306334</v>
      </c>
      <c r="I140">
        <v>8.199110847</v>
      </c>
      <c r="J140">
        <v>0.19505834599999999</v>
      </c>
      <c r="K140">
        <v>54.886989120000003</v>
      </c>
      <c r="L140">
        <v>23.336527109999999</v>
      </c>
      <c r="M140">
        <v>25</v>
      </c>
      <c r="N140" t="s">
        <v>1682</v>
      </c>
      <c r="O140" t="s">
        <v>617</v>
      </c>
      <c r="Q140" t="s">
        <v>1682</v>
      </c>
      <c r="R140" t="s">
        <v>30</v>
      </c>
      <c r="S140" t="s">
        <v>27</v>
      </c>
      <c r="T140" t="s">
        <v>1682</v>
      </c>
    </row>
    <row r="141" spans="1:20" x14ac:dyDescent="0.25">
      <c r="A141" t="s">
        <v>618</v>
      </c>
      <c r="B141" t="s">
        <v>618</v>
      </c>
      <c r="C141" t="s">
        <v>620</v>
      </c>
      <c r="D141" t="s">
        <v>1983</v>
      </c>
      <c r="E141">
        <v>85.860532840000005</v>
      </c>
      <c r="F141">
        <v>6.8054488999999996E-2</v>
      </c>
      <c r="G141">
        <v>4443.5490680000003</v>
      </c>
      <c r="H141">
        <v>41.057563520000002</v>
      </c>
      <c r="I141">
        <v>21.035499900000001</v>
      </c>
      <c r="J141">
        <v>0.121515473</v>
      </c>
      <c r="K141">
        <v>63.10109482</v>
      </c>
      <c r="L141">
        <v>11.45901377</v>
      </c>
      <c r="M141">
        <v>32</v>
      </c>
      <c r="N141" t="s">
        <v>1684</v>
      </c>
      <c r="O141" t="s">
        <v>621</v>
      </c>
      <c r="Q141" t="s">
        <v>1682</v>
      </c>
      <c r="R141" t="s">
        <v>325</v>
      </c>
      <c r="S141" t="s">
        <v>44</v>
      </c>
      <c r="T141" t="s">
        <v>1682</v>
      </c>
    </row>
    <row r="142" spans="1:20" x14ac:dyDescent="0.25">
      <c r="A142" t="s">
        <v>622</v>
      </c>
      <c r="B142" t="s">
        <v>622</v>
      </c>
      <c r="C142" t="s">
        <v>620</v>
      </c>
      <c r="D142" t="s">
        <v>1982</v>
      </c>
      <c r="E142">
        <v>85.860532840000005</v>
      </c>
      <c r="F142">
        <v>6.8054488999999996E-2</v>
      </c>
      <c r="G142">
        <v>4443.5490680000003</v>
      </c>
      <c r="H142">
        <v>41.057563520000002</v>
      </c>
      <c r="I142">
        <v>21.035499900000001</v>
      </c>
      <c r="J142">
        <v>0.121515473</v>
      </c>
      <c r="K142">
        <v>63.10109482</v>
      </c>
      <c r="L142">
        <v>11.45901377</v>
      </c>
      <c r="M142">
        <v>44</v>
      </c>
      <c r="N142" t="s">
        <v>1689</v>
      </c>
      <c r="O142" t="s">
        <v>623</v>
      </c>
      <c r="Q142" t="s">
        <v>1682</v>
      </c>
      <c r="R142" t="s">
        <v>325</v>
      </c>
      <c r="S142" t="s">
        <v>44</v>
      </c>
      <c r="T142" t="s">
        <v>1682</v>
      </c>
    </row>
    <row r="143" spans="1:20" x14ac:dyDescent="0.25">
      <c r="A143" t="s">
        <v>624</v>
      </c>
      <c r="B143" t="s">
        <v>624</v>
      </c>
      <c r="C143" t="s">
        <v>620</v>
      </c>
      <c r="D143" t="s">
        <v>1981</v>
      </c>
      <c r="E143">
        <v>85.860532840000005</v>
      </c>
      <c r="F143">
        <v>6.8054488999999996E-2</v>
      </c>
      <c r="G143">
        <v>4443.5490680000003</v>
      </c>
      <c r="H143">
        <v>41.057563520000002</v>
      </c>
      <c r="I143">
        <v>21.035499900000001</v>
      </c>
      <c r="J143">
        <v>0.121515473</v>
      </c>
      <c r="K143">
        <v>63.10109482</v>
      </c>
      <c r="L143">
        <v>11.45901377</v>
      </c>
      <c r="M143">
        <v>61</v>
      </c>
      <c r="N143" t="s">
        <v>1684</v>
      </c>
      <c r="O143" t="s">
        <v>625</v>
      </c>
      <c r="P143" t="s">
        <v>1682</v>
      </c>
      <c r="Q143" t="s">
        <v>1682</v>
      </c>
      <c r="R143" t="s">
        <v>325</v>
      </c>
      <c r="S143" t="s">
        <v>44</v>
      </c>
      <c r="T143" t="s">
        <v>1682</v>
      </c>
    </row>
    <row r="144" spans="1:20" x14ac:dyDescent="0.25">
      <c r="A144" t="s">
        <v>628</v>
      </c>
      <c r="B144" t="s">
        <v>628</v>
      </c>
      <c r="C144" t="s">
        <v>626</v>
      </c>
      <c r="D144" t="s">
        <v>1980</v>
      </c>
      <c r="E144">
        <v>36.95081416</v>
      </c>
      <c r="F144">
        <v>0.34234659200000001</v>
      </c>
      <c r="G144">
        <v>410.20221950000001</v>
      </c>
      <c r="H144">
        <v>11.468035609999999</v>
      </c>
      <c r="I144">
        <v>3.7148444770000002</v>
      </c>
      <c r="J144">
        <v>0.46552673100000003</v>
      </c>
      <c r="K144">
        <v>24.290607909999999</v>
      </c>
      <c r="L144">
        <v>11.46677502</v>
      </c>
      <c r="M144">
        <v>58</v>
      </c>
      <c r="N144" t="s">
        <v>1682</v>
      </c>
      <c r="O144" t="s">
        <v>629</v>
      </c>
      <c r="P144" t="s">
        <v>1682</v>
      </c>
      <c r="Q144" t="s">
        <v>1682</v>
      </c>
      <c r="R144" t="s">
        <v>52</v>
      </c>
      <c r="S144" t="s">
        <v>52</v>
      </c>
      <c r="T144" t="s">
        <v>1682</v>
      </c>
    </row>
    <row r="145" spans="1:20" x14ac:dyDescent="0.25">
      <c r="A145" t="s">
        <v>630</v>
      </c>
      <c r="B145" t="s">
        <v>630</v>
      </c>
      <c r="C145" t="s">
        <v>632</v>
      </c>
      <c r="D145" t="s">
        <v>1979</v>
      </c>
      <c r="E145">
        <v>26.049820610000001</v>
      </c>
      <c r="F145">
        <v>0.50659540000000003</v>
      </c>
      <c r="G145">
        <v>109.76186079999999</v>
      </c>
      <c r="H145">
        <v>5.0843839859999997</v>
      </c>
      <c r="I145">
        <v>1.5076093989999999</v>
      </c>
      <c r="J145">
        <v>0.87693264299999996</v>
      </c>
      <c r="K145">
        <v>14.8216515</v>
      </c>
      <c r="L145">
        <v>14.16252055</v>
      </c>
      <c r="M145">
        <v>12</v>
      </c>
      <c r="N145" t="s">
        <v>1698</v>
      </c>
      <c r="O145" t="s">
        <v>633</v>
      </c>
      <c r="Q145" t="s">
        <v>1682</v>
      </c>
      <c r="R145" t="s">
        <v>131</v>
      </c>
      <c r="S145" t="s">
        <v>27</v>
      </c>
      <c r="T145" t="s">
        <v>1695</v>
      </c>
    </row>
    <row r="146" spans="1:20" x14ac:dyDescent="0.25">
      <c r="A146" t="s">
        <v>634</v>
      </c>
      <c r="B146" t="s">
        <v>634</v>
      </c>
      <c r="C146" t="s">
        <v>637</v>
      </c>
      <c r="D146" t="s">
        <v>1978</v>
      </c>
      <c r="E146">
        <v>69.476716949999997</v>
      </c>
      <c r="F146">
        <v>0.22884589599999999</v>
      </c>
      <c r="G146">
        <v>1592.0101770000001</v>
      </c>
      <c r="H146">
        <v>11.411458250000001</v>
      </c>
      <c r="I146">
        <v>3.3738731949999998</v>
      </c>
      <c r="J146">
        <v>0.36175517000000001</v>
      </c>
      <c r="K146">
        <v>37.627141799999997</v>
      </c>
      <c r="L146">
        <v>7.7938002449999999</v>
      </c>
      <c r="M146">
        <v>71</v>
      </c>
      <c r="N146" t="s">
        <v>1682</v>
      </c>
      <c r="O146" t="s">
        <v>638</v>
      </c>
      <c r="Q146" t="s">
        <v>1682</v>
      </c>
      <c r="R146" t="s">
        <v>105</v>
      </c>
      <c r="S146" t="s">
        <v>27</v>
      </c>
      <c r="T146" t="s">
        <v>1682</v>
      </c>
    </row>
    <row r="147" spans="1:20" x14ac:dyDescent="0.25">
      <c r="A147" t="s">
        <v>639</v>
      </c>
      <c r="B147" t="s">
        <v>639</v>
      </c>
      <c r="C147" t="s">
        <v>641</v>
      </c>
      <c r="D147" t="s">
        <v>1977</v>
      </c>
      <c r="E147">
        <v>56.802835700000003</v>
      </c>
      <c r="F147">
        <v>0.198222489</v>
      </c>
      <c r="G147">
        <v>1375.0011689999999</v>
      </c>
      <c r="H147">
        <v>14.824057</v>
      </c>
      <c r="I147">
        <v>4.4035705549999999</v>
      </c>
      <c r="J147">
        <v>0.33351213400000002</v>
      </c>
      <c r="K147">
        <v>34.057417340000001</v>
      </c>
      <c r="L147">
        <v>11.59407685</v>
      </c>
      <c r="M147">
        <v>22</v>
      </c>
      <c r="N147" t="s">
        <v>1689</v>
      </c>
      <c r="O147" t="s">
        <v>641</v>
      </c>
      <c r="Q147" t="s">
        <v>1682</v>
      </c>
      <c r="R147" t="s">
        <v>268</v>
      </c>
      <c r="S147" t="s">
        <v>268</v>
      </c>
      <c r="T147" t="s">
        <v>1682</v>
      </c>
    </row>
    <row r="148" spans="1:20" x14ac:dyDescent="0.25">
      <c r="A148" t="s">
        <v>645</v>
      </c>
      <c r="B148" t="s">
        <v>645</v>
      </c>
      <c r="C148" t="s">
        <v>642</v>
      </c>
      <c r="D148" t="s">
        <v>1976</v>
      </c>
      <c r="E148">
        <v>17.048050020000002</v>
      </c>
      <c r="F148">
        <v>0.46507838400000001</v>
      </c>
      <c r="G148">
        <v>50.928280260000001</v>
      </c>
      <c r="H148">
        <v>4.1875249720000003</v>
      </c>
      <c r="I148">
        <v>1.1559290609999999</v>
      </c>
      <c r="J148">
        <v>1.0790308040000001</v>
      </c>
      <c r="K148">
        <v>9.503762257</v>
      </c>
      <c r="L148">
        <v>13.52843448</v>
      </c>
      <c r="M148">
        <v>21</v>
      </c>
      <c r="N148" t="s">
        <v>1695</v>
      </c>
      <c r="O148" t="s">
        <v>646</v>
      </c>
      <c r="P148" t="s">
        <v>1682</v>
      </c>
      <c r="Q148" t="s">
        <v>1682</v>
      </c>
      <c r="R148" t="s">
        <v>268</v>
      </c>
      <c r="S148" t="s">
        <v>268</v>
      </c>
      <c r="T148" t="s">
        <v>1695</v>
      </c>
    </row>
    <row r="149" spans="1:20" x14ac:dyDescent="0.25">
      <c r="A149" t="s">
        <v>647</v>
      </c>
      <c r="B149" t="s">
        <v>647</v>
      </c>
      <c r="C149" t="s">
        <v>642</v>
      </c>
      <c r="D149" t="s">
        <v>1975</v>
      </c>
      <c r="E149">
        <v>17.881069050000001</v>
      </c>
      <c r="F149">
        <v>0.559053362</v>
      </c>
      <c r="G149">
        <v>54.651438450000001</v>
      </c>
      <c r="H149">
        <v>4.9620128670000003</v>
      </c>
      <c r="I149">
        <v>1.294513362</v>
      </c>
      <c r="J149">
        <v>1.021390612</v>
      </c>
      <c r="K149">
        <v>11.275084809999999</v>
      </c>
      <c r="L149">
        <v>11.347994160000001</v>
      </c>
      <c r="M149">
        <v>17</v>
      </c>
      <c r="N149" t="s">
        <v>1695</v>
      </c>
      <c r="O149" t="s">
        <v>1974</v>
      </c>
      <c r="Q149" t="s">
        <v>1695</v>
      </c>
      <c r="R149" t="s">
        <v>268</v>
      </c>
      <c r="S149" t="s">
        <v>268</v>
      </c>
      <c r="T149" t="s">
        <v>1695</v>
      </c>
    </row>
    <row r="150" spans="1:20" x14ac:dyDescent="0.25">
      <c r="A150" t="s">
        <v>650</v>
      </c>
      <c r="B150" t="s">
        <v>650</v>
      </c>
      <c r="C150" t="s">
        <v>651</v>
      </c>
      <c r="D150" t="s">
        <v>1973</v>
      </c>
      <c r="E150">
        <v>105.85073730000001</v>
      </c>
      <c r="F150">
        <v>0.16848907499999999</v>
      </c>
      <c r="G150">
        <v>12310.017529999999</v>
      </c>
      <c r="H150">
        <v>15.023341540000001</v>
      </c>
      <c r="I150">
        <v>2.135371745</v>
      </c>
      <c r="J150">
        <v>0.27028799199999998</v>
      </c>
      <c r="K150">
        <v>45.137934970000003</v>
      </c>
      <c r="L150">
        <v>5.5632636639999999</v>
      </c>
      <c r="M150">
        <v>140</v>
      </c>
      <c r="N150" t="s">
        <v>1689</v>
      </c>
      <c r="O150" t="s">
        <v>652</v>
      </c>
      <c r="P150" t="s">
        <v>1682</v>
      </c>
      <c r="Q150" t="s">
        <v>1682</v>
      </c>
      <c r="R150" t="s">
        <v>268</v>
      </c>
      <c r="S150" t="s">
        <v>268</v>
      </c>
      <c r="T150" t="s">
        <v>1682</v>
      </c>
    </row>
    <row r="151" spans="1:20" x14ac:dyDescent="0.25">
      <c r="A151" t="s">
        <v>654</v>
      </c>
      <c r="B151" t="s">
        <v>654</v>
      </c>
      <c r="C151" t="s">
        <v>653</v>
      </c>
      <c r="D151" t="s">
        <v>1972</v>
      </c>
      <c r="E151">
        <v>45.837399589999997</v>
      </c>
      <c r="F151">
        <v>0.26151153999999999</v>
      </c>
      <c r="G151">
        <v>875.38616520000005</v>
      </c>
      <c r="H151">
        <v>10.997691270000001</v>
      </c>
      <c r="I151">
        <v>3.4059520760000002</v>
      </c>
      <c r="J151">
        <v>0.46249520300000002</v>
      </c>
      <c r="K151">
        <v>28.2142552</v>
      </c>
      <c r="L151">
        <v>11.710863399999999</v>
      </c>
      <c r="M151">
        <v>31</v>
      </c>
      <c r="N151" t="s">
        <v>1684</v>
      </c>
      <c r="O151" t="s">
        <v>655</v>
      </c>
      <c r="P151" t="s">
        <v>1682</v>
      </c>
      <c r="Q151" t="s">
        <v>1682</v>
      </c>
      <c r="R151" t="s">
        <v>268</v>
      </c>
      <c r="S151" t="s">
        <v>268</v>
      </c>
      <c r="T151" t="s">
        <v>1682</v>
      </c>
    </row>
    <row r="152" spans="1:20" x14ac:dyDescent="0.25">
      <c r="A152" t="s">
        <v>656</v>
      </c>
      <c r="B152" t="s">
        <v>656</v>
      </c>
      <c r="C152" t="s">
        <v>653</v>
      </c>
      <c r="D152" t="s">
        <v>1971</v>
      </c>
      <c r="E152">
        <v>45.837399589999997</v>
      </c>
      <c r="F152">
        <v>0.26151153999999999</v>
      </c>
      <c r="G152">
        <v>875.38616520000005</v>
      </c>
      <c r="H152">
        <v>10.997691270000001</v>
      </c>
      <c r="I152">
        <v>3.4059520760000002</v>
      </c>
      <c r="J152">
        <v>0.46249520300000002</v>
      </c>
      <c r="K152">
        <v>28.2142552</v>
      </c>
      <c r="L152">
        <v>11.710863399999999</v>
      </c>
      <c r="M152">
        <v>18</v>
      </c>
      <c r="N152" t="s">
        <v>1689</v>
      </c>
      <c r="O152" t="s">
        <v>658</v>
      </c>
      <c r="Q152" t="s">
        <v>1682</v>
      </c>
      <c r="R152" t="s">
        <v>268</v>
      </c>
      <c r="S152" t="s">
        <v>268</v>
      </c>
      <c r="T152" t="s">
        <v>1682</v>
      </c>
    </row>
    <row r="153" spans="1:20" x14ac:dyDescent="0.25">
      <c r="A153" t="s">
        <v>659</v>
      </c>
      <c r="B153" t="s">
        <v>659</v>
      </c>
      <c r="C153" t="s">
        <v>653</v>
      </c>
      <c r="D153" t="s">
        <v>1970</v>
      </c>
      <c r="E153">
        <v>45.837399589999997</v>
      </c>
      <c r="F153">
        <v>0.26151153999999999</v>
      </c>
      <c r="G153">
        <v>875.38616520000005</v>
      </c>
      <c r="H153">
        <v>10.997691270000001</v>
      </c>
      <c r="I153">
        <v>3.4059520760000002</v>
      </c>
      <c r="J153">
        <v>0.46249520300000002</v>
      </c>
      <c r="K153">
        <v>28.2142552</v>
      </c>
      <c r="L153">
        <v>11.710863399999999</v>
      </c>
      <c r="M153">
        <v>27</v>
      </c>
      <c r="N153" t="s">
        <v>1682</v>
      </c>
      <c r="O153" t="s">
        <v>660</v>
      </c>
      <c r="Q153" t="s">
        <v>1682</v>
      </c>
      <c r="R153" t="s">
        <v>268</v>
      </c>
      <c r="S153" t="s">
        <v>268</v>
      </c>
      <c r="T153" t="s">
        <v>1682</v>
      </c>
    </row>
    <row r="154" spans="1:20" x14ac:dyDescent="0.25">
      <c r="A154" t="s">
        <v>661</v>
      </c>
      <c r="B154" t="s">
        <v>661</v>
      </c>
      <c r="C154" t="s">
        <v>653</v>
      </c>
      <c r="D154" t="s">
        <v>1715</v>
      </c>
      <c r="E154">
        <v>32.390969089999999</v>
      </c>
      <c r="F154">
        <v>0.37386334999999998</v>
      </c>
      <c r="G154">
        <v>314.28330979999998</v>
      </c>
      <c r="H154">
        <v>8.0971229279999992</v>
      </c>
      <c r="I154">
        <v>2.4731346570000001</v>
      </c>
      <c r="J154">
        <v>0.65380086599999998</v>
      </c>
      <c r="K154">
        <v>20.59225344</v>
      </c>
      <c r="L154">
        <v>13.19204468</v>
      </c>
      <c r="M154">
        <v>29</v>
      </c>
      <c r="N154" t="s">
        <v>1682</v>
      </c>
      <c r="O154" t="s">
        <v>662</v>
      </c>
      <c r="P154" t="s">
        <v>1682</v>
      </c>
      <c r="Q154" t="s">
        <v>1682</v>
      </c>
      <c r="R154" t="s">
        <v>268</v>
      </c>
      <c r="S154" t="s">
        <v>268</v>
      </c>
      <c r="T154" t="s">
        <v>1682</v>
      </c>
    </row>
    <row r="155" spans="1:20" x14ac:dyDescent="0.25">
      <c r="A155" t="s">
        <v>663</v>
      </c>
      <c r="B155" t="s">
        <v>663</v>
      </c>
      <c r="C155" t="s">
        <v>653</v>
      </c>
      <c r="D155" t="s">
        <v>1969</v>
      </c>
      <c r="E155">
        <v>45.837399589999997</v>
      </c>
      <c r="F155">
        <v>0.26151153999999999</v>
      </c>
      <c r="G155">
        <v>875.38616520000005</v>
      </c>
      <c r="H155">
        <v>10.997691270000001</v>
      </c>
      <c r="I155">
        <v>3.4059520760000002</v>
      </c>
      <c r="J155">
        <v>0.46249520300000002</v>
      </c>
      <c r="K155">
        <v>28.2142552</v>
      </c>
      <c r="L155">
        <v>11.710863399999999</v>
      </c>
      <c r="M155">
        <v>50</v>
      </c>
      <c r="N155" t="s">
        <v>1682</v>
      </c>
      <c r="O155" t="s">
        <v>665</v>
      </c>
      <c r="P155" t="s">
        <v>1682</v>
      </c>
      <c r="Q155" t="s">
        <v>1682</v>
      </c>
      <c r="R155" t="s">
        <v>268</v>
      </c>
      <c r="S155" t="s">
        <v>268</v>
      </c>
      <c r="T155" t="s">
        <v>1682</v>
      </c>
    </row>
    <row r="156" spans="1:20" x14ac:dyDescent="0.25">
      <c r="A156" t="s">
        <v>666</v>
      </c>
      <c r="B156" t="s">
        <v>666</v>
      </c>
      <c r="C156" t="s">
        <v>669</v>
      </c>
      <c r="D156" t="s">
        <v>1968</v>
      </c>
      <c r="E156">
        <v>175.20985970000001</v>
      </c>
      <c r="F156">
        <v>0.12613033900000001</v>
      </c>
      <c r="G156">
        <v>27951.028460000001</v>
      </c>
      <c r="H156">
        <v>45.548433350000003</v>
      </c>
      <c r="I156">
        <v>12.635868459999999</v>
      </c>
      <c r="J156">
        <v>0.10510224999999999</v>
      </c>
      <c r="K156">
        <v>130.6444133</v>
      </c>
      <c r="L156">
        <v>16.471362490000001</v>
      </c>
      <c r="M156">
        <v>180</v>
      </c>
      <c r="N156" t="s">
        <v>1689</v>
      </c>
      <c r="O156" t="s">
        <v>670</v>
      </c>
      <c r="P156" t="s">
        <v>1682</v>
      </c>
      <c r="Q156" t="s">
        <v>1682</v>
      </c>
      <c r="R156" t="s">
        <v>667</v>
      </c>
      <c r="S156" t="s">
        <v>44</v>
      </c>
      <c r="T156" t="s">
        <v>1682</v>
      </c>
    </row>
    <row r="157" spans="1:20" x14ac:dyDescent="0.25">
      <c r="A157" t="s">
        <v>671</v>
      </c>
      <c r="B157" t="s">
        <v>671</v>
      </c>
      <c r="C157" t="s">
        <v>673</v>
      </c>
      <c r="D157" t="s">
        <v>1948</v>
      </c>
      <c r="E157">
        <v>121.1463967</v>
      </c>
      <c r="F157">
        <v>0.180179494</v>
      </c>
      <c r="G157">
        <v>7511.5457340000003</v>
      </c>
      <c r="H157">
        <v>15.8082134</v>
      </c>
      <c r="I157">
        <v>5.7830516230000004</v>
      </c>
      <c r="J157">
        <v>0.26454745099999999</v>
      </c>
      <c r="K157">
        <v>76.264126500000003</v>
      </c>
      <c r="L157">
        <v>16.08713706</v>
      </c>
      <c r="M157">
        <v>56</v>
      </c>
      <c r="N157" t="s">
        <v>1684</v>
      </c>
      <c r="O157" t="s">
        <v>674</v>
      </c>
      <c r="Q157" t="s">
        <v>1682</v>
      </c>
      <c r="R157" t="s">
        <v>667</v>
      </c>
      <c r="S157" t="s">
        <v>44</v>
      </c>
      <c r="T157" t="s">
        <v>1682</v>
      </c>
    </row>
    <row r="158" spans="1:20" x14ac:dyDescent="0.25">
      <c r="A158" t="s">
        <v>675</v>
      </c>
      <c r="B158" t="s">
        <v>675</v>
      </c>
      <c r="C158" t="s">
        <v>673</v>
      </c>
      <c r="D158" t="s">
        <v>1967</v>
      </c>
      <c r="E158">
        <v>121.1463967</v>
      </c>
      <c r="F158">
        <v>0.180179494</v>
      </c>
      <c r="G158">
        <v>7511.5457340000003</v>
      </c>
      <c r="H158">
        <v>15.8082134</v>
      </c>
      <c r="I158">
        <v>5.7830516230000004</v>
      </c>
      <c r="J158">
        <v>0.26454745099999999</v>
      </c>
      <c r="K158">
        <v>76.264126500000003</v>
      </c>
      <c r="L158">
        <v>16.08713706</v>
      </c>
      <c r="M158">
        <v>100</v>
      </c>
      <c r="N158" t="s">
        <v>1682</v>
      </c>
      <c r="O158" t="s">
        <v>676</v>
      </c>
      <c r="P158" t="s">
        <v>1682</v>
      </c>
      <c r="Q158" t="s">
        <v>1682</v>
      </c>
      <c r="R158" t="s">
        <v>667</v>
      </c>
      <c r="S158" t="s">
        <v>44</v>
      </c>
      <c r="T158" t="s">
        <v>1682</v>
      </c>
    </row>
    <row r="159" spans="1:20" x14ac:dyDescent="0.25">
      <c r="A159" t="s">
        <v>677</v>
      </c>
      <c r="B159" t="s">
        <v>677</v>
      </c>
      <c r="C159" t="s">
        <v>673</v>
      </c>
      <c r="D159" t="s">
        <v>1966</v>
      </c>
      <c r="E159">
        <v>121.1463967</v>
      </c>
      <c r="F159">
        <v>0.180179494</v>
      </c>
      <c r="G159">
        <v>7511.5457340000003</v>
      </c>
      <c r="H159">
        <v>15.8082134</v>
      </c>
      <c r="I159">
        <v>5.7830516230000004</v>
      </c>
      <c r="J159">
        <v>0.26454745099999999</v>
      </c>
      <c r="K159">
        <v>76.264126500000003</v>
      </c>
      <c r="L159">
        <v>16.08713706</v>
      </c>
      <c r="M159">
        <v>59</v>
      </c>
      <c r="N159" t="s">
        <v>1684</v>
      </c>
      <c r="O159" t="s">
        <v>679</v>
      </c>
      <c r="Q159" t="s">
        <v>1682</v>
      </c>
      <c r="R159" t="s">
        <v>667</v>
      </c>
      <c r="S159" t="s">
        <v>44</v>
      </c>
      <c r="T159" t="s">
        <v>1682</v>
      </c>
    </row>
    <row r="160" spans="1:20" x14ac:dyDescent="0.25">
      <c r="A160" t="s">
        <v>682</v>
      </c>
      <c r="B160" t="s">
        <v>1965</v>
      </c>
      <c r="C160" t="s">
        <v>683</v>
      </c>
      <c r="D160" t="s">
        <v>1964</v>
      </c>
      <c r="E160">
        <v>7.0917680809999997</v>
      </c>
      <c r="F160">
        <v>1.7460155150000001</v>
      </c>
      <c r="G160">
        <v>2.9754360059999998</v>
      </c>
      <c r="H160">
        <v>2.6442460290000001</v>
      </c>
      <c r="I160">
        <v>0.53186006600000002</v>
      </c>
      <c r="J160">
        <v>1.944565444</v>
      </c>
      <c r="K160">
        <v>4.7357458479999996</v>
      </c>
      <c r="L160">
        <v>12.15818219</v>
      </c>
      <c r="M160">
        <v>13</v>
      </c>
      <c r="N160" t="s">
        <v>1684</v>
      </c>
      <c r="O160" t="s">
        <v>684</v>
      </c>
      <c r="Q160" t="s">
        <v>1682</v>
      </c>
      <c r="R160" t="s">
        <v>681</v>
      </c>
      <c r="S160" t="s">
        <v>27</v>
      </c>
      <c r="T160" t="s">
        <v>1682</v>
      </c>
    </row>
    <row r="161" spans="1:20" x14ac:dyDescent="0.25">
      <c r="A161" t="s">
        <v>685</v>
      </c>
      <c r="B161" t="s">
        <v>1965</v>
      </c>
      <c r="C161" t="s">
        <v>683</v>
      </c>
      <c r="D161" t="s">
        <v>1964</v>
      </c>
      <c r="E161">
        <v>7.0917680809999997</v>
      </c>
      <c r="F161">
        <v>1.7460155150000001</v>
      </c>
      <c r="G161">
        <v>2.9754360059999998</v>
      </c>
      <c r="H161">
        <v>2.6442460290000001</v>
      </c>
      <c r="I161">
        <v>0.53186006600000002</v>
      </c>
      <c r="J161">
        <v>1.944565444</v>
      </c>
      <c r="K161">
        <v>4.7357458479999996</v>
      </c>
      <c r="L161">
        <v>12.15818219</v>
      </c>
      <c r="M161">
        <v>7</v>
      </c>
      <c r="N161" t="s">
        <v>1684</v>
      </c>
      <c r="O161" t="s">
        <v>684</v>
      </c>
      <c r="Q161" t="s">
        <v>1682</v>
      </c>
      <c r="R161" t="s">
        <v>681</v>
      </c>
      <c r="S161" t="s">
        <v>27</v>
      </c>
      <c r="T161" t="s">
        <v>1682</v>
      </c>
    </row>
    <row r="162" spans="1:20" x14ac:dyDescent="0.25">
      <c r="A162" t="s">
        <v>687</v>
      </c>
      <c r="B162" t="s">
        <v>687</v>
      </c>
      <c r="C162" t="s">
        <v>689</v>
      </c>
      <c r="D162" t="s">
        <v>1963</v>
      </c>
      <c r="E162">
        <v>22.577418829999999</v>
      </c>
      <c r="F162">
        <v>0.50294561900000001</v>
      </c>
      <c r="G162">
        <v>96.141160999999997</v>
      </c>
      <c r="H162">
        <v>6.3575821240000003</v>
      </c>
      <c r="I162">
        <v>2.2144938650000001</v>
      </c>
      <c r="J162">
        <v>0.93685057900000002</v>
      </c>
      <c r="K162">
        <v>15.23734707</v>
      </c>
      <c r="L162">
        <v>14.91658587</v>
      </c>
      <c r="M162">
        <v>18</v>
      </c>
      <c r="N162" t="s">
        <v>1684</v>
      </c>
      <c r="O162" t="s">
        <v>690</v>
      </c>
      <c r="Q162" t="s">
        <v>1682</v>
      </c>
      <c r="R162" t="s">
        <v>59</v>
      </c>
      <c r="S162" t="s">
        <v>27</v>
      </c>
      <c r="T162" t="s">
        <v>1682</v>
      </c>
    </row>
    <row r="163" spans="1:20" x14ac:dyDescent="0.25">
      <c r="A163" t="s">
        <v>691</v>
      </c>
      <c r="B163" t="s">
        <v>691</v>
      </c>
      <c r="C163" t="s">
        <v>693</v>
      </c>
      <c r="D163" t="s">
        <v>1962</v>
      </c>
      <c r="E163">
        <v>43.428563009999998</v>
      </c>
      <c r="F163">
        <v>0.20221062300000001</v>
      </c>
      <c r="G163">
        <v>617.53101819999995</v>
      </c>
      <c r="H163">
        <v>22.710939809999999</v>
      </c>
      <c r="I163">
        <v>5.6010401410000004</v>
      </c>
      <c r="J163">
        <v>0.22485103000000001</v>
      </c>
      <c r="K163">
        <v>26.95226941</v>
      </c>
      <c r="L163">
        <v>8.0667238900000005</v>
      </c>
      <c r="M163">
        <v>54</v>
      </c>
      <c r="N163" t="s">
        <v>1682</v>
      </c>
      <c r="O163" t="s">
        <v>694</v>
      </c>
      <c r="P163" t="s">
        <v>1682</v>
      </c>
      <c r="Q163" t="s">
        <v>1682</v>
      </c>
      <c r="R163" t="s">
        <v>163</v>
      </c>
      <c r="S163" t="s">
        <v>163</v>
      </c>
      <c r="T163" t="s">
        <v>1682</v>
      </c>
    </row>
    <row r="164" spans="1:20" x14ac:dyDescent="0.25">
      <c r="A164" t="s">
        <v>695</v>
      </c>
      <c r="B164" t="s">
        <v>695</v>
      </c>
      <c r="C164" t="s">
        <v>696</v>
      </c>
      <c r="D164" t="s">
        <v>1961</v>
      </c>
      <c r="E164">
        <v>75.942781650000001</v>
      </c>
      <c r="F164">
        <v>0.15317312899999999</v>
      </c>
      <c r="G164">
        <v>3380.001557</v>
      </c>
      <c r="H164">
        <v>14.694872269999999</v>
      </c>
      <c r="I164">
        <v>4.5399365200000004</v>
      </c>
      <c r="J164">
        <v>0.28773666399999998</v>
      </c>
      <c r="K164">
        <v>39.178708610000001</v>
      </c>
      <c r="L164">
        <v>11.515791050000001</v>
      </c>
      <c r="M164">
        <v>65</v>
      </c>
      <c r="N164" t="s">
        <v>1682</v>
      </c>
      <c r="O164" t="s">
        <v>697</v>
      </c>
      <c r="Q164" t="s">
        <v>1682</v>
      </c>
      <c r="R164" t="s">
        <v>105</v>
      </c>
      <c r="S164" t="s">
        <v>27</v>
      </c>
      <c r="T164" t="s">
        <v>1682</v>
      </c>
    </row>
    <row r="165" spans="1:20" x14ac:dyDescent="0.25">
      <c r="A165" t="s">
        <v>120</v>
      </c>
      <c r="B165" t="s">
        <v>1687</v>
      </c>
      <c r="C165" t="s">
        <v>1686</v>
      </c>
      <c r="D165" t="s">
        <v>1685</v>
      </c>
      <c r="E165">
        <v>24.97865234</v>
      </c>
      <c r="F165">
        <v>2.028049158</v>
      </c>
      <c r="G165">
        <v>411.04156870000003</v>
      </c>
      <c r="H165">
        <v>5.8786442240000003</v>
      </c>
      <c r="I165">
        <v>1.137615738</v>
      </c>
      <c r="J165">
        <v>1.627238776</v>
      </c>
      <c r="K165">
        <v>20.982528840000001</v>
      </c>
      <c r="L165">
        <v>25.320883500000001</v>
      </c>
      <c r="M165">
        <v>22</v>
      </c>
      <c r="N165" t="s">
        <v>1682</v>
      </c>
      <c r="O165" t="s">
        <v>1960</v>
      </c>
      <c r="P165" t="s">
        <v>1682</v>
      </c>
      <c r="Q165" t="s">
        <v>1682</v>
      </c>
      <c r="R165" t="s">
        <v>30</v>
      </c>
      <c r="S165" t="s">
        <v>27</v>
      </c>
      <c r="T165" t="s">
        <v>1682</v>
      </c>
    </row>
    <row r="166" spans="1:20" x14ac:dyDescent="0.25">
      <c r="A166" t="s">
        <v>717</v>
      </c>
      <c r="B166" t="s">
        <v>1959</v>
      </c>
      <c r="C166" t="s">
        <v>1456</v>
      </c>
      <c r="D166" t="s">
        <v>1850</v>
      </c>
      <c r="E166">
        <v>13.910443239999999</v>
      </c>
      <c r="F166">
        <v>0.61478968300000003</v>
      </c>
      <c r="G166">
        <v>18.978077620000001</v>
      </c>
      <c r="H166">
        <v>4.2498061380000003</v>
      </c>
      <c r="I166">
        <v>1.2509464480000001</v>
      </c>
      <c r="J166">
        <v>1.037042866</v>
      </c>
      <c r="K166">
        <v>8.6929579520000004</v>
      </c>
      <c r="L166">
        <v>8.8388785530000007</v>
      </c>
      <c r="M166">
        <v>22</v>
      </c>
      <c r="N166" t="s">
        <v>1698</v>
      </c>
      <c r="O166" t="s">
        <v>719</v>
      </c>
      <c r="Q166" t="s">
        <v>1682</v>
      </c>
      <c r="R166" t="s">
        <v>144</v>
      </c>
      <c r="S166" t="s">
        <v>27</v>
      </c>
      <c r="T166" t="s">
        <v>1695</v>
      </c>
    </row>
    <row r="167" spans="1:20" x14ac:dyDescent="0.25">
      <c r="A167" t="s">
        <v>720</v>
      </c>
      <c r="B167" t="s">
        <v>720</v>
      </c>
      <c r="C167" t="s">
        <v>722</v>
      </c>
      <c r="D167" t="s">
        <v>1958</v>
      </c>
      <c r="E167">
        <v>56.802835700000003</v>
      </c>
      <c r="F167">
        <v>0.198222489</v>
      </c>
      <c r="G167">
        <v>1375.0011689999999</v>
      </c>
      <c r="H167">
        <v>14.824057</v>
      </c>
      <c r="I167">
        <v>4.4035705549999999</v>
      </c>
      <c r="J167">
        <v>0.33351213400000002</v>
      </c>
      <c r="K167">
        <v>34.057417340000001</v>
      </c>
      <c r="L167">
        <v>11.59407685</v>
      </c>
      <c r="M167">
        <v>11</v>
      </c>
      <c r="N167" t="s">
        <v>1684</v>
      </c>
      <c r="O167" t="s">
        <v>720</v>
      </c>
      <c r="Q167" t="s">
        <v>1682</v>
      </c>
      <c r="R167" t="s">
        <v>268</v>
      </c>
      <c r="S167" t="s">
        <v>268</v>
      </c>
      <c r="T167" t="s">
        <v>1682</v>
      </c>
    </row>
    <row r="168" spans="1:20" x14ac:dyDescent="0.25">
      <c r="A168" t="s">
        <v>729</v>
      </c>
      <c r="B168" t="s">
        <v>729</v>
      </c>
      <c r="C168" t="s">
        <v>731</v>
      </c>
      <c r="D168" t="s">
        <v>1957</v>
      </c>
      <c r="E168">
        <v>56.802835700000003</v>
      </c>
      <c r="F168">
        <v>0.198222489</v>
      </c>
      <c r="G168">
        <v>1375.0011689999999</v>
      </c>
      <c r="H168">
        <v>14.824057</v>
      </c>
      <c r="I168">
        <v>4.4035705549999999</v>
      </c>
      <c r="J168">
        <v>0.33351213400000002</v>
      </c>
      <c r="K168">
        <v>34.057417340000001</v>
      </c>
      <c r="L168">
        <v>11.59407685</v>
      </c>
      <c r="M168">
        <v>35</v>
      </c>
      <c r="N168" t="s">
        <v>1698</v>
      </c>
      <c r="O168" t="s">
        <v>732</v>
      </c>
      <c r="Q168" t="s">
        <v>1682</v>
      </c>
      <c r="R168" t="s">
        <v>268</v>
      </c>
      <c r="S168" t="s">
        <v>268</v>
      </c>
      <c r="T168" t="s">
        <v>1695</v>
      </c>
    </row>
    <row r="169" spans="1:20" x14ac:dyDescent="0.25">
      <c r="A169" t="s">
        <v>733</v>
      </c>
      <c r="B169" t="s">
        <v>733</v>
      </c>
      <c r="C169" t="s">
        <v>736</v>
      </c>
      <c r="D169" t="s">
        <v>1956</v>
      </c>
      <c r="E169">
        <v>33.201020450000001</v>
      </c>
      <c r="F169">
        <v>0.29868894499999998</v>
      </c>
      <c r="G169">
        <v>347.01955459999999</v>
      </c>
      <c r="H169">
        <v>8.4489042189999992</v>
      </c>
      <c r="I169">
        <v>2.4649842999999998</v>
      </c>
      <c r="J169">
        <v>0.55190475299999997</v>
      </c>
      <c r="K169">
        <v>18.24043065</v>
      </c>
      <c r="L169">
        <v>17.86556079</v>
      </c>
      <c r="M169">
        <v>38</v>
      </c>
      <c r="N169" t="s">
        <v>1682</v>
      </c>
      <c r="O169" t="s">
        <v>737</v>
      </c>
      <c r="Q169" t="s">
        <v>1682</v>
      </c>
      <c r="R169" t="s">
        <v>734</v>
      </c>
      <c r="S169" t="s">
        <v>27</v>
      </c>
      <c r="T169" t="s">
        <v>1682</v>
      </c>
    </row>
    <row r="170" spans="1:20" x14ac:dyDescent="0.25">
      <c r="A170" t="s">
        <v>738</v>
      </c>
      <c r="B170" t="s">
        <v>738</v>
      </c>
      <c r="C170" t="s">
        <v>740</v>
      </c>
      <c r="D170" t="s">
        <v>1955</v>
      </c>
      <c r="E170">
        <v>36.498493310000001</v>
      </c>
      <c r="F170">
        <v>0.119091189</v>
      </c>
      <c r="G170">
        <v>761.53648969999995</v>
      </c>
      <c r="H170">
        <v>19.126959289999999</v>
      </c>
      <c r="I170">
        <v>6.9379607219999997</v>
      </c>
      <c r="J170">
        <v>0.16863379000000001</v>
      </c>
      <c r="K170">
        <v>23.92849051</v>
      </c>
      <c r="L170">
        <v>16.310199709999999</v>
      </c>
      <c r="M170">
        <v>51</v>
      </c>
      <c r="N170" t="s">
        <v>1684</v>
      </c>
      <c r="O170" t="s">
        <v>741</v>
      </c>
      <c r="P170" t="s">
        <v>1682</v>
      </c>
      <c r="Q170" t="s">
        <v>1682</v>
      </c>
      <c r="R170" t="s">
        <v>52</v>
      </c>
      <c r="S170" t="s">
        <v>52</v>
      </c>
      <c r="T170" t="s">
        <v>1682</v>
      </c>
    </row>
    <row r="171" spans="1:20" x14ac:dyDescent="0.25">
      <c r="A171" t="s">
        <v>742</v>
      </c>
      <c r="B171" t="s">
        <v>742</v>
      </c>
      <c r="C171" t="s">
        <v>745</v>
      </c>
      <c r="D171" t="s">
        <v>1954</v>
      </c>
      <c r="E171">
        <v>174.19626</v>
      </c>
      <c r="F171">
        <v>0.14890168200000001</v>
      </c>
      <c r="G171">
        <v>27583.668280000002</v>
      </c>
      <c r="H171">
        <v>19.179297689999999</v>
      </c>
      <c r="I171">
        <v>7.5570406500000002</v>
      </c>
      <c r="J171">
        <v>0.23647131399999999</v>
      </c>
      <c r="K171">
        <v>104.168875</v>
      </c>
      <c r="L171">
        <v>17.214334579999999</v>
      </c>
      <c r="M171">
        <v>131</v>
      </c>
      <c r="N171" t="s">
        <v>1684</v>
      </c>
      <c r="O171" t="s">
        <v>746</v>
      </c>
      <c r="Q171" t="s">
        <v>1682</v>
      </c>
      <c r="R171" t="s">
        <v>743</v>
      </c>
      <c r="S171" t="s">
        <v>44</v>
      </c>
      <c r="T171" t="s">
        <v>1682</v>
      </c>
    </row>
    <row r="172" spans="1:20" x14ac:dyDescent="0.25">
      <c r="A172" t="s">
        <v>747</v>
      </c>
      <c r="B172" t="s">
        <v>747</v>
      </c>
      <c r="C172" t="s">
        <v>748</v>
      </c>
      <c r="D172" t="s">
        <v>1953</v>
      </c>
      <c r="E172">
        <v>174.19626</v>
      </c>
      <c r="F172">
        <v>0.14890168200000001</v>
      </c>
      <c r="G172">
        <v>27583.668280000002</v>
      </c>
      <c r="H172">
        <v>19.179297689999999</v>
      </c>
      <c r="I172">
        <v>7.5570406500000002</v>
      </c>
      <c r="J172">
        <v>0.23647131399999999</v>
      </c>
      <c r="K172">
        <v>104.168875</v>
      </c>
      <c r="L172">
        <v>17.214334579999999</v>
      </c>
      <c r="M172">
        <v>220</v>
      </c>
      <c r="N172" t="s">
        <v>1684</v>
      </c>
      <c r="O172" t="s">
        <v>749</v>
      </c>
      <c r="Q172" t="s">
        <v>1682</v>
      </c>
      <c r="R172" t="s">
        <v>743</v>
      </c>
      <c r="S172" t="s">
        <v>44</v>
      </c>
      <c r="T172" t="s">
        <v>1682</v>
      </c>
    </row>
    <row r="173" spans="1:20" x14ac:dyDescent="0.25">
      <c r="A173" t="s">
        <v>750</v>
      </c>
      <c r="B173" t="s">
        <v>750</v>
      </c>
      <c r="C173" t="s">
        <v>751</v>
      </c>
      <c r="D173" t="s">
        <v>1952</v>
      </c>
      <c r="E173">
        <v>14.958928759999999</v>
      </c>
      <c r="F173">
        <v>1.148085201</v>
      </c>
      <c r="G173">
        <v>7.308397137</v>
      </c>
      <c r="H173">
        <v>3.4507699189999999</v>
      </c>
      <c r="I173">
        <v>0.74223299899999995</v>
      </c>
      <c r="J173">
        <v>1.2254407570000001</v>
      </c>
      <c r="K173">
        <v>8.612449969</v>
      </c>
      <c r="L173">
        <v>22.392120039999998</v>
      </c>
      <c r="M173">
        <v>15</v>
      </c>
      <c r="N173" t="s">
        <v>1682</v>
      </c>
      <c r="O173" t="s">
        <v>752</v>
      </c>
      <c r="Q173" t="s">
        <v>1682</v>
      </c>
      <c r="R173" t="s">
        <v>599</v>
      </c>
      <c r="S173" t="s">
        <v>27</v>
      </c>
      <c r="T173" t="s">
        <v>1682</v>
      </c>
    </row>
    <row r="174" spans="1:20" x14ac:dyDescent="0.25">
      <c r="A174" t="s">
        <v>756</v>
      </c>
      <c r="B174" t="s">
        <v>756</v>
      </c>
      <c r="C174" t="s">
        <v>751</v>
      </c>
      <c r="D174" t="s">
        <v>1951</v>
      </c>
      <c r="E174">
        <v>13.24164195</v>
      </c>
      <c r="F174">
        <v>1.4314485729999999</v>
      </c>
      <c r="G174">
        <v>4.9031628459999999</v>
      </c>
      <c r="H174">
        <v>3.154408755</v>
      </c>
      <c r="I174">
        <v>0.63988429599999996</v>
      </c>
      <c r="J174">
        <v>1.3331223189999999</v>
      </c>
      <c r="K174">
        <v>7.9394433380000002</v>
      </c>
      <c r="L174">
        <v>22.692932649999999</v>
      </c>
      <c r="M174">
        <v>16</v>
      </c>
      <c r="N174" t="s">
        <v>1682</v>
      </c>
      <c r="O174" t="s">
        <v>757</v>
      </c>
      <c r="Q174" t="s">
        <v>1682</v>
      </c>
      <c r="R174" t="s">
        <v>599</v>
      </c>
      <c r="S174" t="s">
        <v>27</v>
      </c>
      <c r="T174" t="s">
        <v>1682</v>
      </c>
    </row>
    <row r="175" spans="1:20" x14ac:dyDescent="0.25">
      <c r="A175" t="s">
        <v>758</v>
      </c>
      <c r="B175" t="s">
        <v>758</v>
      </c>
      <c r="C175" t="s">
        <v>760</v>
      </c>
      <c r="D175" t="s">
        <v>1950</v>
      </c>
      <c r="E175">
        <v>62.578965029999999</v>
      </c>
      <c r="F175">
        <v>0.107111676</v>
      </c>
      <c r="G175">
        <v>2558.3489509999999</v>
      </c>
      <c r="H175">
        <v>26.951730399999999</v>
      </c>
      <c r="I175">
        <v>7.4780512559999996</v>
      </c>
      <c r="J175">
        <v>0.21081751200000001</v>
      </c>
      <c r="K175">
        <v>31.930038150000001</v>
      </c>
      <c r="L175">
        <v>3.096044375</v>
      </c>
      <c r="M175">
        <v>49</v>
      </c>
      <c r="N175" t="s">
        <v>1682</v>
      </c>
      <c r="O175" t="s">
        <v>761</v>
      </c>
      <c r="P175" t="s">
        <v>1682</v>
      </c>
      <c r="Q175" t="s">
        <v>1682</v>
      </c>
      <c r="R175" t="s">
        <v>163</v>
      </c>
      <c r="S175" t="s">
        <v>163</v>
      </c>
      <c r="T175" t="s">
        <v>1682</v>
      </c>
    </row>
    <row r="176" spans="1:20" x14ac:dyDescent="0.25">
      <c r="A176" t="s">
        <v>762</v>
      </c>
      <c r="B176" t="s">
        <v>762</v>
      </c>
      <c r="C176" t="s">
        <v>763</v>
      </c>
      <c r="D176" t="s">
        <v>1949</v>
      </c>
      <c r="E176">
        <v>204.4979165</v>
      </c>
      <c r="F176">
        <v>6.5355646000000003E-2</v>
      </c>
      <c r="G176">
        <v>144635.47260000001</v>
      </c>
      <c r="H176">
        <v>42.933451490000003</v>
      </c>
      <c r="I176">
        <v>12.684904189999999</v>
      </c>
      <c r="J176">
        <v>0.116466519</v>
      </c>
      <c r="K176">
        <v>97.335708359999998</v>
      </c>
      <c r="L176">
        <v>9.9271410909999993</v>
      </c>
      <c r="M176">
        <v>155</v>
      </c>
      <c r="N176" t="s">
        <v>1682</v>
      </c>
      <c r="O176" t="s">
        <v>764</v>
      </c>
      <c r="P176" t="s">
        <v>1682</v>
      </c>
      <c r="Q176" t="s">
        <v>1682</v>
      </c>
      <c r="R176" t="s">
        <v>163</v>
      </c>
      <c r="S176" t="s">
        <v>163</v>
      </c>
      <c r="T176" t="s">
        <v>1682</v>
      </c>
    </row>
    <row r="177" spans="1:20" x14ac:dyDescent="0.25">
      <c r="A177" t="s">
        <v>765</v>
      </c>
      <c r="B177" t="s">
        <v>765</v>
      </c>
      <c r="C177" t="s">
        <v>768</v>
      </c>
      <c r="D177" t="s">
        <v>1948</v>
      </c>
      <c r="E177">
        <v>59.353133960000001</v>
      </c>
      <c r="F177">
        <v>6.9120133E-2</v>
      </c>
      <c r="G177">
        <v>1875.5930840000001</v>
      </c>
      <c r="H177">
        <v>21.802377060000001</v>
      </c>
      <c r="I177">
        <v>8.6241130080000001</v>
      </c>
      <c r="J177">
        <v>0.19221862000000001</v>
      </c>
      <c r="K177">
        <v>30.21077215</v>
      </c>
      <c r="L177">
        <v>11.808921440000001</v>
      </c>
      <c r="M177">
        <v>8</v>
      </c>
      <c r="N177" t="s">
        <v>1698</v>
      </c>
      <c r="O177" t="s">
        <v>769</v>
      </c>
      <c r="Q177" t="s">
        <v>1682</v>
      </c>
      <c r="R177" t="s">
        <v>231</v>
      </c>
      <c r="S177" t="s">
        <v>27</v>
      </c>
      <c r="T177" t="s">
        <v>1695</v>
      </c>
    </row>
    <row r="178" spans="1:20" x14ac:dyDescent="0.25">
      <c r="A178" t="s">
        <v>770</v>
      </c>
      <c r="B178" t="s">
        <v>770</v>
      </c>
      <c r="C178" t="s">
        <v>768</v>
      </c>
      <c r="D178" t="s">
        <v>1947</v>
      </c>
      <c r="E178">
        <v>39.297854119999997</v>
      </c>
      <c r="F178">
        <v>0.119547558</v>
      </c>
      <c r="G178">
        <v>513.87620189999996</v>
      </c>
      <c r="H178">
        <v>13.925512550000001</v>
      </c>
      <c r="I178">
        <v>5.374366416</v>
      </c>
      <c r="J178">
        <v>0.31779248700000001</v>
      </c>
      <c r="K178">
        <v>20.91703223</v>
      </c>
      <c r="L178">
        <v>13.597426499999999</v>
      </c>
      <c r="M178">
        <v>26</v>
      </c>
      <c r="N178" t="s">
        <v>1698</v>
      </c>
      <c r="O178" t="s">
        <v>772</v>
      </c>
      <c r="Q178" t="s">
        <v>1682</v>
      </c>
      <c r="R178" t="s">
        <v>231</v>
      </c>
      <c r="S178" t="s">
        <v>27</v>
      </c>
      <c r="T178" t="s">
        <v>1695</v>
      </c>
    </row>
    <row r="179" spans="1:20" x14ac:dyDescent="0.25">
      <c r="A179" t="s">
        <v>773</v>
      </c>
      <c r="B179" t="s">
        <v>1946</v>
      </c>
      <c r="C179" t="s">
        <v>768</v>
      </c>
      <c r="D179" t="s">
        <v>1715</v>
      </c>
      <c r="E179">
        <v>30.03811198</v>
      </c>
      <c r="F179">
        <v>0.129190887</v>
      </c>
      <c r="G179">
        <v>195.24428349999999</v>
      </c>
      <c r="H179">
        <v>11.93657981</v>
      </c>
      <c r="I179">
        <v>4.7541308149999999</v>
      </c>
      <c r="J179">
        <v>0.36048323100000002</v>
      </c>
      <c r="K179">
        <v>16.12680186</v>
      </c>
      <c r="L179">
        <v>13.795537619999999</v>
      </c>
      <c r="M179">
        <v>29</v>
      </c>
      <c r="N179" t="s">
        <v>1689</v>
      </c>
      <c r="O179" t="s">
        <v>774</v>
      </c>
      <c r="Q179" t="s">
        <v>1682</v>
      </c>
      <c r="R179" t="s">
        <v>231</v>
      </c>
      <c r="S179" t="s">
        <v>27</v>
      </c>
      <c r="T179" t="s">
        <v>1682</v>
      </c>
    </row>
    <row r="180" spans="1:20" x14ac:dyDescent="0.25">
      <c r="A180" t="s">
        <v>775</v>
      </c>
      <c r="B180" t="s">
        <v>775</v>
      </c>
      <c r="C180" t="s">
        <v>778</v>
      </c>
      <c r="D180" t="s">
        <v>1945</v>
      </c>
      <c r="E180">
        <v>12.309339570000001</v>
      </c>
      <c r="F180">
        <v>0.59855853800000003</v>
      </c>
      <c r="G180">
        <v>16.61592198</v>
      </c>
      <c r="H180">
        <v>6.2423600260000001</v>
      </c>
      <c r="I180">
        <v>1.4507760839999999</v>
      </c>
      <c r="J180">
        <v>0.83196516099999995</v>
      </c>
      <c r="K180">
        <v>8.3084107510000003</v>
      </c>
      <c r="L180">
        <v>7.419685329</v>
      </c>
      <c r="M180">
        <v>9</v>
      </c>
      <c r="N180" t="s">
        <v>1698</v>
      </c>
      <c r="O180" t="s">
        <v>779</v>
      </c>
      <c r="Q180" t="s">
        <v>1682</v>
      </c>
      <c r="R180" t="s">
        <v>30</v>
      </c>
      <c r="S180" t="s">
        <v>27</v>
      </c>
      <c r="T180" t="s">
        <v>1695</v>
      </c>
    </row>
    <row r="181" spans="1:20" x14ac:dyDescent="0.25">
      <c r="A181" t="s">
        <v>780</v>
      </c>
      <c r="B181" t="s">
        <v>780</v>
      </c>
      <c r="C181" t="s">
        <v>778</v>
      </c>
      <c r="D181" t="s">
        <v>1944</v>
      </c>
      <c r="E181">
        <v>18.015747409999999</v>
      </c>
      <c r="F181">
        <v>0.501494734</v>
      </c>
      <c r="G181">
        <v>55.734546790000003</v>
      </c>
      <c r="H181">
        <v>7.1532969599999996</v>
      </c>
      <c r="I181">
        <v>1.687491005</v>
      </c>
      <c r="J181">
        <v>0.73879247599999998</v>
      </c>
      <c r="K181">
        <v>11.38417892</v>
      </c>
      <c r="L181">
        <v>11.487841899999999</v>
      </c>
      <c r="M181">
        <v>6</v>
      </c>
      <c r="N181" t="s">
        <v>1698</v>
      </c>
      <c r="O181" t="s">
        <v>1943</v>
      </c>
      <c r="Q181" t="s">
        <v>1682</v>
      </c>
      <c r="R181" t="s">
        <v>30</v>
      </c>
      <c r="S181" t="s">
        <v>27</v>
      </c>
      <c r="T181" t="s">
        <v>1695</v>
      </c>
    </row>
    <row r="182" spans="1:20" x14ac:dyDescent="0.25">
      <c r="A182" t="s">
        <v>784</v>
      </c>
      <c r="B182" t="s">
        <v>784</v>
      </c>
      <c r="C182" t="s">
        <v>785</v>
      </c>
      <c r="D182" t="s">
        <v>1942</v>
      </c>
      <c r="E182">
        <v>93.880846009999999</v>
      </c>
      <c r="F182">
        <v>0.166568093</v>
      </c>
      <c r="G182">
        <v>6104.3782670000001</v>
      </c>
      <c r="H182">
        <v>16.467845839999999</v>
      </c>
      <c r="I182">
        <v>5.7171551220000003</v>
      </c>
      <c r="J182">
        <v>0.28124892499999998</v>
      </c>
      <c r="K182">
        <v>55.003328709999998</v>
      </c>
      <c r="L182">
        <v>13.948866750000001</v>
      </c>
      <c r="M182">
        <v>52</v>
      </c>
      <c r="N182" t="s">
        <v>1684</v>
      </c>
      <c r="O182" t="s">
        <v>786</v>
      </c>
      <c r="Q182" t="s">
        <v>1682</v>
      </c>
      <c r="R182" t="s">
        <v>381</v>
      </c>
      <c r="S182" t="s">
        <v>27</v>
      </c>
      <c r="T182" t="s">
        <v>1682</v>
      </c>
    </row>
    <row r="183" spans="1:20" x14ac:dyDescent="0.25">
      <c r="A183" t="s">
        <v>789</v>
      </c>
      <c r="B183" t="s">
        <v>789</v>
      </c>
      <c r="C183" t="s">
        <v>787</v>
      </c>
      <c r="D183" t="s">
        <v>1941</v>
      </c>
      <c r="E183">
        <v>9.4612918829999995</v>
      </c>
      <c r="F183">
        <v>0.65728686700000005</v>
      </c>
      <c r="G183">
        <v>8.3269660670000007</v>
      </c>
      <c r="H183">
        <v>3.5683267930000002</v>
      </c>
      <c r="I183">
        <v>1.1143056499999999</v>
      </c>
      <c r="J183">
        <v>1.49470543</v>
      </c>
      <c r="K183">
        <v>5.712577048</v>
      </c>
      <c r="L183">
        <v>15.12030665</v>
      </c>
      <c r="M183">
        <v>6</v>
      </c>
      <c r="N183" t="s">
        <v>1698</v>
      </c>
      <c r="O183" t="s">
        <v>790</v>
      </c>
      <c r="Q183" t="s">
        <v>1682</v>
      </c>
      <c r="R183" t="s">
        <v>226</v>
      </c>
      <c r="S183" t="s">
        <v>27</v>
      </c>
      <c r="T183" t="s">
        <v>1695</v>
      </c>
    </row>
    <row r="184" spans="1:20" x14ac:dyDescent="0.25">
      <c r="A184" t="s">
        <v>791</v>
      </c>
      <c r="B184" t="s">
        <v>1940</v>
      </c>
      <c r="C184" t="s">
        <v>1939</v>
      </c>
      <c r="D184" t="s">
        <v>1903</v>
      </c>
      <c r="E184">
        <v>51.196743230000003</v>
      </c>
      <c r="F184">
        <v>0.16544234099999999</v>
      </c>
      <c r="G184">
        <v>834.1100553</v>
      </c>
      <c r="H184">
        <v>20.84235937</v>
      </c>
      <c r="I184">
        <v>5.9001434479999997</v>
      </c>
      <c r="J184">
        <v>0.26819366100000003</v>
      </c>
      <c r="K184">
        <v>31.01452553</v>
      </c>
      <c r="L184">
        <v>13.11999846</v>
      </c>
      <c r="M184">
        <v>3</v>
      </c>
      <c r="N184" t="s">
        <v>1698</v>
      </c>
      <c r="O184" t="s">
        <v>794</v>
      </c>
      <c r="Q184" t="s">
        <v>1682</v>
      </c>
      <c r="R184" t="s">
        <v>268</v>
      </c>
      <c r="S184" t="s">
        <v>268</v>
      </c>
      <c r="T184" t="s">
        <v>1695</v>
      </c>
    </row>
    <row r="185" spans="1:20" x14ac:dyDescent="0.25">
      <c r="A185" t="s">
        <v>795</v>
      </c>
      <c r="B185" t="s">
        <v>795</v>
      </c>
      <c r="C185" t="s">
        <v>793</v>
      </c>
      <c r="D185" t="s">
        <v>1938</v>
      </c>
      <c r="E185">
        <v>46.048079819999998</v>
      </c>
      <c r="F185">
        <v>0.19497674800000001</v>
      </c>
      <c r="G185">
        <v>604.17522580000002</v>
      </c>
      <c r="H185">
        <v>18.246599759999999</v>
      </c>
      <c r="I185">
        <v>5.128236759</v>
      </c>
      <c r="J185">
        <v>0.31229976199999998</v>
      </c>
      <c r="K185">
        <v>28.202192620000002</v>
      </c>
      <c r="L185">
        <v>13.95451151</v>
      </c>
      <c r="M185">
        <v>22</v>
      </c>
      <c r="N185" t="s">
        <v>1689</v>
      </c>
      <c r="O185" t="s">
        <v>797</v>
      </c>
      <c r="Q185" t="s">
        <v>1682</v>
      </c>
      <c r="R185" t="s">
        <v>268</v>
      </c>
      <c r="S185" t="s">
        <v>268</v>
      </c>
      <c r="T185" t="s">
        <v>1682</v>
      </c>
    </row>
    <row r="186" spans="1:20" x14ac:dyDescent="0.25">
      <c r="A186" t="s">
        <v>799</v>
      </c>
      <c r="B186" t="s">
        <v>799</v>
      </c>
      <c r="C186" t="s">
        <v>798</v>
      </c>
      <c r="D186" t="s">
        <v>1937</v>
      </c>
      <c r="E186">
        <v>31.036316360000001</v>
      </c>
      <c r="F186">
        <v>0.38483910599999999</v>
      </c>
      <c r="G186">
        <v>188.06792139999999</v>
      </c>
      <c r="H186">
        <v>9.578399246</v>
      </c>
      <c r="I186">
        <v>2.3724892679999998</v>
      </c>
      <c r="J186">
        <v>0.631498122</v>
      </c>
      <c r="K186">
        <v>18.486724970000001</v>
      </c>
      <c r="L186">
        <v>12.45711668</v>
      </c>
      <c r="M186">
        <v>54</v>
      </c>
      <c r="N186" t="s">
        <v>1682</v>
      </c>
      <c r="O186" t="s">
        <v>1936</v>
      </c>
      <c r="Q186" t="s">
        <v>1682</v>
      </c>
      <c r="R186" t="s">
        <v>30</v>
      </c>
      <c r="S186" t="s">
        <v>27</v>
      </c>
      <c r="T186" t="s">
        <v>1682</v>
      </c>
    </row>
    <row r="187" spans="1:20" x14ac:dyDescent="0.25">
      <c r="A187" t="s">
        <v>805</v>
      </c>
      <c r="B187" t="s">
        <v>805</v>
      </c>
      <c r="C187" t="s">
        <v>807</v>
      </c>
      <c r="D187" t="s">
        <v>1935</v>
      </c>
      <c r="E187">
        <v>23.6449772</v>
      </c>
      <c r="F187">
        <v>0.23000583499999999</v>
      </c>
      <c r="G187">
        <v>146.02249929999999</v>
      </c>
      <c r="H187">
        <v>9.9344765450000008</v>
      </c>
      <c r="I187">
        <v>3.06049427</v>
      </c>
      <c r="J187">
        <v>0.410487559</v>
      </c>
      <c r="K187">
        <v>13.57903937</v>
      </c>
      <c r="L187">
        <v>9.7459069540000005</v>
      </c>
      <c r="M187">
        <v>10</v>
      </c>
      <c r="N187" t="s">
        <v>1682</v>
      </c>
      <c r="O187" t="s">
        <v>808</v>
      </c>
      <c r="Q187" t="s">
        <v>1682</v>
      </c>
      <c r="R187" t="s">
        <v>52</v>
      </c>
      <c r="S187" t="s">
        <v>52</v>
      </c>
      <c r="T187" t="s">
        <v>1682</v>
      </c>
    </row>
    <row r="188" spans="1:20" x14ac:dyDescent="0.25">
      <c r="A188" t="s">
        <v>809</v>
      </c>
      <c r="B188" t="s">
        <v>809</v>
      </c>
      <c r="C188" t="s">
        <v>811</v>
      </c>
      <c r="D188" t="s">
        <v>1934</v>
      </c>
      <c r="E188">
        <v>47.834181970000003</v>
      </c>
      <c r="F188">
        <v>0.12772914099999999</v>
      </c>
      <c r="G188">
        <v>1934.661519</v>
      </c>
      <c r="H188">
        <v>25.10097712</v>
      </c>
      <c r="I188">
        <v>5.9784349060000004</v>
      </c>
      <c r="J188">
        <v>0.20101735200000001</v>
      </c>
      <c r="K188">
        <v>26.66104923</v>
      </c>
      <c r="L188">
        <v>12.995102449999999</v>
      </c>
      <c r="M188">
        <v>48</v>
      </c>
      <c r="N188" t="s">
        <v>1682</v>
      </c>
      <c r="O188" t="s">
        <v>812</v>
      </c>
      <c r="Q188" t="s">
        <v>1682</v>
      </c>
      <c r="R188" t="s">
        <v>30</v>
      </c>
      <c r="S188" t="s">
        <v>27</v>
      </c>
      <c r="T188" t="s">
        <v>1682</v>
      </c>
    </row>
    <row r="189" spans="1:20" x14ac:dyDescent="0.25">
      <c r="A189" t="s">
        <v>813</v>
      </c>
      <c r="B189" t="s">
        <v>813</v>
      </c>
      <c r="C189" t="s">
        <v>811</v>
      </c>
      <c r="D189" t="s">
        <v>1933</v>
      </c>
      <c r="E189">
        <v>35.735437670000003</v>
      </c>
      <c r="F189">
        <v>0.16835134199999999</v>
      </c>
      <c r="G189">
        <v>828.74960929999997</v>
      </c>
      <c r="H189">
        <v>16.41755229</v>
      </c>
      <c r="I189">
        <v>4.096228065</v>
      </c>
      <c r="J189">
        <v>0.31364681</v>
      </c>
      <c r="K189">
        <v>18.935230069999999</v>
      </c>
      <c r="L189">
        <v>18.540387760000002</v>
      </c>
      <c r="M189">
        <v>37</v>
      </c>
      <c r="N189" t="s">
        <v>1682</v>
      </c>
      <c r="O189" t="s">
        <v>814</v>
      </c>
      <c r="Q189" t="s">
        <v>1682</v>
      </c>
      <c r="R189" t="s">
        <v>30</v>
      </c>
      <c r="S189" t="s">
        <v>27</v>
      </c>
      <c r="T189" t="s">
        <v>1682</v>
      </c>
    </row>
    <row r="190" spans="1:20" x14ac:dyDescent="0.25">
      <c r="A190" t="s">
        <v>815</v>
      </c>
      <c r="B190" t="s">
        <v>815</v>
      </c>
      <c r="C190" t="s">
        <v>818</v>
      </c>
      <c r="D190" t="s">
        <v>1932</v>
      </c>
      <c r="E190">
        <v>300.94851369999998</v>
      </c>
      <c r="F190">
        <v>9.1360565000000005E-2</v>
      </c>
      <c r="G190">
        <v>198596.7764</v>
      </c>
      <c r="H190">
        <v>30.529641290000001</v>
      </c>
      <c r="I190">
        <v>12.934168509999999</v>
      </c>
      <c r="J190">
        <v>0.15239788800000001</v>
      </c>
      <c r="K190">
        <v>184.51749839999999</v>
      </c>
      <c r="L190">
        <v>9.8948287869999998</v>
      </c>
      <c r="M190">
        <v>205</v>
      </c>
      <c r="N190" t="s">
        <v>1695</v>
      </c>
      <c r="O190" t="s">
        <v>819</v>
      </c>
      <c r="Q190" t="s">
        <v>1695</v>
      </c>
      <c r="R190" t="s">
        <v>816</v>
      </c>
      <c r="S190" t="s">
        <v>44</v>
      </c>
      <c r="T190" t="s">
        <v>1695</v>
      </c>
    </row>
    <row r="191" spans="1:20" x14ac:dyDescent="0.25">
      <c r="A191" t="s">
        <v>820</v>
      </c>
      <c r="B191" t="s">
        <v>1687</v>
      </c>
      <c r="C191" t="s">
        <v>1686</v>
      </c>
      <c r="D191" t="s">
        <v>1685</v>
      </c>
      <c r="E191">
        <v>24.97865234</v>
      </c>
      <c r="F191">
        <v>2.028049158</v>
      </c>
      <c r="G191">
        <v>411.04156870000003</v>
      </c>
      <c r="H191">
        <v>5.8786442240000003</v>
      </c>
      <c r="I191">
        <v>1.137615738</v>
      </c>
      <c r="J191">
        <v>1.627238776</v>
      </c>
      <c r="K191">
        <v>20.982528840000001</v>
      </c>
      <c r="L191">
        <v>25.320883500000001</v>
      </c>
      <c r="M191">
        <v>21</v>
      </c>
      <c r="N191" t="s">
        <v>1698</v>
      </c>
      <c r="O191" t="s">
        <v>1849</v>
      </c>
      <c r="Q191" t="s">
        <v>1695</v>
      </c>
      <c r="R191" t="s">
        <v>226</v>
      </c>
      <c r="S191" t="s">
        <v>27</v>
      </c>
      <c r="T191" t="s">
        <v>1695</v>
      </c>
    </row>
    <row r="192" spans="1:20" x14ac:dyDescent="0.25">
      <c r="A192" t="s">
        <v>823</v>
      </c>
      <c r="B192" t="s">
        <v>823</v>
      </c>
      <c r="C192" t="s">
        <v>822</v>
      </c>
      <c r="D192" t="s">
        <v>1931</v>
      </c>
      <c r="E192">
        <v>9.4612918829999995</v>
      </c>
      <c r="F192">
        <v>0.65728686700000005</v>
      </c>
      <c r="G192">
        <v>8.3269660670000007</v>
      </c>
      <c r="H192">
        <v>3.5683267930000002</v>
      </c>
      <c r="I192">
        <v>1.1143056499999999</v>
      </c>
      <c r="J192">
        <v>1.49470543</v>
      </c>
      <c r="K192">
        <v>5.712577048</v>
      </c>
      <c r="L192">
        <v>15.12030665</v>
      </c>
      <c r="M192">
        <v>22</v>
      </c>
      <c r="N192" t="s">
        <v>1698</v>
      </c>
      <c r="O192" t="s">
        <v>824</v>
      </c>
      <c r="Q192" t="s">
        <v>1695</v>
      </c>
      <c r="R192" t="s">
        <v>226</v>
      </c>
      <c r="S192" t="s">
        <v>27</v>
      </c>
      <c r="T192" t="s">
        <v>1695</v>
      </c>
    </row>
    <row r="193" spans="1:20" x14ac:dyDescent="0.25">
      <c r="A193" t="s">
        <v>825</v>
      </c>
      <c r="B193" t="s">
        <v>825</v>
      </c>
      <c r="C193" t="s">
        <v>822</v>
      </c>
      <c r="D193" t="s">
        <v>1930</v>
      </c>
      <c r="E193">
        <v>9.4612918829999995</v>
      </c>
      <c r="F193">
        <v>0.65728686700000005</v>
      </c>
      <c r="G193">
        <v>8.3269660670000007</v>
      </c>
      <c r="H193">
        <v>3.5683267930000002</v>
      </c>
      <c r="I193">
        <v>1.1143056499999999</v>
      </c>
      <c r="J193">
        <v>1.49470543</v>
      </c>
      <c r="K193">
        <v>5.712577048</v>
      </c>
      <c r="L193">
        <v>15.12030665</v>
      </c>
      <c r="M193">
        <v>10</v>
      </c>
      <c r="N193" t="s">
        <v>1698</v>
      </c>
      <c r="O193" t="s">
        <v>513</v>
      </c>
      <c r="Q193" t="s">
        <v>1695</v>
      </c>
      <c r="R193" t="s">
        <v>226</v>
      </c>
      <c r="S193" t="s">
        <v>27</v>
      </c>
      <c r="T193" t="s">
        <v>1695</v>
      </c>
    </row>
    <row r="194" spans="1:20" x14ac:dyDescent="0.25">
      <c r="A194" t="s">
        <v>827</v>
      </c>
      <c r="B194" t="s">
        <v>827</v>
      </c>
      <c r="C194" t="s">
        <v>831</v>
      </c>
      <c r="D194" t="s">
        <v>1929</v>
      </c>
      <c r="E194">
        <v>24.884100839999999</v>
      </c>
      <c r="F194">
        <v>0.22254928700000001</v>
      </c>
      <c r="G194">
        <v>146.257768</v>
      </c>
      <c r="H194">
        <v>8.161819822</v>
      </c>
      <c r="I194">
        <v>3.1914735649999999</v>
      </c>
      <c r="J194">
        <v>0.55948957600000004</v>
      </c>
      <c r="K194">
        <v>14.61529221</v>
      </c>
      <c r="L194">
        <v>15.475581999999999</v>
      </c>
      <c r="M194">
        <v>39</v>
      </c>
      <c r="N194" t="s">
        <v>1682</v>
      </c>
      <c r="O194" t="s">
        <v>832</v>
      </c>
      <c r="P194" t="s">
        <v>1682</v>
      </c>
      <c r="Q194" t="s">
        <v>1682</v>
      </c>
      <c r="R194" t="s">
        <v>829</v>
      </c>
      <c r="S194" t="s">
        <v>27</v>
      </c>
      <c r="T194" t="s">
        <v>1682</v>
      </c>
    </row>
    <row r="195" spans="1:20" x14ac:dyDescent="0.25">
      <c r="A195" t="s">
        <v>835</v>
      </c>
      <c r="B195" t="s">
        <v>835</v>
      </c>
      <c r="C195" t="s">
        <v>833</v>
      </c>
      <c r="D195" t="s">
        <v>1928</v>
      </c>
      <c r="E195">
        <v>8.7499225040000006</v>
      </c>
      <c r="F195">
        <v>0.70198307800000004</v>
      </c>
      <c r="G195">
        <v>6.998484994</v>
      </c>
      <c r="H195">
        <v>3.7740616949999999</v>
      </c>
      <c r="I195">
        <v>1.083017178</v>
      </c>
      <c r="J195">
        <v>1.336621101</v>
      </c>
      <c r="K195">
        <v>5.4452076470000002</v>
      </c>
      <c r="L195">
        <v>17.923995210000001</v>
      </c>
      <c r="M195">
        <v>7</v>
      </c>
      <c r="N195" t="s">
        <v>1682</v>
      </c>
      <c r="O195" t="s">
        <v>836</v>
      </c>
      <c r="Q195" t="s">
        <v>1682</v>
      </c>
      <c r="R195" t="s">
        <v>125</v>
      </c>
      <c r="S195" t="s">
        <v>27</v>
      </c>
      <c r="T195" t="s">
        <v>1682</v>
      </c>
    </row>
    <row r="196" spans="1:20" x14ac:dyDescent="0.25">
      <c r="A196" t="s">
        <v>837</v>
      </c>
      <c r="B196" t="s">
        <v>837</v>
      </c>
      <c r="C196" t="s">
        <v>839</v>
      </c>
      <c r="D196" t="s">
        <v>1927</v>
      </c>
      <c r="E196">
        <v>42.321497450000003</v>
      </c>
      <c r="F196">
        <v>0.23105071999999999</v>
      </c>
      <c r="G196">
        <v>799.58860400000003</v>
      </c>
      <c r="H196">
        <v>13.971248149999999</v>
      </c>
      <c r="I196">
        <v>4.4305249279999996</v>
      </c>
      <c r="J196">
        <v>0.40550978599999998</v>
      </c>
      <c r="K196">
        <v>27.526176280000001</v>
      </c>
      <c r="L196">
        <v>18.697251229999999</v>
      </c>
      <c r="M196">
        <v>27</v>
      </c>
      <c r="N196" t="s">
        <v>1689</v>
      </c>
      <c r="O196" t="s">
        <v>840</v>
      </c>
      <c r="Q196" t="s">
        <v>1682</v>
      </c>
      <c r="R196" t="s">
        <v>268</v>
      </c>
      <c r="S196" t="s">
        <v>268</v>
      </c>
      <c r="T196" t="s">
        <v>1682</v>
      </c>
    </row>
    <row r="197" spans="1:20" x14ac:dyDescent="0.25">
      <c r="A197" t="s">
        <v>841</v>
      </c>
      <c r="B197" t="s">
        <v>841</v>
      </c>
      <c r="C197" t="s">
        <v>843</v>
      </c>
      <c r="D197" t="s">
        <v>1926</v>
      </c>
      <c r="E197">
        <v>153.40230149999999</v>
      </c>
      <c r="F197">
        <v>0.233192075</v>
      </c>
      <c r="G197">
        <v>6630.8252890000003</v>
      </c>
      <c r="H197">
        <v>11.91314569</v>
      </c>
      <c r="I197">
        <v>2.8997069299999998</v>
      </c>
      <c r="J197">
        <v>0.32219782499999999</v>
      </c>
      <c r="K197">
        <v>70.048717620000005</v>
      </c>
      <c r="L197">
        <v>11.84278688</v>
      </c>
      <c r="M197">
        <v>178</v>
      </c>
      <c r="N197" t="s">
        <v>1689</v>
      </c>
      <c r="O197" t="s">
        <v>844</v>
      </c>
      <c r="Q197" t="s">
        <v>1682</v>
      </c>
      <c r="R197" t="s">
        <v>30</v>
      </c>
      <c r="S197" t="s">
        <v>27</v>
      </c>
      <c r="T197" t="s">
        <v>1682</v>
      </c>
    </row>
    <row r="198" spans="1:20" x14ac:dyDescent="0.25">
      <c r="A198" t="s">
        <v>845</v>
      </c>
      <c r="B198" t="s">
        <v>845</v>
      </c>
      <c r="C198" t="s">
        <v>847</v>
      </c>
      <c r="D198" t="s">
        <v>1925</v>
      </c>
      <c r="E198">
        <v>37.258423909999998</v>
      </c>
      <c r="F198">
        <v>0.18675539599999999</v>
      </c>
      <c r="G198">
        <v>496.36283900000001</v>
      </c>
      <c r="H198">
        <v>11.549987789999999</v>
      </c>
      <c r="I198">
        <v>2.5625693960000002</v>
      </c>
      <c r="J198">
        <v>0.38213757799999998</v>
      </c>
      <c r="K198">
        <v>15.919159609999999</v>
      </c>
      <c r="L198">
        <v>13.96311307</v>
      </c>
      <c r="M198">
        <v>54</v>
      </c>
      <c r="N198" t="s">
        <v>1682</v>
      </c>
      <c r="O198" t="s">
        <v>848</v>
      </c>
      <c r="Q198" t="s">
        <v>1682</v>
      </c>
      <c r="R198" t="s">
        <v>163</v>
      </c>
      <c r="S198" t="s">
        <v>163</v>
      </c>
      <c r="T198" t="s">
        <v>1682</v>
      </c>
    </row>
    <row r="199" spans="1:20" x14ac:dyDescent="0.25">
      <c r="A199" t="s">
        <v>849</v>
      </c>
      <c r="B199" t="s">
        <v>849</v>
      </c>
      <c r="C199" t="s">
        <v>847</v>
      </c>
      <c r="D199" t="s">
        <v>1924</v>
      </c>
      <c r="E199">
        <v>51.225058230000002</v>
      </c>
      <c r="F199">
        <v>0.15485375300000001</v>
      </c>
      <c r="G199">
        <v>1150.8763670000001</v>
      </c>
      <c r="H199">
        <v>13.14004585</v>
      </c>
      <c r="I199">
        <v>2.7080409589999999</v>
      </c>
      <c r="J199">
        <v>0.30167928599999999</v>
      </c>
      <c r="K199">
        <v>20.249968719999998</v>
      </c>
      <c r="L199">
        <v>10.378863190000001</v>
      </c>
      <c r="M199">
        <v>65</v>
      </c>
      <c r="N199" t="s">
        <v>1684</v>
      </c>
      <c r="O199" t="s">
        <v>850</v>
      </c>
      <c r="P199" t="s">
        <v>1682</v>
      </c>
      <c r="Q199" t="s">
        <v>1682</v>
      </c>
      <c r="R199" t="s">
        <v>163</v>
      </c>
      <c r="S199" t="s">
        <v>163</v>
      </c>
      <c r="T199" t="s">
        <v>1682</v>
      </c>
    </row>
    <row r="200" spans="1:20" x14ac:dyDescent="0.25">
      <c r="A200" t="s">
        <v>853</v>
      </c>
      <c r="B200" t="s">
        <v>853</v>
      </c>
      <c r="C200" t="s">
        <v>851</v>
      </c>
      <c r="D200" t="s">
        <v>1923</v>
      </c>
      <c r="E200">
        <v>18.223596690000001</v>
      </c>
      <c r="F200">
        <v>0.40976361100000003</v>
      </c>
      <c r="G200">
        <v>76.422170140000006</v>
      </c>
      <c r="H200">
        <v>7.6463393230000003</v>
      </c>
      <c r="I200">
        <v>2.3866730989999998</v>
      </c>
      <c r="J200">
        <v>0.71466363300000002</v>
      </c>
      <c r="K200">
        <v>11.013207749999999</v>
      </c>
      <c r="L200">
        <v>18.652578850000001</v>
      </c>
      <c r="M200">
        <v>17</v>
      </c>
      <c r="N200" t="s">
        <v>1682</v>
      </c>
      <c r="O200" t="s">
        <v>855</v>
      </c>
      <c r="Q200" t="s">
        <v>1682</v>
      </c>
      <c r="R200" t="s">
        <v>52</v>
      </c>
      <c r="S200" t="s">
        <v>52</v>
      </c>
      <c r="T200" t="s">
        <v>1682</v>
      </c>
    </row>
    <row r="201" spans="1:20" x14ac:dyDescent="0.25">
      <c r="A201" t="s">
        <v>856</v>
      </c>
      <c r="B201" t="s">
        <v>856</v>
      </c>
      <c r="C201" t="s">
        <v>851</v>
      </c>
      <c r="D201" t="s">
        <v>1922</v>
      </c>
      <c r="E201">
        <v>24.550906860000001</v>
      </c>
      <c r="F201">
        <v>0.36181880500000002</v>
      </c>
      <c r="G201">
        <v>168.7904795</v>
      </c>
      <c r="H201">
        <v>8.9181985590000004</v>
      </c>
      <c r="I201">
        <v>2.7723343329999999</v>
      </c>
      <c r="J201">
        <v>0.59672703900000001</v>
      </c>
      <c r="K201">
        <v>14.711157269999999</v>
      </c>
      <c r="L201">
        <v>16.809624599999999</v>
      </c>
      <c r="M201">
        <v>20</v>
      </c>
      <c r="N201" t="s">
        <v>1682</v>
      </c>
      <c r="O201" t="s">
        <v>858</v>
      </c>
      <c r="Q201" t="s">
        <v>1682</v>
      </c>
      <c r="R201" t="s">
        <v>52</v>
      </c>
      <c r="S201" t="s">
        <v>52</v>
      </c>
      <c r="T201" t="s">
        <v>1682</v>
      </c>
    </row>
    <row r="202" spans="1:20" x14ac:dyDescent="0.25">
      <c r="A202" t="s">
        <v>859</v>
      </c>
      <c r="B202" t="s">
        <v>859</v>
      </c>
      <c r="C202" t="s">
        <v>860</v>
      </c>
      <c r="D202" t="s">
        <v>1921</v>
      </c>
      <c r="E202">
        <v>21.602592909999998</v>
      </c>
      <c r="F202">
        <v>0.31055823399999999</v>
      </c>
      <c r="G202">
        <v>90.804676689999994</v>
      </c>
      <c r="H202">
        <v>7.3346293500000002</v>
      </c>
      <c r="I202">
        <v>2.3614287159999998</v>
      </c>
      <c r="J202">
        <v>0.581818532</v>
      </c>
      <c r="K202">
        <v>12.437972</v>
      </c>
      <c r="L202">
        <v>10.7041871</v>
      </c>
      <c r="M202">
        <v>12</v>
      </c>
      <c r="N202" t="s">
        <v>1682</v>
      </c>
      <c r="O202" t="s">
        <v>861</v>
      </c>
      <c r="P202" t="s">
        <v>1682</v>
      </c>
      <c r="Q202" t="s">
        <v>1682</v>
      </c>
      <c r="R202" t="s">
        <v>52</v>
      </c>
      <c r="S202" t="s">
        <v>52</v>
      </c>
      <c r="T202" t="s">
        <v>1682</v>
      </c>
    </row>
    <row r="203" spans="1:20" x14ac:dyDescent="0.25">
      <c r="A203" t="s">
        <v>862</v>
      </c>
      <c r="B203" t="s">
        <v>862</v>
      </c>
      <c r="C203" t="s">
        <v>863</v>
      </c>
      <c r="D203" t="s">
        <v>1920</v>
      </c>
      <c r="E203">
        <v>35.797110580000002</v>
      </c>
      <c r="F203">
        <v>0.24114548699999999</v>
      </c>
      <c r="G203">
        <v>512.76547970000001</v>
      </c>
      <c r="H203">
        <v>12.27154095</v>
      </c>
      <c r="I203">
        <v>3.0587388980000001</v>
      </c>
      <c r="J203">
        <v>0.41959275699999998</v>
      </c>
      <c r="K203">
        <v>20.041639329999999</v>
      </c>
      <c r="L203">
        <v>14.76994279</v>
      </c>
      <c r="M203">
        <v>21</v>
      </c>
      <c r="N203" t="s">
        <v>1682</v>
      </c>
      <c r="O203" t="s">
        <v>864</v>
      </c>
      <c r="P203" t="s">
        <v>1682</v>
      </c>
      <c r="Q203" t="s">
        <v>1682</v>
      </c>
      <c r="R203" t="s">
        <v>30</v>
      </c>
      <c r="S203" t="s">
        <v>27</v>
      </c>
      <c r="T203" t="s">
        <v>1682</v>
      </c>
    </row>
    <row r="204" spans="1:20" x14ac:dyDescent="0.25">
      <c r="A204" t="s">
        <v>865</v>
      </c>
      <c r="B204" t="s">
        <v>1919</v>
      </c>
      <c r="C204" t="s">
        <v>867</v>
      </c>
      <c r="D204" t="s">
        <v>1918</v>
      </c>
      <c r="E204">
        <v>22.624826129999999</v>
      </c>
      <c r="F204">
        <v>0.58563647900000004</v>
      </c>
      <c r="G204">
        <v>63.090369000000003</v>
      </c>
      <c r="H204">
        <v>4.6451653789999998</v>
      </c>
      <c r="I204">
        <v>1.3658745459999999</v>
      </c>
      <c r="J204">
        <v>0.94479249799999998</v>
      </c>
      <c r="K204">
        <v>13.49229141</v>
      </c>
      <c r="L204">
        <v>10.146372339999999</v>
      </c>
      <c r="M204">
        <v>20</v>
      </c>
      <c r="N204" t="s">
        <v>1698</v>
      </c>
      <c r="O204" t="s">
        <v>868</v>
      </c>
      <c r="Q204" t="s">
        <v>1682</v>
      </c>
      <c r="R204" t="s">
        <v>131</v>
      </c>
      <c r="S204" t="s">
        <v>27</v>
      </c>
      <c r="T204" t="s">
        <v>1695</v>
      </c>
    </row>
    <row r="205" spans="1:20" x14ac:dyDescent="0.25">
      <c r="A205" t="s">
        <v>877</v>
      </c>
      <c r="B205" t="s">
        <v>877</v>
      </c>
      <c r="C205" t="s">
        <v>879</v>
      </c>
      <c r="D205" t="s">
        <v>1917</v>
      </c>
      <c r="E205">
        <v>83.175208069999996</v>
      </c>
      <c r="F205">
        <v>0.16025376299999999</v>
      </c>
      <c r="G205">
        <v>3197.588949</v>
      </c>
      <c r="H205">
        <v>14.95672525</v>
      </c>
      <c r="I205">
        <v>7.0878212659999997</v>
      </c>
      <c r="J205">
        <v>0.26942813799999998</v>
      </c>
      <c r="K205">
        <v>57.324033270000001</v>
      </c>
      <c r="L205">
        <v>13.100952080000001</v>
      </c>
      <c r="M205">
        <v>142</v>
      </c>
      <c r="N205" t="s">
        <v>1682</v>
      </c>
      <c r="O205" t="s">
        <v>880</v>
      </c>
      <c r="P205" t="s">
        <v>1682</v>
      </c>
      <c r="Q205" t="s">
        <v>1682</v>
      </c>
      <c r="R205" t="s">
        <v>84</v>
      </c>
      <c r="S205" t="s">
        <v>44</v>
      </c>
      <c r="T205" t="s">
        <v>1682</v>
      </c>
    </row>
    <row r="206" spans="1:20" x14ac:dyDescent="0.25">
      <c r="A206" t="s">
        <v>881</v>
      </c>
      <c r="B206" t="s">
        <v>881</v>
      </c>
      <c r="C206" t="s">
        <v>879</v>
      </c>
      <c r="D206" t="s">
        <v>1916</v>
      </c>
      <c r="E206">
        <v>83.175208069999996</v>
      </c>
      <c r="F206">
        <v>0.16025376299999999</v>
      </c>
      <c r="G206">
        <v>3197.588949</v>
      </c>
      <c r="H206">
        <v>14.95672525</v>
      </c>
      <c r="I206">
        <v>7.0878212659999997</v>
      </c>
      <c r="J206">
        <v>0.26942813799999998</v>
      </c>
      <c r="K206">
        <v>57.324033270000001</v>
      </c>
      <c r="L206">
        <v>13.100952080000001</v>
      </c>
      <c r="M206">
        <v>129</v>
      </c>
      <c r="N206" t="s">
        <v>1684</v>
      </c>
      <c r="O206" t="s">
        <v>882</v>
      </c>
      <c r="P206" t="s">
        <v>1682</v>
      </c>
      <c r="Q206" t="s">
        <v>1682</v>
      </c>
      <c r="R206" t="s">
        <v>84</v>
      </c>
      <c r="S206" t="s">
        <v>44</v>
      </c>
      <c r="T206" t="s">
        <v>1682</v>
      </c>
    </row>
    <row r="207" spans="1:20" x14ac:dyDescent="0.25">
      <c r="A207" t="s">
        <v>886</v>
      </c>
      <c r="B207" t="s">
        <v>886</v>
      </c>
      <c r="C207" t="s">
        <v>879</v>
      </c>
      <c r="D207" t="s">
        <v>1915</v>
      </c>
      <c r="E207">
        <v>83.660085010000003</v>
      </c>
      <c r="F207">
        <v>0.13869226700000001</v>
      </c>
      <c r="G207">
        <v>3134.1660029999998</v>
      </c>
      <c r="H207">
        <v>17.48017741</v>
      </c>
      <c r="I207">
        <v>8.1105945770000005</v>
      </c>
      <c r="J207">
        <v>0.21961498700000001</v>
      </c>
      <c r="K207">
        <v>58.74995775</v>
      </c>
      <c r="L207">
        <v>10.09304142</v>
      </c>
      <c r="M207">
        <v>90</v>
      </c>
      <c r="N207" t="s">
        <v>1682</v>
      </c>
      <c r="O207" t="s">
        <v>888</v>
      </c>
      <c r="P207" t="s">
        <v>1682</v>
      </c>
      <c r="Q207" t="s">
        <v>1682</v>
      </c>
      <c r="R207" t="s">
        <v>84</v>
      </c>
      <c r="S207" t="s">
        <v>44</v>
      </c>
      <c r="T207" t="s">
        <v>1682</v>
      </c>
    </row>
    <row r="208" spans="1:20" x14ac:dyDescent="0.25">
      <c r="A208" t="s">
        <v>889</v>
      </c>
      <c r="B208" t="s">
        <v>889</v>
      </c>
      <c r="C208" t="s">
        <v>890</v>
      </c>
      <c r="D208" t="s">
        <v>1914</v>
      </c>
      <c r="E208">
        <v>31.667946709999999</v>
      </c>
      <c r="F208">
        <v>0.31868044299999998</v>
      </c>
      <c r="G208">
        <v>416.90051770000002</v>
      </c>
      <c r="H208">
        <v>11.32403506</v>
      </c>
      <c r="I208">
        <v>2.5560987260000001</v>
      </c>
      <c r="J208">
        <v>0.36126393099999998</v>
      </c>
      <c r="K208">
        <v>16.067276589999999</v>
      </c>
      <c r="L208">
        <v>9.6724756910000007</v>
      </c>
      <c r="M208">
        <v>47</v>
      </c>
      <c r="N208" t="s">
        <v>1682</v>
      </c>
      <c r="O208" t="s">
        <v>891</v>
      </c>
      <c r="P208" t="s">
        <v>1682</v>
      </c>
      <c r="Q208" t="s">
        <v>1682</v>
      </c>
      <c r="R208" t="s">
        <v>163</v>
      </c>
      <c r="S208" t="s">
        <v>163</v>
      </c>
      <c r="T208" t="s">
        <v>1682</v>
      </c>
    </row>
    <row r="209" spans="1:20" x14ac:dyDescent="0.25">
      <c r="A209" t="s">
        <v>896</v>
      </c>
      <c r="B209" t="s">
        <v>1913</v>
      </c>
      <c r="C209" t="s">
        <v>894</v>
      </c>
      <c r="D209" t="s">
        <v>1912</v>
      </c>
      <c r="E209">
        <v>16.196446989999998</v>
      </c>
      <c r="F209">
        <v>0.62433768499999998</v>
      </c>
      <c r="G209">
        <v>41.950809990000003</v>
      </c>
      <c r="H209">
        <v>5.0475920260000002</v>
      </c>
      <c r="I209">
        <v>1.486590034</v>
      </c>
      <c r="J209">
        <v>0.98556656200000003</v>
      </c>
      <c r="K209">
        <v>10.089500279999999</v>
      </c>
      <c r="L209">
        <v>15.48650288</v>
      </c>
      <c r="M209">
        <v>19</v>
      </c>
      <c r="N209" t="s">
        <v>1682</v>
      </c>
      <c r="O209" t="s">
        <v>897</v>
      </c>
      <c r="Q209" t="s">
        <v>1682</v>
      </c>
      <c r="R209" t="s">
        <v>52</v>
      </c>
      <c r="S209" t="s">
        <v>52</v>
      </c>
      <c r="T209" t="s">
        <v>1682</v>
      </c>
    </row>
    <row r="210" spans="1:20" x14ac:dyDescent="0.25">
      <c r="A210" t="s">
        <v>898</v>
      </c>
      <c r="B210" t="s">
        <v>898</v>
      </c>
      <c r="C210" t="s">
        <v>894</v>
      </c>
      <c r="D210" t="s">
        <v>1800</v>
      </c>
      <c r="E210">
        <v>16.196446989999998</v>
      </c>
      <c r="F210">
        <v>0.62433768499999998</v>
      </c>
      <c r="G210">
        <v>41.950809990000003</v>
      </c>
      <c r="H210">
        <v>5.0475920260000002</v>
      </c>
      <c r="I210">
        <v>1.486590034</v>
      </c>
      <c r="J210">
        <v>0.98556656200000003</v>
      </c>
      <c r="K210">
        <v>10.089500279999999</v>
      </c>
      <c r="L210">
        <v>15.48650288</v>
      </c>
      <c r="M210">
        <v>16</v>
      </c>
      <c r="N210" t="s">
        <v>1682</v>
      </c>
      <c r="O210" t="s">
        <v>900</v>
      </c>
      <c r="P210" t="s">
        <v>1682</v>
      </c>
      <c r="Q210" t="s">
        <v>1682</v>
      </c>
      <c r="R210" t="s">
        <v>52</v>
      </c>
      <c r="S210" t="s">
        <v>52</v>
      </c>
      <c r="T210" t="s">
        <v>1682</v>
      </c>
    </row>
    <row r="211" spans="1:20" x14ac:dyDescent="0.25">
      <c r="A211" t="s">
        <v>901</v>
      </c>
      <c r="B211" t="s">
        <v>901</v>
      </c>
      <c r="C211" t="s">
        <v>902</v>
      </c>
      <c r="D211" t="s">
        <v>1911</v>
      </c>
      <c r="E211">
        <v>36.432308710000001</v>
      </c>
      <c r="F211">
        <v>0.21232147500000001</v>
      </c>
      <c r="G211">
        <v>641.05184759999997</v>
      </c>
      <c r="H211">
        <v>13.417483860000001</v>
      </c>
      <c r="I211">
        <v>3.103116263</v>
      </c>
      <c r="J211">
        <v>0.47112680600000001</v>
      </c>
      <c r="K211">
        <v>17.737577269999999</v>
      </c>
      <c r="L211">
        <v>19.008320220000002</v>
      </c>
      <c r="M211">
        <v>41</v>
      </c>
      <c r="N211" t="s">
        <v>1682</v>
      </c>
      <c r="O211" t="s">
        <v>903</v>
      </c>
      <c r="Q211" t="s">
        <v>1682</v>
      </c>
      <c r="R211" t="s">
        <v>30</v>
      </c>
      <c r="S211" t="s">
        <v>27</v>
      </c>
      <c r="T211" t="s">
        <v>1682</v>
      </c>
    </row>
    <row r="212" spans="1:20" x14ac:dyDescent="0.25">
      <c r="A212" t="s">
        <v>904</v>
      </c>
      <c r="B212" t="s">
        <v>904</v>
      </c>
      <c r="C212" t="s">
        <v>905</v>
      </c>
      <c r="D212" t="s">
        <v>1752</v>
      </c>
      <c r="E212">
        <v>51.49784992</v>
      </c>
      <c r="F212">
        <v>0.22438594000000001</v>
      </c>
      <c r="G212">
        <v>2289.194716</v>
      </c>
      <c r="H212">
        <v>7.9087760459999998</v>
      </c>
      <c r="I212">
        <v>2.4378785120000002</v>
      </c>
      <c r="J212">
        <v>0.39968302300000003</v>
      </c>
      <c r="K212">
        <v>25.993999330000001</v>
      </c>
      <c r="L212">
        <v>17.289146410000001</v>
      </c>
      <c r="M212">
        <v>64</v>
      </c>
      <c r="N212" t="s">
        <v>1695</v>
      </c>
      <c r="O212" t="s">
        <v>906</v>
      </c>
      <c r="Q212" t="s">
        <v>1695</v>
      </c>
      <c r="R212" t="s">
        <v>30</v>
      </c>
      <c r="S212" t="s">
        <v>27</v>
      </c>
      <c r="T212" t="s">
        <v>1695</v>
      </c>
    </row>
    <row r="213" spans="1:20" x14ac:dyDescent="0.25">
      <c r="A213" t="s">
        <v>907</v>
      </c>
      <c r="B213" t="s">
        <v>907</v>
      </c>
      <c r="C213" t="s">
        <v>905</v>
      </c>
      <c r="D213" t="s">
        <v>1910</v>
      </c>
      <c r="E213">
        <v>44.941932450000003</v>
      </c>
      <c r="F213">
        <v>0.24559772499999999</v>
      </c>
      <c r="G213">
        <v>1050.9728030000001</v>
      </c>
      <c r="H213">
        <v>9.9269141080000001</v>
      </c>
      <c r="I213">
        <v>2.7847002070000002</v>
      </c>
      <c r="J213">
        <v>0.39717380099999999</v>
      </c>
      <c r="K213">
        <v>24.10077588</v>
      </c>
      <c r="L213">
        <v>18.203248070000001</v>
      </c>
      <c r="M213">
        <v>63</v>
      </c>
      <c r="N213" t="s">
        <v>1695</v>
      </c>
      <c r="O213" t="s">
        <v>908</v>
      </c>
      <c r="Q213" t="s">
        <v>1695</v>
      </c>
      <c r="R213" t="s">
        <v>30</v>
      </c>
      <c r="S213" t="s">
        <v>27</v>
      </c>
      <c r="T213" t="s">
        <v>1695</v>
      </c>
    </row>
    <row r="214" spans="1:20" x14ac:dyDescent="0.25">
      <c r="A214" t="s">
        <v>911</v>
      </c>
      <c r="B214" t="s">
        <v>911</v>
      </c>
      <c r="C214" t="s">
        <v>909</v>
      </c>
      <c r="D214" t="s">
        <v>1909</v>
      </c>
      <c r="E214">
        <v>4.9977988819999997</v>
      </c>
      <c r="F214">
        <v>1.2369469959999999</v>
      </c>
      <c r="G214">
        <v>1.4311669199999999</v>
      </c>
      <c r="H214">
        <v>1.8460253040000001</v>
      </c>
      <c r="I214">
        <v>0.59354167800000002</v>
      </c>
      <c r="J214">
        <v>3.2763377500000002</v>
      </c>
      <c r="K214">
        <v>3.0384787289999999</v>
      </c>
      <c r="L214">
        <v>21.737362430000001</v>
      </c>
      <c r="M214">
        <v>7</v>
      </c>
      <c r="N214" t="s">
        <v>1698</v>
      </c>
      <c r="O214" t="s">
        <v>913</v>
      </c>
      <c r="Q214" t="s">
        <v>1682</v>
      </c>
      <c r="R214" t="s">
        <v>226</v>
      </c>
      <c r="S214" t="s">
        <v>27</v>
      </c>
      <c r="T214" t="s">
        <v>1695</v>
      </c>
    </row>
    <row r="215" spans="1:20" x14ac:dyDescent="0.25">
      <c r="A215" t="s">
        <v>914</v>
      </c>
      <c r="B215" t="s">
        <v>914</v>
      </c>
      <c r="C215" t="s">
        <v>909</v>
      </c>
      <c r="D215" t="s">
        <v>1908</v>
      </c>
      <c r="E215">
        <v>6.8764550460000002</v>
      </c>
      <c r="F215">
        <v>0.90168121599999995</v>
      </c>
      <c r="G215">
        <v>3.4521411299999998</v>
      </c>
      <c r="H215">
        <v>2.5665583089999999</v>
      </c>
      <c r="I215">
        <v>0.81325693600000004</v>
      </c>
      <c r="J215">
        <v>2.2129527389999999</v>
      </c>
      <c r="K215">
        <v>4.1662385730000002</v>
      </c>
      <c r="L215">
        <v>18.42883454</v>
      </c>
      <c r="M215">
        <v>8</v>
      </c>
      <c r="N215" t="s">
        <v>1698</v>
      </c>
      <c r="O215" t="s">
        <v>915</v>
      </c>
      <c r="Q215" t="s">
        <v>1682</v>
      </c>
      <c r="R215" t="s">
        <v>226</v>
      </c>
      <c r="S215" t="s">
        <v>27</v>
      </c>
      <c r="T215" t="s">
        <v>1695</v>
      </c>
    </row>
    <row r="216" spans="1:20" x14ac:dyDescent="0.25">
      <c r="A216" t="s">
        <v>918</v>
      </c>
      <c r="B216" t="s">
        <v>918</v>
      </c>
      <c r="C216" t="s">
        <v>917</v>
      </c>
      <c r="D216" t="s">
        <v>1907</v>
      </c>
      <c r="E216">
        <v>88.001251210000007</v>
      </c>
      <c r="F216">
        <v>0.111574668</v>
      </c>
      <c r="G216">
        <v>8190.9727849999999</v>
      </c>
      <c r="H216">
        <v>12.758876949999999</v>
      </c>
      <c r="I216">
        <v>4.0687557109999997</v>
      </c>
      <c r="J216">
        <v>0.28318331499999999</v>
      </c>
      <c r="K216">
        <v>34.91238207</v>
      </c>
      <c r="L216">
        <v>14.14108815</v>
      </c>
      <c r="M216">
        <v>92</v>
      </c>
      <c r="N216" t="s">
        <v>1684</v>
      </c>
      <c r="O216" t="s">
        <v>920</v>
      </c>
      <c r="P216" t="s">
        <v>1682</v>
      </c>
      <c r="Q216" t="s">
        <v>1682</v>
      </c>
      <c r="R216" t="s">
        <v>358</v>
      </c>
      <c r="S216" t="s">
        <v>27</v>
      </c>
      <c r="T216" t="s">
        <v>1682</v>
      </c>
    </row>
    <row r="217" spans="1:20" x14ac:dyDescent="0.25">
      <c r="A217" t="s">
        <v>921</v>
      </c>
      <c r="B217" t="s">
        <v>921</v>
      </c>
      <c r="C217" t="s">
        <v>917</v>
      </c>
      <c r="D217" t="s">
        <v>1906</v>
      </c>
      <c r="E217">
        <v>138.97266730000001</v>
      </c>
      <c r="F217">
        <v>0.110838957</v>
      </c>
      <c r="G217">
        <v>31870.295539999999</v>
      </c>
      <c r="H217">
        <v>11.68497458</v>
      </c>
      <c r="I217">
        <v>3.9182619449999998</v>
      </c>
      <c r="J217">
        <v>0.28667720400000002</v>
      </c>
      <c r="K217">
        <v>53.03474697</v>
      </c>
      <c r="L217">
        <v>12.91271296</v>
      </c>
      <c r="M217">
        <v>143</v>
      </c>
      <c r="N217" t="s">
        <v>1684</v>
      </c>
      <c r="O217" t="s">
        <v>922</v>
      </c>
      <c r="P217" t="s">
        <v>1682</v>
      </c>
      <c r="Q217" t="s">
        <v>1682</v>
      </c>
      <c r="R217" t="s">
        <v>358</v>
      </c>
      <c r="S217" t="s">
        <v>27</v>
      </c>
      <c r="T217" t="s">
        <v>1682</v>
      </c>
    </row>
    <row r="218" spans="1:20" x14ac:dyDescent="0.25">
      <c r="A218" t="s">
        <v>925</v>
      </c>
      <c r="B218" t="s">
        <v>925</v>
      </c>
      <c r="C218" t="s">
        <v>923</v>
      </c>
      <c r="D218" t="s">
        <v>1905</v>
      </c>
      <c r="E218">
        <v>46.440626930000001</v>
      </c>
      <c r="F218">
        <v>0.19427219000000001</v>
      </c>
      <c r="G218">
        <v>988.45247870000003</v>
      </c>
      <c r="H218">
        <v>15.30880355</v>
      </c>
      <c r="I218">
        <v>3.8287580000000001</v>
      </c>
      <c r="J218">
        <v>0.32047089699999998</v>
      </c>
      <c r="K218">
        <v>26.07680749</v>
      </c>
      <c r="L218">
        <v>10.58399387</v>
      </c>
      <c r="M218">
        <v>45</v>
      </c>
      <c r="N218" t="s">
        <v>1682</v>
      </c>
      <c r="O218" t="s">
        <v>926</v>
      </c>
      <c r="P218" t="s">
        <v>1682</v>
      </c>
      <c r="Q218" t="s">
        <v>1682</v>
      </c>
      <c r="R218" t="s">
        <v>30</v>
      </c>
      <c r="S218" t="s">
        <v>27</v>
      </c>
      <c r="T218" t="s">
        <v>1682</v>
      </c>
    </row>
    <row r="219" spans="1:20" x14ac:dyDescent="0.25">
      <c r="A219" t="s">
        <v>927</v>
      </c>
      <c r="B219" t="s">
        <v>927</v>
      </c>
      <c r="C219" t="s">
        <v>930</v>
      </c>
      <c r="D219" t="s">
        <v>1904</v>
      </c>
      <c r="E219">
        <v>43.419911650000003</v>
      </c>
      <c r="F219">
        <v>0.24703325400000001</v>
      </c>
      <c r="G219">
        <v>658.34568530000001</v>
      </c>
      <c r="H219">
        <v>11.18346425</v>
      </c>
      <c r="I219">
        <v>2.926060734</v>
      </c>
      <c r="J219">
        <v>0.46267334799999998</v>
      </c>
      <c r="K219">
        <v>23.31579859</v>
      </c>
      <c r="L219">
        <v>13.673148879999999</v>
      </c>
      <c r="M219">
        <v>19</v>
      </c>
      <c r="N219" t="s">
        <v>1684</v>
      </c>
      <c r="O219" t="s">
        <v>931</v>
      </c>
      <c r="P219" t="s">
        <v>1682</v>
      </c>
      <c r="Q219" t="s">
        <v>1682</v>
      </c>
      <c r="R219" t="s">
        <v>30</v>
      </c>
      <c r="S219" t="s">
        <v>27</v>
      </c>
      <c r="T219" t="s">
        <v>1682</v>
      </c>
    </row>
    <row r="220" spans="1:20" x14ac:dyDescent="0.25">
      <c r="A220" t="s">
        <v>934</v>
      </c>
      <c r="B220" t="s">
        <v>934</v>
      </c>
      <c r="C220" t="s">
        <v>932</v>
      </c>
      <c r="D220" t="s">
        <v>1903</v>
      </c>
      <c r="E220">
        <v>56.640344550000002</v>
      </c>
      <c r="F220">
        <v>0.22569202699999999</v>
      </c>
      <c r="G220">
        <v>1216.4028069999999</v>
      </c>
      <c r="H220">
        <v>11.719700919999999</v>
      </c>
      <c r="I220">
        <v>3.2295445219999999</v>
      </c>
      <c r="J220">
        <v>0.437323774</v>
      </c>
      <c r="K220">
        <v>30.057571209999999</v>
      </c>
      <c r="L220">
        <v>9.3417769059999998</v>
      </c>
      <c r="M220">
        <v>27</v>
      </c>
      <c r="N220" t="s">
        <v>1682</v>
      </c>
      <c r="O220" t="s">
        <v>936</v>
      </c>
      <c r="Q220" t="s">
        <v>1682</v>
      </c>
      <c r="R220" t="s">
        <v>30</v>
      </c>
      <c r="S220" t="s">
        <v>27</v>
      </c>
      <c r="T220" t="s">
        <v>1682</v>
      </c>
    </row>
    <row r="221" spans="1:20" x14ac:dyDescent="0.25">
      <c r="A221" t="s">
        <v>937</v>
      </c>
      <c r="B221" t="s">
        <v>937</v>
      </c>
      <c r="C221" t="s">
        <v>932</v>
      </c>
      <c r="D221" t="s">
        <v>1902</v>
      </c>
      <c r="E221">
        <v>57.432479720000003</v>
      </c>
      <c r="F221">
        <v>0.22471579999999999</v>
      </c>
      <c r="G221">
        <v>1296.764056</v>
      </c>
      <c r="H221">
        <v>11.698039659999999</v>
      </c>
      <c r="I221">
        <v>3.2269110730000001</v>
      </c>
      <c r="J221">
        <v>0.44064376199999999</v>
      </c>
      <c r="K221">
        <v>30.25258972</v>
      </c>
      <c r="L221">
        <v>10.18229882</v>
      </c>
      <c r="M221">
        <v>57</v>
      </c>
      <c r="N221" t="s">
        <v>1684</v>
      </c>
      <c r="O221" t="s">
        <v>1901</v>
      </c>
      <c r="P221" t="s">
        <v>1682</v>
      </c>
      <c r="Q221" t="s">
        <v>1682</v>
      </c>
      <c r="R221" t="s">
        <v>30</v>
      </c>
      <c r="S221" t="s">
        <v>27</v>
      </c>
      <c r="T221" t="s">
        <v>1682</v>
      </c>
    </row>
    <row r="222" spans="1:20" x14ac:dyDescent="0.25">
      <c r="A222" t="s">
        <v>938</v>
      </c>
      <c r="B222" t="s">
        <v>938</v>
      </c>
      <c r="C222" t="s">
        <v>940</v>
      </c>
      <c r="D222" t="s">
        <v>1900</v>
      </c>
      <c r="E222">
        <v>23.103413329999999</v>
      </c>
      <c r="F222">
        <v>0.59904822000000002</v>
      </c>
      <c r="G222">
        <v>73.248240920000001</v>
      </c>
      <c r="H222">
        <v>4.4738158810000002</v>
      </c>
      <c r="I222">
        <v>1.3167000250000001</v>
      </c>
      <c r="J222">
        <v>1.0065093490000001</v>
      </c>
      <c r="K222">
        <v>13.44051952</v>
      </c>
      <c r="L222">
        <v>13.55849016</v>
      </c>
      <c r="M222">
        <v>19</v>
      </c>
      <c r="N222" t="s">
        <v>1698</v>
      </c>
      <c r="O222" t="s">
        <v>941</v>
      </c>
      <c r="Q222" t="s">
        <v>1682</v>
      </c>
      <c r="R222" t="s">
        <v>131</v>
      </c>
      <c r="S222" t="s">
        <v>27</v>
      </c>
      <c r="T222" t="s">
        <v>1695</v>
      </c>
    </row>
    <row r="223" spans="1:20" x14ac:dyDescent="0.25">
      <c r="A223" t="s">
        <v>945</v>
      </c>
      <c r="B223" t="s">
        <v>945</v>
      </c>
      <c r="C223" t="s">
        <v>942</v>
      </c>
      <c r="D223" t="s">
        <v>1899</v>
      </c>
      <c r="E223">
        <v>16.965927109999999</v>
      </c>
      <c r="F223">
        <v>0.528600717</v>
      </c>
      <c r="G223">
        <v>26.41166849</v>
      </c>
      <c r="H223">
        <v>4.8984659080000004</v>
      </c>
      <c r="I223">
        <v>1.377381658</v>
      </c>
      <c r="J223">
        <v>0.94242462299999996</v>
      </c>
      <c r="K223">
        <v>9.6104506070000006</v>
      </c>
      <c r="L223">
        <v>16.677934329999999</v>
      </c>
      <c r="M223">
        <v>27</v>
      </c>
      <c r="N223" t="s">
        <v>1682</v>
      </c>
      <c r="O223" t="s">
        <v>946</v>
      </c>
      <c r="Q223" t="s">
        <v>1682</v>
      </c>
      <c r="R223" t="s">
        <v>599</v>
      </c>
      <c r="S223" t="s">
        <v>27</v>
      </c>
      <c r="T223" t="s">
        <v>1682</v>
      </c>
    </row>
    <row r="224" spans="1:20" x14ac:dyDescent="0.25">
      <c r="A224" t="s">
        <v>947</v>
      </c>
      <c r="B224" t="s">
        <v>947</v>
      </c>
      <c r="C224" t="s">
        <v>949</v>
      </c>
      <c r="D224" t="s">
        <v>1898</v>
      </c>
      <c r="E224">
        <v>80.573388420000001</v>
      </c>
      <c r="F224">
        <v>8.4646585999999996E-2</v>
      </c>
      <c r="G224">
        <v>3454.7070640000002</v>
      </c>
      <c r="H224">
        <v>35.497101720000003</v>
      </c>
      <c r="I224">
        <v>10.36509141</v>
      </c>
      <c r="J224">
        <v>0.147311364</v>
      </c>
      <c r="K224">
        <v>46.052717600000001</v>
      </c>
      <c r="L224">
        <v>11.35431481</v>
      </c>
      <c r="M224">
        <v>66</v>
      </c>
      <c r="N224" t="s">
        <v>1689</v>
      </c>
      <c r="O224" t="s">
        <v>950</v>
      </c>
      <c r="Q224" t="s">
        <v>1682</v>
      </c>
      <c r="R224" t="s">
        <v>268</v>
      </c>
      <c r="S224" t="s">
        <v>268</v>
      </c>
      <c r="T224" t="s">
        <v>1682</v>
      </c>
    </row>
    <row r="225" spans="1:20" x14ac:dyDescent="0.25">
      <c r="A225" t="s">
        <v>955</v>
      </c>
      <c r="B225" t="s">
        <v>955</v>
      </c>
      <c r="C225" t="s">
        <v>956</v>
      </c>
      <c r="D225" t="s">
        <v>1795</v>
      </c>
      <c r="E225">
        <v>51.196743230000003</v>
      </c>
      <c r="F225">
        <v>0.16544234099999999</v>
      </c>
      <c r="G225">
        <v>834.1100553</v>
      </c>
      <c r="H225">
        <v>20.84235937</v>
      </c>
      <c r="I225">
        <v>5.9001434479999997</v>
      </c>
      <c r="J225">
        <v>0.26819366100000003</v>
      </c>
      <c r="K225">
        <v>31.01452553</v>
      </c>
      <c r="L225">
        <v>13.11999846</v>
      </c>
      <c r="M225">
        <v>79</v>
      </c>
      <c r="N225" t="s">
        <v>1684</v>
      </c>
      <c r="O225" t="s">
        <v>957</v>
      </c>
      <c r="Q225" t="s">
        <v>1682</v>
      </c>
      <c r="R225" t="s">
        <v>268</v>
      </c>
      <c r="S225" t="s">
        <v>268</v>
      </c>
      <c r="T225" t="s">
        <v>1682</v>
      </c>
    </row>
    <row r="226" spans="1:20" x14ac:dyDescent="0.25">
      <c r="A226" t="s">
        <v>958</v>
      </c>
      <c r="B226" t="s">
        <v>958</v>
      </c>
      <c r="C226" t="s">
        <v>960</v>
      </c>
      <c r="D226" t="s">
        <v>1897</v>
      </c>
      <c r="E226">
        <v>13.910443239999999</v>
      </c>
      <c r="F226">
        <v>0.61478968300000003</v>
      </c>
      <c r="G226">
        <v>18.978077620000001</v>
      </c>
      <c r="H226">
        <v>4.2498061380000003</v>
      </c>
      <c r="I226">
        <v>1.2509464480000001</v>
      </c>
      <c r="J226">
        <v>1.037042866</v>
      </c>
      <c r="K226">
        <v>8.6929579520000004</v>
      </c>
      <c r="L226">
        <v>8.8388785530000007</v>
      </c>
      <c r="M226">
        <v>4</v>
      </c>
      <c r="N226" t="s">
        <v>1698</v>
      </c>
      <c r="O226" t="s">
        <v>961</v>
      </c>
      <c r="Q226" t="s">
        <v>1682</v>
      </c>
      <c r="R226" t="s">
        <v>144</v>
      </c>
      <c r="S226" t="s">
        <v>27</v>
      </c>
      <c r="T226" t="s">
        <v>1695</v>
      </c>
    </row>
    <row r="227" spans="1:20" x14ac:dyDescent="0.25">
      <c r="A227" t="s">
        <v>962</v>
      </c>
      <c r="B227" t="s">
        <v>962</v>
      </c>
      <c r="C227" t="s">
        <v>963</v>
      </c>
      <c r="D227" t="s">
        <v>1896</v>
      </c>
      <c r="E227">
        <v>6.6418793689999998</v>
      </c>
      <c r="F227">
        <v>0.81973012300000003</v>
      </c>
      <c r="G227">
        <v>2.168174166</v>
      </c>
      <c r="H227">
        <v>3.2130526270000002</v>
      </c>
      <c r="I227">
        <v>0.93220433599999997</v>
      </c>
      <c r="J227">
        <v>1.3756614949999999</v>
      </c>
      <c r="K227">
        <v>4.5032431150000001</v>
      </c>
      <c r="L227">
        <v>6.255773853</v>
      </c>
      <c r="M227">
        <v>11</v>
      </c>
      <c r="N227" t="s">
        <v>1698</v>
      </c>
      <c r="O227" t="s">
        <v>964</v>
      </c>
      <c r="Q227" t="s">
        <v>1695</v>
      </c>
      <c r="R227" t="s">
        <v>144</v>
      </c>
      <c r="S227" t="s">
        <v>27</v>
      </c>
      <c r="T227" t="s">
        <v>1695</v>
      </c>
    </row>
    <row r="228" spans="1:20" x14ac:dyDescent="0.25">
      <c r="A228" t="s">
        <v>965</v>
      </c>
      <c r="B228" t="s">
        <v>965</v>
      </c>
      <c r="C228" t="s">
        <v>966</v>
      </c>
      <c r="D228" t="s">
        <v>1895</v>
      </c>
      <c r="E228">
        <v>68.300088950000003</v>
      </c>
      <c r="F228">
        <v>0.23876867900000001</v>
      </c>
      <c r="G228">
        <v>2838.5420829999998</v>
      </c>
      <c r="H228">
        <v>12.869288360000001</v>
      </c>
      <c r="I228">
        <v>2.5879496670000002</v>
      </c>
      <c r="J228">
        <v>0.35426501999999999</v>
      </c>
      <c r="K228">
        <v>35.103940819999998</v>
      </c>
      <c r="L228">
        <v>8.6737014909999992</v>
      </c>
      <c r="M228">
        <v>87</v>
      </c>
      <c r="N228" t="s">
        <v>1682</v>
      </c>
      <c r="O228" t="s">
        <v>967</v>
      </c>
      <c r="P228" t="s">
        <v>1682</v>
      </c>
      <c r="Q228" t="s">
        <v>1682</v>
      </c>
      <c r="R228" t="s">
        <v>268</v>
      </c>
      <c r="S228" t="s">
        <v>268</v>
      </c>
      <c r="T228" t="s">
        <v>1682</v>
      </c>
    </row>
    <row r="229" spans="1:20" x14ac:dyDescent="0.25">
      <c r="A229" t="s">
        <v>968</v>
      </c>
      <c r="B229" t="s">
        <v>968</v>
      </c>
      <c r="C229" t="s">
        <v>970</v>
      </c>
      <c r="D229" t="s">
        <v>1894</v>
      </c>
      <c r="E229">
        <v>53.463876120000002</v>
      </c>
      <c r="F229">
        <v>0.21651596200000001</v>
      </c>
      <c r="G229">
        <v>1173.3991579999999</v>
      </c>
      <c r="H229">
        <v>12.956090509999999</v>
      </c>
      <c r="I229">
        <v>3.6999687649999999</v>
      </c>
      <c r="J229">
        <v>0.37387167999999998</v>
      </c>
      <c r="K229">
        <v>30.640030679999999</v>
      </c>
      <c r="L229">
        <v>12.53136436</v>
      </c>
      <c r="M229">
        <v>21</v>
      </c>
      <c r="N229" t="s">
        <v>1698</v>
      </c>
      <c r="O229" t="s">
        <v>971</v>
      </c>
      <c r="Q229" t="s">
        <v>1682</v>
      </c>
      <c r="R229" t="s">
        <v>268</v>
      </c>
      <c r="S229" t="s">
        <v>268</v>
      </c>
      <c r="T229" t="s">
        <v>1695</v>
      </c>
    </row>
    <row r="230" spans="1:20" x14ac:dyDescent="0.25">
      <c r="A230" t="s">
        <v>972</v>
      </c>
      <c r="B230" t="s">
        <v>972</v>
      </c>
      <c r="C230" t="s">
        <v>974</v>
      </c>
      <c r="D230" t="s">
        <v>1893</v>
      </c>
      <c r="E230">
        <v>23.539756709999999</v>
      </c>
      <c r="F230">
        <v>0.42380031299999998</v>
      </c>
      <c r="G230">
        <v>85.869456880000001</v>
      </c>
      <c r="H230">
        <v>6.2735505910000002</v>
      </c>
      <c r="I230">
        <v>1.825042802</v>
      </c>
      <c r="J230">
        <v>0.66876808700000001</v>
      </c>
      <c r="K230">
        <v>14.26973939</v>
      </c>
      <c r="L230">
        <v>7.2395423320000001</v>
      </c>
      <c r="M230">
        <v>26</v>
      </c>
      <c r="N230" t="s">
        <v>1698</v>
      </c>
      <c r="O230" t="s">
        <v>975</v>
      </c>
      <c r="Q230" t="s">
        <v>1682</v>
      </c>
      <c r="R230" t="s">
        <v>144</v>
      </c>
      <c r="S230" t="s">
        <v>27</v>
      </c>
      <c r="T230" t="s">
        <v>1695</v>
      </c>
    </row>
    <row r="231" spans="1:20" x14ac:dyDescent="0.25">
      <c r="A231" t="s">
        <v>976</v>
      </c>
      <c r="B231" t="s">
        <v>976</v>
      </c>
      <c r="C231" t="s">
        <v>977</v>
      </c>
      <c r="D231" t="s">
        <v>1892</v>
      </c>
      <c r="E231">
        <v>44.338775329999997</v>
      </c>
      <c r="F231">
        <v>0.29229609699999998</v>
      </c>
      <c r="G231">
        <v>800.18329300000005</v>
      </c>
      <c r="H231">
        <v>9.6654458919999993</v>
      </c>
      <c r="I231">
        <v>2.0948911940000001</v>
      </c>
      <c r="J231">
        <v>0.47192519399999999</v>
      </c>
      <c r="K231">
        <v>23.841133299999999</v>
      </c>
      <c r="L231">
        <v>8.9528924060000001</v>
      </c>
      <c r="M231">
        <v>80</v>
      </c>
      <c r="N231" t="s">
        <v>1689</v>
      </c>
      <c r="O231" t="s">
        <v>978</v>
      </c>
      <c r="P231" t="s">
        <v>1682</v>
      </c>
      <c r="Q231" t="s">
        <v>1682</v>
      </c>
      <c r="R231" t="s">
        <v>268</v>
      </c>
      <c r="S231" t="s">
        <v>268</v>
      </c>
      <c r="T231" t="s">
        <v>1682</v>
      </c>
    </row>
    <row r="232" spans="1:20" x14ac:dyDescent="0.25">
      <c r="A232" t="s">
        <v>981</v>
      </c>
      <c r="B232" t="s">
        <v>981</v>
      </c>
      <c r="C232" t="s">
        <v>982</v>
      </c>
      <c r="D232" t="s">
        <v>1891</v>
      </c>
      <c r="E232">
        <v>81.171824290000004</v>
      </c>
      <c r="F232">
        <v>0.14035493800000001</v>
      </c>
      <c r="G232">
        <v>3684.4573350000001</v>
      </c>
      <c r="H232">
        <v>12.36453723</v>
      </c>
      <c r="I232">
        <v>3.2359704219999998</v>
      </c>
      <c r="J232">
        <v>0.31942328599999997</v>
      </c>
      <c r="K232">
        <v>33.968948959999999</v>
      </c>
      <c r="L232">
        <v>13.77911769</v>
      </c>
      <c r="M232">
        <v>130</v>
      </c>
      <c r="N232" t="s">
        <v>1682</v>
      </c>
      <c r="O232" t="s">
        <v>983</v>
      </c>
      <c r="P232" t="s">
        <v>1682</v>
      </c>
      <c r="Q232" t="s">
        <v>1682</v>
      </c>
      <c r="R232" t="s">
        <v>268</v>
      </c>
      <c r="S232" t="s">
        <v>268</v>
      </c>
      <c r="T232" t="s">
        <v>1682</v>
      </c>
    </row>
    <row r="233" spans="1:20" x14ac:dyDescent="0.25">
      <c r="A233" t="s">
        <v>984</v>
      </c>
      <c r="B233" t="s">
        <v>984</v>
      </c>
      <c r="C233" t="s">
        <v>985</v>
      </c>
      <c r="D233" t="s">
        <v>1890</v>
      </c>
      <c r="E233">
        <v>25.385021989999998</v>
      </c>
      <c r="F233">
        <v>0.23377361099999999</v>
      </c>
      <c r="G233">
        <v>176.40662230000001</v>
      </c>
      <c r="H233">
        <v>9.9328822310000007</v>
      </c>
      <c r="I233">
        <v>3.0533658969999999</v>
      </c>
      <c r="J233">
        <v>0.41141988400000001</v>
      </c>
      <c r="K233">
        <v>14.524412269999999</v>
      </c>
      <c r="L233">
        <v>9.9091496469999996</v>
      </c>
      <c r="M233">
        <v>10</v>
      </c>
      <c r="N233" t="s">
        <v>1682</v>
      </c>
      <c r="O233" t="s">
        <v>986</v>
      </c>
      <c r="Q233" t="s">
        <v>1682</v>
      </c>
      <c r="R233" t="s">
        <v>52</v>
      </c>
      <c r="S233" t="s">
        <v>52</v>
      </c>
      <c r="T233" t="s">
        <v>1682</v>
      </c>
    </row>
    <row r="234" spans="1:20" x14ac:dyDescent="0.25">
      <c r="A234" t="s">
        <v>989</v>
      </c>
      <c r="B234" t="s">
        <v>989</v>
      </c>
      <c r="C234" t="s">
        <v>987</v>
      </c>
      <c r="D234" t="s">
        <v>1889</v>
      </c>
      <c r="E234">
        <v>33.594622510000001</v>
      </c>
      <c r="F234">
        <v>0.26246086099999999</v>
      </c>
      <c r="G234">
        <v>401.95587819999997</v>
      </c>
      <c r="H234">
        <v>16.28659648</v>
      </c>
      <c r="I234">
        <v>3.6661449070000001</v>
      </c>
      <c r="J234">
        <v>0.297917973</v>
      </c>
      <c r="K234">
        <v>21.813489489999998</v>
      </c>
      <c r="L234">
        <v>13.191413560000001</v>
      </c>
      <c r="M234">
        <v>33</v>
      </c>
      <c r="N234" t="s">
        <v>1682</v>
      </c>
      <c r="O234" t="s">
        <v>1888</v>
      </c>
      <c r="Q234" t="s">
        <v>1682</v>
      </c>
      <c r="R234" t="s">
        <v>163</v>
      </c>
      <c r="S234" t="s">
        <v>163</v>
      </c>
      <c r="T234" t="s">
        <v>1682</v>
      </c>
    </row>
    <row r="235" spans="1:20" x14ac:dyDescent="0.25">
      <c r="A235" t="s">
        <v>992</v>
      </c>
      <c r="B235" t="s">
        <v>992</v>
      </c>
      <c r="C235" t="s">
        <v>987</v>
      </c>
      <c r="D235" t="s">
        <v>1887</v>
      </c>
      <c r="E235">
        <v>29.10891556</v>
      </c>
      <c r="F235">
        <v>0.29575560899999997</v>
      </c>
      <c r="G235">
        <v>254.5128315</v>
      </c>
      <c r="H235">
        <v>13.704300160000001</v>
      </c>
      <c r="I235">
        <v>2.99184187</v>
      </c>
      <c r="J235">
        <v>0.34781363100000001</v>
      </c>
      <c r="K235">
        <v>18.24135678</v>
      </c>
      <c r="L235">
        <v>13.675316130000001</v>
      </c>
      <c r="M235">
        <v>17</v>
      </c>
      <c r="N235" t="s">
        <v>1682</v>
      </c>
      <c r="O235" t="s">
        <v>994</v>
      </c>
      <c r="Q235" t="s">
        <v>1682</v>
      </c>
      <c r="R235" t="s">
        <v>163</v>
      </c>
      <c r="S235" t="s">
        <v>163</v>
      </c>
      <c r="T235" t="s">
        <v>1682</v>
      </c>
    </row>
    <row r="236" spans="1:20" x14ac:dyDescent="0.25">
      <c r="A236" t="s">
        <v>995</v>
      </c>
      <c r="B236" t="s">
        <v>995</v>
      </c>
      <c r="C236" t="s">
        <v>987</v>
      </c>
      <c r="D236" t="s">
        <v>1886</v>
      </c>
      <c r="E236">
        <v>29.10891556</v>
      </c>
      <c r="F236">
        <v>0.29575560899999997</v>
      </c>
      <c r="G236">
        <v>254.5128315</v>
      </c>
      <c r="H236">
        <v>13.704300160000001</v>
      </c>
      <c r="I236">
        <v>2.99184187</v>
      </c>
      <c r="J236">
        <v>0.34781363100000001</v>
      </c>
      <c r="K236">
        <v>18.24135678</v>
      </c>
      <c r="L236">
        <v>13.675316130000001</v>
      </c>
      <c r="M236">
        <v>15</v>
      </c>
      <c r="N236" t="s">
        <v>1682</v>
      </c>
      <c r="O236" t="s">
        <v>996</v>
      </c>
      <c r="Q236" t="s">
        <v>1682</v>
      </c>
      <c r="R236" t="s">
        <v>163</v>
      </c>
      <c r="S236" t="s">
        <v>163</v>
      </c>
      <c r="T236" t="s">
        <v>1682</v>
      </c>
    </row>
    <row r="237" spans="1:20" x14ac:dyDescent="0.25">
      <c r="A237" t="s">
        <v>997</v>
      </c>
      <c r="B237" t="s">
        <v>997</v>
      </c>
      <c r="C237" t="s">
        <v>987</v>
      </c>
      <c r="D237" t="s">
        <v>1885</v>
      </c>
      <c r="E237">
        <v>20.523748170000001</v>
      </c>
      <c r="F237">
        <v>0.35202212300000002</v>
      </c>
      <c r="G237">
        <v>88.239355540000005</v>
      </c>
      <c r="H237">
        <v>11.70267456</v>
      </c>
      <c r="I237">
        <v>2.538406282</v>
      </c>
      <c r="J237">
        <v>0.40796208</v>
      </c>
      <c r="K237">
        <v>13.44747046</v>
      </c>
      <c r="L237">
        <v>11.82338493</v>
      </c>
      <c r="M237">
        <v>29</v>
      </c>
      <c r="N237" t="s">
        <v>1682</v>
      </c>
      <c r="O237" t="s">
        <v>998</v>
      </c>
      <c r="P237" t="s">
        <v>1682</v>
      </c>
      <c r="Q237" t="s">
        <v>1682</v>
      </c>
      <c r="R237" t="s">
        <v>163</v>
      </c>
      <c r="S237" t="s">
        <v>163</v>
      </c>
      <c r="T237" t="s">
        <v>1682</v>
      </c>
    </row>
    <row r="238" spans="1:20" x14ac:dyDescent="0.25">
      <c r="A238" t="s">
        <v>999</v>
      </c>
      <c r="B238" t="s">
        <v>999</v>
      </c>
      <c r="C238" t="s">
        <v>1000</v>
      </c>
      <c r="D238" t="s">
        <v>1884</v>
      </c>
      <c r="E238">
        <v>35.870697929999999</v>
      </c>
      <c r="F238">
        <v>0.28268918999999998</v>
      </c>
      <c r="G238">
        <v>350.96867140000001</v>
      </c>
      <c r="H238">
        <v>12.05687036</v>
      </c>
      <c r="I238">
        <v>3.0366459049999999</v>
      </c>
      <c r="J238">
        <v>0.41375542300000001</v>
      </c>
      <c r="K238">
        <v>23.438141330000001</v>
      </c>
      <c r="L238">
        <v>12.150227689999999</v>
      </c>
      <c r="M238">
        <v>47</v>
      </c>
      <c r="N238" t="s">
        <v>1698</v>
      </c>
      <c r="O238" t="s">
        <v>1001</v>
      </c>
      <c r="Q238" t="s">
        <v>1695</v>
      </c>
      <c r="R238" t="s">
        <v>268</v>
      </c>
      <c r="S238" t="s">
        <v>268</v>
      </c>
      <c r="T238" t="s">
        <v>1695</v>
      </c>
    </row>
    <row r="239" spans="1:20" x14ac:dyDescent="0.25">
      <c r="A239" t="s">
        <v>1002</v>
      </c>
      <c r="B239" t="s">
        <v>1002</v>
      </c>
      <c r="C239" t="s">
        <v>1003</v>
      </c>
      <c r="D239" t="s">
        <v>1883</v>
      </c>
      <c r="E239">
        <v>38.550729529999998</v>
      </c>
      <c r="F239">
        <v>0.21421657699999999</v>
      </c>
      <c r="G239">
        <v>994.14705240000001</v>
      </c>
      <c r="H239">
        <v>26.746260230000001</v>
      </c>
      <c r="I239">
        <v>6.5594810130000001</v>
      </c>
      <c r="J239">
        <v>0.22617592</v>
      </c>
      <c r="K239">
        <v>26.54519621</v>
      </c>
      <c r="L239">
        <v>10.131747949999999</v>
      </c>
      <c r="M239">
        <v>63</v>
      </c>
      <c r="N239" t="s">
        <v>1682</v>
      </c>
      <c r="O239" t="s">
        <v>1004</v>
      </c>
      <c r="P239" t="s">
        <v>1682</v>
      </c>
      <c r="Q239" t="s">
        <v>1682</v>
      </c>
      <c r="R239" t="s">
        <v>163</v>
      </c>
      <c r="S239" t="s">
        <v>163</v>
      </c>
      <c r="T239" t="s">
        <v>1682</v>
      </c>
    </row>
    <row r="240" spans="1:20" x14ac:dyDescent="0.25">
      <c r="A240" t="s">
        <v>1005</v>
      </c>
      <c r="B240" t="s">
        <v>1005</v>
      </c>
      <c r="C240" t="s">
        <v>1007</v>
      </c>
      <c r="D240" t="s">
        <v>1882</v>
      </c>
      <c r="E240">
        <v>284.194256</v>
      </c>
      <c r="F240">
        <v>0.20186818500000001</v>
      </c>
      <c r="G240">
        <v>219673.3469</v>
      </c>
      <c r="H240">
        <v>14.321970629999999</v>
      </c>
      <c r="I240">
        <v>4.4589978600000002</v>
      </c>
      <c r="J240">
        <v>0.349905513</v>
      </c>
      <c r="K240">
        <v>133.55376519999999</v>
      </c>
      <c r="L240">
        <v>20.34606531</v>
      </c>
      <c r="M240">
        <v>100</v>
      </c>
      <c r="N240" t="s">
        <v>1695</v>
      </c>
      <c r="O240" t="s">
        <v>1008</v>
      </c>
      <c r="Q240" t="s">
        <v>1695</v>
      </c>
      <c r="R240" t="s">
        <v>194</v>
      </c>
      <c r="S240" t="s">
        <v>27</v>
      </c>
      <c r="T240" t="s">
        <v>1695</v>
      </c>
    </row>
    <row r="241" spans="1:20" x14ac:dyDescent="0.25">
      <c r="A241" t="s">
        <v>1009</v>
      </c>
      <c r="B241" t="s">
        <v>1009</v>
      </c>
      <c r="C241" t="s">
        <v>1011</v>
      </c>
      <c r="D241" t="s">
        <v>1881</v>
      </c>
      <c r="E241">
        <v>137.6495022</v>
      </c>
      <c r="F241">
        <v>0.13149392400000001</v>
      </c>
      <c r="G241">
        <v>13984.726189999999</v>
      </c>
      <c r="H241">
        <v>20.367228059999999</v>
      </c>
      <c r="I241">
        <v>6.3379717209999997</v>
      </c>
      <c r="J241">
        <v>0.22853842999999999</v>
      </c>
      <c r="K241">
        <v>74.578341460000004</v>
      </c>
      <c r="L241">
        <v>8.9626693490000005</v>
      </c>
      <c r="M241">
        <v>125</v>
      </c>
      <c r="N241" t="s">
        <v>1682</v>
      </c>
      <c r="O241" t="s">
        <v>1012</v>
      </c>
      <c r="P241" t="s">
        <v>1682</v>
      </c>
      <c r="Q241" t="s">
        <v>1682</v>
      </c>
      <c r="R241" t="s">
        <v>268</v>
      </c>
      <c r="S241" t="s">
        <v>268</v>
      </c>
      <c r="T241" t="s">
        <v>1682</v>
      </c>
    </row>
    <row r="242" spans="1:20" x14ac:dyDescent="0.25">
      <c r="A242" t="s">
        <v>1013</v>
      </c>
      <c r="B242" t="s">
        <v>1013</v>
      </c>
      <c r="C242" t="s">
        <v>1011</v>
      </c>
      <c r="D242" t="s">
        <v>1880</v>
      </c>
      <c r="E242">
        <v>109.5878433</v>
      </c>
      <c r="F242">
        <v>0.141816001</v>
      </c>
      <c r="G242">
        <v>10953.753629999999</v>
      </c>
      <c r="H242">
        <v>19.404878119999999</v>
      </c>
      <c r="I242">
        <v>6.1962098640000001</v>
      </c>
      <c r="J242">
        <v>0.25928860500000001</v>
      </c>
      <c r="K242">
        <v>62.36041238</v>
      </c>
      <c r="L242">
        <v>9.440113749</v>
      </c>
      <c r="M242">
        <v>132</v>
      </c>
      <c r="N242" t="s">
        <v>1682</v>
      </c>
      <c r="O242" t="s">
        <v>1014</v>
      </c>
      <c r="Q242" t="s">
        <v>1682</v>
      </c>
      <c r="R242" t="s">
        <v>268</v>
      </c>
      <c r="S242" t="s">
        <v>268</v>
      </c>
      <c r="T242" t="s">
        <v>1682</v>
      </c>
    </row>
    <row r="243" spans="1:20" x14ac:dyDescent="0.25">
      <c r="A243" t="s">
        <v>1015</v>
      </c>
      <c r="B243" t="s">
        <v>1015</v>
      </c>
      <c r="C243" t="s">
        <v>1011</v>
      </c>
      <c r="D243" t="s">
        <v>1879</v>
      </c>
      <c r="E243">
        <v>147.3996641</v>
      </c>
      <c r="F243">
        <v>0.11857720099999999</v>
      </c>
      <c r="G243">
        <v>38544.010320000001</v>
      </c>
      <c r="H243">
        <v>24.01753965</v>
      </c>
      <c r="I243">
        <v>8.0020038660000008</v>
      </c>
      <c r="J243">
        <v>0.23314283799999999</v>
      </c>
      <c r="K243">
        <v>84.116444759999993</v>
      </c>
      <c r="L243">
        <v>9.1279897820000002</v>
      </c>
      <c r="M243">
        <v>155</v>
      </c>
      <c r="N243" t="s">
        <v>1682</v>
      </c>
      <c r="O243" t="s">
        <v>1016</v>
      </c>
      <c r="P243" t="s">
        <v>1682</v>
      </c>
      <c r="Q243" t="s">
        <v>1682</v>
      </c>
      <c r="R243" t="s">
        <v>268</v>
      </c>
      <c r="S243" t="s">
        <v>268</v>
      </c>
      <c r="T243" t="s">
        <v>1682</v>
      </c>
    </row>
    <row r="244" spans="1:20" x14ac:dyDescent="0.25">
      <c r="A244" t="s">
        <v>1017</v>
      </c>
      <c r="B244" t="s">
        <v>1017</v>
      </c>
      <c r="C244" t="s">
        <v>1019</v>
      </c>
      <c r="D244" t="s">
        <v>1878</v>
      </c>
      <c r="E244">
        <v>13.31470025</v>
      </c>
      <c r="F244">
        <v>0.41441243999999999</v>
      </c>
      <c r="G244">
        <v>33.308286029999998</v>
      </c>
      <c r="H244">
        <v>8.1445253879999999</v>
      </c>
      <c r="I244">
        <v>1.6449169619999999</v>
      </c>
      <c r="J244">
        <v>0.56734675199999995</v>
      </c>
      <c r="K244">
        <v>7.8835554649999997</v>
      </c>
      <c r="L244">
        <v>14.229550590000001</v>
      </c>
      <c r="M244">
        <v>23</v>
      </c>
      <c r="N244" t="s">
        <v>1682</v>
      </c>
      <c r="O244" t="s">
        <v>1020</v>
      </c>
      <c r="Q244" t="s">
        <v>1682</v>
      </c>
      <c r="R244" t="s">
        <v>163</v>
      </c>
      <c r="S244" t="s">
        <v>163</v>
      </c>
      <c r="T244" t="s">
        <v>1682</v>
      </c>
    </row>
    <row r="245" spans="1:20" x14ac:dyDescent="0.25">
      <c r="A245" t="s">
        <v>1021</v>
      </c>
      <c r="B245" t="s">
        <v>1021</v>
      </c>
      <c r="C245" t="s">
        <v>1023</v>
      </c>
      <c r="D245" t="s">
        <v>1877</v>
      </c>
      <c r="E245">
        <v>23.84068289</v>
      </c>
      <c r="F245">
        <v>0.38399008800000001</v>
      </c>
      <c r="G245">
        <v>109.4370503</v>
      </c>
      <c r="H245">
        <v>7.8615015189999999</v>
      </c>
      <c r="I245">
        <v>1.6767566460000001</v>
      </c>
      <c r="J245">
        <v>0.57017585800000004</v>
      </c>
      <c r="K245">
        <v>12.115811089999999</v>
      </c>
      <c r="L245">
        <v>15.30968111</v>
      </c>
      <c r="M245">
        <v>16</v>
      </c>
      <c r="N245" t="s">
        <v>1682</v>
      </c>
      <c r="O245" t="s">
        <v>1024</v>
      </c>
      <c r="Q245" t="s">
        <v>1682</v>
      </c>
      <c r="R245" t="s">
        <v>163</v>
      </c>
      <c r="S245" t="s">
        <v>163</v>
      </c>
      <c r="T245" t="s">
        <v>1682</v>
      </c>
    </row>
    <row r="246" spans="1:20" x14ac:dyDescent="0.25">
      <c r="A246" t="s">
        <v>1025</v>
      </c>
      <c r="B246" t="s">
        <v>1025</v>
      </c>
      <c r="C246" t="s">
        <v>1026</v>
      </c>
      <c r="D246" t="s">
        <v>1876</v>
      </c>
      <c r="E246">
        <v>61.17935044</v>
      </c>
      <c r="F246">
        <v>0.12860791899999999</v>
      </c>
      <c r="G246">
        <v>1897.0600119999999</v>
      </c>
      <c r="H246">
        <v>20.206745730000002</v>
      </c>
      <c r="I246">
        <v>6.1470913290000002</v>
      </c>
      <c r="J246">
        <v>0.23405303399999999</v>
      </c>
      <c r="K246">
        <v>35.814621690000003</v>
      </c>
      <c r="L246">
        <v>10.13325824</v>
      </c>
      <c r="M246">
        <v>68</v>
      </c>
      <c r="N246" t="s">
        <v>1698</v>
      </c>
      <c r="O246" t="s">
        <v>1026</v>
      </c>
      <c r="Q246" t="s">
        <v>1682</v>
      </c>
      <c r="R246" t="s">
        <v>268</v>
      </c>
      <c r="S246" t="s">
        <v>268</v>
      </c>
      <c r="T246" t="s">
        <v>1695</v>
      </c>
    </row>
    <row r="247" spans="1:20" x14ac:dyDescent="0.25">
      <c r="A247" t="s">
        <v>1028</v>
      </c>
      <c r="B247" t="s">
        <v>1028</v>
      </c>
      <c r="C247" t="s">
        <v>1029</v>
      </c>
      <c r="D247" t="s">
        <v>1875</v>
      </c>
      <c r="E247">
        <v>59.696393329999999</v>
      </c>
      <c r="F247">
        <v>0.24745092199999999</v>
      </c>
      <c r="G247">
        <v>2061.6745759999999</v>
      </c>
      <c r="H247">
        <v>14.948340699999999</v>
      </c>
      <c r="I247">
        <v>3.8529722519999998</v>
      </c>
      <c r="J247">
        <v>0.32887034399999998</v>
      </c>
      <c r="K247">
        <v>34.686863889999998</v>
      </c>
      <c r="L247">
        <v>19.28253569</v>
      </c>
      <c r="M247">
        <v>54</v>
      </c>
      <c r="N247" t="s">
        <v>1689</v>
      </c>
      <c r="O247" t="s">
        <v>1030</v>
      </c>
      <c r="Q247" t="s">
        <v>1682</v>
      </c>
      <c r="R247" t="s">
        <v>30</v>
      </c>
      <c r="S247" t="s">
        <v>27</v>
      </c>
      <c r="T247" t="s">
        <v>1682</v>
      </c>
    </row>
    <row r="248" spans="1:20" x14ac:dyDescent="0.25">
      <c r="A248" t="s">
        <v>1034</v>
      </c>
      <c r="B248" t="s">
        <v>1034</v>
      </c>
      <c r="C248" t="s">
        <v>1033</v>
      </c>
      <c r="D248" t="s">
        <v>1874</v>
      </c>
      <c r="E248" t="s">
        <v>25</v>
      </c>
      <c r="F248" t="s">
        <v>25</v>
      </c>
      <c r="G248" t="s">
        <v>25</v>
      </c>
      <c r="H248" t="s">
        <v>25</v>
      </c>
      <c r="I248" t="s">
        <v>25</v>
      </c>
      <c r="J248" t="s">
        <v>25</v>
      </c>
      <c r="K248" t="s">
        <v>25</v>
      </c>
      <c r="L248" t="s">
        <v>25</v>
      </c>
      <c r="M248">
        <v>33</v>
      </c>
      <c r="N248" t="s">
        <v>1682</v>
      </c>
      <c r="O248" t="s">
        <v>1035</v>
      </c>
      <c r="Q248" t="s">
        <v>1682</v>
      </c>
      <c r="R248" t="s">
        <v>30</v>
      </c>
      <c r="S248" t="s">
        <v>27</v>
      </c>
      <c r="T248" t="s">
        <v>1682</v>
      </c>
    </row>
    <row r="249" spans="1:20" x14ac:dyDescent="0.25">
      <c r="A249" t="s">
        <v>1036</v>
      </c>
      <c r="B249" t="s">
        <v>1036</v>
      </c>
      <c r="C249" t="s">
        <v>1033</v>
      </c>
      <c r="D249" t="s">
        <v>1873</v>
      </c>
      <c r="E249">
        <v>31.07467737</v>
      </c>
      <c r="F249">
        <v>0.280739344</v>
      </c>
      <c r="G249">
        <v>300.16694050000001</v>
      </c>
      <c r="H249">
        <v>8.0919292299999999</v>
      </c>
      <c r="I249">
        <v>1.258647026</v>
      </c>
      <c r="J249">
        <v>0.45652436800000001</v>
      </c>
      <c r="K249">
        <v>16.106969880000001</v>
      </c>
      <c r="L249">
        <v>18.491109300000002</v>
      </c>
      <c r="M249">
        <v>55</v>
      </c>
      <c r="N249" t="s">
        <v>1682</v>
      </c>
      <c r="O249" t="s">
        <v>1037</v>
      </c>
      <c r="P249" t="s">
        <v>1682</v>
      </c>
      <c r="Q249" t="s">
        <v>1682</v>
      </c>
      <c r="R249" t="s">
        <v>30</v>
      </c>
      <c r="S249" t="s">
        <v>27</v>
      </c>
      <c r="T249" t="s">
        <v>1682</v>
      </c>
    </row>
    <row r="250" spans="1:20" x14ac:dyDescent="0.25">
      <c r="A250" t="s">
        <v>1038</v>
      </c>
      <c r="B250" t="s">
        <v>1038</v>
      </c>
      <c r="C250" t="s">
        <v>1040</v>
      </c>
      <c r="D250" t="s">
        <v>1872</v>
      </c>
      <c r="E250">
        <v>158.64964169999999</v>
      </c>
      <c r="F250">
        <v>9.2601990999999995E-2</v>
      </c>
      <c r="G250">
        <v>24974.735530000002</v>
      </c>
      <c r="H250">
        <v>22.551174150000001</v>
      </c>
      <c r="I250">
        <v>6.9989386859999998</v>
      </c>
      <c r="J250">
        <v>0.17814695799999999</v>
      </c>
      <c r="K250">
        <v>73.490072810000001</v>
      </c>
      <c r="L250">
        <v>14.19076111</v>
      </c>
      <c r="M250">
        <v>115</v>
      </c>
      <c r="N250" t="s">
        <v>1682</v>
      </c>
      <c r="O250" t="s">
        <v>1041</v>
      </c>
      <c r="Q250" t="s">
        <v>1682</v>
      </c>
      <c r="R250" t="s">
        <v>105</v>
      </c>
      <c r="S250" t="s">
        <v>27</v>
      </c>
      <c r="T250" t="s">
        <v>1682</v>
      </c>
    </row>
    <row r="251" spans="1:20" x14ac:dyDescent="0.25">
      <c r="A251" t="s">
        <v>1043</v>
      </c>
      <c r="B251" t="s">
        <v>1043</v>
      </c>
      <c r="C251" t="s">
        <v>1042</v>
      </c>
      <c r="D251" t="s">
        <v>1805</v>
      </c>
      <c r="E251">
        <v>115.3178514</v>
      </c>
      <c r="F251">
        <v>0.167521014</v>
      </c>
      <c r="G251">
        <v>7946.8557309999997</v>
      </c>
      <c r="H251">
        <v>15.300671210000001</v>
      </c>
      <c r="I251">
        <v>5.4173101790000002</v>
      </c>
      <c r="J251">
        <v>0.240176521</v>
      </c>
      <c r="K251">
        <v>71.088215739999995</v>
      </c>
      <c r="L251">
        <v>15.196552240000001</v>
      </c>
      <c r="M251">
        <v>151</v>
      </c>
      <c r="N251" t="s">
        <v>1682</v>
      </c>
      <c r="O251" t="s">
        <v>1045</v>
      </c>
      <c r="P251" t="s">
        <v>1682</v>
      </c>
      <c r="Q251" t="s">
        <v>1682</v>
      </c>
      <c r="R251" t="s">
        <v>667</v>
      </c>
      <c r="S251" t="s">
        <v>44</v>
      </c>
      <c r="T251" t="s">
        <v>1682</v>
      </c>
    </row>
    <row r="252" spans="1:20" x14ac:dyDescent="0.25">
      <c r="A252" t="s">
        <v>1042</v>
      </c>
      <c r="B252" t="s">
        <v>1046</v>
      </c>
      <c r="C252" t="s">
        <v>1042</v>
      </c>
      <c r="D252" t="s">
        <v>1871</v>
      </c>
      <c r="E252">
        <v>157.2883669</v>
      </c>
      <c r="F252">
        <v>0.1244111</v>
      </c>
      <c r="G252">
        <v>22365.646700000001</v>
      </c>
      <c r="H252">
        <v>20.190843789999999</v>
      </c>
      <c r="I252">
        <v>7.1161714969999998</v>
      </c>
      <c r="J252">
        <v>0.189292458</v>
      </c>
      <c r="K252">
        <v>91.490648230000005</v>
      </c>
      <c r="L252">
        <v>19.795822359999999</v>
      </c>
      <c r="M252">
        <v>186</v>
      </c>
      <c r="N252" t="s">
        <v>1682</v>
      </c>
      <c r="O252" t="s">
        <v>1047</v>
      </c>
      <c r="P252" t="s">
        <v>1682</v>
      </c>
      <c r="Q252" t="s">
        <v>1682</v>
      </c>
      <c r="R252" t="s">
        <v>667</v>
      </c>
      <c r="S252" t="s">
        <v>44</v>
      </c>
      <c r="T252" t="s">
        <v>1682</v>
      </c>
    </row>
    <row r="253" spans="1:20" x14ac:dyDescent="0.25">
      <c r="A253" t="s">
        <v>1046</v>
      </c>
      <c r="B253" t="s">
        <v>1046</v>
      </c>
      <c r="C253" t="s">
        <v>1042</v>
      </c>
      <c r="D253" t="s">
        <v>1871</v>
      </c>
      <c r="E253">
        <v>157.2883669</v>
      </c>
      <c r="F253">
        <v>0.1244111</v>
      </c>
      <c r="G253">
        <v>22365.646700000001</v>
      </c>
      <c r="H253">
        <v>20.190843789999999</v>
      </c>
      <c r="I253">
        <v>7.1161714969999998</v>
      </c>
      <c r="J253">
        <v>0.189292458</v>
      </c>
      <c r="K253">
        <v>91.490648230000005</v>
      </c>
      <c r="L253">
        <v>19.795822359999999</v>
      </c>
      <c r="M253">
        <v>186</v>
      </c>
      <c r="N253" t="s">
        <v>1682</v>
      </c>
      <c r="O253" t="s">
        <v>1047</v>
      </c>
      <c r="P253" t="s">
        <v>1682</v>
      </c>
      <c r="Q253" t="s">
        <v>1682</v>
      </c>
      <c r="R253" t="s">
        <v>667</v>
      </c>
      <c r="S253" t="s">
        <v>44</v>
      </c>
      <c r="T253" t="s">
        <v>1682</v>
      </c>
    </row>
    <row r="254" spans="1:20" x14ac:dyDescent="0.25">
      <c r="A254" t="s">
        <v>1050</v>
      </c>
      <c r="B254" t="s">
        <v>1050</v>
      </c>
      <c r="C254" t="s">
        <v>1049</v>
      </c>
      <c r="D254" t="s">
        <v>1870</v>
      </c>
      <c r="E254">
        <v>9.1476233879999995</v>
      </c>
      <c r="F254">
        <v>0.36844403999999997</v>
      </c>
      <c r="G254">
        <v>7.1656526300000003</v>
      </c>
      <c r="H254">
        <v>5.3657657619999997</v>
      </c>
      <c r="I254">
        <v>1.654024524</v>
      </c>
      <c r="J254">
        <v>0.89684253700000005</v>
      </c>
      <c r="K254">
        <v>5.2856157489999998</v>
      </c>
      <c r="L254">
        <v>13.80887656</v>
      </c>
      <c r="M254">
        <v>14</v>
      </c>
      <c r="N254" t="s">
        <v>1698</v>
      </c>
      <c r="O254" t="s">
        <v>1051</v>
      </c>
      <c r="Q254" t="s">
        <v>1695</v>
      </c>
      <c r="R254" t="s">
        <v>226</v>
      </c>
      <c r="S254" t="s">
        <v>27</v>
      </c>
      <c r="T254" t="s">
        <v>1695</v>
      </c>
    </row>
    <row r="255" spans="1:20" x14ac:dyDescent="0.25">
      <c r="A255" t="s">
        <v>1052</v>
      </c>
      <c r="B255" t="s">
        <v>1052</v>
      </c>
      <c r="C255" t="s">
        <v>1053</v>
      </c>
      <c r="D255" t="s">
        <v>1869</v>
      </c>
      <c r="E255">
        <v>109.4838982</v>
      </c>
      <c r="F255">
        <v>0.14735779199999999</v>
      </c>
      <c r="G255">
        <v>5322.3464999999997</v>
      </c>
      <c r="H255">
        <v>14.463616650000001</v>
      </c>
      <c r="I255">
        <v>5.236695085</v>
      </c>
      <c r="J255">
        <v>0.28117206900000002</v>
      </c>
      <c r="K255">
        <v>57.104821549999997</v>
      </c>
      <c r="L255">
        <v>18.016995510000001</v>
      </c>
      <c r="M255">
        <v>187</v>
      </c>
      <c r="N255" t="s">
        <v>1689</v>
      </c>
      <c r="O255" t="s">
        <v>1054</v>
      </c>
      <c r="Q255" t="s">
        <v>1682</v>
      </c>
      <c r="R255" t="s">
        <v>45</v>
      </c>
      <c r="S255" t="s">
        <v>44</v>
      </c>
      <c r="T255" t="s">
        <v>1682</v>
      </c>
    </row>
    <row r="256" spans="1:20" x14ac:dyDescent="0.25">
      <c r="A256" t="s">
        <v>1056</v>
      </c>
      <c r="B256" t="s">
        <v>1056</v>
      </c>
      <c r="C256" t="s">
        <v>1057</v>
      </c>
      <c r="D256" t="s">
        <v>1868</v>
      </c>
      <c r="E256">
        <v>36.705660119999997</v>
      </c>
      <c r="F256">
        <v>0.26883541599999999</v>
      </c>
      <c r="G256">
        <v>468.85510970000001</v>
      </c>
      <c r="H256">
        <v>9.5232573269999996</v>
      </c>
      <c r="I256">
        <v>2.8866597070000002</v>
      </c>
      <c r="J256">
        <v>0.43751825</v>
      </c>
      <c r="K256">
        <v>20.593900219999998</v>
      </c>
      <c r="L256">
        <v>11.33009122</v>
      </c>
      <c r="M256">
        <v>21</v>
      </c>
      <c r="N256" t="s">
        <v>1682</v>
      </c>
      <c r="O256" t="s">
        <v>1058</v>
      </c>
      <c r="P256" t="s">
        <v>1682</v>
      </c>
      <c r="Q256" t="s">
        <v>1682</v>
      </c>
      <c r="R256" t="s">
        <v>52</v>
      </c>
      <c r="S256" t="s">
        <v>52</v>
      </c>
      <c r="T256" t="s">
        <v>1682</v>
      </c>
    </row>
    <row r="257" spans="1:20" x14ac:dyDescent="0.25">
      <c r="A257" t="s">
        <v>1059</v>
      </c>
      <c r="B257" t="s">
        <v>1059</v>
      </c>
      <c r="C257" t="s">
        <v>1057</v>
      </c>
      <c r="D257" t="s">
        <v>1867</v>
      </c>
      <c r="E257">
        <v>39.302591499999998</v>
      </c>
      <c r="F257">
        <v>0.26970581599999999</v>
      </c>
      <c r="G257">
        <v>564.36568160000002</v>
      </c>
      <c r="H257">
        <v>9.6035911570000003</v>
      </c>
      <c r="I257">
        <v>2.9070224059999998</v>
      </c>
      <c r="J257">
        <v>0.434181388</v>
      </c>
      <c r="K257">
        <v>21.96025655</v>
      </c>
      <c r="L257">
        <v>11.44221301</v>
      </c>
      <c r="M257">
        <v>27</v>
      </c>
      <c r="N257" t="s">
        <v>1682</v>
      </c>
      <c r="O257" t="s">
        <v>1060</v>
      </c>
      <c r="P257" t="s">
        <v>1682</v>
      </c>
      <c r="Q257" t="s">
        <v>1682</v>
      </c>
      <c r="R257" t="s">
        <v>52</v>
      </c>
      <c r="S257" t="s">
        <v>52</v>
      </c>
      <c r="T257" t="s">
        <v>1682</v>
      </c>
    </row>
    <row r="258" spans="1:20" x14ac:dyDescent="0.25">
      <c r="A258" t="s">
        <v>1061</v>
      </c>
      <c r="B258" t="s">
        <v>1061</v>
      </c>
      <c r="C258" t="s">
        <v>1057</v>
      </c>
      <c r="D258" t="s">
        <v>1866</v>
      </c>
      <c r="E258">
        <v>24.574361020000001</v>
      </c>
      <c r="F258">
        <v>0.41240418499999998</v>
      </c>
      <c r="G258">
        <v>129.83961769999999</v>
      </c>
      <c r="H258">
        <v>6.7982565800000003</v>
      </c>
      <c r="I258">
        <v>2.0181862979999998</v>
      </c>
      <c r="J258">
        <v>0.62796697300000004</v>
      </c>
      <c r="K258">
        <v>14.67744581</v>
      </c>
      <c r="L258">
        <v>9.8705576819999994</v>
      </c>
      <c r="M258">
        <v>35</v>
      </c>
      <c r="N258" t="s">
        <v>1682</v>
      </c>
      <c r="O258" t="s">
        <v>1062</v>
      </c>
      <c r="P258" t="s">
        <v>1682</v>
      </c>
      <c r="Q258" t="s">
        <v>1682</v>
      </c>
      <c r="R258" t="s">
        <v>52</v>
      </c>
      <c r="S258" t="s">
        <v>52</v>
      </c>
      <c r="T258" t="s">
        <v>1682</v>
      </c>
    </row>
    <row r="259" spans="1:20" x14ac:dyDescent="0.25">
      <c r="A259" t="s">
        <v>1063</v>
      </c>
      <c r="B259" t="s">
        <v>1063</v>
      </c>
      <c r="C259" t="s">
        <v>1067</v>
      </c>
      <c r="D259" t="s">
        <v>1865</v>
      </c>
      <c r="E259">
        <v>93.400171880000002</v>
      </c>
      <c r="F259">
        <v>0.14890690100000001</v>
      </c>
      <c r="G259">
        <v>5780.7241110000004</v>
      </c>
      <c r="H259">
        <v>17.699576560000001</v>
      </c>
      <c r="I259">
        <v>6.1773484600000002</v>
      </c>
      <c r="J259">
        <v>0.25675168100000001</v>
      </c>
      <c r="K259">
        <v>54.305409580000003</v>
      </c>
      <c r="L259">
        <v>13.295099820000001</v>
      </c>
      <c r="M259">
        <v>79</v>
      </c>
      <c r="N259" t="s">
        <v>1682</v>
      </c>
      <c r="O259" t="s">
        <v>1068</v>
      </c>
      <c r="P259" t="s">
        <v>1682</v>
      </c>
      <c r="Q259" t="s">
        <v>1682</v>
      </c>
      <c r="R259" t="s">
        <v>1065</v>
      </c>
      <c r="S259" t="s">
        <v>27</v>
      </c>
      <c r="T259" t="s">
        <v>1682</v>
      </c>
    </row>
    <row r="260" spans="1:20" x14ac:dyDescent="0.25">
      <c r="A260" t="s">
        <v>1072</v>
      </c>
      <c r="B260" t="s">
        <v>1072</v>
      </c>
      <c r="C260" t="s">
        <v>1069</v>
      </c>
      <c r="D260" t="s">
        <v>1864</v>
      </c>
      <c r="E260">
        <v>19.870939830000001</v>
      </c>
      <c r="F260">
        <v>0.51924904599999999</v>
      </c>
      <c r="G260">
        <v>60.569727460000003</v>
      </c>
      <c r="H260">
        <v>6.1598391609999998</v>
      </c>
      <c r="I260">
        <v>2.0363917840000001</v>
      </c>
      <c r="J260">
        <v>0.88383160999999999</v>
      </c>
      <c r="K260">
        <v>13.52569688</v>
      </c>
      <c r="L260">
        <v>12.4113074</v>
      </c>
      <c r="M260">
        <v>13</v>
      </c>
      <c r="N260" t="s">
        <v>1695</v>
      </c>
      <c r="O260" t="s">
        <v>1863</v>
      </c>
      <c r="Q260" t="s">
        <v>1695</v>
      </c>
      <c r="R260" t="s">
        <v>59</v>
      </c>
      <c r="S260" t="s">
        <v>27</v>
      </c>
      <c r="T260" t="s">
        <v>1695</v>
      </c>
    </row>
    <row r="261" spans="1:20" x14ac:dyDescent="0.25">
      <c r="A261" t="s">
        <v>1075</v>
      </c>
      <c r="B261" t="s">
        <v>1075</v>
      </c>
      <c r="C261" t="s">
        <v>1076</v>
      </c>
      <c r="D261" t="s">
        <v>1862</v>
      </c>
      <c r="E261">
        <v>38.767720070000003</v>
      </c>
      <c r="F261">
        <v>2.0514303250000001</v>
      </c>
      <c r="G261">
        <v>371.4248025</v>
      </c>
      <c r="H261">
        <v>2.5610328930000001</v>
      </c>
      <c r="I261">
        <v>0.61469783200000006</v>
      </c>
      <c r="J261">
        <v>2.8745393770000001</v>
      </c>
      <c r="K261">
        <v>22.98185003</v>
      </c>
      <c r="L261">
        <v>21.666718199999998</v>
      </c>
      <c r="M261">
        <v>31</v>
      </c>
      <c r="N261" t="s">
        <v>1682</v>
      </c>
      <c r="O261" t="s">
        <v>1077</v>
      </c>
      <c r="Q261" t="s">
        <v>1682</v>
      </c>
      <c r="R261" t="s">
        <v>30</v>
      </c>
      <c r="S261" t="s">
        <v>27</v>
      </c>
      <c r="T261" t="s">
        <v>1682</v>
      </c>
    </row>
    <row r="262" spans="1:20" x14ac:dyDescent="0.25">
      <c r="A262" t="s">
        <v>1078</v>
      </c>
      <c r="B262" t="s">
        <v>1078</v>
      </c>
      <c r="C262" t="s">
        <v>1081</v>
      </c>
      <c r="D262" t="s">
        <v>1861</v>
      </c>
      <c r="E262">
        <v>103.3089935</v>
      </c>
      <c r="F262">
        <v>0.199521435</v>
      </c>
      <c r="G262">
        <v>4564.3499430000002</v>
      </c>
      <c r="H262">
        <v>13.06754014</v>
      </c>
      <c r="I262">
        <v>3.9488302599999998</v>
      </c>
      <c r="J262">
        <v>0.31121984899999999</v>
      </c>
      <c r="K262">
        <v>54.584357670000003</v>
      </c>
      <c r="L262">
        <v>5.7320259729999998</v>
      </c>
      <c r="M262">
        <v>114</v>
      </c>
      <c r="N262" t="s">
        <v>1698</v>
      </c>
      <c r="O262" t="s">
        <v>1082</v>
      </c>
      <c r="Q262" t="s">
        <v>1682</v>
      </c>
      <c r="R262" t="s">
        <v>105</v>
      </c>
      <c r="S262" t="s">
        <v>27</v>
      </c>
      <c r="T262" t="s">
        <v>1695</v>
      </c>
    </row>
    <row r="263" spans="1:20" x14ac:dyDescent="0.25">
      <c r="A263" t="s">
        <v>1083</v>
      </c>
      <c r="B263" t="s">
        <v>1083</v>
      </c>
      <c r="C263" t="s">
        <v>1085</v>
      </c>
      <c r="D263" t="s">
        <v>1860</v>
      </c>
      <c r="E263">
        <v>104.33809650000001</v>
      </c>
      <c r="F263">
        <v>0.14070381500000001</v>
      </c>
      <c r="G263">
        <v>6417.4517759999999</v>
      </c>
      <c r="H263">
        <v>15.87432149</v>
      </c>
      <c r="I263">
        <v>7.81621934</v>
      </c>
      <c r="J263">
        <v>0.25420649099999998</v>
      </c>
      <c r="K263">
        <v>69.101218970000005</v>
      </c>
      <c r="L263">
        <v>14.06143674</v>
      </c>
      <c r="M263">
        <v>35</v>
      </c>
      <c r="N263" t="s">
        <v>1684</v>
      </c>
      <c r="O263" t="s">
        <v>1086</v>
      </c>
      <c r="Q263" t="s">
        <v>1682</v>
      </c>
      <c r="R263" t="s">
        <v>84</v>
      </c>
      <c r="S263" t="s">
        <v>44</v>
      </c>
      <c r="T263" t="s">
        <v>1682</v>
      </c>
    </row>
    <row r="264" spans="1:20" x14ac:dyDescent="0.25">
      <c r="A264" t="s">
        <v>1087</v>
      </c>
      <c r="B264" t="s">
        <v>1087</v>
      </c>
      <c r="C264" t="s">
        <v>1089</v>
      </c>
      <c r="D264" t="s">
        <v>1859</v>
      </c>
      <c r="E264">
        <v>17.111355</v>
      </c>
      <c r="F264">
        <v>0.94352751499999998</v>
      </c>
      <c r="G264">
        <v>8.7697204810000002</v>
      </c>
      <c r="H264">
        <v>4.0110323259999996</v>
      </c>
      <c r="I264">
        <v>0.91132800400000002</v>
      </c>
      <c r="J264">
        <v>1.007535678</v>
      </c>
      <c r="K264">
        <v>10.18855864</v>
      </c>
      <c r="L264">
        <v>14.25436187</v>
      </c>
      <c r="M264">
        <v>13</v>
      </c>
      <c r="N264" t="s">
        <v>1682</v>
      </c>
      <c r="O264" t="s">
        <v>1090</v>
      </c>
      <c r="Q264" t="s">
        <v>1682</v>
      </c>
      <c r="R264" t="s">
        <v>599</v>
      </c>
      <c r="S264" t="s">
        <v>27</v>
      </c>
      <c r="T264" t="s">
        <v>1682</v>
      </c>
    </row>
    <row r="265" spans="1:20" x14ac:dyDescent="0.25">
      <c r="A265" t="s">
        <v>1092</v>
      </c>
      <c r="B265" t="s">
        <v>1092</v>
      </c>
      <c r="C265" t="s">
        <v>1089</v>
      </c>
      <c r="D265" t="s">
        <v>1858</v>
      </c>
      <c r="E265">
        <v>16.059020960000002</v>
      </c>
      <c r="F265">
        <v>0.92544017999999995</v>
      </c>
      <c r="G265">
        <v>6.5831018370000001</v>
      </c>
      <c r="H265">
        <v>4.1254700340000001</v>
      </c>
      <c r="I265">
        <v>0.93537900699999998</v>
      </c>
      <c r="J265">
        <v>0.952714328</v>
      </c>
      <c r="K265">
        <v>9.8125281760000007</v>
      </c>
      <c r="L265">
        <v>10.872570229999999</v>
      </c>
      <c r="M265">
        <v>40</v>
      </c>
      <c r="N265" t="s">
        <v>1682</v>
      </c>
      <c r="O265" t="s">
        <v>1093</v>
      </c>
      <c r="P265" t="s">
        <v>1682</v>
      </c>
      <c r="Q265" t="s">
        <v>1682</v>
      </c>
      <c r="R265" t="s">
        <v>599</v>
      </c>
      <c r="S265" t="s">
        <v>27</v>
      </c>
      <c r="T265" t="s">
        <v>1682</v>
      </c>
    </row>
    <row r="266" spans="1:20" x14ac:dyDescent="0.25">
      <c r="A266" t="s">
        <v>1094</v>
      </c>
      <c r="B266" t="s">
        <v>1094</v>
      </c>
      <c r="C266" t="s">
        <v>1097</v>
      </c>
      <c r="D266" t="s">
        <v>1857</v>
      </c>
      <c r="E266">
        <v>52.001958199999997</v>
      </c>
      <c r="F266">
        <v>0.27619250400000001</v>
      </c>
      <c r="G266">
        <v>1046.3941649999999</v>
      </c>
      <c r="H266">
        <v>12.189347010000001</v>
      </c>
      <c r="I266">
        <v>2.9409013289999999</v>
      </c>
      <c r="J266">
        <v>0.42259773299999998</v>
      </c>
      <c r="K266">
        <v>28.539051579999999</v>
      </c>
      <c r="L266">
        <v>17.006307750000001</v>
      </c>
      <c r="M266">
        <v>75</v>
      </c>
      <c r="N266" t="s">
        <v>1689</v>
      </c>
      <c r="O266" t="s">
        <v>1098</v>
      </c>
      <c r="Q266" t="s">
        <v>1682</v>
      </c>
      <c r="R266" t="s">
        <v>30</v>
      </c>
      <c r="S266" t="s">
        <v>27</v>
      </c>
      <c r="T266" t="s">
        <v>1682</v>
      </c>
    </row>
    <row r="267" spans="1:20" x14ac:dyDescent="0.25">
      <c r="A267" t="s">
        <v>1099</v>
      </c>
      <c r="B267" t="s">
        <v>1099</v>
      </c>
      <c r="C267" t="s">
        <v>1102</v>
      </c>
      <c r="D267" t="s">
        <v>1856</v>
      </c>
      <c r="E267">
        <v>76.68788782</v>
      </c>
      <c r="F267">
        <v>0.18596533000000001</v>
      </c>
      <c r="G267">
        <v>2535.509802</v>
      </c>
      <c r="H267">
        <v>12.85846315</v>
      </c>
      <c r="I267">
        <v>3.8630985830000002</v>
      </c>
      <c r="J267">
        <v>0.325239852</v>
      </c>
      <c r="K267">
        <v>39.472806300000002</v>
      </c>
      <c r="L267">
        <v>11.84452303</v>
      </c>
      <c r="M267">
        <v>46</v>
      </c>
      <c r="N267" t="s">
        <v>1698</v>
      </c>
      <c r="O267" t="s">
        <v>1103</v>
      </c>
      <c r="Q267" t="s">
        <v>1682</v>
      </c>
      <c r="R267" t="s">
        <v>105</v>
      </c>
      <c r="S267" t="s">
        <v>27</v>
      </c>
      <c r="T267" t="s">
        <v>1695</v>
      </c>
    </row>
    <row r="268" spans="1:20" x14ac:dyDescent="0.25">
      <c r="A268" t="s">
        <v>1104</v>
      </c>
      <c r="B268" t="s">
        <v>1104</v>
      </c>
      <c r="C268" t="s">
        <v>1105</v>
      </c>
      <c r="D268" t="s">
        <v>1855</v>
      </c>
      <c r="E268">
        <v>72.99330569</v>
      </c>
      <c r="F268">
        <v>0.20629445599999999</v>
      </c>
      <c r="G268">
        <v>2009.118565</v>
      </c>
      <c r="H268">
        <v>12.113373409999999</v>
      </c>
      <c r="I268">
        <v>3.6102084090000002</v>
      </c>
      <c r="J268">
        <v>0.34301195000000001</v>
      </c>
      <c r="K268">
        <v>38.53892681</v>
      </c>
      <c r="L268">
        <v>9.8191616360000005</v>
      </c>
      <c r="M268">
        <v>60</v>
      </c>
      <c r="N268" t="s">
        <v>1684</v>
      </c>
      <c r="O268" t="s">
        <v>1106</v>
      </c>
      <c r="Q268" t="s">
        <v>1682</v>
      </c>
      <c r="R268" t="s">
        <v>105</v>
      </c>
      <c r="S268" t="s">
        <v>27</v>
      </c>
      <c r="T268" t="s">
        <v>1682</v>
      </c>
    </row>
    <row r="269" spans="1:20" x14ac:dyDescent="0.25">
      <c r="A269" t="s">
        <v>1107</v>
      </c>
      <c r="B269" t="s">
        <v>1687</v>
      </c>
      <c r="C269" t="s">
        <v>1686</v>
      </c>
      <c r="D269" t="s">
        <v>1685</v>
      </c>
      <c r="E269">
        <v>24.97865234</v>
      </c>
      <c r="F269">
        <v>2.028049158</v>
      </c>
      <c r="G269">
        <v>411.04156870000003</v>
      </c>
      <c r="H269">
        <v>5.8786442240000003</v>
      </c>
      <c r="I269">
        <v>1.137615738</v>
      </c>
      <c r="J269">
        <v>1.627238776</v>
      </c>
      <c r="K269">
        <v>20.982528840000001</v>
      </c>
      <c r="L269">
        <v>25.320883500000001</v>
      </c>
      <c r="M269">
        <v>11</v>
      </c>
      <c r="N269" t="s">
        <v>1689</v>
      </c>
      <c r="O269" t="s">
        <v>1854</v>
      </c>
      <c r="Q269" t="s">
        <v>1682</v>
      </c>
      <c r="R269" t="s">
        <v>268</v>
      </c>
      <c r="S269" t="s">
        <v>268</v>
      </c>
      <c r="T269" t="s">
        <v>1682</v>
      </c>
    </row>
    <row r="270" spans="1:20" x14ac:dyDescent="0.25">
      <c r="A270" t="s">
        <v>1110</v>
      </c>
      <c r="B270" t="s">
        <v>1110</v>
      </c>
      <c r="C270" t="s">
        <v>1107</v>
      </c>
      <c r="D270" t="s">
        <v>1853</v>
      </c>
      <c r="E270">
        <v>40.278118769999999</v>
      </c>
      <c r="F270">
        <v>0.165908203</v>
      </c>
      <c r="G270">
        <v>441.94490939999997</v>
      </c>
      <c r="H270">
        <v>19.93211823</v>
      </c>
      <c r="I270">
        <v>5.6695185129999999</v>
      </c>
      <c r="J270">
        <v>0.28144296400000002</v>
      </c>
      <c r="K270">
        <v>24.649250940000002</v>
      </c>
      <c r="L270">
        <v>13.425640319999999</v>
      </c>
      <c r="M270">
        <v>49</v>
      </c>
      <c r="N270" t="s">
        <v>1689</v>
      </c>
      <c r="O270" t="s">
        <v>1112</v>
      </c>
      <c r="Q270" t="s">
        <v>1682</v>
      </c>
      <c r="R270" t="s">
        <v>268</v>
      </c>
      <c r="S270" t="s">
        <v>268</v>
      </c>
      <c r="T270" t="s">
        <v>1682</v>
      </c>
    </row>
    <row r="271" spans="1:20" x14ac:dyDescent="0.25">
      <c r="A271" t="s">
        <v>1115</v>
      </c>
      <c r="B271" t="s">
        <v>1115</v>
      </c>
      <c r="C271" t="s">
        <v>1107</v>
      </c>
      <c r="D271" t="s">
        <v>1852</v>
      </c>
      <c r="E271">
        <v>31.54520041</v>
      </c>
      <c r="F271">
        <v>0.151636563</v>
      </c>
      <c r="G271">
        <v>246.9743119</v>
      </c>
      <c r="H271">
        <v>20.07951353</v>
      </c>
      <c r="I271">
        <v>5.7796975469999996</v>
      </c>
      <c r="J271">
        <v>0.28040577100000003</v>
      </c>
      <c r="K271">
        <v>19.229897560000001</v>
      </c>
      <c r="L271">
        <v>14.72805574</v>
      </c>
      <c r="M271">
        <v>18</v>
      </c>
      <c r="N271" t="s">
        <v>1698</v>
      </c>
      <c r="O271" t="s">
        <v>1117</v>
      </c>
      <c r="Q271" t="s">
        <v>1682</v>
      </c>
      <c r="R271" t="s">
        <v>268</v>
      </c>
      <c r="S271" t="s">
        <v>268</v>
      </c>
      <c r="T271" t="s">
        <v>1695</v>
      </c>
    </row>
    <row r="272" spans="1:20" x14ac:dyDescent="0.25">
      <c r="A272" t="s">
        <v>1120</v>
      </c>
      <c r="B272" t="s">
        <v>1120</v>
      </c>
      <c r="C272" t="s">
        <v>1122</v>
      </c>
      <c r="D272" t="s">
        <v>1851</v>
      </c>
      <c r="E272">
        <v>33.7236805</v>
      </c>
      <c r="F272">
        <v>0.34673891200000001</v>
      </c>
      <c r="G272">
        <v>327.83083490000001</v>
      </c>
      <c r="H272">
        <v>7.6229395440000003</v>
      </c>
      <c r="I272">
        <v>2.2239212579999998</v>
      </c>
      <c r="J272">
        <v>0.61634455799999999</v>
      </c>
      <c r="K272">
        <v>18.815438100000001</v>
      </c>
      <c r="L272">
        <v>16.50669439</v>
      </c>
      <c r="M272">
        <v>35</v>
      </c>
      <c r="N272" t="s">
        <v>1698</v>
      </c>
      <c r="O272" t="s">
        <v>1123</v>
      </c>
      <c r="Q272" t="s">
        <v>1682</v>
      </c>
      <c r="R272" t="s">
        <v>1119</v>
      </c>
      <c r="S272" t="s">
        <v>27</v>
      </c>
      <c r="T272" t="s">
        <v>1695</v>
      </c>
    </row>
    <row r="273" spans="1:20" x14ac:dyDescent="0.25">
      <c r="A273" t="s">
        <v>1124</v>
      </c>
      <c r="B273" t="s">
        <v>1687</v>
      </c>
      <c r="C273" t="s">
        <v>1686</v>
      </c>
      <c r="D273" t="s">
        <v>1685</v>
      </c>
      <c r="E273">
        <v>24.97865234</v>
      </c>
      <c r="F273">
        <v>2.028049158</v>
      </c>
      <c r="G273">
        <v>411.04156870000003</v>
      </c>
      <c r="H273">
        <v>5.8786442240000003</v>
      </c>
      <c r="I273">
        <v>1.137615738</v>
      </c>
      <c r="J273">
        <v>1.627238776</v>
      </c>
      <c r="K273">
        <v>20.982528840000001</v>
      </c>
      <c r="L273">
        <v>25.320883500000001</v>
      </c>
      <c r="M273">
        <v>15</v>
      </c>
      <c r="N273" t="s">
        <v>1695</v>
      </c>
      <c r="O273" t="s">
        <v>1849</v>
      </c>
      <c r="Q273" t="s">
        <v>1695</v>
      </c>
      <c r="R273" t="s">
        <v>226</v>
      </c>
      <c r="S273" t="s">
        <v>27</v>
      </c>
      <c r="T273" t="s">
        <v>1695</v>
      </c>
    </row>
    <row r="274" spans="1:20" x14ac:dyDescent="0.25">
      <c r="A274" t="s">
        <v>1126</v>
      </c>
      <c r="B274" t="s">
        <v>1126</v>
      </c>
      <c r="C274" t="s">
        <v>1124</v>
      </c>
      <c r="D274" t="s">
        <v>1850</v>
      </c>
      <c r="E274">
        <v>12.879743939999999</v>
      </c>
      <c r="F274">
        <v>0.50108662599999998</v>
      </c>
      <c r="G274">
        <v>32.139500669999997</v>
      </c>
      <c r="H274">
        <v>5.0175029179999999</v>
      </c>
      <c r="I274">
        <v>1.587333664</v>
      </c>
      <c r="J274">
        <v>1.0479534930000001</v>
      </c>
      <c r="K274">
        <v>8.2221957529999994</v>
      </c>
      <c r="L274">
        <v>9.0224562529999996</v>
      </c>
      <c r="M274">
        <v>5</v>
      </c>
      <c r="N274" t="s">
        <v>1695</v>
      </c>
      <c r="O274" t="s">
        <v>1849</v>
      </c>
      <c r="Q274" t="s">
        <v>1695</v>
      </c>
      <c r="R274" t="s">
        <v>226</v>
      </c>
      <c r="S274" t="s">
        <v>27</v>
      </c>
      <c r="T274" t="s">
        <v>1695</v>
      </c>
    </row>
    <row r="275" spans="1:20" x14ac:dyDescent="0.25">
      <c r="A275" t="s">
        <v>1128</v>
      </c>
      <c r="B275" t="s">
        <v>1128</v>
      </c>
      <c r="C275" t="s">
        <v>1124</v>
      </c>
      <c r="D275" t="s">
        <v>1848</v>
      </c>
      <c r="E275">
        <v>15.02841935</v>
      </c>
      <c r="F275">
        <v>0.36378221300000002</v>
      </c>
      <c r="G275">
        <v>43.016537479999997</v>
      </c>
      <c r="H275">
        <v>6.0784470019999999</v>
      </c>
      <c r="I275">
        <v>1.9512490810000001</v>
      </c>
      <c r="J275">
        <v>0.83258117799999998</v>
      </c>
      <c r="K275">
        <v>8.9683100600000003</v>
      </c>
      <c r="L275">
        <v>10.87018806</v>
      </c>
      <c r="M275">
        <v>17</v>
      </c>
      <c r="N275" t="s">
        <v>1695</v>
      </c>
      <c r="O275" t="s">
        <v>1130</v>
      </c>
      <c r="Q275" t="s">
        <v>1695</v>
      </c>
      <c r="R275" t="s">
        <v>226</v>
      </c>
      <c r="S275" t="s">
        <v>27</v>
      </c>
      <c r="T275" t="s">
        <v>1695</v>
      </c>
    </row>
    <row r="276" spans="1:20" x14ac:dyDescent="0.25">
      <c r="A276" t="s">
        <v>1131</v>
      </c>
      <c r="B276" t="s">
        <v>1131</v>
      </c>
      <c r="C276" t="s">
        <v>1132</v>
      </c>
      <c r="D276" t="s">
        <v>1847</v>
      </c>
      <c r="E276">
        <v>79.078449129999996</v>
      </c>
      <c r="F276">
        <v>0.20288083200000001</v>
      </c>
      <c r="G276">
        <v>2356.0733249999998</v>
      </c>
      <c r="H276">
        <v>12.46392975</v>
      </c>
      <c r="I276">
        <v>3.732984112</v>
      </c>
      <c r="J276">
        <v>0.32926698900000001</v>
      </c>
      <c r="K276">
        <v>42.039626570000003</v>
      </c>
      <c r="L276">
        <v>7.766333962</v>
      </c>
      <c r="M276">
        <v>55</v>
      </c>
      <c r="N276" t="s">
        <v>1682</v>
      </c>
      <c r="O276" t="s">
        <v>1133</v>
      </c>
      <c r="Q276" t="s">
        <v>1682</v>
      </c>
      <c r="R276" t="s">
        <v>105</v>
      </c>
      <c r="S276" t="s">
        <v>27</v>
      </c>
      <c r="T276" t="s">
        <v>1682</v>
      </c>
    </row>
    <row r="277" spans="1:20" x14ac:dyDescent="0.25">
      <c r="A277" t="s">
        <v>1134</v>
      </c>
      <c r="B277" t="s">
        <v>1134</v>
      </c>
      <c r="C277" t="s">
        <v>1136</v>
      </c>
      <c r="D277" t="s">
        <v>1846</v>
      </c>
      <c r="E277">
        <v>58.898396349999999</v>
      </c>
      <c r="F277">
        <v>0.22697659000000001</v>
      </c>
      <c r="G277">
        <v>1353.3088299999999</v>
      </c>
      <c r="H277">
        <v>12.720832209999999</v>
      </c>
      <c r="I277">
        <v>3.6855277769999999</v>
      </c>
      <c r="J277">
        <v>0.38717366399999997</v>
      </c>
      <c r="K277">
        <v>32.367947639999997</v>
      </c>
      <c r="L277">
        <v>13.29968244</v>
      </c>
      <c r="M277">
        <v>33</v>
      </c>
      <c r="N277" t="s">
        <v>1682</v>
      </c>
      <c r="O277" t="s">
        <v>1137</v>
      </c>
      <c r="Q277" t="s">
        <v>1682</v>
      </c>
      <c r="R277" t="s">
        <v>206</v>
      </c>
      <c r="S277" t="s">
        <v>27</v>
      </c>
      <c r="T277" t="s">
        <v>1682</v>
      </c>
    </row>
    <row r="278" spans="1:20" x14ac:dyDescent="0.25">
      <c r="A278" t="s">
        <v>1138</v>
      </c>
      <c r="B278" t="s">
        <v>1138</v>
      </c>
      <c r="C278" t="s">
        <v>1139</v>
      </c>
      <c r="D278" t="s">
        <v>1845</v>
      </c>
      <c r="E278">
        <v>77.873995890000003</v>
      </c>
      <c r="F278">
        <v>0.19423903000000001</v>
      </c>
      <c r="G278">
        <v>2444.1454560000002</v>
      </c>
      <c r="H278">
        <v>12.65965961</v>
      </c>
      <c r="I278">
        <v>3.7974841189999999</v>
      </c>
      <c r="J278">
        <v>0.327247226</v>
      </c>
      <c r="K278">
        <v>40.736004180000002</v>
      </c>
      <c r="L278">
        <v>9.8054284949999992</v>
      </c>
      <c r="M278">
        <v>167</v>
      </c>
      <c r="N278" t="s">
        <v>1682</v>
      </c>
      <c r="O278" t="s">
        <v>1140</v>
      </c>
      <c r="Q278" t="s">
        <v>1682</v>
      </c>
      <c r="R278" t="s">
        <v>105</v>
      </c>
      <c r="S278" t="s">
        <v>27</v>
      </c>
      <c r="T278" t="s">
        <v>1682</v>
      </c>
    </row>
    <row r="279" spans="1:20" x14ac:dyDescent="0.25">
      <c r="A279" t="s">
        <v>1141</v>
      </c>
      <c r="B279" t="s">
        <v>1141</v>
      </c>
      <c r="C279" t="s">
        <v>1144</v>
      </c>
      <c r="D279" t="s">
        <v>1844</v>
      </c>
      <c r="E279">
        <v>18.394314829999999</v>
      </c>
      <c r="F279">
        <v>0.50749804099999996</v>
      </c>
      <c r="G279">
        <v>46.51375324</v>
      </c>
      <c r="H279">
        <v>6.3719102999999997</v>
      </c>
      <c r="I279">
        <v>2.0902781990000001</v>
      </c>
      <c r="J279">
        <v>0.83597228800000001</v>
      </c>
      <c r="K279">
        <v>12.808010230000001</v>
      </c>
      <c r="L279">
        <v>10.18430352</v>
      </c>
      <c r="M279">
        <v>4</v>
      </c>
      <c r="N279" t="s">
        <v>1698</v>
      </c>
      <c r="O279" t="s">
        <v>1145</v>
      </c>
      <c r="Q279" t="s">
        <v>1682</v>
      </c>
      <c r="R279" t="s">
        <v>59</v>
      </c>
      <c r="S279" t="s">
        <v>27</v>
      </c>
      <c r="T279" t="s">
        <v>1695</v>
      </c>
    </row>
    <row r="280" spans="1:20" x14ac:dyDescent="0.25">
      <c r="A280" t="s">
        <v>1146</v>
      </c>
      <c r="B280" t="s">
        <v>1146</v>
      </c>
      <c r="C280" t="s">
        <v>1148</v>
      </c>
      <c r="D280" t="s">
        <v>1843</v>
      </c>
      <c r="E280">
        <v>23.18760821</v>
      </c>
      <c r="F280">
        <v>0.33290047</v>
      </c>
      <c r="G280">
        <v>69.316890040000004</v>
      </c>
      <c r="H280">
        <v>9.2259711039999992</v>
      </c>
      <c r="I280">
        <v>3.7405779969999999</v>
      </c>
      <c r="J280">
        <v>0.57445457499999997</v>
      </c>
      <c r="K280">
        <v>17.442244729999999</v>
      </c>
      <c r="L280">
        <v>3.7162176850000002</v>
      </c>
      <c r="M280">
        <v>27</v>
      </c>
      <c r="N280" t="s">
        <v>1695</v>
      </c>
      <c r="O280" t="s">
        <v>1149</v>
      </c>
      <c r="Q280" t="s">
        <v>1695</v>
      </c>
      <c r="R280" t="s">
        <v>59</v>
      </c>
      <c r="S280" t="s">
        <v>27</v>
      </c>
      <c r="T280" t="s">
        <v>1695</v>
      </c>
    </row>
    <row r="281" spans="1:20" x14ac:dyDescent="0.25">
      <c r="A281" t="s">
        <v>1150</v>
      </c>
      <c r="B281" t="s">
        <v>1150</v>
      </c>
      <c r="C281" t="s">
        <v>1152</v>
      </c>
      <c r="D281" t="s">
        <v>1842</v>
      </c>
      <c r="E281">
        <v>117.9278776</v>
      </c>
      <c r="F281">
        <v>9.0355229999999995E-2</v>
      </c>
      <c r="G281">
        <v>9217.1713650000002</v>
      </c>
      <c r="H281">
        <v>28.986861860000001</v>
      </c>
      <c r="I281">
        <v>13.396930100000001</v>
      </c>
      <c r="J281">
        <v>0.15574365900000001</v>
      </c>
      <c r="K281">
        <v>78.297394159999996</v>
      </c>
      <c r="L281">
        <v>13.216462870000001</v>
      </c>
      <c r="M281">
        <v>61</v>
      </c>
      <c r="N281" t="s">
        <v>1684</v>
      </c>
      <c r="O281" t="s">
        <v>1153</v>
      </c>
      <c r="Q281" t="s">
        <v>1682</v>
      </c>
      <c r="R281" t="s">
        <v>325</v>
      </c>
      <c r="S281" t="s">
        <v>44</v>
      </c>
      <c r="T281" t="s">
        <v>1682</v>
      </c>
    </row>
    <row r="282" spans="1:20" x14ac:dyDescent="0.25">
      <c r="A282" t="s">
        <v>1154</v>
      </c>
      <c r="B282" t="s">
        <v>1154</v>
      </c>
      <c r="C282" t="s">
        <v>1152</v>
      </c>
      <c r="D282" t="s">
        <v>1841</v>
      </c>
      <c r="E282">
        <v>117.9278776</v>
      </c>
      <c r="F282">
        <v>9.0355229999999995E-2</v>
      </c>
      <c r="G282">
        <v>9217.1713650000002</v>
      </c>
      <c r="H282">
        <v>28.986861860000001</v>
      </c>
      <c r="I282">
        <v>13.396930100000001</v>
      </c>
      <c r="J282">
        <v>0.15574365900000001</v>
      </c>
      <c r="K282">
        <v>78.297394159999996</v>
      </c>
      <c r="L282">
        <v>13.216462870000001</v>
      </c>
      <c r="M282">
        <v>70</v>
      </c>
      <c r="N282" t="s">
        <v>1684</v>
      </c>
      <c r="O282" t="s">
        <v>1156</v>
      </c>
      <c r="Q282" t="s">
        <v>1682</v>
      </c>
      <c r="R282" t="s">
        <v>325</v>
      </c>
      <c r="S282" t="s">
        <v>44</v>
      </c>
      <c r="T282" t="s">
        <v>1682</v>
      </c>
    </row>
    <row r="283" spans="1:20" x14ac:dyDescent="0.25">
      <c r="A283" t="s">
        <v>1158</v>
      </c>
      <c r="B283" t="s">
        <v>1158</v>
      </c>
      <c r="C283" t="s">
        <v>1157</v>
      </c>
      <c r="D283" t="s">
        <v>1840</v>
      </c>
      <c r="E283">
        <v>31.10272608</v>
      </c>
      <c r="F283">
        <v>0.242389679</v>
      </c>
      <c r="G283">
        <v>424.41113009999998</v>
      </c>
      <c r="H283">
        <v>9.275779966</v>
      </c>
      <c r="I283">
        <v>2.4298406049999999</v>
      </c>
      <c r="J283">
        <v>0.41366872799999999</v>
      </c>
      <c r="K283">
        <v>16.679521690000001</v>
      </c>
      <c r="L283">
        <v>17.374974160000001</v>
      </c>
      <c r="M283">
        <v>42</v>
      </c>
      <c r="N283" t="s">
        <v>1689</v>
      </c>
      <c r="O283" t="s">
        <v>1159</v>
      </c>
      <c r="Q283" t="s">
        <v>1682</v>
      </c>
      <c r="R283" t="s">
        <v>30</v>
      </c>
      <c r="S283" t="s">
        <v>27</v>
      </c>
      <c r="T283" t="s">
        <v>1682</v>
      </c>
    </row>
    <row r="284" spans="1:20" x14ac:dyDescent="0.25">
      <c r="A284" t="s">
        <v>1160</v>
      </c>
      <c r="B284" t="s">
        <v>1160</v>
      </c>
      <c r="C284" t="s">
        <v>1157</v>
      </c>
      <c r="D284" t="s">
        <v>1839</v>
      </c>
      <c r="E284">
        <v>35.568507820000001</v>
      </c>
      <c r="F284">
        <v>0.27262466899999999</v>
      </c>
      <c r="G284">
        <v>607.17061100000001</v>
      </c>
      <c r="H284">
        <v>8.7094893399999993</v>
      </c>
      <c r="I284">
        <v>2.1784735639999999</v>
      </c>
      <c r="J284">
        <v>0.50339538900000003</v>
      </c>
      <c r="K284">
        <v>17.684088190000001</v>
      </c>
      <c r="L284">
        <v>24.060180169999999</v>
      </c>
      <c r="M284">
        <v>30</v>
      </c>
      <c r="N284" t="s">
        <v>1682</v>
      </c>
      <c r="O284" t="s">
        <v>1162</v>
      </c>
      <c r="Q284" t="s">
        <v>1682</v>
      </c>
      <c r="R284" t="s">
        <v>30</v>
      </c>
      <c r="S284" t="s">
        <v>27</v>
      </c>
      <c r="T284" t="s">
        <v>1682</v>
      </c>
    </row>
    <row r="285" spans="1:20" x14ac:dyDescent="0.25">
      <c r="A285" t="s">
        <v>1163</v>
      </c>
      <c r="B285" t="s">
        <v>1163</v>
      </c>
      <c r="C285" t="s">
        <v>1157</v>
      </c>
      <c r="D285" t="s">
        <v>1838</v>
      </c>
      <c r="E285">
        <v>53.615731080000003</v>
      </c>
      <c r="F285">
        <v>0.13620037400000001</v>
      </c>
      <c r="G285">
        <v>2523.1984480000001</v>
      </c>
      <c r="H285">
        <v>14.16441502</v>
      </c>
      <c r="I285">
        <v>3.8494199029999998</v>
      </c>
      <c r="J285">
        <v>0.262152832</v>
      </c>
      <c r="K285">
        <v>26.544109809999998</v>
      </c>
      <c r="L285">
        <v>13.52085406</v>
      </c>
      <c r="M285">
        <v>41</v>
      </c>
      <c r="N285" t="s">
        <v>1689</v>
      </c>
      <c r="O285" t="s">
        <v>1164</v>
      </c>
      <c r="Q285" t="s">
        <v>1682</v>
      </c>
      <c r="R285" t="s">
        <v>30</v>
      </c>
      <c r="S285" t="s">
        <v>27</v>
      </c>
      <c r="T285" t="s">
        <v>1682</v>
      </c>
    </row>
    <row r="286" spans="1:20" x14ac:dyDescent="0.25">
      <c r="A286" t="s">
        <v>1165</v>
      </c>
      <c r="B286" t="s">
        <v>1165</v>
      </c>
      <c r="C286" t="s">
        <v>1157</v>
      </c>
      <c r="D286" t="s">
        <v>1837</v>
      </c>
      <c r="E286">
        <v>37.837938690000001</v>
      </c>
      <c r="F286">
        <v>0.190934979</v>
      </c>
      <c r="G286">
        <v>654.11138000000005</v>
      </c>
      <c r="H286">
        <v>11.546384420000001</v>
      </c>
      <c r="I286">
        <v>2.920109777</v>
      </c>
      <c r="J286">
        <v>0.35338589799999998</v>
      </c>
      <c r="K286">
        <v>18.868633379999999</v>
      </c>
      <c r="L286">
        <v>19.211054959999998</v>
      </c>
      <c r="M286">
        <v>50</v>
      </c>
      <c r="N286" t="s">
        <v>1689</v>
      </c>
      <c r="O286" t="s">
        <v>1166</v>
      </c>
      <c r="P286" t="s">
        <v>1682</v>
      </c>
      <c r="Q286" t="s">
        <v>1682</v>
      </c>
      <c r="R286" t="s">
        <v>30</v>
      </c>
      <c r="S286" t="s">
        <v>27</v>
      </c>
      <c r="T286" t="s">
        <v>1682</v>
      </c>
    </row>
    <row r="287" spans="1:20" x14ac:dyDescent="0.25">
      <c r="A287" t="s">
        <v>1167</v>
      </c>
      <c r="B287" t="s">
        <v>1167</v>
      </c>
      <c r="C287" t="s">
        <v>1169</v>
      </c>
      <c r="D287" t="s">
        <v>1836</v>
      </c>
      <c r="E287">
        <v>56.38033188</v>
      </c>
      <c r="F287">
        <v>0.16948269399999999</v>
      </c>
      <c r="G287">
        <v>2915.8522589999998</v>
      </c>
      <c r="H287">
        <v>14.47743706</v>
      </c>
      <c r="I287">
        <v>3.6438269160000001</v>
      </c>
      <c r="J287">
        <v>0.33414367</v>
      </c>
      <c r="K287">
        <v>27.504925249999999</v>
      </c>
      <c r="L287">
        <v>19.243655700000001</v>
      </c>
      <c r="M287">
        <v>60</v>
      </c>
      <c r="N287" t="s">
        <v>1689</v>
      </c>
      <c r="O287" t="s">
        <v>1170</v>
      </c>
      <c r="Q287" t="s">
        <v>1682</v>
      </c>
      <c r="R287" t="s">
        <v>30</v>
      </c>
      <c r="S287" t="s">
        <v>27</v>
      </c>
      <c r="T287" t="s">
        <v>1682</v>
      </c>
    </row>
    <row r="288" spans="1:20" x14ac:dyDescent="0.25">
      <c r="A288" t="s">
        <v>1171</v>
      </c>
      <c r="B288" t="s">
        <v>1171</v>
      </c>
      <c r="C288" t="s">
        <v>1169</v>
      </c>
      <c r="D288" t="s">
        <v>1835</v>
      </c>
      <c r="E288">
        <v>42.365105479999997</v>
      </c>
      <c r="F288">
        <v>0.23783388899999999</v>
      </c>
      <c r="G288">
        <v>1564.3244669999999</v>
      </c>
      <c r="H288">
        <v>10.667548480000001</v>
      </c>
      <c r="I288">
        <v>2.66538049</v>
      </c>
      <c r="J288">
        <v>0.48961667599999997</v>
      </c>
      <c r="K288">
        <v>20.79862387</v>
      </c>
      <c r="L288">
        <v>24.651491069999999</v>
      </c>
      <c r="M288">
        <v>15</v>
      </c>
      <c r="N288" t="s">
        <v>1689</v>
      </c>
      <c r="O288" t="s">
        <v>1173</v>
      </c>
      <c r="Q288" t="s">
        <v>1682</v>
      </c>
      <c r="R288" t="s">
        <v>30</v>
      </c>
      <c r="S288" t="s">
        <v>27</v>
      </c>
      <c r="T288" t="s">
        <v>1682</v>
      </c>
    </row>
    <row r="289" spans="1:20" x14ac:dyDescent="0.25">
      <c r="A289" t="s">
        <v>1174</v>
      </c>
      <c r="B289" t="s">
        <v>1174</v>
      </c>
      <c r="C289" t="s">
        <v>1169</v>
      </c>
      <c r="D289" t="s">
        <v>1834</v>
      </c>
      <c r="E289">
        <v>56.36349629</v>
      </c>
      <c r="F289">
        <v>0.16255930399999999</v>
      </c>
      <c r="G289">
        <v>3219.3748439999999</v>
      </c>
      <c r="H289">
        <v>14.893473930000001</v>
      </c>
      <c r="I289">
        <v>3.7721256099999998</v>
      </c>
      <c r="J289">
        <v>0.33480048499999998</v>
      </c>
      <c r="K289">
        <v>27.199810410000001</v>
      </c>
      <c r="L289">
        <v>20.959070749999999</v>
      </c>
      <c r="M289">
        <v>99</v>
      </c>
      <c r="N289" t="s">
        <v>1689</v>
      </c>
      <c r="O289" t="s">
        <v>1175</v>
      </c>
      <c r="Q289" t="s">
        <v>1682</v>
      </c>
      <c r="R289" t="s">
        <v>30</v>
      </c>
      <c r="S289" t="s">
        <v>27</v>
      </c>
      <c r="T289" t="s">
        <v>1682</v>
      </c>
    </row>
    <row r="290" spans="1:20" x14ac:dyDescent="0.25">
      <c r="A290" t="s">
        <v>1176</v>
      </c>
      <c r="B290" t="s">
        <v>1176</v>
      </c>
      <c r="C290" t="s">
        <v>1177</v>
      </c>
      <c r="D290" t="s">
        <v>1833</v>
      </c>
      <c r="E290">
        <v>17.84261703</v>
      </c>
      <c r="F290">
        <v>0.50449092799999995</v>
      </c>
      <c r="G290">
        <v>59.67123411</v>
      </c>
      <c r="H290">
        <v>6.005828578</v>
      </c>
      <c r="I290">
        <v>1.4502186340000001</v>
      </c>
      <c r="J290">
        <v>0.92987541100000004</v>
      </c>
      <c r="K290">
        <v>10.080768150000001</v>
      </c>
      <c r="L290">
        <v>19.140752110000001</v>
      </c>
      <c r="M290">
        <v>17</v>
      </c>
      <c r="N290" t="s">
        <v>1682</v>
      </c>
      <c r="O290" t="s">
        <v>1178</v>
      </c>
      <c r="Q290" t="s">
        <v>1682</v>
      </c>
      <c r="R290" t="s">
        <v>30</v>
      </c>
      <c r="S290" t="s">
        <v>27</v>
      </c>
      <c r="T290" t="s">
        <v>1682</v>
      </c>
    </row>
    <row r="291" spans="1:20" x14ac:dyDescent="0.25">
      <c r="A291" t="s">
        <v>1179</v>
      </c>
      <c r="B291" t="s">
        <v>1179</v>
      </c>
      <c r="C291" t="s">
        <v>1180</v>
      </c>
      <c r="D291" t="s">
        <v>1832</v>
      </c>
      <c r="E291">
        <v>23.103413329999999</v>
      </c>
      <c r="F291">
        <v>0.59904822000000002</v>
      </c>
      <c r="G291">
        <v>73.248240920000001</v>
      </c>
      <c r="H291">
        <v>4.4738158810000002</v>
      </c>
      <c r="I291">
        <v>1.3167000250000001</v>
      </c>
      <c r="J291">
        <v>1.0065093490000001</v>
      </c>
      <c r="K291">
        <v>13.44051952</v>
      </c>
      <c r="L291">
        <v>13.55849016</v>
      </c>
      <c r="M291">
        <v>21</v>
      </c>
      <c r="N291" t="s">
        <v>1698</v>
      </c>
      <c r="O291" t="s">
        <v>1181</v>
      </c>
      <c r="Q291" t="s">
        <v>1682</v>
      </c>
      <c r="R291" t="s">
        <v>131</v>
      </c>
      <c r="S291" t="s">
        <v>27</v>
      </c>
      <c r="T291" t="s">
        <v>1695</v>
      </c>
    </row>
    <row r="292" spans="1:20" x14ac:dyDescent="0.25">
      <c r="A292" t="s">
        <v>1182</v>
      </c>
      <c r="B292" t="s">
        <v>1182</v>
      </c>
      <c r="C292" t="s">
        <v>1184</v>
      </c>
      <c r="D292" t="s">
        <v>1831</v>
      </c>
      <c r="E292">
        <v>26.301100680000001</v>
      </c>
      <c r="F292">
        <v>0.41070806399999998</v>
      </c>
      <c r="G292">
        <v>167.43130189999999</v>
      </c>
      <c r="H292">
        <v>7.3732801109999997</v>
      </c>
      <c r="I292">
        <v>2.201526147</v>
      </c>
      <c r="J292">
        <v>0.63961802899999998</v>
      </c>
      <c r="K292">
        <v>15.814392</v>
      </c>
      <c r="L292">
        <v>12.90266385</v>
      </c>
      <c r="M292">
        <v>8</v>
      </c>
      <c r="N292" t="s">
        <v>1684</v>
      </c>
      <c r="O292" t="s">
        <v>1830</v>
      </c>
      <c r="Q292" t="s">
        <v>1682</v>
      </c>
      <c r="R292" t="s">
        <v>52</v>
      </c>
      <c r="S292" t="s">
        <v>52</v>
      </c>
      <c r="T292" t="s">
        <v>1682</v>
      </c>
    </row>
    <row r="293" spans="1:20" x14ac:dyDescent="0.25">
      <c r="A293" t="s">
        <v>1186</v>
      </c>
      <c r="B293" t="s">
        <v>1186</v>
      </c>
      <c r="C293" t="s">
        <v>1189</v>
      </c>
      <c r="D293" t="s">
        <v>1829</v>
      </c>
      <c r="E293">
        <v>42.507732599999997</v>
      </c>
      <c r="F293">
        <v>0.28699996700000002</v>
      </c>
      <c r="G293">
        <v>868.68226400000003</v>
      </c>
      <c r="H293">
        <v>12.0161657</v>
      </c>
      <c r="I293">
        <v>2.7994023229999998</v>
      </c>
      <c r="J293">
        <v>0.60349556400000004</v>
      </c>
      <c r="K293">
        <v>22.221931990000002</v>
      </c>
      <c r="L293">
        <v>21.755288839999999</v>
      </c>
      <c r="M293">
        <v>27</v>
      </c>
      <c r="N293" t="s">
        <v>1682</v>
      </c>
      <c r="O293" t="s">
        <v>1190</v>
      </c>
      <c r="Q293" t="s">
        <v>1682</v>
      </c>
      <c r="R293" t="s">
        <v>30</v>
      </c>
      <c r="S293" t="s">
        <v>27</v>
      </c>
      <c r="T293" t="s">
        <v>1682</v>
      </c>
    </row>
    <row r="294" spans="1:20" x14ac:dyDescent="0.25">
      <c r="A294" t="s">
        <v>1191</v>
      </c>
      <c r="B294" t="s">
        <v>1191</v>
      </c>
      <c r="C294" t="s">
        <v>1193</v>
      </c>
      <c r="D294" t="s">
        <v>1828</v>
      </c>
      <c r="E294">
        <v>24.81625008</v>
      </c>
      <c r="F294">
        <v>0.41444687099999999</v>
      </c>
      <c r="G294">
        <v>102.8202601</v>
      </c>
      <c r="H294">
        <v>5.9312920150000004</v>
      </c>
      <c r="I294">
        <v>1.796798176</v>
      </c>
      <c r="J294">
        <v>0.74342950100000005</v>
      </c>
      <c r="K294">
        <v>14.27687877</v>
      </c>
      <c r="L294">
        <v>13.273690350000001</v>
      </c>
      <c r="M294">
        <v>20</v>
      </c>
      <c r="N294" t="s">
        <v>1684</v>
      </c>
      <c r="O294" t="s">
        <v>1194</v>
      </c>
      <c r="Q294" t="s">
        <v>1682</v>
      </c>
      <c r="R294" t="s">
        <v>131</v>
      </c>
      <c r="S294" t="s">
        <v>27</v>
      </c>
      <c r="T294" t="s">
        <v>1682</v>
      </c>
    </row>
    <row r="295" spans="1:20" x14ac:dyDescent="0.25">
      <c r="A295" t="s">
        <v>1196</v>
      </c>
      <c r="B295" t="s">
        <v>1196</v>
      </c>
      <c r="C295" t="s">
        <v>1195</v>
      </c>
      <c r="D295" t="s">
        <v>1827</v>
      </c>
      <c r="E295">
        <v>29.032826589999999</v>
      </c>
      <c r="F295">
        <v>0.35585207800000002</v>
      </c>
      <c r="G295">
        <v>236.7261982</v>
      </c>
      <c r="H295">
        <v>13.98212051</v>
      </c>
      <c r="I295">
        <v>2.8639522409999998</v>
      </c>
      <c r="J295">
        <v>0.36796846100000002</v>
      </c>
      <c r="K295">
        <v>19.05484564</v>
      </c>
      <c r="L295">
        <v>13.047419290000001</v>
      </c>
      <c r="M295">
        <v>35</v>
      </c>
      <c r="N295" t="s">
        <v>1682</v>
      </c>
      <c r="O295" t="s">
        <v>1197</v>
      </c>
      <c r="P295" t="s">
        <v>1682</v>
      </c>
      <c r="Q295" t="s">
        <v>1682</v>
      </c>
      <c r="R295" t="s">
        <v>163</v>
      </c>
      <c r="S295" t="s">
        <v>163</v>
      </c>
      <c r="T295" t="s">
        <v>1682</v>
      </c>
    </row>
    <row r="296" spans="1:20" x14ac:dyDescent="0.25">
      <c r="A296" t="s">
        <v>1198</v>
      </c>
      <c r="B296" t="s">
        <v>1198</v>
      </c>
      <c r="C296" t="s">
        <v>1200</v>
      </c>
      <c r="D296" t="s">
        <v>1826</v>
      </c>
      <c r="E296">
        <v>34.233202949999999</v>
      </c>
      <c r="F296">
        <v>0.23049651400000001</v>
      </c>
      <c r="G296">
        <v>420.51728709999998</v>
      </c>
      <c r="H296">
        <v>11.4993117</v>
      </c>
      <c r="I296">
        <v>3.5040176170000001</v>
      </c>
      <c r="J296">
        <v>0.38875522000000001</v>
      </c>
      <c r="K296">
        <v>19.610496749999999</v>
      </c>
      <c r="L296">
        <v>12.60550149</v>
      </c>
      <c r="M296">
        <v>30</v>
      </c>
      <c r="N296" t="s">
        <v>1682</v>
      </c>
      <c r="O296" t="s">
        <v>1201</v>
      </c>
      <c r="Q296" t="s">
        <v>1682</v>
      </c>
      <c r="R296" t="s">
        <v>52</v>
      </c>
      <c r="S296" t="s">
        <v>52</v>
      </c>
      <c r="T296" t="s">
        <v>1682</v>
      </c>
    </row>
    <row r="297" spans="1:20" x14ac:dyDescent="0.25">
      <c r="A297" t="s">
        <v>1203</v>
      </c>
      <c r="B297" t="s">
        <v>1203</v>
      </c>
      <c r="C297" t="s">
        <v>1202</v>
      </c>
      <c r="D297" t="s">
        <v>1825</v>
      </c>
      <c r="E297">
        <v>48.183408870000001</v>
      </c>
      <c r="F297">
        <v>0.170045422</v>
      </c>
      <c r="G297">
        <v>971.29902470000002</v>
      </c>
      <c r="H297">
        <v>10.91610316</v>
      </c>
      <c r="I297">
        <v>4.3731563659999999</v>
      </c>
      <c r="J297">
        <v>0.43291352900000002</v>
      </c>
      <c r="K297">
        <v>26.81256874</v>
      </c>
      <c r="L297">
        <v>15.66531681</v>
      </c>
      <c r="M297">
        <v>80</v>
      </c>
      <c r="N297" t="s">
        <v>1682</v>
      </c>
      <c r="O297" t="s">
        <v>1204</v>
      </c>
      <c r="P297" t="s">
        <v>1682</v>
      </c>
      <c r="Q297" t="s">
        <v>1682</v>
      </c>
      <c r="R297" t="s">
        <v>829</v>
      </c>
      <c r="S297" t="s">
        <v>27</v>
      </c>
      <c r="T297" t="s">
        <v>1682</v>
      </c>
    </row>
    <row r="298" spans="1:20" x14ac:dyDescent="0.25">
      <c r="A298" t="s">
        <v>1206</v>
      </c>
      <c r="B298" t="s">
        <v>1206</v>
      </c>
      <c r="C298" t="s">
        <v>1207</v>
      </c>
      <c r="D298" t="s">
        <v>1824</v>
      </c>
      <c r="E298">
        <v>23.64653551</v>
      </c>
      <c r="F298">
        <v>0.32997674399999999</v>
      </c>
      <c r="G298">
        <v>135.72590159999999</v>
      </c>
      <c r="H298">
        <v>9.6637142849999993</v>
      </c>
      <c r="I298">
        <v>2.3569628969999998</v>
      </c>
      <c r="J298">
        <v>0.53240552200000002</v>
      </c>
      <c r="K298">
        <v>14.217558950000001</v>
      </c>
      <c r="L298">
        <v>11.512318390000001</v>
      </c>
      <c r="M298">
        <v>34</v>
      </c>
      <c r="N298" t="s">
        <v>1682</v>
      </c>
      <c r="O298" t="s">
        <v>1208</v>
      </c>
      <c r="P298" t="s">
        <v>1682</v>
      </c>
      <c r="Q298" t="s">
        <v>1682</v>
      </c>
      <c r="R298" t="s">
        <v>30</v>
      </c>
      <c r="S298" t="s">
        <v>27</v>
      </c>
      <c r="T298" t="s">
        <v>1682</v>
      </c>
    </row>
    <row r="299" spans="1:20" x14ac:dyDescent="0.25">
      <c r="A299" t="s">
        <v>1209</v>
      </c>
      <c r="B299" t="s">
        <v>1209</v>
      </c>
      <c r="C299" t="s">
        <v>1210</v>
      </c>
      <c r="D299" t="s">
        <v>1823</v>
      </c>
      <c r="E299">
        <v>23.539756709999999</v>
      </c>
      <c r="F299">
        <v>0.42380031299999998</v>
      </c>
      <c r="G299">
        <v>85.869456880000001</v>
      </c>
      <c r="H299">
        <v>6.2735505910000002</v>
      </c>
      <c r="I299">
        <v>1.825042802</v>
      </c>
      <c r="J299">
        <v>0.66876808700000001</v>
      </c>
      <c r="K299">
        <v>14.26973939</v>
      </c>
      <c r="L299">
        <v>7.2395423320000001</v>
      </c>
      <c r="M299">
        <v>10</v>
      </c>
      <c r="N299" t="s">
        <v>1698</v>
      </c>
      <c r="O299" t="s">
        <v>395</v>
      </c>
      <c r="Q299" t="s">
        <v>1682</v>
      </c>
      <c r="R299" t="s">
        <v>144</v>
      </c>
      <c r="S299" t="s">
        <v>27</v>
      </c>
      <c r="T299" t="s">
        <v>1695</v>
      </c>
    </row>
    <row r="300" spans="1:20" x14ac:dyDescent="0.25">
      <c r="A300" t="s">
        <v>1211</v>
      </c>
      <c r="B300" t="s">
        <v>1211</v>
      </c>
      <c r="C300" t="s">
        <v>1213</v>
      </c>
      <c r="D300" t="s">
        <v>1763</v>
      </c>
      <c r="E300">
        <v>39.134701309999997</v>
      </c>
      <c r="F300">
        <v>0.273074072</v>
      </c>
      <c r="G300">
        <v>641.56449910000003</v>
      </c>
      <c r="H300">
        <v>10.36003038</v>
      </c>
      <c r="I300">
        <v>2.1815355529999998</v>
      </c>
      <c r="J300">
        <v>0.44786387599999999</v>
      </c>
      <c r="K300">
        <v>18.15806594</v>
      </c>
      <c r="L300">
        <v>15.27173339</v>
      </c>
      <c r="M300">
        <v>15</v>
      </c>
      <c r="N300" t="s">
        <v>1682</v>
      </c>
      <c r="O300" t="s">
        <v>1214</v>
      </c>
      <c r="P300" t="s">
        <v>1682</v>
      </c>
      <c r="Q300" t="s">
        <v>1682</v>
      </c>
      <c r="R300" t="s">
        <v>163</v>
      </c>
      <c r="S300" t="s">
        <v>163</v>
      </c>
      <c r="T300" t="s">
        <v>1682</v>
      </c>
    </row>
    <row r="301" spans="1:20" x14ac:dyDescent="0.25">
      <c r="A301" t="s">
        <v>1217</v>
      </c>
      <c r="B301" t="s">
        <v>1217</v>
      </c>
      <c r="C301" t="s">
        <v>1218</v>
      </c>
      <c r="D301" t="s">
        <v>1822</v>
      </c>
      <c r="E301">
        <v>49.276618919999997</v>
      </c>
      <c r="F301">
        <v>0.30505547300000002</v>
      </c>
      <c r="G301">
        <v>850.44896310000001</v>
      </c>
      <c r="H301">
        <v>7.489931522</v>
      </c>
      <c r="I301">
        <v>2.0916807560000001</v>
      </c>
      <c r="J301">
        <v>0.45876898300000002</v>
      </c>
      <c r="K301">
        <v>26.71618144</v>
      </c>
      <c r="L301">
        <v>14.474755200000001</v>
      </c>
      <c r="M301">
        <v>81</v>
      </c>
      <c r="N301" t="s">
        <v>1689</v>
      </c>
      <c r="O301" t="s">
        <v>1219</v>
      </c>
      <c r="P301" t="s">
        <v>1682</v>
      </c>
      <c r="Q301" t="s">
        <v>1682</v>
      </c>
      <c r="R301" t="s">
        <v>268</v>
      </c>
      <c r="S301" t="s">
        <v>268</v>
      </c>
      <c r="T301" t="s">
        <v>1682</v>
      </c>
    </row>
    <row r="302" spans="1:20" x14ac:dyDescent="0.25">
      <c r="A302" t="s">
        <v>1220</v>
      </c>
      <c r="B302" t="s">
        <v>1220</v>
      </c>
      <c r="C302" t="s">
        <v>1218</v>
      </c>
      <c r="D302" t="s">
        <v>1821</v>
      </c>
      <c r="E302">
        <v>60.941224149999996</v>
      </c>
      <c r="F302">
        <v>0.23935656499999999</v>
      </c>
      <c r="G302">
        <v>1597.2933270000001</v>
      </c>
      <c r="H302">
        <v>6.0239154289999997</v>
      </c>
      <c r="I302">
        <v>1.978702631</v>
      </c>
      <c r="J302">
        <v>0.50335006999999998</v>
      </c>
      <c r="K302">
        <v>28.65601431</v>
      </c>
      <c r="L302">
        <v>15.710122330000001</v>
      </c>
      <c r="M302">
        <v>50</v>
      </c>
      <c r="N302" t="s">
        <v>1689</v>
      </c>
      <c r="O302" t="s">
        <v>1221</v>
      </c>
      <c r="Q302" t="s">
        <v>1682</v>
      </c>
      <c r="R302" t="s">
        <v>268</v>
      </c>
      <c r="S302" t="s">
        <v>268</v>
      </c>
      <c r="T302" t="s">
        <v>1682</v>
      </c>
    </row>
    <row r="303" spans="1:20" x14ac:dyDescent="0.25">
      <c r="A303" t="s">
        <v>1222</v>
      </c>
      <c r="B303" t="s">
        <v>1222</v>
      </c>
      <c r="C303" t="s">
        <v>1224</v>
      </c>
      <c r="D303" t="s">
        <v>1820</v>
      </c>
      <c r="E303">
        <v>56.802835700000003</v>
      </c>
      <c r="F303">
        <v>0.198222489</v>
      </c>
      <c r="G303">
        <v>1375.0011689999999</v>
      </c>
      <c r="H303">
        <v>14.824057</v>
      </c>
      <c r="I303">
        <v>4.4035705549999999</v>
      </c>
      <c r="J303">
        <v>0.33351213400000002</v>
      </c>
      <c r="K303">
        <v>34.057417340000001</v>
      </c>
      <c r="L303">
        <v>11.59407685</v>
      </c>
      <c r="M303">
        <v>26</v>
      </c>
      <c r="N303" t="s">
        <v>1689</v>
      </c>
      <c r="O303" t="s">
        <v>1225</v>
      </c>
      <c r="Q303" t="s">
        <v>1682</v>
      </c>
      <c r="R303" t="s">
        <v>268</v>
      </c>
      <c r="S303" t="s">
        <v>268</v>
      </c>
      <c r="T303" t="s">
        <v>1682</v>
      </c>
    </row>
    <row r="304" spans="1:20" x14ac:dyDescent="0.25">
      <c r="A304" t="s">
        <v>1226</v>
      </c>
      <c r="B304" t="s">
        <v>1226</v>
      </c>
      <c r="C304" t="s">
        <v>1227</v>
      </c>
      <c r="D304" t="s">
        <v>1819</v>
      </c>
      <c r="E304">
        <v>40.901696459999997</v>
      </c>
      <c r="F304">
        <v>0.284927808</v>
      </c>
      <c r="G304">
        <v>837.16268649999995</v>
      </c>
      <c r="H304">
        <v>13.66009513</v>
      </c>
      <c r="I304">
        <v>2.4904190700000002</v>
      </c>
      <c r="J304">
        <v>0.24959801600000001</v>
      </c>
      <c r="K304">
        <v>21.285690819999999</v>
      </c>
      <c r="L304">
        <v>11.439472240000001</v>
      </c>
      <c r="M304">
        <v>61</v>
      </c>
      <c r="N304" t="s">
        <v>1682</v>
      </c>
      <c r="O304" t="s">
        <v>1228</v>
      </c>
      <c r="P304" t="s">
        <v>1682</v>
      </c>
      <c r="Q304" t="s">
        <v>1682</v>
      </c>
      <c r="R304" t="s">
        <v>163</v>
      </c>
      <c r="S304" t="s">
        <v>163</v>
      </c>
      <c r="T304" t="s">
        <v>1682</v>
      </c>
    </row>
    <row r="305" spans="1:20" x14ac:dyDescent="0.25">
      <c r="A305" t="s">
        <v>1229</v>
      </c>
      <c r="B305" t="s">
        <v>1229</v>
      </c>
      <c r="C305" t="s">
        <v>1231</v>
      </c>
      <c r="D305" t="s">
        <v>1715</v>
      </c>
      <c r="E305">
        <v>61.707645040000003</v>
      </c>
      <c r="F305">
        <v>0.21004961999999999</v>
      </c>
      <c r="G305">
        <v>2916.0955300000001</v>
      </c>
      <c r="H305">
        <v>21.257164639999999</v>
      </c>
      <c r="I305">
        <v>4.5620336259999998</v>
      </c>
      <c r="J305">
        <v>0.37191595199999999</v>
      </c>
      <c r="K305">
        <v>34.640076809999996</v>
      </c>
      <c r="L305">
        <v>20.934445530000001</v>
      </c>
      <c r="M305">
        <v>33</v>
      </c>
      <c r="N305" t="s">
        <v>1682</v>
      </c>
      <c r="O305" t="s">
        <v>1232</v>
      </c>
      <c r="Q305" t="s">
        <v>1682</v>
      </c>
      <c r="R305" t="s">
        <v>30</v>
      </c>
      <c r="S305" t="s">
        <v>27</v>
      </c>
      <c r="T305" t="s">
        <v>1682</v>
      </c>
    </row>
    <row r="306" spans="1:20" x14ac:dyDescent="0.25">
      <c r="A306" t="s">
        <v>1233</v>
      </c>
      <c r="B306" t="s">
        <v>1233</v>
      </c>
      <c r="C306" t="s">
        <v>1234</v>
      </c>
      <c r="D306" t="s">
        <v>1818</v>
      </c>
      <c r="E306">
        <v>54.167496399999997</v>
      </c>
      <c r="F306">
        <v>0.138225442</v>
      </c>
      <c r="G306">
        <v>1752.7756460000001</v>
      </c>
      <c r="H306">
        <v>26.612492840000002</v>
      </c>
      <c r="I306">
        <v>3.9130024309999998</v>
      </c>
      <c r="J306">
        <v>0.14392248699999999</v>
      </c>
      <c r="K306">
        <v>24.56793235</v>
      </c>
      <c r="L306">
        <v>11.314410049999999</v>
      </c>
      <c r="M306">
        <v>67</v>
      </c>
      <c r="N306" t="s">
        <v>1682</v>
      </c>
      <c r="O306" t="s">
        <v>1235</v>
      </c>
      <c r="P306" t="s">
        <v>1682</v>
      </c>
      <c r="Q306" t="s">
        <v>1682</v>
      </c>
      <c r="R306" t="s">
        <v>163</v>
      </c>
      <c r="S306" t="s">
        <v>163</v>
      </c>
      <c r="T306" t="s">
        <v>1682</v>
      </c>
    </row>
    <row r="307" spans="1:20" x14ac:dyDescent="0.25">
      <c r="A307" t="s">
        <v>1236</v>
      </c>
      <c r="B307" t="s">
        <v>1236</v>
      </c>
      <c r="C307" t="s">
        <v>1237</v>
      </c>
      <c r="D307" t="s">
        <v>1817</v>
      </c>
      <c r="E307">
        <v>78.616537840000007</v>
      </c>
      <c r="F307">
        <v>0.20611049300000001</v>
      </c>
      <c r="G307">
        <v>4823.4384389999996</v>
      </c>
      <c r="H307">
        <v>13.325403229999999</v>
      </c>
      <c r="I307">
        <v>3.2459199160000001</v>
      </c>
      <c r="J307">
        <v>0.40352988099999998</v>
      </c>
      <c r="K307">
        <v>40.481765899999999</v>
      </c>
      <c r="L307">
        <v>11.761492929999999</v>
      </c>
      <c r="M307">
        <v>98</v>
      </c>
      <c r="N307" t="s">
        <v>1689</v>
      </c>
      <c r="O307" t="s">
        <v>1238</v>
      </c>
      <c r="P307" t="s">
        <v>1682</v>
      </c>
      <c r="Q307" t="s">
        <v>1682</v>
      </c>
      <c r="R307" t="s">
        <v>268</v>
      </c>
      <c r="S307" t="s">
        <v>268</v>
      </c>
      <c r="T307" t="s">
        <v>1682</v>
      </c>
    </row>
    <row r="308" spans="1:20" x14ac:dyDescent="0.25">
      <c r="A308" t="s">
        <v>1239</v>
      </c>
      <c r="B308" t="s">
        <v>1239</v>
      </c>
      <c r="C308" t="s">
        <v>1237</v>
      </c>
      <c r="D308" t="s">
        <v>1816</v>
      </c>
      <c r="E308">
        <v>118.8328116</v>
      </c>
      <c r="F308">
        <v>0.13517876600000001</v>
      </c>
      <c r="G308">
        <v>18362.007590000001</v>
      </c>
      <c r="H308">
        <v>24.46621588</v>
      </c>
      <c r="I308">
        <v>5.2797083059999999</v>
      </c>
      <c r="J308">
        <v>0.213934974</v>
      </c>
      <c r="K308">
        <v>62.062253570000003</v>
      </c>
      <c r="L308">
        <v>8.7750716010000005</v>
      </c>
      <c r="M308">
        <v>126</v>
      </c>
      <c r="N308" t="s">
        <v>1682</v>
      </c>
      <c r="O308" t="s">
        <v>1240</v>
      </c>
      <c r="P308" t="s">
        <v>1682</v>
      </c>
      <c r="Q308" t="s">
        <v>1682</v>
      </c>
      <c r="R308" t="s">
        <v>268</v>
      </c>
      <c r="S308" t="s">
        <v>268</v>
      </c>
      <c r="T308" t="s">
        <v>1682</v>
      </c>
    </row>
    <row r="309" spans="1:20" x14ac:dyDescent="0.25">
      <c r="A309" t="s">
        <v>1245</v>
      </c>
      <c r="B309" t="s">
        <v>1245</v>
      </c>
      <c r="C309" t="s">
        <v>1248</v>
      </c>
      <c r="D309" t="s">
        <v>1815</v>
      </c>
      <c r="E309">
        <v>11.82691359</v>
      </c>
      <c r="F309">
        <v>0.94921263899999997</v>
      </c>
      <c r="G309">
        <v>11.13879863</v>
      </c>
      <c r="H309">
        <v>2.692742628</v>
      </c>
      <c r="I309">
        <v>0.80075536000000003</v>
      </c>
      <c r="J309">
        <v>1.623109114</v>
      </c>
      <c r="K309">
        <v>7.2828434059999996</v>
      </c>
      <c r="L309">
        <v>12.063475049999999</v>
      </c>
      <c r="M309">
        <v>25</v>
      </c>
      <c r="N309" t="s">
        <v>1689</v>
      </c>
      <c r="O309" t="s">
        <v>1249</v>
      </c>
      <c r="Q309" t="s">
        <v>1682</v>
      </c>
      <c r="R309" t="s">
        <v>144</v>
      </c>
      <c r="S309" t="s">
        <v>27</v>
      </c>
      <c r="T309" t="s">
        <v>1682</v>
      </c>
    </row>
    <row r="310" spans="1:20" x14ac:dyDescent="0.25">
      <c r="A310" t="s">
        <v>1250</v>
      </c>
      <c r="B310" t="s">
        <v>1250</v>
      </c>
      <c r="C310" t="s">
        <v>1248</v>
      </c>
      <c r="D310" t="s">
        <v>1814</v>
      </c>
      <c r="E310">
        <v>11.82691359</v>
      </c>
      <c r="F310">
        <v>0.94921263899999997</v>
      </c>
      <c r="G310">
        <v>11.13879863</v>
      </c>
      <c r="H310">
        <v>2.692742628</v>
      </c>
      <c r="I310">
        <v>0.80075536000000003</v>
      </c>
      <c r="J310">
        <v>1.623109114</v>
      </c>
      <c r="K310">
        <v>7.2828434059999996</v>
      </c>
      <c r="L310">
        <v>12.063475049999999</v>
      </c>
      <c r="M310">
        <v>21</v>
      </c>
      <c r="N310" t="s">
        <v>1684</v>
      </c>
      <c r="O310" t="s">
        <v>1252</v>
      </c>
      <c r="Q310" t="s">
        <v>1682</v>
      </c>
      <c r="R310" t="s">
        <v>144</v>
      </c>
      <c r="S310" t="s">
        <v>27</v>
      </c>
      <c r="T310" t="s">
        <v>1682</v>
      </c>
    </row>
    <row r="311" spans="1:20" x14ac:dyDescent="0.25">
      <c r="A311" t="s">
        <v>1253</v>
      </c>
      <c r="B311" t="s">
        <v>1253</v>
      </c>
      <c r="C311" t="s">
        <v>1255</v>
      </c>
      <c r="D311" t="s">
        <v>1813</v>
      </c>
      <c r="E311">
        <v>128.57311630000001</v>
      </c>
      <c r="F311">
        <v>7.9041631000000001E-2</v>
      </c>
      <c r="G311">
        <v>35076.71312</v>
      </c>
      <c r="H311">
        <v>36.15951811</v>
      </c>
      <c r="I311">
        <v>10.28659502</v>
      </c>
      <c r="J311">
        <v>0.131956242</v>
      </c>
      <c r="K311">
        <v>75.403116890000007</v>
      </c>
      <c r="L311">
        <v>15.426603930000001</v>
      </c>
      <c r="M311">
        <v>62</v>
      </c>
      <c r="N311" t="s">
        <v>1682</v>
      </c>
      <c r="O311" t="s">
        <v>1256</v>
      </c>
      <c r="Q311" t="s">
        <v>1682</v>
      </c>
      <c r="R311" t="s">
        <v>30</v>
      </c>
      <c r="S311" t="s">
        <v>27</v>
      </c>
      <c r="T311" t="s">
        <v>1682</v>
      </c>
    </row>
    <row r="312" spans="1:20" x14ac:dyDescent="0.25">
      <c r="A312" t="s">
        <v>1257</v>
      </c>
      <c r="B312" t="s">
        <v>1257</v>
      </c>
      <c r="C312" t="s">
        <v>1259</v>
      </c>
      <c r="D312" t="s">
        <v>1812</v>
      </c>
      <c r="E312">
        <v>32.353229259999999</v>
      </c>
      <c r="F312">
        <v>0.29192078399999999</v>
      </c>
      <c r="G312">
        <v>729.13779179999995</v>
      </c>
      <c r="H312">
        <v>10.344489469999999</v>
      </c>
      <c r="I312">
        <v>2.5149432319999998</v>
      </c>
      <c r="J312">
        <v>0.74860585800000001</v>
      </c>
      <c r="K312">
        <v>16.62864218</v>
      </c>
      <c r="L312">
        <v>23.70747845</v>
      </c>
      <c r="M312">
        <v>29</v>
      </c>
      <c r="N312" t="s">
        <v>1682</v>
      </c>
      <c r="O312" t="s">
        <v>1260</v>
      </c>
      <c r="Q312" t="s">
        <v>1682</v>
      </c>
      <c r="R312" t="s">
        <v>30</v>
      </c>
      <c r="S312" t="s">
        <v>27</v>
      </c>
      <c r="T312" t="s">
        <v>1682</v>
      </c>
    </row>
    <row r="313" spans="1:20" x14ac:dyDescent="0.25">
      <c r="A313" t="s">
        <v>1261</v>
      </c>
      <c r="B313" t="s">
        <v>1261</v>
      </c>
      <c r="C313" t="s">
        <v>1263</v>
      </c>
      <c r="D313" t="s">
        <v>1811</v>
      </c>
      <c r="E313">
        <v>99.853795550000001</v>
      </c>
      <c r="F313">
        <v>0.18544865999999999</v>
      </c>
      <c r="G313">
        <v>9538.0016300000007</v>
      </c>
      <c r="H313">
        <v>9.6392967699999996</v>
      </c>
      <c r="I313">
        <v>2.6779024379999998</v>
      </c>
      <c r="J313">
        <v>0.37886482799999999</v>
      </c>
      <c r="K313">
        <v>42.698985880000002</v>
      </c>
      <c r="L313">
        <v>23.094149550000001</v>
      </c>
      <c r="M313">
        <v>37</v>
      </c>
      <c r="N313" t="s">
        <v>1695</v>
      </c>
      <c r="O313" t="s">
        <v>1264</v>
      </c>
      <c r="Q313" t="s">
        <v>1695</v>
      </c>
      <c r="R313" t="s">
        <v>30</v>
      </c>
      <c r="S313" t="s">
        <v>27</v>
      </c>
      <c r="T313" t="s">
        <v>1695</v>
      </c>
    </row>
    <row r="314" spans="1:20" x14ac:dyDescent="0.25">
      <c r="A314" t="s">
        <v>1282</v>
      </c>
      <c r="B314" t="s">
        <v>1282</v>
      </c>
      <c r="C314" t="s">
        <v>1284</v>
      </c>
      <c r="D314" t="s">
        <v>1810</v>
      </c>
      <c r="E314">
        <v>47.262818260000003</v>
      </c>
      <c r="F314">
        <v>0.106435479</v>
      </c>
      <c r="G314">
        <v>1218.8155300000001</v>
      </c>
      <c r="H314">
        <v>17.65403937</v>
      </c>
      <c r="I314">
        <v>5.0929481000000001</v>
      </c>
      <c r="J314">
        <v>0.22272254</v>
      </c>
      <c r="K314">
        <v>22.25533239</v>
      </c>
      <c r="L314">
        <v>12.149494020000001</v>
      </c>
      <c r="M314">
        <v>22</v>
      </c>
      <c r="N314" t="s">
        <v>1684</v>
      </c>
      <c r="O314" t="s">
        <v>1285</v>
      </c>
      <c r="Q314" t="s">
        <v>1682</v>
      </c>
      <c r="R314" t="s">
        <v>52</v>
      </c>
      <c r="S314" t="s">
        <v>52</v>
      </c>
      <c r="T314" t="s">
        <v>1682</v>
      </c>
    </row>
    <row r="315" spans="1:20" x14ac:dyDescent="0.25">
      <c r="A315" t="s">
        <v>1286</v>
      </c>
      <c r="B315" t="s">
        <v>1286</v>
      </c>
      <c r="C315" t="s">
        <v>1289</v>
      </c>
      <c r="D315" t="s">
        <v>1809</v>
      </c>
      <c r="E315">
        <v>20.14858006</v>
      </c>
      <c r="F315">
        <v>0.241977526</v>
      </c>
      <c r="G315">
        <v>86.680802139999997</v>
      </c>
      <c r="H315">
        <v>9.0824545390000004</v>
      </c>
      <c r="I315">
        <v>2.7268908829999998</v>
      </c>
      <c r="J315">
        <v>0.49370974699999998</v>
      </c>
      <c r="K315">
        <v>11.499817030000001</v>
      </c>
      <c r="L315">
        <v>13.57435428</v>
      </c>
      <c r="M315">
        <v>10</v>
      </c>
      <c r="N315" t="s">
        <v>1698</v>
      </c>
      <c r="O315" t="s">
        <v>1290</v>
      </c>
      <c r="Q315" t="s">
        <v>1682</v>
      </c>
      <c r="R315" t="s">
        <v>1287</v>
      </c>
      <c r="S315" t="s">
        <v>27</v>
      </c>
      <c r="T315" t="s">
        <v>1695</v>
      </c>
    </row>
    <row r="316" spans="1:20" x14ac:dyDescent="0.25">
      <c r="A316" t="s">
        <v>1291</v>
      </c>
      <c r="B316" t="s">
        <v>1291</v>
      </c>
      <c r="C316" t="s">
        <v>1293</v>
      </c>
      <c r="D316" t="s">
        <v>1808</v>
      </c>
      <c r="E316">
        <v>9.4612918829999995</v>
      </c>
      <c r="F316">
        <v>0.65728686700000005</v>
      </c>
      <c r="G316">
        <v>8.3269660670000007</v>
      </c>
      <c r="H316">
        <v>3.5683267930000002</v>
      </c>
      <c r="I316">
        <v>1.1143056499999999</v>
      </c>
      <c r="J316">
        <v>1.49470543</v>
      </c>
      <c r="K316">
        <v>5.712577048</v>
      </c>
      <c r="L316">
        <v>15.12030665</v>
      </c>
      <c r="M316">
        <v>6</v>
      </c>
      <c r="N316" t="s">
        <v>1698</v>
      </c>
      <c r="O316" t="s">
        <v>1294</v>
      </c>
      <c r="Q316" t="s">
        <v>1682</v>
      </c>
      <c r="R316" t="s">
        <v>226</v>
      </c>
      <c r="S316" t="s">
        <v>27</v>
      </c>
      <c r="T316" t="s">
        <v>1695</v>
      </c>
    </row>
    <row r="317" spans="1:20" x14ac:dyDescent="0.25">
      <c r="A317" t="s">
        <v>1295</v>
      </c>
      <c r="B317" t="s">
        <v>1295</v>
      </c>
      <c r="C317" t="s">
        <v>1297</v>
      </c>
      <c r="D317" t="s">
        <v>1807</v>
      </c>
      <c r="E317">
        <v>111.5147576</v>
      </c>
      <c r="F317">
        <v>0.179425955</v>
      </c>
      <c r="G317">
        <v>4123.9665249999998</v>
      </c>
      <c r="H317">
        <v>16.79355121</v>
      </c>
      <c r="I317">
        <v>5.1505547409999997</v>
      </c>
      <c r="J317">
        <v>0.28790518500000001</v>
      </c>
      <c r="K317">
        <v>58.208722620000003</v>
      </c>
      <c r="L317">
        <v>19.647369210000001</v>
      </c>
      <c r="M317">
        <v>130</v>
      </c>
      <c r="N317" t="s">
        <v>1695</v>
      </c>
      <c r="O317" t="s">
        <v>1298</v>
      </c>
      <c r="Q317" t="s">
        <v>1695</v>
      </c>
      <c r="R317" t="s">
        <v>45</v>
      </c>
      <c r="S317" t="s">
        <v>44</v>
      </c>
      <c r="T317" t="s">
        <v>1695</v>
      </c>
    </row>
    <row r="318" spans="1:20" x14ac:dyDescent="0.25">
      <c r="A318" t="s">
        <v>1300</v>
      </c>
      <c r="B318" t="s">
        <v>1300</v>
      </c>
      <c r="C318" t="s">
        <v>1302</v>
      </c>
      <c r="D318" t="s">
        <v>1806</v>
      </c>
      <c r="E318">
        <v>45.307296100000002</v>
      </c>
      <c r="F318">
        <v>0.26120928599999998</v>
      </c>
      <c r="G318">
        <v>1031.757439</v>
      </c>
      <c r="H318">
        <v>11.90282522</v>
      </c>
      <c r="I318">
        <v>2.9327259049999999</v>
      </c>
      <c r="J318">
        <v>0.44382602799999998</v>
      </c>
      <c r="K318">
        <v>24.651467069999999</v>
      </c>
      <c r="L318">
        <v>18.045903419999998</v>
      </c>
      <c r="M318">
        <v>42</v>
      </c>
      <c r="N318" t="s">
        <v>1695</v>
      </c>
      <c r="O318" t="s">
        <v>1303</v>
      </c>
      <c r="Q318" t="s">
        <v>1695</v>
      </c>
      <c r="R318" t="s">
        <v>30</v>
      </c>
      <c r="S318" t="s">
        <v>27</v>
      </c>
      <c r="T318" t="s">
        <v>1695</v>
      </c>
    </row>
    <row r="319" spans="1:20" x14ac:dyDescent="0.25">
      <c r="A319" t="s">
        <v>1305</v>
      </c>
      <c r="B319" t="s">
        <v>1305</v>
      </c>
      <c r="C319" t="s">
        <v>1304</v>
      </c>
      <c r="D319" t="s">
        <v>1805</v>
      </c>
      <c r="E319">
        <v>99.380401210000002</v>
      </c>
      <c r="F319">
        <v>0.14946814999999999</v>
      </c>
      <c r="G319">
        <v>5559.0749750000004</v>
      </c>
      <c r="H319">
        <v>15.41779695</v>
      </c>
      <c r="I319">
        <v>7.1031819460000003</v>
      </c>
      <c r="J319">
        <v>0.26503552200000002</v>
      </c>
      <c r="K319">
        <v>68.561206100000007</v>
      </c>
      <c r="L319">
        <v>12.532616730000001</v>
      </c>
      <c r="M319">
        <v>76</v>
      </c>
      <c r="N319" t="s">
        <v>1682</v>
      </c>
      <c r="O319" t="s">
        <v>1307</v>
      </c>
      <c r="Q319" t="s">
        <v>1682</v>
      </c>
      <c r="R319" t="s">
        <v>84</v>
      </c>
      <c r="S319" t="s">
        <v>44</v>
      </c>
      <c r="T319" t="s">
        <v>1682</v>
      </c>
    </row>
    <row r="320" spans="1:20" x14ac:dyDescent="0.25">
      <c r="A320" t="s">
        <v>1308</v>
      </c>
      <c r="B320" t="s">
        <v>1308</v>
      </c>
      <c r="C320" t="s">
        <v>1304</v>
      </c>
      <c r="D320" t="s">
        <v>1804</v>
      </c>
      <c r="E320">
        <v>127.8663116</v>
      </c>
      <c r="F320">
        <v>0.13314548600000001</v>
      </c>
      <c r="G320">
        <v>11030.882449999999</v>
      </c>
      <c r="H320">
        <v>17.968080050000001</v>
      </c>
      <c r="I320">
        <v>8.8196212359999997</v>
      </c>
      <c r="J320">
        <v>0.23290886199999999</v>
      </c>
      <c r="K320">
        <v>91.341695079999994</v>
      </c>
      <c r="L320">
        <v>9.9521629439999995</v>
      </c>
      <c r="M320">
        <v>109</v>
      </c>
      <c r="N320" t="s">
        <v>1682</v>
      </c>
      <c r="O320" t="s">
        <v>1310</v>
      </c>
      <c r="P320" t="s">
        <v>1682</v>
      </c>
      <c r="Q320" t="s">
        <v>1682</v>
      </c>
      <c r="R320" t="s">
        <v>84</v>
      </c>
      <c r="S320" t="s">
        <v>44</v>
      </c>
      <c r="T320" t="s">
        <v>1682</v>
      </c>
    </row>
    <row r="321" spans="1:20" x14ac:dyDescent="0.25">
      <c r="A321" t="s">
        <v>1311</v>
      </c>
      <c r="B321" t="s">
        <v>1311</v>
      </c>
      <c r="C321" t="s">
        <v>1304</v>
      </c>
      <c r="D321" t="s">
        <v>1803</v>
      </c>
      <c r="E321">
        <v>118.0339077</v>
      </c>
      <c r="F321">
        <v>0.130670605</v>
      </c>
      <c r="G321">
        <v>8409.8709689999996</v>
      </c>
      <c r="H321">
        <v>16.118049389999999</v>
      </c>
      <c r="I321">
        <v>6.9497354700000002</v>
      </c>
      <c r="J321">
        <v>0.22645953499999999</v>
      </c>
      <c r="K321">
        <v>78.411381359999993</v>
      </c>
      <c r="L321">
        <v>9.9180395749999999</v>
      </c>
      <c r="M321">
        <v>116</v>
      </c>
      <c r="N321" t="s">
        <v>1682</v>
      </c>
      <c r="O321" t="s">
        <v>1312</v>
      </c>
      <c r="P321" t="s">
        <v>1682</v>
      </c>
      <c r="Q321" t="s">
        <v>1682</v>
      </c>
      <c r="R321" t="s">
        <v>84</v>
      </c>
      <c r="S321" t="s">
        <v>44</v>
      </c>
      <c r="T321" t="s">
        <v>1682</v>
      </c>
    </row>
    <row r="322" spans="1:20" x14ac:dyDescent="0.25">
      <c r="A322" t="s">
        <v>1313</v>
      </c>
      <c r="B322" t="s">
        <v>1313</v>
      </c>
      <c r="C322" t="s">
        <v>1304</v>
      </c>
      <c r="D322" t="s">
        <v>1802</v>
      </c>
      <c r="E322">
        <v>118.766823</v>
      </c>
      <c r="F322">
        <v>0.118487944</v>
      </c>
      <c r="G322">
        <v>9607.2308240000002</v>
      </c>
      <c r="H322">
        <v>18.218440690000001</v>
      </c>
      <c r="I322">
        <v>8.5909818389999995</v>
      </c>
      <c r="J322">
        <v>0.22061979700000001</v>
      </c>
      <c r="K322">
        <v>79.780135619999996</v>
      </c>
      <c r="L322">
        <v>11.892093790000001</v>
      </c>
      <c r="M322">
        <v>89</v>
      </c>
      <c r="N322" t="s">
        <v>1682</v>
      </c>
      <c r="O322" t="s">
        <v>1315</v>
      </c>
      <c r="P322" t="s">
        <v>1682</v>
      </c>
      <c r="Q322" t="s">
        <v>1682</v>
      </c>
      <c r="R322" t="s">
        <v>84</v>
      </c>
      <c r="S322" t="s">
        <v>44</v>
      </c>
      <c r="T322" t="s">
        <v>1682</v>
      </c>
    </row>
    <row r="323" spans="1:20" x14ac:dyDescent="0.25">
      <c r="A323" t="s">
        <v>1316</v>
      </c>
      <c r="B323" t="s">
        <v>1316</v>
      </c>
      <c r="C323" t="s">
        <v>1304</v>
      </c>
      <c r="D323" t="s">
        <v>1801</v>
      </c>
      <c r="E323">
        <v>91.903840180000003</v>
      </c>
      <c r="F323">
        <v>0.167759776</v>
      </c>
      <c r="G323">
        <v>4454.3359620000001</v>
      </c>
      <c r="H323">
        <v>13.97371517</v>
      </c>
      <c r="I323">
        <v>6.4097731629999997</v>
      </c>
      <c r="J323">
        <v>0.29750506999999998</v>
      </c>
      <c r="K323">
        <v>63.658963229999998</v>
      </c>
      <c r="L323">
        <v>13.62499641</v>
      </c>
      <c r="M323">
        <v>59</v>
      </c>
      <c r="N323" t="s">
        <v>1682</v>
      </c>
      <c r="O323" t="s">
        <v>1317</v>
      </c>
      <c r="Q323" t="s">
        <v>1682</v>
      </c>
      <c r="R323" t="s">
        <v>84</v>
      </c>
      <c r="S323" t="s">
        <v>44</v>
      </c>
      <c r="T323" t="s">
        <v>1682</v>
      </c>
    </row>
    <row r="324" spans="1:20" x14ac:dyDescent="0.25">
      <c r="A324" t="s">
        <v>1318</v>
      </c>
      <c r="B324" t="s">
        <v>1318</v>
      </c>
      <c r="C324" t="s">
        <v>1304</v>
      </c>
      <c r="D324" t="s">
        <v>1800</v>
      </c>
      <c r="E324">
        <v>79.898004080000007</v>
      </c>
      <c r="F324">
        <v>0.189917789</v>
      </c>
      <c r="G324">
        <v>2702.2063440000002</v>
      </c>
      <c r="H324">
        <v>12.800964649999999</v>
      </c>
      <c r="I324">
        <v>5.8879215040000004</v>
      </c>
      <c r="J324">
        <v>0.32426313600000001</v>
      </c>
      <c r="K324">
        <v>57.550891499999999</v>
      </c>
      <c r="L324">
        <v>10.90693811</v>
      </c>
      <c r="M324">
        <v>102</v>
      </c>
      <c r="N324" t="s">
        <v>1682</v>
      </c>
      <c r="O324" t="s">
        <v>1320</v>
      </c>
      <c r="P324" t="s">
        <v>1682</v>
      </c>
      <c r="Q324" t="s">
        <v>1682</v>
      </c>
      <c r="R324" t="s">
        <v>84</v>
      </c>
      <c r="S324" t="s">
        <v>44</v>
      </c>
      <c r="T324" t="s">
        <v>1682</v>
      </c>
    </row>
    <row r="325" spans="1:20" x14ac:dyDescent="0.25">
      <c r="A325" t="s">
        <v>1321</v>
      </c>
      <c r="B325" t="s">
        <v>1321</v>
      </c>
      <c r="C325" t="s">
        <v>1304</v>
      </c>
      <c r="D325" t="s">
        <v>1799</v>
      </c>
      <c r="E325">
        <v>104.05780489999999</v>
      </c>
      <c r="F325">
        <v>0.13805600400000001</v>
      </c>
      <c r="G325">
        <v>7274.0803079999996</v>
      </c>
      <c r="H325">
        <v>15.85187258</v>
      </c>
      <c r="I325">
        <v>7.3677239419999996</v>
      </c>
      <c r="J325">
        <v>0.26343359399999999</v>
      </c>
      <c r="K325">
        <v>69.149802769999994</v>
      </c>
      <c r="L325">
        <v>16.389481480000001</v>
      </c>
      <c r="M325">
        <v>101</v>
      </c>
      <c r="N325" t="s">
        <v>1682</v>
      </c>
      <c r="O325" t="s">
        <v>1323</v>
      </c>
      <c r="P325" t="s">
        <v>1682</v>
      </c>
      <c r="Q325" t="s">
        <v>1682</v>
      </c>
      <c r="R325" t="s">
        <v>84</v>
      </c>
      <c r="S325" t="s">
        <v>44</v>
      </c>
      <c r="T325" t="s">
        <v>1682</v>
      </c>
    </row>
    <row r="326" spans="1:20" x14ac:dyDescent="0.25">
      <c r="A326" t="s">
        <v>1324</v>
      </c>
      <c r="B326" t="s">
        <v>1324</v>
      </c>
      <c r="C326" t="s">
        <v>1325</v>
      </c>
      <c r="D326" t="s">
        <v>1798</v>
      </c>
      <c r="E326">
        <v>104.33809650000001</v>
      </c>
      <c r="F326">
        <v>0.14070381500000001</v>
      </c>
      <c r="G326">
        <v>6417.4517759999999</v>
      </c>
      <c r="H326">
        <v>15.87432149</v>
      </c>
      <c r="I326">
        <v>7.81621934</v>
      </c>
      <c r="J326">
        <v>0.25420649099999998</v>
      </c>
      <c r="K326">
        <v>69.101218970000005</v>
      </c>
      <c r="L326">
        <v>14.06143674</v>
      </c>
      <c r="M326">
        <v>110</v>
      </c>
      <c r="N326" t="s">
        <v>1684</v>
      </c>
      <c r="O326" t="s">
        <v>1326</v>
      </c>
      <c r="Q326" t="s">
        <v>1682</v>
      </c>
      <c r="R326" t="s">
        <v>84</v>
      </c>
      <c r="S326" t="s">
        <v>44</v>
      </c>
      <c r="T326" t="s">
        <v>1682</v>
      </c>
    </row>
    <row r="327" spans="1:20" x14ac:dyDescent="0.25">
      <c r="A327" t="s">
        <v>1327</v>
      </c>
      <c r="B327" t="s">
        <v>1327</v>
      </c>
      <c r="C327" t="s">
        <v>1325</v>
      </c>
      <c r="D327" t="s">
        <v>1797</v>
      </c>
      <c r="E327">
        <v>104.33809650000001</v>
      </c>
      <c r="F327">
        <v>0.14070381500000001</v>
      </c>
      <c r="G327">
        <v>6417.4517759999999</v>
      </c>
      <c r="H327">
        <v>15.87432149</v>
      </c>
      <c r="I327">
        <v>7.81621934</v>
      </c>
      <c r="J327">
        <v>0.25420649099999998</v>
      </c>
      <c r="K327">
        <v>69.101218970000005</v>
      </c>
      <c r="L327">
        <v>14.06143674</v>
      </c>
      <c r="M327">
        <v>50</v>
      </c>
      <c r="N327" t="s">
        <v>1684</v>
      </c>
      <c r="O327" t="s">
        <v>1329</v>
      </c>
      <c r="Q327" t="s">
        <v>1682</v>
      </c>
      <c r="R327" t="s">
        <v>84</v>
      </c>
      <c r="S327" t="s">
        <v>44</v>
      </c>
      <c r="T327" t="s">
        <v>1682</v>
      </c>
    </row>
    <row r="328" spans="1:20" x14ac:dyDescent="0.25">
      <c r="A328" t="s">
        <v>1331</v>
      </c>
      <c r="B328" t="s">
        <v>1331</v>
      </c>
      <c r="C328" t="s">
        <v>1332</v>
      </c>
      <c r="D328" t="s">
        <v>1796</v>
      </c>
      <c r="E328">
        <v>47.222641750000001</v>
      </c>
      <c r="F328">
        <v>0.26134014</v>
      </c>
      <c r="G328">
        <v>901.9334265</v>
      </c>
      <c r="H328">
        <v>10.72488029</v>
      </c>
      <c r="I328">
        <v>2.5684371380000002</v>
      </c>
      <c r="J328">
        <v>0.45189086299999998</v>
      </c>
      <c r="K328">
        <v>26.39969834</v>
      </c>
      <c r="L328">
        <v>9.2758411160000005</v>
      </c>
      <c r="M328">
        <v>25</v>
      </c>
      <c r="N328" t="s">
        <v>1682</v>
      </c>
      <c r="O328" t="s">
        <v>1333</v>
      </c>
      <c r="P328" t="s">
        <v>1682</v>
      </c>
      <c r="Q328" t="s">
        <v>1682</v>
      </c>
      <c r="R328" t="s">
        <v>268</v>
      </c>
      <c r="S328" t="s">
        <v>268</v>
      </c>
      <c r="T328" t="s">
        <v>1682</v>
      </c>
    </row>
    <row r="329" spans="1:20" x14ac:dyDescent="0.25">
      <c r="A329" t="s">
        <v>1334</v>
      </c>
      <c r="B329" t="s">
        <v>1334</v>
      </c>
      <c r="C329" t="s">
        <v>1336</v>
      </c>
      <c r="D329" t="s">
        <v>1795</v>
      </c>
      <c r="E329">
        <v>69.982738519999998</v>
      </c>
      <c r="F329">
        <v>0.31453732200000001</v>
      </c>
      <c r="G329">
        <v>4264.2711200000003</v>
      </c>
      <c r="H329">
        <v>8.4840711689999999</v>
      </c>
      <c r="I329">
        <v>2.6375957460000001</v>
      </c>
      <c r="J329">
        <v>0.61327443599999998</v>
      </c>
      <c r="K329">
        <v>36.608592129999998</v>
      </c>
      <c r="L329">
        <v>19.897212929999998</v>
      </c>
      <c r="M329">
        <v>28</v>
      </c>
      <c r="N329" t="s">
        <v>1695</v>
      </c>
      <c r="O329" t="s">
        <v>1337</v>
      </c>
      <c r="Q329" t="s">
        <v>1695</v>
      </c>
      <c r="R329" t="s">
        <v>194</v>
      </c>
      <c r="S329" t="s">
        <v>27</v>
      </c>
      <c r="T329" t="s">
        <v>1695</v>
      </c>
    </row>
    <row r="330" spans="1:20" x14ac:dyDescent="0.25">
      <c r="A330" t="s">
        <v>1338</v>
      </c>
      <c r="B330" t="s">
        <v>1338</v>
      </c>
      <c r="C330" t="s">
        <v>1340</v>
      </c>
      <c r="D330" t="s">
        <v>1794</v>
      </c>
      <c r="E330">
        <v>38.591116900000003</v>
      </c>
      <c r="F330">
        <v>0.352035021</v>
      </c>
      <c r="G330">
        <v>627.08228650000001</v>
      </c>
      <c r="H330">
        <v>9.3933637020000003</v>
      </c>
      <c r="I330">
        <v>2.2830931149999998</v>
      </c>
      <c r="J330">
        <v>0.58258206599999995</v>
      </c>
      <c r="K330">
        <v>21.373183789999999</v>
      </c>
      <c r="L330">
        <v>19.624155049999999</v>
      </c>
      <c r="M330">
        <v>13</v>
      </c>
      <c r="N330" t="s">
        <v>1695</v>
      </c>
      <c r="O330" t="s">
        <v>1341</v>
      </c>
      <c r="Q330" t="s">
        <v>1695</v>
      </c>
      <c r="R330" t="s">
        <v>30</v>
      </c>
      <c r="S330" t="s">
        <v>27</v>
      </c>
      <c r="T330" t="s">
        <v>1695</v>
      </c>
    </row>
    <row r="331" spans="1:20" x14ac:dyDescent="0.25">
      <c r="A331" t="s">
        <v>1343</v>
      </c>
      <c r="B331" t="s">
        <v>1343</v>
      </c>
      <c r="C331" t="s">
        <v>1344</v>
      </c>
      <c r="D331" t="s">
        <v>1793</v>
      </c>
      <c r="E331">
        <v>104.33809650000001</v>
      </c>
      <c r="F331">
        <v>0.14070381500000001</v>
      </c>
      <c r="G331">
        <v>6417.4517759999999</v>
      </c>
      <c r="H331">
        <v>15.87432149</v>
      </c>
      <c r="I331">
        <v>7.81621934</v>
      </c>
      <c r="J331">
        <v>0.25420649099999998</v>
      </c>
      <c r="K331">
        <v>69.101218970000005</v>
      </c>
      <c r="L331">
        <v>14.06143674</v>
      </c>
      <c r="M331">
        <v>143</v>
      </c>
      <c r="N331" t="s">
        <v>1682</v>
      </c>
      <c r="O331" t="s">
        <v>1345</v>
      </c>
      <c r="Q331" t="s">
        <v>1682</v>
      </c>
      <c r="R331" t="s">
        <v>84</v>
      </c>
      <c r="S331" t="s">
        <v>44</v>
      </c>
      <c r="T331" t="s">
        <v>1682</v>
      </c>
    </row>
    <row r="332" spans="1:20" x14ac:dyDescent="0.25">
      <c r="A332" t="s">
        <v>1346</v>
      </c>
      <c r="B332" t="s">
        <v>1346</v>
      </c>
      <c r="C332" t="s">
        <v>1348</v>
      </c>
      <c r="D332" t="s">
        <v>1792</v>
      </c>
      <c r="E332">
        <v>52.001958199999997</v>
      </c>
      <c r="F332">
        <v>0.27619250400000001</v>
      </c>
      <c r="G332">
        <v>1046.3941649999999</v>
      </c>
      <c r="H332">
        <v>12.189347010000001</v>
      </c>
      <c r="I332">
        <v>2.9409013289999999</v>
      </c>
      <c r="J332">
        <v>0.42259773299999998</v>
      </c>
      <c r="K332">
        <v>28.539051579999999</v>
      </c>
      <c r="L332">
        <v>17.006307750000001</v>
      </c>
      <c r="M332">
        <v>75</v>
      </c>
      <c r="N332" t="s">
        <v>1689</v>
      </c>
      <c r="O332" t="s">
        <v>1349</v>
      </c>
      <c r="Q332" t="s">
        <v>1682</v>
      </c>
      <c r="R332" t="s">
        <v>30</v>
      </c>
      <c r="S332" t="s">
        <v>27</v>
      </c>
      <c r="T332" t="s">
        <v>1682</v>
      </c>
    </row>
    <row r="333" spans="1:20" x14ac:dyDescent="0.25">
      <c r="A333" t="s">
        <v>1350</v>
      </c>
      <c r="B333" t="s">
        <v>1350</v>
      </c>
      <c r="C333" t="s">
        <v>1353</v>
      </c>
      <c r="D333" t="s">
        <v>1791</v>
      </c>
      <c r="E333">
        <v>29.498238369999999</v>
      </c>
      <c r="F333">
        <v>0.51303712899999998</v>
      </c>
      <c r="G333">
        <v>153.98053200000001</v>
      </c>
      <c r="H333">
        <v>6.8829015079999998</v>
      </c>
      <c r="I333">
        <v>2.2478907810000002</v>
      </c>
      <c r="J333">
        <v>0.76398365499999998</v>
      </c>
      <c r="K333">
        <v>20.3280262</v>
      </c>
      <c r="L333">
        <v>8.0184003199999996</v>
      </c>
      <c r="M333">
        <v>29</v>
      </c>
      <c r="N333" t="s">
        <v>1698</v>
      </c>
      <c r="O333" t="s">
        <v>1354</v>
      </c>
      <c r="Q333" t="s">
        <v>1682</v>
      </c>
      <c r="R333" t="s">
        <v>59</v>
      </c>
      <c r="S333" t="s">
        <v>27</v>
      </c>
      <c r="T333" t="s">
        <v>1695</v>
      </c>
    </row>
    <row r="334" spans="1:20" x14ac:dyDescent="0.25">
      <c r="A334" t="s">
        <v>1355</v>
      </c>
      <c r="B334" t="s">
        <v>1687</v>
      </c>
      <c r="C334" t="s">
        <v>1686</v>
      </c>
      <c r="D334" t="s">
        <v>1685</v>
      </c>
      <c r="E334">
        <v>24.97865234</v>
      </c>
      <c r="F334">
        <v>2.028049158</v>
      </c>
      <c r="G334">
        <v>411.04156870000003</v>
      </c>
      <c r="H334">
        <v>5.8786442240000003</v>
      </c>
      <c r="I334">
        <v>1.137615738</v>
      </c>
      <c r="J334">
        <v>1.627238776</v>
      </c>
      <c r="K334">
        <v>20.982528840000001</v>
      </c>
      <c r="L334">
        <v>25.320883500000001</v>
      </c>
      <c r="M334">
        <v>66</v>
      </c>
      <c r="N334" t="s">
        <v>1689</v>
      </c>
      <c r="O334" t="s">
        <v>1355</v>
      </c>
      <c r="Q334" t="s">
        <v>1682</v>
      </c>
      <c r="R334" t="s">
        <v>1356</v>
      </c>
      <c r="S334" t="s">
        <v>27</v>
      </c>
      <c r="T334" t="s">
        <v>27</v>
      </c>
    </row>
    <row r="335" spans="1:20" x14ac:dyDescent="0.25">
      <c r="A335" t="s">
        <v>1358</v>
      </c>
      <c r="B335" t="s">
        <v>1358</v>
      </c>
      <c r="C335" t="s">
        <v>1355</v>
      </c>
      <c r="D335" t="s">
        <v>1790</v>
      </c>
      <c r="E335">
        <v>135.8590141</v>
      </c>
      <c r="F335">
        <v>0.284987922</v>
      </c>
      <c r="G335">
        <v>20780.492719999998</v>
      </c>
      <c r="H335">
        <v>7.7193075389999999</v>
      </c>
      <c r="I335">
        <v>2.684568617</v>
      </c>
      <c r="J335">
        <v>0.57815960899999996</v>
      </c>
      <c r="K335">
        <v>64.612682169999999</v>
      </c>
      <c r="L335">
        <v>10.45268957</v>
      </c>
      <c r="M335">
        <v>72</v>
      </c>
      <c r="N335" t="s">
        <v>1689</v>
      </c>
      <c r="O335" t="s">
        <v>1359</v>
      </c>
      <c r="Q335" t="s">
        <v>1682</v>
      </c>
      <c r="R335" t="s">
        <v>1356</v>
      </c>
      <c r="S335" t="s">
        <v>27</v>
      </c>
      <c r="T335" t="s">
        <v>27</v>
      </c>
    </row>
    <row r="336" spans="1:20" x14ac:dyDescent="0.25">
      <c r="A336" t="s">
        <v>1360</v>
      </c>
      <c r="B336" t="s">
        <v>1789</v>
      </c>
      <c r="C336" t="s">
        <v>1355</v>
      </c>
      <c r="D336" t="s">
        <v>1788</v>
      </c>
      <c r="E336">
        <v>53.029879090000001</v>
      </c>
      <c r="F336">
        <v>0.24839468000000001</v>
      </c>
      <c r="G336">
        <v>1723.8636650000001</v>
      </c>
      <c r="H336">
        <v>6.8279544699999999</v>
      </c>
      <c r="I336">
        <v>2.2321776259999999</v>
      </c>
      <c r="J336">
        <v>0.58211678899999997</v>
      </c>
      <c r="K336">
        <v>24.458787999999998</v>
      </c>
      <c r="L336">
        <v>9.4847483960000005</v>
      </c>
      <c r="M336">
        <v>72</v>
      </c>
      <c r="N336" t="s">
        <v>1695</v>
      </c>
      <c r="O336" t="s">
        <v>1361</v>
      </c>
      <c r="Q336" t="s">
        <v>1695</v>
      </c>
      <c r="R336" t="s">
        <v>1356</v>
      </c>
      <c r="S336" t="s">
        <v>27</v>
      </c>
      <c r="T336" t="s">
        <v>27</v>
      </c>
    </row>
    <row r="337" spans="1:20" x14ac:dyDescent="0.25">
      <c r="A337" t="s">
        <v>1362</v>
      </c>
      <c r="B337" t="s">
        <v>1362</v>
      </c>
      <c r="C337" t="s">
        <v>1364</v>
      </c>
      <c r="D337" t="s">
        <v>1787</v>
      </c>
      <c r="E337">
        <v>85.39194123</v>
      </c>
      <c r="F337">
        <v>0.161135638</v>
      </c>
      <c r="G337">
        <v>5265.3392400000002</v>
      </c>
      <c r="H337">
        <v>7.4336035340000004</v>
      </c>
      <c r="I337">
        <v>2.7945427939999998</v>
      </c>
      <c r="J337">
        <v>0.45282451499999998</v>
      </c>
      <c r="K337">
        <v>33.076966239999997</v>
      </c>
      <c r="L337">
        <v>13.81105275</v>
      </c>
      <c r="M337">
        <v>6</v>
      </c>
      <c r="N337" t="s">
        <v>1695</v>
      </c>
      <c r="O337" t="s">
        <v>1365</v>
      </c>
      <c r="Q337" t="s">
        <v>1695</v>
      </c>
      <c r="R337" t="s">
        <v>30</v>
      </c>
      <c r="S337" t="s">
        <v>27</v>
      </c>
      <c r="T337" t="s">
        <v>1695</v>
      </c>
    </row>
    <row r="338" spans="1:20" x14ac:dyDescent="0.25">
      <c r="A338" t="s">
        <v>1366</v>
      </c>
      <c r="B338" t="s">
        <v>1366</v>
      </c>
      <c r="C338" t="s">
        <v>1368</v>
      </c>
      <c r="D338" t="s">
        <v>1786</v>
      </c>
      <c r="E338">
        <v>79.362506679999996</v>
      </c>
      <c r="F338">
        <v>0.44753672700000002</v>
      </c>
      <c r="G338">
        <v>4082.5042050000002</v>
      </c>
      <c r="H338">
        <v>3.3681170640000002</v>
      </c>
      <c r="I338">
        <v>1.1896248149999999</v>
      </c>
      <c r="J338">
        <v>0.96547859999999996</v>
      </c>
      <c r="K338">
        <v>37.080835960000002</v>
      </c>
      <c r="L338">
        <v>15.89355632</v>
      </c>
      <c r="M338">
        <v>58</v>
      </c>
      <c r="N338" t="s">
        <v>1695</v>
      </c>
      <c r="O338" t="s">
        <v>1369</v>
      </c>
      <c r="Q338" t="s">
        <v>1695</v>
      </c>
      <c r="R338" t="s">
        <v>30</v>
      </c>
      <c r="S338" t="s">
        <v>27</v>
      </c>
      <c r="T338" t="s">
        <v>1695</v>
      </c>
    </row>
    <row r="339" spans="1:20" x14ac:dyDescent="0.25">
      <c r="A339" t="s">
        <v>1370</v>
      </c>
      <c r="B339" t="s">
        <v>1370</v>
      </c>
      <c r="C339" t="s">
        <v>1371</v>
      </c>
      <c r="D339" t="s">
        <v>1785</v>
      </c>
      <c r="E339">
        <v>20.26256051</v>
      </c>
      <c r="F339">
        <v>0.40321064099999998</v>
      </c>
      <c r="G339">
        <v>62.422384450000003</v>
      </c>
      <c r="H339">
        <v>8.3593776260000006</v>
      </c>
      <c r="I339">
        <v>2.5500376519999999</v>
      </c>
      <c r="J339">
        <v>0.48373830299999998</v>
      </c>
      <c r="K339">
        <v>13.93950038</v>
      </c>
      <c r="L339">
        <v>18.200935680000001</v>
      </c>
      <c r="M339">
        <v>31</v>
      </c>
      <c r="N339" t="s">
        <v>1695</v>
      </c>
      <c r="O339" t="s">
        <v>1372</v>
      </c>
      <c r="Q339" t="s">
        <v>1695</v>
      </c>
      <c r="R339" t="s">
        <v>71</v>
      </c>
      <c r="S339" t="s">
        <v>27</v>
      </c>
      <c r="T339" t="s">
        <v>1695</v>
      </c>
    </row>
    <row r="340" spans="1:20" x14ac:dyDescent="0.25">
      <c r="A340" t="s">
        <v>1373</v>
      </c>
      <c r="B340" t="s">
        <v>1373</v>
      </c>
      <c r="C340" t="s">
        <v>1375</v>
      </c>
      <c r="D340" t="s">
        <v>1784</v>
      </c>
      <c r="E340">
        <v>28.45465944</v>
      </c>
      <c r="F340">
        <v>0.49353392000000001</v>
      </c>
      <c r="G340">
        <v>186.03238139999999</v>
      </c>
      <c r="H340">
        <v>6.8941205849999996</v>
      </c>
      <c r="I340">
        <v>2.340546266</v>
      </c>
      <c r="J340">
        <v>0.77160976000000003</v>
      </c>
      <c r="K340">
        <v>18.70508903</v>
      </c>
      <c r="L340">
        <v>17.385313060000001</v>
      </c>
      <c r="M340">
        <v>34</v>
      </c>
      <c r="N340" t="s">
        <v>1695</v>
      </c>
      <c r="O340" t="s">
        <v>1376</v>
      </c>
      <c r="Q340" t="s">
        <v>1695</v>
      </c>
      <c r="R340" t="s">
        <v>71</v>
      </c>
      <c r="S340" t="s">
        <v>27</v>
      </c>
      <c r="T340" t="s">
        <v>1695</v>
      </c>
    </row>
    <row r="341" spans="1:20" x14ac:dyDescent="0.25">
      <c r="A341" t="s">
        <v>1377</v>
      </c>
      <c r="B341" t="s">
        <v>1377</v>
      </c>
      <c r="C341" t="s">
        <v>1378</v>
      </c>
      <c r="D341" t="s">
        <v>1783</v>
      </c>
      <c r="E341">
        <v>43.735447299999997</v>
      </c>
      <c r="F341">
        <v>0.22910167300000001</v>
      </c>
      <c r="G341">
        <v>1292.2566629999999</v>
      </c>
      <c r="H341">
        <v>11.948415600000001</v>
      </c>
      <c r="I341">
        <v>2.8421624950000002</v>
      </c>
      <c r="J341">
        <v>0.43044925499999998</v>
      </c>
      <c r="K341">
        <v>21.728227579999999</v>
      </c>
      <c r="L341">
        <v>21.822402289999999</v>
      </c>
      <c r="M341">
        <v>38</v>
      </c>
      <c r="N341" t="s">
        <v>1689</v>
      </c>
      <c r="O341" t="s">
        <v>1379</v>
      </c>
      <c r="Q341" t="s">
        <v>1682</v>
      </c>
      <c r="R341" t="s">
        <v>30</v>
      </c>
      <c r="S341" t="s">
        <v>27</v>
      </c>
      <c r="T341" t="s">
        <v>27</v>
      </c>
    </row>
    <row r="342" spans="1:20" x14ac:dyDescent="0.25">
      <c r="A342" t="s">
        <v>1380</v>
      </c>
      <c r="B342" t="s">
        <v>1380</v>
      </c>
      <c r="C342" t="s">
        <v>1382</v>
      </c>
      <c r="D342" t="s">
        <v>1782</v>
      </c>
      <c r="E342">
        <v>47.327024809999998</v>
      </c>
      <c r="F342">
        <v>0.28470677500000002</v>
      </c>
      <c r="G342">
        <v>1346.301138</v>
      </c>
      <c r="H342">
        <v>10.7038666</v>
      </c>
      <c r="I342">
        <v>2.7045650779999999</v>
      </c>
      <c r="J342">
        <v>0.47657416699999999</v>
      </c>
      <c r="K342">
        <v>26.121456729999998</v>
      </c>
      <c r="L342">
        <v>15.875818150000001</v>
      </c>
      <c r="M342">
        <v>58</v>
      </c>
      <c r="N342" t="s">
        <v>1695</v>
      </c>
      <c r="O342" t="s">
        <v>1383</v>
      </c>
      <c r="Q342" t="s">
        <v>1695</v>
      </c>
      <c r="R342" t="s">
        <v>30</v>
      </c>
      <c r="S342" t="s">
        <v>27</v>
      </c>
      <c r="T342" t="s">
        <v>1695</v>
      </c>
    </row>
    <row r="343" spans="1:20" x14ac:dyDescent="0.25">
      <c r="A343" t="s">
        <v>1384</v>
      </c>
      <c r="B343" t="s">
        <v>1384</v>
      </c>
      <c r="C343" t="s">
        <v>1382</v>
      </c>
      <c r="D343" t="s">
        <v>1781</v>
      </c>
      <c r="E343">
        <v>47.327024809999998</v>
      </c>
      <c r="F343">
        <v>0.28470677500000002</v>
      </c>
      <c r="G343">
        <v>1346.301138</v>
      </c>
      <c r="H343">
        <v>10.7038666</v>
      </c>
      <c r="I343">
        <v>2.7045650779999999</v>
      </c>
      <c r="J343">
        <v>0.47657416699999999</v>
      </c>
      <c r="K343">
        <v>26.121456729999998</v>
      </c>
      <c r="L343">
        <v>15.875818150000001</v>
      </c>
      <c r="M343">
        <v>10</v>
      </c>
      <c r="N343" t="s">
        <v>1689</v>
      </c>
      <c r="O343" t="s">
        <v>1386</v>
      </c>
      <c r="Q343" t="s">
        <v>1682</v>
      </c>
      <c r="R343" t="s">
        <v>30</v>
      </c>
      <c r="S343" t="s">
        <v>27</v>
      </c>
      <c r="T343" t="s">
        <v>1682</v>
      </c>
    </row>
    <row r="344" spans="1:20" x14ac:dyDescent="0.25">
      <c r="A344" t="s">
        <v>1387</v>
      </c>
      <c r="B344" t="s">
        <v>1387</v>
      </c>
      <c r="C344" t="s">
        <v>1388</v>
      </c>
      <c r="D344" t="s">
        <v>1780</v>
      </c>
      <c r="E344">
        <v>48.241114719999999</v>
      </c>
      <c r="F344">
        <v>0.34335552200000002</v>
      </c>
      <c r="G344">
        <v>1179.2351349999999</v>
      </c>
      <c r="H344">
        <v>9.2210097879999999</v>
      </c>
      <c r="I344">
        <v>2.51861829</v>
      </c>
      <c r="J344">
        <v>0.474276751</v>
      </c>
      <c r="K344">
        <v>29.136858700000001</v>
      </c>
      <c r="L344">
        <v>17.791860960000001</v>
      </c>
      <c r="M344">
        <v>42</v>
      </c>
      <c r="N344" t="s">
        <v>1695</v>
      </c>
      <c r="O344" t="s">
        <v>1389</v>
      </c>
      <c r="Q344" t="s">
        <v>1695</v>
      </c>
      <c r="R344" t="s">
        <v>30</v>
      </c>
      <c r="S344" t="s">
        <v>27</v>
      </c>
      <c r="T344" t="s">
        <v>1695</v>
      </c>
    </row>
    <row r="345" spans="1:20" x14ac:dyDescent="0.25">
      <c r="A345" t="s">
        <v>1390</v>
      </c>
      <c r="B345" t="s">
        <v>1390</v>
      </c>
      <c r="C345" t="s">
        <v>1388</v>
      </c>
      <c r="D345" t="s">
        <v>1779</v>
      </c>
      <c r="E345">
        <v>41.247736000000003</v>
      </c>
      <c r="F345">
        <v>0.34513766299999998</v>
      </c>
      <c r="G345">
        <v>624.36989000000005</v>
      </c>
      <c r="H345">
        <v>13.811959460000001</v>
      </c>
      <c r="I345">
        <v>3.0309770340000002</v>
      </c>
      <c r="J345">
        <v>0.28765947800000002</v>
      </c>
      <c r="K345">
        <v>28.866841780000001</v>
      </c>
      <c r="L345">
        <v>11.49772214</v>
      </c>
      <c r="M345">
        <v>56</v>
      </c>
      <c r="N345" t="s">
        <v>1695</v>
      </c>
      <c r="O345" t="s">
        <v>1391</v>
      </c>
      <c r="Q345" t="s">
        <v>1695</v>
      </c>
      <c r="R345" t="s">
        <v>30</v>
      </c>
      <c r="S345" t="s">
        <v>27</v>
      </c>
      <c r="T345" t="s">
        <v>1695</v>
      </c>
    </row>
    <row r="346" spans="1:20" x14ac:dyDescent="0.25">
      <c r="A346" t="s">
        <v>1392</v>
      </c>
      <c r="B346" t="s">
        <v>1778</v>
      </c>
      <c r="C346" t="s">
        <v>1394</v>
      </c>
      <c r="D346" t="s">
        <v>1777</v>
      </c>
      <c r="E346">
        <v>30.293454740000001</v>
      </c>
      <c r="F346">
        <v>0.647007675</v>
      </c>
      <c r="G346">
        <v>176.44581199999999</v>
      </c>
      <c r="H346">
        <v>4.4494950769999999</v>
      </c>
      <c r="I346">
        <v>1.379356923</v>
      </c>
      <c r="J346">
        <v>1.1134050419999999</v>
      </c>
      <c r="K346">
        <v>17.618269990000002</v>
      </c>
      <c r="L346">
        <v>18.795587350000002</v>
      </c>
      <c r="M346">
        <v>37</v>
      </c>
      <c r="N346" t="s">
        <v>1695</v>
      </c>
      <c r="O346" t="s">
        <v>1395</v>
      </c>
      <c r="Q346" t="s">
        <v>1695</v>
      </c>
      <c r="R346" t="s">
        <v>213</v>
      </c>
      <c r="S346" t="s">
        <v>27</v>
      </c>
      <c r="T346" t="s">
        <v>1695</v>
      </c>
    </row>
    <row r="347" spans="1:20" x14ac:dyDescent="0.25">
      <c r="A347" t="s">
        <v>1396</v>
      </c>
      <c r="B347" t="s">
        <v>1396</v>
      </c>
      <c r="C347" t="s">
        <v>1397</v>
      </c>
      <c r="D347" t="s">
        <v>1776</v>
      </c>
      <c r="E347">
        <v>55.799139490000002</v>
      </c>
      <c r="F347">
        <v>0.26224992200000002</v>
      </c>
      <c r="G347">
        <v>2959.7376300000001</v>
      </c>
      <c r="H347">
        <v>15.64997185</v>
      </c>
      <c r="I347">
        <v>2.6985140090000002</v>
      </c>
      <c r="J347">
        <v>0.34854149499999998</v>
      </c>
      <c r="K347">
        <v>26.306569069999998</v>
      </c>
      <c r="L347">
        <v>13.62985701</v>
      </c>
      <c r="M347">
        <v>88</v>
      </c>
      <c r="N347" t="s">
        <v>1682</v>
      </c>
      <c r="O347" t="s">
        <v>1398</v>
      </c>
      <c r="P347" t="s">
        <v>1682</v>
      </c>
      <c r="Q347" t="s">
        <v>1682</v>
      </c>
      <c r="R347" t="s">
        <v>163</v>
      </c>
      <c r="S347" t="s">
        <v>163</v>
      </c>
      <c r="T347" t="s">
        <v>1682</v>
      </c>
    </row>
    <row r="348" spans="1:20" x14ac:dyDescent="0.25">
      <c r="A348" t="s">
        <v>1399</v>
      </c>
      <c r="B348" t="s">
        <v>1399</v>
      </c>
      <c r="C348" t="s">
        <v>1397</v>
      </c>
      <c r="D348" t="s">
        <v>1775</v>
      </c>
      <c r="E348">
        <v>43.183789330000003</v>
      </c>
      <c r="F348">
        <v>0.43471051199999999</v>
      </c>
      <c r="G348">
        <v>978.12371870000004</v>
      </c>
      <c r="H348">
        <v>7.2391455169999999</v>
      </c>
      <c r="I348">
        <v>1.4254590899999999</v>
      </c>
      <c r="J348">
        <v>0.67609599799999998</v>
      </c>
      <c r="K348">
        <v>19.300906340000001</v>
      </c>
      <c r="L348">
        <v>18.70018275</v>
      </c>
      <c r="M348">
        <v>65</v>
      </c>
      <c r="N348" t="s">
        <v>1682</v>
      </c>
      <c r="O348" t="s">
        <v>1400</v>
      </c>
      <c r="P348" t="s">
        <v>1682</v>
      </c>
      <c r="Q348" t="s">
        <v>1682</v>
      </c>
      <c r="R348" t="s">
        <v>163</v>
      </c>
      <c r="S348" t="s">
        <v>163</v>
      </c>
      <c r="T348" t="s">
        <v>1682</v>
      </c>
    </row>
    <row r="349" spans="1:20" x14ac:dyDescent="0.25">
      <c r="A349" t="s">
        <v>1401</v>
      </c>
      <c r="B349" t="s">
        <v>1687</v>
      </c>
      <c r="C349" t="s">
        <v>1686</v>
      </c>
      <c r="D349" t="s">
        <v>1685</v>
      </c>
      <c r="E349">
        <v>24.97865234</v>
      </c>
      <c r="F349">
        <v>2.028049158</v>
      </c>
      <c r="G349">
        <v>411.04156870000003</v>
      </c>
      <c r="H349">
        <v>5.8786442240000003</v>
      </c>
      <c r="I349">
        <v>1.137615738</v>
      </c>
      <c r="J349">
        <v>1.627238776</v>
      </c>
      <c r="K349">
        <v>20.982528840000001</v>
      </c>
      <c r="L349">
        <v>25.320883500000001</v>
      </c>
      <c r="M349">
        <v>41</v>
      </c>
      <c r="N349" t="s">
        <v>1682</v>
      </c>
      <c r="O349" t="s">
        <v>1774</v>
      </c>
      <c r="Q349" t="s">
        <v>1682</v>
      </c>
      <c r="R349" t="s">
        <v>52</v>
      </c>
      <c r="S349" t="s">
        <v>52</v>
      </c>
      <c r="T349" t="s">
        <v>1682</v>
      </c>
    </row>
    <row r="350" spans="1:20" x14ac:dyDescent="0.25">
      <c r="A350" t="s">
        <v>1402</v>
      </c>
      <c r="B350" t="s">
        <v>1402</v>
      </c>
      <c r="C350" t="s">
        <v>1401</v>
      </c>
      <c r="D350" t="s">
        <v>1773</v>
      </c>
      <c r="E350">
        <v>24.056886590000001</v>
      </c>
      <c r="F350">
        <v>0.20602737199999999</v>
      </c>
      <c r="G350">
        <v>156.69042479999999</v>
      </c>
      <c r="H350">
        <v>8.6413303040000002</v>
      </c>
      <c r="I350">
        <v>2.2097920640000002</v>
      </c>
      <c r="J350">
        <v>0.46149042400000001</v>
      </c>
      <c r="K350">
        <v>10.563432629999999</v>
      </c>
      <c r="L350">
        <v>15.42850499</v>
      </c>
      <c r="M350">
        <v>16</v>
      </c>
      <c r="N350" t="s">
        <v>1682</v>
      </c>
      <c r="O350" t="s">
        <v>1404</v>
      </c>
      <c r="Q350" t="s">
        <v>1682</v>
      </c>
      <c r="R350" t="s">
        <v>52</v>
      </c>
      <c r="S350" t="s">
        <v>52</v>
      </c>
      <c r="T350" t="s">
        <v>1682</v>
      </c>
    </row>
    <row r="351" spans="1:20" x14ac:dyDescent="0.25">
      <c r="A351" t="s">
        <v>1406</v>
      </c>
      <c r="B351" t="s">
        <v>1406</v>
      </c>
      <c r="C351" t="s">
        <v>1401</v>
      </c>
      <c r="D351" t="s">
        <v>1772</v>
      </c>
      <c r="E351">
        <v>13.53495635</v>
      </c>
      <c r="F351">
        <v>0.35359288799999999</v>
      </c>
      <c r="G351">
        <v>28.143470789999999</v>
      </c>
      <c r="H351">
        <v>5.4390069759999999</v>
      </c>
      <c r="I351">
        <v>1.361966021</v>
      </c>
      <c r="J351">
        <v>0.77228983500000004</v>
      </c>
      <c r="K351">
        <v>6.3084576239999999</v>
      </c>
      <c r="L351">
        <v>16.54514047</v>
      </c>
      <c r="M351">
        <v>18</v>
      </c>
      <c r="N351" t="s">
        <v>1682</v>
      </c>
      <c r="O351" t="s">
        <v>1407</v>
      </c>
      <c r="Q351" t="s">
        <v>1682</v>
      </c>
      <c r="R351" t="s">
        <v>52</v>
      </c>
      <c r="S351" t="s">
        <v>52</v>
      </c>
      <c r="T351" t="s">
        <v>1682</v>
      </c>
    </row>
    <row r="352" spans="1:20" x14ac:dyDescent="0.25">
      <c r="A352" t="s">
        <v>1408</v>
      </c>
      <c r="B352" t="s">
        <v>1408</v>
      </c>
      <c r="C352" t="s">
        <v>1401</v>
      </c>
      <c r="D352" t="s">
        <v>1771</v>
      </c>
      <c r="E352">
        <v>18.284656640000001</v>
      </c>
      <c r="F352">
        <v>0.23450388799999999</v>
      </c>
      <c r="G352">
        <v>70.79775721</v>
      </c>
      <c r="H352">
        <v>7.1236075410000002</v>
      </c>
      <c r="I352">
        <v>1.8495472129999999</v>
      </c>
      <c r="J352">
        <v>0.55030821699999999</v>
      </c>
      <c r="K352">
        <v>8.0828094959999994</v>
      </c>
      <c r="L352">
        <v>15.56367062</v>
      </c>
      <c r="M352">
        <v>29</v>
      </c>
      <c r="N352" t="s">
        <v>1682</v>
      </c>
      <c r="O352" t="s">
        <v>1409</v>
      </c>
      <c r="Q352" t="s">
        <v>1682</v>
      </c>
      <c r="R352" t="s">
        <v>52</v>
      </c>
      <c r="S352" t="s">
        <v>52</v>
      </c>
      <c r="T352" t="s">
        <v>1682</v>
      </c>
    </row>
    <row r="353" spans="1:20" x14ac:dyDescent="0.25">
      <c r="A353" t="s">
        <v>1410</v>
      </c>
      <c r="B353" t="s">
        <v>1410</v>
      </c>
      <c r="C353" t="s">
        <v>1401</v>
      </c>
      <c r="D353" t="s">
        <v>1770</v>
      </c>
      <c r="E353">
        <v>32.214826129999999</v>
      </c>
      <c r="F353">
        <v>0.14128009599999999</v>
      </c>
      <c r="G353">
        <v>338.4373013</v>
      </c>
      <c r="H353">
        <v>8.4329313960000007</v>
      </c>
      <c r="I353">
        <v>2.1077053530000001</v>
      </c>
      <c r="J353">
        <v>0.38886471700000003</v>
      </c>
      <c r="K353">
        <v>11.45670031</v>
      </c>
      <c r="L353">
        <v>14.338002489999999</v>
      </c>
      <c r="M353">
        <v>36</v>
      </c>
      <c r="N353" t="s">
        <v>1682</v>
      </c>
      <c r="O353" t="s">
        <v>1411</v>
      </c>
      <c r="Q353" t="s">
        <v>1682</v>
      </c>
      <c r="R353" t="s">
        <v>52</v>
      </c>
      <c r="S353" t="s">
        <v>52</v>
      </c>
      <c r="T353" t="s">
        <v>1682</v>
      </c>
    </row>
    <row r="354" spans="1:20" x14ac:dyDescent="0.25">
      <c r="A354" t="s">
        <v>1412</v>
      </c>
      <c r="B354" t="s">
        <v>1412</v>
      </c>
      <c r="C354" t="s">
        <v>1401</v>
      </c>
      <c r="D354" t="s">
        <v>1769</v>
      </c>
      <c r="E354">
        <v>33.076906370000003</v>
      </c>
      <c r="F354">
        <v>0.128762658</v>
      </c>
      <c r="G354">
        <v>425.26768870000001</v>
      </c>
      <c r="H354">
        <v>12.551858620000001</v>
      </c>
      <c r="I354">
        <v>3.280453778</v>
      </c>
      <c r="J354">
        <v>0.30324879399999999</v>
      </c>
      <c r="K354">
        <v>13.94058083</v>
      </c>
      <c r="L354">
        <v>14.21587141</v>
      </c>
      <c r="M354">
        <v>53</v>
      </c>
      <c r="N354" t="s">
        <v>1682</v>
      </c>
      <c r="O354" t="s">
        <v>1413</v>
      </c>
      <c r="P354" t="s">
        <v>1682</v>
      </c>
      <c r="Q354" t="s">
        <v>1682</v>
      </c>
      <c r="R354" t="s">
        <v>52</v>
      </c>
      <c r="S354" t="s">
        <v>52</v>
      </c>
      <c r="T354" t="s">
        <v>1682</v>
      </c>
    </row>
    <row r="355" spans="1:20" x14ac:dyDescent="0.25">
      <c r="A355" t="s">
        <v>1283</v>
      </c>
      <c r="B355" t="s">
        <v>1687</v>
      </c>
      <c r="C355" t="s">
        <v>1686</v>
      </c>
      <c r="D355" t="s">
        <v>1685</v>
      </c>
      <c r="E355">
        <v>24.97865234</v>
      </c>
      <c r="F355">
        <v>2.028049158</v>
      </c>
      <c r="G355">
        <v>411.04156870000003</v>
      </c>
      <c r="H355">
        <v>5.8786442240000003</v>
      </c>
      <c r="I355">
        <v>1.137615738</v>
      </c>
      <c r="J355">
        <v>1.627238776</v>
      </c>
      <c r="K355">
        <v>20.982528840000001</v>
      </c>
      <c r="L355">
        <v>25.320883500000001</v>
      </c>
      <c r="M355">
        <v>15</v>
      </c>
      <c r="N355" t="s">
        <v>1682</v>
      </c>
      <c r="O355" t="s">
        <v>1413</v>
      </c>
      <c r="Q355" t="s">
        <v>1682</v>
      </c>
      <c r="R355" t="s">
        <v>52</v>
      </c>
      <c r="S355" t="s">
        <v>52</v>
      </c>
      <c r="T355" t="s">
        <v>1682</v>
      </c>
    </row>
    <row r="356" spans="1:20" x14ac:dyDescent="0.25">
      <c r="A356" t="s">
        <v>1418</v>
      </c>
      <c r="B356" t="s">
        <v>1418</v>
      </c>
      <c r="C356" t="s">
        <v>1415</v>
      </c>
      <c r="D356" t="s">
        <v>1768</v>
      </c>
      <c r="E356">
        <v>76.30529516</v>
      </c>
      <c r="F356">
        <v>0.21216243300000001</v>
      </c>
      <c r="G356">
        <v>1367.7130320000001</v>
      </c>
      <c r="H356">
        <v>12.05598049</v>
      </c>
      <c r="I356">
        <v>4.199838314</v>
      </c>
      <c r="J356">
        <v>0.32030592099999999</v>
      </c>
      <c r="K356">
        <v>47.024535049999997</v>
      </c>
      <c r="L356">
        <v>12.09285126</v>
      </c>
      <c r="M356">
        <v>115</v>
      </c>
      <c r="N356" t="s">
        <v>1682</v>
      </c>
      <c r="O356" t="s">
        <v>1419</v>
      </c>
      <c r="P356" t="s">
        <v>1682</v>
      </c>
      <c r="Q356" t="s">
        <v>1682</v>
      </c>
      <c r="R356" t="s">
        <v>667</v>
      </c>
      <c r="S356" t="s">
        <v>44</v>
      </c>
      <c r="T356" t="s">
        <v>1682</v>
      </c>
    </row>
    <row r="357" spans="1:20" x14ac:dyDescent="0.25">
      <c r="A357" t="s">
        <v>1420</v>
      </c>
      <c r="B357" t="s">
        <v>1420</v>
      </c>
      <c r="C357" t="s">
        <v>1415</v>
      </c>
      <c r="D357" t="s">
        <v>1767</v>
      </c>
      <c r="E357">
        <v>96.146302899999995</v>
      </c>
      <c r="F357">
        <v>0.19551808000000001</v>
      </c>
      <c r="G357">
        <v>3205.2517819999998</v>
      </c>
      <c r="H357">
        <v>13.80519874</v>
      </c>
      <c r="I357">
        <v>4.9282737120000002</v>
      </c>
      <c r="J357">
        <v>0.29109468399999999</v>
      </c>
      <c r="K357">
        <v>59.885600019999998</v>
      </c>
      <c r="L357">
        <v>14.08999416</v>
      </c>
      <c r="M357">
        <v>120</v>
      </c>
      <c r="N357" t="s">
        <v>1682</v>
      </c>
      <c r="O357" t="s">
        <v>1421</v>
      </c>
      <c r="P357" t="s">
        <v>1682</v>
      </c>
      <c r="Q357" t="s">
        <v>1682</v>
      </c>
      <c r="R357" t="s">
        <v>667</v>
      </c>
      <c r="S357" t="s">
        <v>44</v>
      </c>
      <c r="T357" t="s">
        <v>1682</v>
      </c>
    </row>
    <row r="358" spans="1:20" x14ac:dyDescent="0.25">
      <c r="A358" t="s">
        <v>1422</v>
      </c>
      <c r="B358" t="s">
        <v>1422</v>
      </c>
      <c r="C358" t="s">
        <v>1423</v>
      </c>
      <c r="D358" t="s">
        <v>1766</v>
      </c>
      <c r="E358">
        <v>117.9278776</v>
      </c>
      <c r="F358">
        <v>9.0355229999999995E-2</v>
      </c>
      <c r="G358">
        <v>9217.1713650000002</v>
      </c>
      <c r="H358">
        <v>28.986861860000001</v>
      </c>
      <c r="I358">
        <v>13.396930100000001</v>
      </c>
      <c r="J358">
        <v>0.15574365900000001</v>
      </c>
      <c r="K358">
        <v>78.297394159999996</v>
      </c>
      <c r="L358">
        <v>13.216462870000001</v>
      </c>
      <c r="M358">
        <v>134</v>
      </c>
      <c r="N358" t="s">
        <v>1698</v>
      </c>
      <c r="O358" t="s">
        <v>1424</v>
      </c>
      <c r="Q358" t="s">
        <v>1682</v>
      </c>
      <c r="R358" t="s">
        <v>325</v>
      </c>
      <c r="S358" t="s">
        <v>44</v>
      </c>
      <c r="T358" t="s">
        <v>1695</v>
      </c>
    </row>
    <row r="359" spans="1:20" x14ac:dyDescent="0.25">
      <c r="A359" t="s">
        <v>1425</v>
      </c>
      <c r="B359" t="s">
        <v>1425</v>
      </c>
      <c r="C359" t="s">
        <v>1427</v>
      </c>
      <c r="D359" t="s">
        <v>1765</v>
      </c>
      <c r="E359">
        <v>24.210694329999999</v>
      </c>
      <c r="F359">
        <v>0.51613374199999995</v>
      </c>
      <c r="G359">
        <v>96.574110700000006</v>
      </c>
      <c r="H359">
        <v>6.511341356</v>
      </c>
      <c r="I359">
        <v>2.139529462</v>
      </c>
      <c r="J359">
        <v>0.82172556500000005</v>
      </c>
      <c r="K359">
        <v>16.581638049999999</v>
      </c>
      <c r="L359">
        <v>10.21485386</v>
      </c>
      <c r="M359">
        <v>11</v>
      </c>
      <c r="N359" t="s">
        <v>1698</v>
      </c>
      <c r="O359" t="s">
        <v>1428</v>
      </c>
      <c r="Q359" t="s">
        <v>1682</v>
      </c>
      <c r="R359" t="s">
        <v>59</v>
      </c>
      <c r="S359" t="s">
        <v>27</v>
      </c>
      <c r="T359" t="s">
        <v>1695</v>
      </c>
    </row>
    <row r="360" spans="1:20" x14ac:dyDescent="0.25">
      <c r="A360" t="s">
        <v>1430</v>
      </c>
      <c r="B360" t="s">
        <v>1430</v>
      </c>
      <c r="C360" t="s">
        <v>1429</v>
      </c>
      <c r="D360" t="s">
        <v>1764</v>
      </c>
      <c r="E360">
        <v>44.529276690000003</v>
      </c>
      <c r="F360">
        <v>8.9559483999999995E-2</v>
      </c>
      <c r="G360">
        <v>1444.3717690000001</v>
      </c>
      <c r="H360">
        <v>52.213860269999998</v>
      </c>
      <c r="I360">
        <v>11.004184309999999</v>
      </c>
      <c r="J360">
        <v>7.7091789999999993E-2</v>
      </c>
      <c r="K360">
        <v>29.416430129999998</v>
      </c>
      <c r="L360">
        <v>7.7497244820000004</v>
      </c>
      <c r="M360">
        <v>5</v>
      </c>
      <c r="N360" t="s">
        <v>1698</v>
      </c>
      <c r="O360" t="s">
        <v>1432</v>
      </c>
      <c r="Q360" t="s">
        <v>1682</v>
      </c>
      <c r="R360" t="s">
        <v>52</v>
      </c>
      <c r="S360" t="s">
        <v>52</v>
      </c>
      <c r="T360" t="s">
        <v>1695</v>
      </c>
    </row>
    <row r="361" spans="1:20" x14ac:dyDescent="0.25">
      <c r="A361" t="s">
        <v>1433</v>
      </c>
      <c r="B361" t="s">
        <v>1433</v>
      </c>
      <c r="C361" t="s">
        <v>1429</v>
      </c>
      <c r="D361" t="s">
        <v>1763</v>
      </c>
      <c r="E361">
        <v>46.125014729999997</v>
      </c>
      <c r="F361">
        <v>9.5670436999999997E-2</v>
      </c>
      <c r="G361">
        <v>1302.2644760000001</v>
      </c>
      <c r="H361">
        <v>55.724753100000001</v>
      </c>
      <c r="I361">
        <v>11.2339071</v>
      </c>
      <c r="J361">
        <v>7.5844031000000006E-2</v>
      </c>
      <c r="K361">
        <v>31.035632629999998</v>
      </c>
      <c r="L361">
        <v>7.9452822080000001</v>
      </c>
      <c r="M361">
        <v>73</v>
      </c>
      <c r="N361" t="s">
        <v>1695</v>
      </c>
      <c r="O361" t="s">
        <v>1434</v>
      </c>
      <c r="Q361" t="s">
        <v>1695</v>
      </c>
      <c r="R361" t="s">
        <v>52</v>
      </c>
      <c r="S361" t="s">
        <v>52</v>
      </c>
      <c r="T361" t="s">
        <v>1695</v>
      </c>
    </row>
    <row r="362" spans="1:20" x14ac:dyDescent="0.25">
      <c r="A362" t="s">
        <v>1435</v>
      </c>
      <c r="B362" t="s">
        <v>1435</v>
      </c>
      <c r="C362" t="s">
        <v>1429</v>
      </c>
      <c r="D362" t="s">
        <v>1688</v>
      </c>
      <c r="E362">
        <v>33.421469829999999</v>
      </c>
      <c r="F362">
        <v>0.12161809599999999</v>
      </c>
      <c r="G362">
        <v>641.79596949999996</v>
      </c>
      <c r="H362">
        <v>41.913499969999997</v>
      </c>
      <c r="I362">
        <v>8.613672416</v>
      </c>
      <c r="J362">
        <v>0.102429515</v>
      </c>
      <c r="K362">
        <v>22.808952590000001</v>
      </c>
      <c r="L362">
        <v>9.9499167370000006</v>
      </c>
      <c r="M362">
        <v>41</v>
      </c>
      <c r="N362" t="s">
        <v>1682</v>
      </c>
      <c r="O362" t="s">
        <v>1437</v>
      </c>
      <c r="P362" t="s">
        <v>1682</v>
      </c>
      <c r="Q362" t="s">
        <v>1682</v>
      </c>
      <c r="R362" t="s">
        <v>52</v>
      </c>
      <c r="S362" t="s">
        <v>52</v>
      </c>
      <c r="T362" t="s">
        <v>1682</v>
      </c>
    </row>
    <row r="363" spans="1:20" x14ac:dyDescent="0.25">
      <c r="A363" t="s">
        <v>1438</v>
      </c>
      <c r="B363" t="s">
        <v>1438</v>
      </c>
      <c r="C363" t="s">
        <v>1439</v>
      </c>
      <c r="D363" t="s">
        <v>1762</v>
      </c>
      <c r="E363">
        <v>28.170152569999999</v>
      </c>
      <c r="F363">
        <v>0.207981364</v>
      </c>
      <c r="G363">
        <v>233.89436240000001</v>
      </c>
      <c r="H363">
        <v>6.3996020419999997</v>
      </c>
      <c r="I363">
        <v>2.7275010009999998</v>
      </c>
      <c r="J363">
        <v>0.58023218899999995</v>
      </c>
      <c r="K363">
        <v>14.255568820000001</v>
      </c>
      <c r="L363">
        <v>17.825104270000001</v>
      </c>
      <c r="M363">
        <v>32</v>
      </c>
      <c r="N363" t="s">
        <v>1682</v>
      </c>
      <c r="O363" t="s">
        <v>1440</v>
      </c>
      <c r="Q363" t="s">
        <v>1682</v>
      </c>
      <c r="R363" t="s">
        <v>30</v>
      </c>
      <c r="S363" t="s">
        <v>27</v>
      </c>
      <c r="T363" t="s">
        <v>1682</v>
      </c>
    </row>
    <row r="364" spans="1:20" x14ac:dyDescent="0.25">
      <c r="A364" t="s">
        <v>1441</v>
      </c>
      <c r="B364" t="s">
        <v>1441</v>
      </c>
      <c r="C364" t="s">
        <v>1439</v>
      </c>
      <c r="D364" t="s">
        <v>1761</v>
      </c>
      <c r="E364">
        <v>15.331881470000001</v>
      </c>
      <c r="F364">
        <v>0.28681252699999998</v>
      </c>
      <c r="G364">
        <v>58.816935090000001</v>
      </c>
      <c r="H364">
        <v>7.7157944900000004</v>
      </c>
      <c r="I364">
        <v>2.9766374020000002</v>
      </c>
      <c r="J364">
        <v>0.67220050399999998</v>
      </c>
      <c r="K364">
        <v>9.2729672950000008</v>
      </c>
      <c r="L364">
        <v>21.304498169999999</v>
      </c>
      <c r="M364">
        <v>27</v>
      </c>
      <c r="N364" t="s">
        <v>1682</v>
      </c>
      <c r="O364" t="s">
        <v>1442</v>
      </c>
      <c r="Q364" t="s">
        <v>1682</v>
      </c>
      <c r="R364" t="s">
        <v>30</v>
      </c>
      <c r="S364" t="s">
        <v>27</v>
      </c>
      <c r="T364" t="s">
        <v>1682</v>
      </c>
    </row>
    <row r="365" spans="1:20" x14ac:dyDescent="0.25">
      <c r="A365" t="s">
        <v>1443</v>
      </c>
      <c r="B365" t="s">
        <v>1443</v>
      </c>
      <c r="C365" t="s">
        <v>1439</v>
      </c>
      <c r="D365" t="s">
        <v>1760</v>
      </c>
      <c r="E365">
        <v>31.048719550000001</v>
      </c>
      <c r="F365">
        <v>0.204393135</v>
      </c>
      <c r="G365">
        <v>368.26417500000002</v>
      </c>
      <c r="H365">
        <v>10.98595501</v>
      </c>
      <c r="I365">
        <v>4.0095237309999998</v>
      </c>
      <c r="J365">
        <v>0.43970421599999998</v>
      </c>
      <c r="K365">
        <v>17.66970396</v>
      </c>
      <c r="L365">
        <v>19.523976619999999</v>
      </c>
      <c r="M365">
        <v>23</v>
      </c>
      <c r="N365" t="s">
        <v>1682</v>
      </c>
      <c r="O365" t="s">
        <v>1444</v>
      </c>
      <c r="Q365" t="s">
        <v>1682</v>
      </c>
      <c r="R365" t="s">
        <v>30</v>
      </c>
      <c r="S365" t="s">
        <v>27</v>
      </c>
      <c r="T365" t="s">
        <v>1682</v>
      </c>
    </row>
    <row r="366" spans="1:20" x14ac:dyDescent="0.25">
      <c r="A366" t="s">
        <v>1445</v>
      </c>
      <c r="B366" t="s">
        <v>1445</v>
      </c>
      <c r="C366" t="s">
        <v>1448</v>
      </c>
      <c r="D366" t="s">
        <v>1759</v>
      </c>
      <c r="E366">
        <v>78.068661599999999</v>
      </c>
      <c r="F366">
        <v>0.20770243799999999</v>
      </c>
      <c r="G366">
        <v>2252.5257609999999</v>
      </c>
      <c r="H366">
        <v>11.632104890000001</v>
      </c>
      <c r="I366">
        <v>3.589112466</v>
      </c>
      <c r="J366">
        <v>0.35944778399999999</v>
      </c>
      <c r="K366">
        <v>41.033350810000002</v>
      </c>
      <c r="L366">
        <v>7.7988610060000001</v>
      </c>
      <c r="M366">
        <v>55</v>
      </c>
      <c r="N366" t="s">
        <v>1698</v>
      </c>
      <c r="O366" t="s">
        <v>1449</v>
      </c>
      <c r="Q366" t="s">
        <v>1682</v>
      </c>
      <c r="R366" t="s">
        <v>105</v>
      </c>
      <c r="S366" t="s">
        <v>27</v>
      </c>
      <c r="T366" t="s">
        <v>1695</v>
      </c>
    </row>
    <row r="367" spans="1:20" x14ac:dyDescent="0.25">
      <c r="A367" t="s">
        <v>1450</v>
      </c>
      <c r="B367" t="s">
        <v>1450</v>
      </c>
      <c r="C367" t="s">
        <v>1452</v>
      </c>
      <c r="D367" t="s">
        <v>1758</v>
      </c>
      <c r="E367">
        <v>28.806868739999999</v>
      </c>
      <c r="F367">
        <v>0.26267932399999999</v>
      </c>
      <c r="G367">
        <v>253.4129628</v>
      </c>
      <c r="H367">
        <v>10.230345789999999</v>
      </c>
      <c r="I367">
        <v>3.1030681549999999</v>
      </c>
      <c r="J367">
        <v>0.44247456800000001</v>
      </c>
      <c r="K367">
        <v>16.778100739999999</v>
      </c>
      <c r="L367">
        <v>12.82630324</v>
      </c>
      <c r="M367">
        <v>11</v>
      </c>
      <c r="N367" t="s">
        <v>1689</v>
      </c>
      <c r="O367" t="s">
        <v>1453</v>
      </c>
      <c r="Q367" t="s">
        <v>1682</v>
      </c>
      <c r="R367" t="s">
        <v>52</v>
      </c>
      <c r="S367" t="s">
        <v>52</v>
      </c>
      <c r="T367" t="s">
        <v>1682</v>
      </c>
    </row>
    <row r="368" spans="1:20" x14ac:dyDescent="0.25">
      <c r="A368" t="s">
        <v>1454</v>
      </c>
      <c r="B368" t="s">
        <v>1454</v>
      </c>
      <c r="C368" t="s">
        <v>1456</v>
      </c>
      <c r="D368" t="s">
        <v>1757</v>
      </c>
      <c r="E368">
        <v>13.910443239999999</v>
      </c>
      <c r="F368">
        <v>0.61478968300000003</v>
      </c>
      <c r="G368">
        <v>18.978077620000001</v>
      </c>
      <c r="H368">
        <v>4.2498061380000003</v>
      </c>
      <c r="I368">
        <v>1.2509464480000001</v>
      </c>
      <c r="J368">
        <v>1.037042866</v>
      </c>
      <c r="K368">
        <v>8.6929579520000004</v>
      </c>
      <c r="L368">
        <v>8.8388785530000007</v>
      </c>
      <c r="M368">
        <v>21</v>
      </c>
      <c r="N368" t="s">
        <v>1698</v>
      </c>
      <c r="O368" t="s">
        <v>1457</v>
      </c>
      <c r="Q368" t="s">
        <v>1682</v>
      </c>
      <c r="R368" t="s">
        <v>144</v>
      </c>
      <c r="S368" t="s">
        <v>27</v>
      </c>
      <c r="T368" t="s">
        <v>1695</v>
      </c>
    </row>
    <row r="369" spans="1:20" x14ac:dyDescent="0.25">
      <c r="A369" t="s">
        <v>1458</v>
      </c>
      <c r="B369" t="s">
        <v>1458</v>
      </c>
      <c r="C369" t="s">
        <v>1459</v>
      </c>
      <c r="D369" t="s">
        <v>1756</v>
      </c>
      <c r="E369">
        <v>52.022735060000002</v>
      </c>
      <c r="F369">
        <v>0.20322428000000001</v>
      </c>
      <c r="G369">
        <v>1463.355088</v>
      </c>
      <c r="H369">
        <v>20.95795455</v>
      </c>
      <c r="I369">
        <v>3.7838444330000001</v>
      </c>
      <c r="J369">
        <v>0.195027056</v>
      </c>
      <c r="K369">
        <v>31.552862390000001</v>
      </c>
      <c r="L369">
        <v>13.65755637</v>
      </c>
      <c r="M369">
        <v>47</v>
      </c>
      <c r="N369" t="s">
        <v>1682</v>
      </c>
      <c r="O369" t="s">
        <v>1460</v>
      </c>
      <c r="Q369" t="s">
        <v>1682</v>
      </c>
      <c r="R369" t="s">
        <v>163</v>
      </c>
      <c r="S369" t="s">
        <v>163</v>
      </c>
      <c r="T369" t="s">
        <v>1682</v>
      </c>
    </row>
    <row r="370" spans="1:20" x14ac:dyDescent="0.25">
      <c r="A370" t="s">
        <v>1461</v>
      </c>
      <c r="B370" t="s">
        <v>1461</v>
      </c>
      <c r="C370" t="s">
        <v>1459</v>
      </c>
      <c r="D370" t="s">
        <v>1755</v>
      </c>
      <c r="E370">
        <v>36.239782759999997</v>
      </c>
      <c r="F370">
        <v>0.32398351199999997</v>
      </c>
      <c r="G370">
        <v>443.58389299999999</v>
      </c>
      <c r="H370">
        <v>11.850817960000001</v>
      </c>
      <c r="I370">
        <v>1.5430785</v>
      </c>
      <c r="J370">
        <v>0.28500841799999999</v>
      </c>
      <c r="K370">
        <v>19.25584933</v>
      </c>
      <c r="L370">
        <v>16.078961339999999</v>
      </c>
      <c r="M370">
        <v>54</v>
      </c>
      <c r="N370" t="s">
        <v>1682</v>
      </c>
      <c r="O370" t="s">
        <v>1462</v>
      </c>
      <c r="P370" t="s">
        <v>1682</v>
      </c>
      <c r="Q370" t="s">
        <v>1682</v>
      </c>
      <c r="R370" t="s">
        <v>163</v>
      </c>
      <c r="S370" t="s">
        <v>163</v>
      </c>
      <c r="T370" t="s">
        <v>1682</v>
      </c>
    </row>
    <row r="371" spans="1:20" x14ac:dyDescent="0.25">
      <c r="A371" t="s">
        <v>1463</v>
      </c>
      <c r="B371" t="s">
        <v>1463</v>
      </c>
      <c r="C371" t="s">
        <v>1464</v>
      </c>
      <c r="D371" t="s">
        <v>1754</v>
      </c>
      <c r="E371">
        <v>117.9278776</v>
      </c>
      <c r="F371">
        <v>9.0355229999999995E-2</v>
      </c>
      <c r="G371">
        <v>9217.1713650000002</v>
      </c>
      <c r="H371">
        <v>28.986861860000001</v>
      </c>
      <c r="I371">
        <v>13.396930100000001</v>
      </c>
      <c r="J371">
        <v>0.15574365900000001</v>
      </c>
      <c r="K371">
        <v>78.297394159999996</v>
      </c>
      <c r="L371">
        <v>13.216462870000001</v>
      </c>
      <c r="M371">
        <v>155</v>
      </c>
      <c r="N371" t="s">
        <v>1689</v>
      </c>
      <c r="O371" t="s">
        <v>1465</v>
      </c>
      <c r="P371" t="s">
        <v>1682</v>
      </c>
      <c r="Q371" t="s">
        <v>1682</v>
      </c>
      <c r="R371" t="s">
        <v>325</v>
      </c>
      <c r="S371" t="s">
        <v>44</v>
      </c>
      <c r="T371" t="s">
        <v>1682</v>
      </c>
    </row>
    <row r="372" spans="1:20" x14ac:dyDescent="0.25">
      <c r="A372" t="s">
        <v>1466</v>
      </c>
      <c r="B372" t="s">
        <v>1466</v>
      </c>
      <c r="C372" t="s">
        <v>1464</v>
      </c>
      <c r="D372" t="s">
        <v>1753</v>
      </c>
      <c r="E372">
        <v>117.9278776</v>
      </c>
      <c r="F372">
        <v>9.0355229999999995E-2</v>
      </c>
      <c r="G372">
        <v>9217.1713650000002</v>
      </c>
      <c r="H372">
        <v>28.986861860000001</v>
      </c>
      <c r="I372">
        <v>13.396930100000001</v>
      </c>
      <c r="J372">
        <v>0.15574365900000001</v>
      </c>
      <c r="K372">
        <v>78.297394159999996</v>
      </c>
      <c r="L372">
        <v>13.216462870000001</v>
      </c>
      <c r="M372">
        <v>115</v>
      </c>
      <c r="N372" t="s">
        <v>1684</v>
      </c>
      <c r="O372" t="s">
        <v>1467</v>
      </c>
      <c r="Q372" t="s">
        <v>1682</v>
      </c>
      <c r="R372" t="s">
        <v>325</v>
      </c>
      <c r="S372" t="s">
        <v>44</v>
      </c>
      <c r="T372" t="s">
        <v>1682</v>
      </c>
    </row>
    <row r="373" spans="1:20" x14ac:dyDescent="0.25">
      <c r="A373" t="s">
        <v>1469</v>
      </c>
      <c r="B373" t="s">
        <v>1469</v>
      </c>
      <c r="C373" t="s">
        <v>1470</v>
      </c>
      <c r="D373" t="s">
        <v>1752</v>
      </c>
      <c r="E373">
        <v>54.803023320000001</v>
      </c>
      <c r="F373">
        <v>0.25165586600000001</v>
      </c>
      <c r="G373">
        <v>2809.367084</v>
      </c>
      <c r="H373">
        <v>12.45129871</v>
      </c>
      <c r="I373">
        <v>3.049156934</v>
      </c>
      <c r="J373">
        <v>0.40844138099999999</v>
      </c>
      <c r="K373">
        <v>29.417483310000001</v>
      </c>
      <c r="L373">
        <v>18.617009459999998</v>
      </c>
      <c r="M373">
        <v>66</v>
      </c>
      <c r="N373" t="s">
        <v>1682</v>
      </c>
      <c r="O373" t="s">
        <v>1471</v>
      </c>
      <c r="Q373" t="s">
        <v>1682</v>
      </c>
      <c r="R373" t="s">
        <v>30</v>
      </c>
      <c r="S373" t="s">
        <v>27</v>
      </c>
      <c r="T373" t="s">
        <v>1682</v>
      </c>
    </row>
    <row r="374" spans="1:20" x14ac:dyDescent="0.25">
      <c r="A374" t="s">
        <v>1472</v>
      </c>
      <c r="B374" t="s">
        <v>1472</v>
      </c>
      <c r="C374" t="s">
        <v>1474</v>
      </c>
      <c r="D374" t="s">
        <v>1751</v>
      </c>
      <c r="E374">
        <v>28.847916080000001</v>
      </c>
      <c r="F374">
        <v>0.52683872600000003</v>
      </c>
      <c r="G374">
        <v>707.11534740000002</v>
      </c>
      <c r="H374">
        <v>5.7909591840000001</v>
      </c>
      <c r="I374">
        <v>1.78025448</v>
      </c>
      <c r="J374">
        <v>1.0155711869999999</v>
      </c>
      <c r="K374">
        <v>17.54104354</v>
      </c>
      <c r="L374">
        <v>19.53033641</v>
      </c>
      <c r="M374">
        <v>47</v>
      </c>
      <c r="N374" t="s">
        <v>1689</v>
      </c>
      <c r="O374" t="s">
        <v>1475</v>
      </c>
      <c r="Q374" t="s">
        <v>1682</v>
      </c>
      <c r="R374" t="s">
        <v>194</v>
      </c>
      <c r="S374" t="s">
        <v>27</v>
      </c>
      <c r="T374" t="s">
        <v>1682</v>
      </c>
    </row>
    <row r="375" spans="1:20" x14ac:dyDescent="0.25">
      <c r="A375" t="s">
        <v>1476</v>
      </c>
      <c r="B375" t="s">
        <v>1476</v>
      </c>
      <c r="C375" t="s">
        <v>1478</v>
      </c>
      <c r="D375" t="s">
        <v>1750</v>
      </c>
      <c r="E375">
        <v>52.004606090000003</v>
      </c>
      <c r="F375">
        <v>0.25532336799999999</v>
      </c>
      <c r="G375">
        <v>562.65566590000003</v>
      </c>
      <c r="H375">
        <v>10.629537770000001</v>
      </c>
      <c r="I375">
        <v>2.7387040730000001</v>
      </c>
      <c r="J375">
        <v>0.47922931899999999</v>
      </c>
      <c r="K375">
        <v>25.715432719999999</v>
      </c>
      <c r="L375">
        <v>21.40954013</v>
      </c>
      <c r="M375">
        <v>41</v>
      </c>
      <c r="N375" t="s">
        <v>1695</v>
      </c>
      <c r="O375" t="s">
        <v>1479</v>
      </c>
      <c r="Q375" t="s">
        <v>1695</v>
      </c>
      <c r="R375" t="s">
        <v>30</v>
      </c>
      <c r="S375" t="s">
        <v>27</v>
      </c>
      <c r="T375" t="s">
        <v>1695</v>
      </c>
    </row>
    <row r="376" spans="1:20" x14ac:dyDescent="0.25">
      <c r="A376" t="s">
        <v>1480</v>
      </c>
      <c r="B376" t="s">
        <v>1480</v>
      </c>
      <c r="C376" t="s">
        <v>1482</v>
      </c>
      <c r="D376" t="s">
        <v>1749</v>
      </c>
      <c r="E376">
        <v>20.507962119999998</v>
      </c>
      <c r="F376">
        <v>0.27893195700000001</v>
      </c>
      <c r="G376">
        <v>98.390323519999995</v>
      </c>
      <c r="H376">
        <v>8.9719268690000007</v>
      </c>
      <c r="I376">
        <v>2.056167447</v>
      </c>
      <c r="J376">
        <v>0.53894913</v>
      </c>
      <c r="K376">
        <v>10.45022842</v>
      </c>
      <c r="L376">
        <v>18.69174331</v>
      </c>
      <c r="M376">
        <v>23</v>
      </c>
      <c r="N376" t="s">
        <v>1695</v>
      </c>
      <c r="O376" t="s">
        <v>1483</v>
      </c>
      <c r="Q376" t="s">
        <v>1695</v>
      </c>
      <c r="R376" t="s">
        <v>30</v>
      </c>
      <c r="S376" t="s">
        <v>27</v>
      </c>
      <c r="T376" t="s">
        <v>1695</v>
      </c>
    </row>
    <row r="377" spans="1:20" x14ac:dyDescent="0.25">
      <c r="A377" t="s">
        <v>1484</v>
      </c>
      <c r="B377" t="s">
        <v>1484</v>
      </c>
      <c r="C377" t="s">
        <v>1482</v>
      </c>
      <c r="D377" t="s">
        <v>1748</v>
      </c>
      <c r="E377">
        <v>19.97602345</v>
      </c>
      <c r="F377">
        <v>0.40886662000000001</v>
      </c>
      <c r="G377">
        <v>65.16424327</v>
      </c>
      <c r="H377">
        <v>6.7426446540000002</v>
      </c>
      <c r="I377">
        <v>1.4452932270000001</v>
      </c>
      <c r="J377">
        <v>0.69321275900000001</v>
      </c>
      <c r="K377">
        <v>10.196650679999999</v>
      </c>
      <c r="L377">
        <v>16.0522466</v>
      </c>
      <c r="M377">
        <v>20</v>
      </c>
      <c r="N377" t="s">
        <v>1695</v>
      </c>
      <c r="O377" t="s">
        <v>1485</v>
      </c>
      <c r="Q377" t="s">
        <v>1695</v>
      </c>
      <c r="R377" t="s">
        <v>30</v>
      </c>
      <c r="S377" t="s">
        <v>27</v>
      </c>
      <c r="T377" t="s">
        <v>1695</v>
      </c>
    </row>
    <row r="378" spans="1:20" x14ac:dyDescent="0.25">
      <c r="A378" t="s">
        <v>1486</v>
      </c>
      <c r="B378" t="s">
        <v>1486</v>
      </c>
      <c r="C378" t="s">
        <v>1487</v>
      </c>
      <c r="D378" t="s">
        <v>1747</v>
      </c>
      <c r="E378">
        <v>17.28241392</v>
      </c>
      <c r="F378">
        <v>1.0527402880000001</v>
      </c>
      <c r="G378">
        <v>25.758464799999999</v>
      </c>
      <c r="H378">
        <v>4.0671039259999997</v>
      </c>
      <c r="I378">
        <v>0.93920690799999995</v>
      </c>
      <c r="J378">
        <v>1.1263137030000001</v>
      </c>
      <c r="K378">
        <v>11.323158340000001</v>
      </c>
      <c r="L378">
        <v>9.5638930220000002</v>
      </c>
      <c r="M378">
        <v>28</v>
      </c>
      <c r="N378" t="s">
        <v>1689</v>
      </c>
      <c r="O378" t="s">
        <v>1488</v>
      </c>
      <c r="Q378" t="s">
        <v>1682</v>
      </c>
      <c r="R378" t="s">
        <v>681</v>
      </c>
      <c r="S378" t="s">
        <v>27</v>
      </c>
      <c r="T378" t="s">
        <v>1682</v>
      </c>
    </row>
    <row r="379" spans="1:20" x14ac:dyDescent="0.25">
      <c r="A379" t="s">
        <v>1489</v>
      </c>
      <c r="B379" t="s">
        <v>1489</v>
      </c>
      <c r="C379" t="s">
        <v>1490</v>
      </c>
      <c r="D379" t="s">
        <v>1746</v>
      </c>
      <c r="E379">
        <v>44.377449919999997</v>
      </c>
      <c r="F379">
        <v>0.19388735700000001</v>
      </c>
      <c r="G379">
        <v>1883.8878050000001</v>
      </c>
      <c r="H379">
        <v>14.596405969999999</v>
      </c>
      <c r="I379">
        <v>3.5440442640000001</v>
      </c>
      <c r="J379">
        <v>0.35372824600000002</v>
      </c>
      <c r="K379">
        <v>23.348322150000001</v>
      </c>
      <c r="L379">
        <v>18.301218420000001</v>
      </c>
      <c r="M379">
        <v>68</v>
      </c>
      <c r="N379" t="s">
        <v>1689</v>
      </c>
      <c r="O379" t="s">
        <v>1491</v>
      </c>
      <c r="P379" t="s">
        <v>1682</v>
      </c>
      <c r="Q379" t="s">
        <v>1682</v>
      </c>
      <c r="R379" t="s">
        <v>30</v>
      </c>
      <c r="S379" t="s">
        <v>27</v>
      </c>
      <c r="T379" t="s">
        <v>1682</v>
      </c>
    </row>
    <row r="380" spans="1:20" x14ac:dyDescent="0.25">
      <c r="A380" t="s">
        <v>1492</v>
      </c>
      <c r="B380" t="s">
        <v>1687</v>
      </c>
      <c r="C380" t="s">
        <v>1686</v>
      </c>
      <c r="D380" t="s">
        <v>1685</v>
      </c>
      <c r="E380">
        <v>24.97865234</v>
      </c>
      <c r="F380">
        <v>2.028049158</v>
      </c>
      <c r="G380">
        <v>411.04156870000003</v>
      </c>
      <c r="H380">
        <v>5.8786442240000003</v>
      </c>
      <c r="I380">
        <v>1.137615738</v>
      </c>
      <c r="J380">
        <v>1.627238776</v>
      </c>
      <c r="K380">
        <v>20.982528840000001</v>
      </c>
      <c r="L380">
        <v>25.320883500000001</v>
      </c>
      <c r="M380">
        <v>16</v>
      </c>
      <c r="N380" t="s">
        <v>1695</v>
      </c>
      <c r="O380" t="s">
        <v>1745</v>
      </c>
      <c r="Q380" t="s">
        <v>1695</v>
      </c>
      <c r="R380" t="s">
        <v>71</v>
      </c>
      <c r="S380" t="s">
        <v>27</v>
      </c>
      <c r="T380" t="s">
        <v>1695</v>
      </c>
    </row>
    <row r="381" spans="1:20" x14ac:dyDescent="0.25">
      <c r="A381" t="s">
        <v>1497</v>
      </c>
      <c r="B381" t="s">
        <v>1497</v>
      </c>
      <c r="C381" t="s">
        <v>1498</v>
      </c>
      <c r="D381" t="s">
        <v>1744</v>
      </c>
      <c r="E381">
        <v>14.73508738</v>
      </c>
      <c r="F381">
        <v>0.50382418200000001</v>
      </c>
      <c r="G381">
        <v>29.209610210000001</v>
      </c>
      <c r="H381">
        <v>6.8263374629999998</v>
      </c>
      <c r="I381">
        <v>2.107595313</v>
      </c>
      <c r="J381">
        <v>0.65079813399999997</v>
      </c>
      <c r="K381">
        <v>10.64992966</v>
      </c>
      <c r="L381">
        <v>10.78760692</v>
      </c>
      <c r="M381">
        <v>18</v>
      </c>
      <c r="N381" t="s">
        <v>1695</v>
      </c>
      <c r="O381" t="s">
        <v>1499</v>
      </c>
      <c r="Q381" t="s">
        <v>1695</v>
      </c>
      <c r="R381" t="s">
        <v>71</v>
      </c>
      <c r="S381" t="s">
        <v>27</v>
      </c>
      <c r="T381" t="s">
        <v>1695</v>
      </c>
    </row>
    <row r="382" spans="1:20" x14ac:dyDescent="0.25">
      <c r="A382" t="s">
        <v>1501</v>
      </c>
      <c r="B382" t="s">
        <v>1501</v>
      </c>
      <c r="C382" t="s">
        <v>1502</v>
      </c>
      <c r="D382" t="s">
        <v>1743</v>
      </c>
      <c r="E382">
        <v>115.7918559</v>
      </c>
      <c r="F382">
        <v>7.8346142999999993E-2</v>
      </c>
      <c r="G382">
        <v>5698.883245</v>
      </c>
      <c r="H382">
        <v>24.708005249999999</v>
      </c>
      <c r="I382">
        <v>13.891602219999999</v>
      </c>
      <c r="J382">
        <v>0.14385276599999999</v>
      </c>
      <c r="K382">
        <v>74.831474049999997</v>
      </c>
      <c r="L382">
        <v>9.6340568189999995</v>
      </c>
      <c r="M382">
        <v>128</v>
      </c>
      <c r="N382" t="s">
        <v>1689</v>
      </c>
      <c r="O382" t="s">
        <v>1503</v>
      </c>
      <c r="P382" t="s">
        <v>1682</v>
      </c>
      <c r="Q382" t="s">
        <v>1682</v>
      </c>
      <c r="R382" t="s">
        <v>325</v>
      </c>
      <c r="S382" t="s">
        <v>44</v>
      </c>
      <c r="T382" t="s">
        <v>1682</v>
      </c>
    </row>
    <row r="383" spans="1:20" x14ac:dyDescent="0.25">
      <c r="A383" t="s">
        <v>1504</v>
      </c>
      <c r="B383" t="s">
        <v>1504</v>
      </c>
      <c r="C383" t="s">
        <v>1502</v>
      </c>
      <c r="D383" t="s">
        <v>1742</v>
      </c>
      <c r="E383">
        <v>100.1035103</v>
      </c>
      <c r="F383">
        <v>9.9867433000000005E-2</v>
      </c>
      <c r="G383">
        <v>3610.8561610000002</v>
      </c>
      <c r="H383">
        <v>19.283876530000001</v>
      </c>
      <c r="I383">
        <v>9.1578898469999999</v>
      </c>
      <c r="J383">
        <v>0.19923545100000001</v>
      </c>
      <c r="K383">
        <v>57.351423029999999</v>
      </c>
      <c r="L383">
        <v>13.410975390000001</v>
      </c>
      <c r="M383">
        <v>80</v>
      </c>
      <c r="N383" t="s">
        <v>1682</v>
      </c>
      <c r="O383" t="s">
        <v>1505</v>
      </c>
      <c r="Q383" t="s">
        <v>1682</v>
      </c>
      <c r="R383" t="s">
        <v>325</v>
      </c>
      <c r="S383" t="s">
        <v>44</v>
      </c>
      <c r="T383" t="s">
        <v>1682</v>
      </c>
    </row>
    <row r="384" spans="1:20" x14ac:dyDescent="0.25">
      <c r="A384" t="s">
        <v>1506</v>
      </c>
      <c r="B384" t="s">
        <v>1506</v>
      </c>
      <c r="C384" t="s">
        <v>1502</v>
      </c>
      <c r="D384" t="s">
        <v>1741</v>
      </c>
      <c r="E384">
        <v>82.201926650000004</v>
      </c>
      <c r="F384">
        <v>6.8251853000000001E-2</v>
      </c>
      <c r="G384">
        <v>2553.8512449999998</v>
      </c>
      <c r="H384">
        <v>28.90703443</v>
      </c>
      <c r="I384">
        <v>16.01051854</v>
      </c>
      <c r="J384">
        <v>0.135651572</v>
      </c>
      <c r="K384">
        <v>55.741441899999998</v>
      </c>
      <c r="L384">
        <v>9.9643557769999997</v>
      </c>
      <c r="M384">
        <v>72</v>
      </c>
      <c r="N384" t="s">
        <v>1684</v>
      </c>
      <c r="O384" t="s">
        <v>1508</v>
      </c>
      <c r="Q384" t="s">
        <v>1682</v>
      </c>
      <c r="R384" t="s">
        <v>325</v>
      </c>
      <c r="S384" t="s">
        <v>44</v>
      </c>
      <c r="T384" t="s">
        <v>1682</v>
      </c>
    </row>
    <row r="385" spans="1:20" x14ac:dyDescent="0.25">
      <c r="A385" t="s">
        <v>1509</v>
      </c>
      <c r="B385" t="s">
        <v>1740</v>
      </c>
      <c r="C385" t="s">
        <v>327</v>
      </c>
      <c r="D385" t="s">
        <v>1739</v>
      </c>
      <c r="E385">
        <v>123.2120879</v>
      </c>
      <c r="F385">
        <v>6.7168202999999996E-2</v>
      </c>
      <c r="G385">
        <v>11634.9398</v>
      </c>
      <c r="H385">
        <v>39.043334059999999</v>
      </c>
      <c r="I385">
        <v>18.93804776</v>
      </c>
      <c r="J385">
        <v>0.116013177</v>
      </c>
      <c r="K385">
        <v>85.819389439999995</v>
      </c>
      <c r="L385">
        <v>11.55938933</v>
      </c>
      <c r="M385">
        <v>86</v>
      </c>
      <c r="N385" t="s">
        <v>1682</v>
      </c>
      <c r="O385" t="s">
        <v>1510</v>
      </c>
      <c r="Q385" t="s">
        <v>1682</v>
      </c>
      <c r="R385" t="s">
        <v>325</v>
      </c>
      <c r="S385" t="s">
        <v>44</v>
      </c>
      <c r="T385" t="s">
        <v>1682</v>
      </c>
    </row>
    <row r="386" spans="1:20" x14ac:dyDescent="0.25">
      <c r="A386" t="s">
        <v>1513</v>
      </c>
      <c r="B386" t="s">
        <v>1513</v>
      </c>
      <c r="C386" t="s">
        <v>1512</v>
      </c>
      <c r="D386" t="s">
        <v>1738</v>
      </c>
      <c r="E386" t="s">
        <v>25</v>
      </c>
      <c r="F386" t="s">
        <v>25</v>
      </c>
      <c r="G386" t="s">
        <v>25</v>
      </c>
      <c r="H386" t="s">
        <v>25</v>
      </c>
      <c r="I386" t="s">
        <v>25</v>
      </c>
      <c r="J386" t="s">
        <v>25</v>
      </c>
      <c r="K386" t="s">
        <v>25</v>
      </c>
      <c r="L386" t="s">
        <v>25</v>
      </c>
      <c r="M386">
        <v>29</v>
      </c>
      <c r="N386" t="s">
        <v>1698</v>
      </c>
      <c r="O386" t="s">
        <v>1514</v>
      </c>
      <c r="Q386" t="s">
        <v>1682</v>
      </c>
      <c r="R386" t="s">
        <v>144</v>
      </c>
      <c r="S386" t="s">
        <v>27</v>
      </c>
      <c r="T386" t="s">
        <v>1695</v>
      </c>
    </row>
    <row r="387" spans="1:20" x14ac:dyDescent="0.25">
      <c r="A387" t="s">
        <v>1515</v>
      </c>
      <c r="B387" t="s">
        <v>1515</v>
      </c>
      <c r="C387" t="s">
        <v>1512</v>
      </c>
      <c r="D387" t="s">
        <v>1738</v>
      </c>
      <c r="E387" t="s">
        <v>25</v>
      </c>
      <c r="F387" t="s">
        <v>25</v>
      </c>
      <c r="G387" t="s">
        <v>25</v>
      </c>
      <c r="H387" t="s">
        <v>25</v>
      </c>
      <c r="I387" t="s">
        <v>25</v>
      </c>
      <c r="J387" t="s">
        <v>25</v>
      </c>
      <c r="K387" t="s">
        <v>25</v>
      </c>
      <c r="L387" t="s">
        <v>25</v>
      </c>
      <c r="M387">
        <v>23</v>
      </c>
      <c r="N387" t="s">
        <v>1698</v>
      </c>
      <c r="O387" t="s">
        <v>1514</v>
      </c>
      <c r="Q387" t="s">
        <v>1682</v>
      </c>
      <c r="R387" t="s">
        <v>144</v>
      </c>
      <c r="S387" t="s">
        <v>27</v>
      </c>
      <c r="T387" t="s">
        <v>1695</v>
      </c>
    </row>
    <row r="388" spans="1:20" x14ac:dyDescent="0.25">
      <c r="A388" t="s">
        <v>1517</v>
      </c>
      <c r="B388" t="s">
        <v>1517</v>
      </c>
      <c r="C388" t="s">
        <v>1519</v>
      </c>
      <c r="D388" t="s">
        <v>1737</v>
      </c>
      <c r="E388">
        <v>30.768398959999999</v>
      </c>
      <c r="F388">
        <v>0.53315737200000002</v>
      </c>
      <c r="G388">
        <v>414.56840140000003</v>
      </c>
      <c r="H388">
        <v>7.0921181889999998</v>
      </c>
      <c r="I388">
        <v>1.679181461</v>
      </c>
      <c r="J388">
        <v>0.825380106</v>
      </c>
      <c r="K388">
        <v>17.956973250000001</v>
      </c>
      <c r="L388">
        <v>21.709814869999999</v>
      </c>
      <c r="M388">
        <v>44</v>
      </c>
      <c r="N388" t="s">
        <v>1689</v>
      </c>
      <c r="O388" t="s">
        <v>1520</v>
      </c>
      <c r="Q388" t="s">
        <v>1682</v>
      </c>
      <c r="R388" t="s">
        <v>30</v>
      </c>
      <c r="S388" t="s">
        <v>27</v>
      </c>
      <c r="T388" t="s">
        <v>1682</v>
      </c>
    </row>
    <row r="389" spans="1:20" x14ac:dyDescent="0.25">
      <c r="A389" t="s">
        <v>1521</v>
      </c>
      <c r="B389" t="s">
        <v>1521</v>
      </c>
      <c r="C389" t="s">
        <v>1523</v>
      </c>
      <c r="D389" t="s">
        <v>1736</v>
      </c>
      <c r="E389">
        <v>11.300785319999999</v>
      </c>
      <c r="F389">
        <v>0.52178222100000005</v>
      </c>
      <c r="G389">
        <v>13.005328990000001</v>
      </c>
      <c r="H389">
        <v>4.6722860390000003</v>
      </c>
      <c r="I389">
        <v>1.421194611</v>
      </c>
      <c r="J389">
        <v>1.06904048</v>
      </c>
      <c r="K389">
        <v>6.9569616769999998</v>
      </c>
      <c r="L389">
        <v>11.03367736</v>
      </c>
      <c r="M389">
        <v>11</v>
      </c>
      <c r="N389" t="s">
        <v>1698</v>
      </c>
      <c r="O389" t="s">
        <v>1524</v>
      </c>
      <c r="Q389" t="s">
        <v>1682</v>
      </c>
      <c r="R389" t="s">
        <v>226</v>
      </c>
      <c r="S389" t="s">
        <v>27</v>
      </c>
      <c r="T389" t="s">
        <v>1695</v>
      </c>
    </row>
    <row r="390" spans="1:20" x14ac:dyDescent="0.25">
      <c r="A390" t="s">
        <v>1525</v>
      </c>
      <c r="B390" t="s">
        <v>1687</v>
      </c>
      <c r="C390" t="s">
        <v>1686</v>
      </c>
      <c r="D390" t="s">
        <v>1685</v>
      </c>
      <c r="E390">
        <v>24.97865234</v>
      </c>
      <c r="F390">
        <v>2.028049158</v>
      </c>
      <c r="G390">
        <v>411.04156870000003</v>
      </c>
      <c r="H390">
        <v>5.8786442240000003</v>
      </c>
      <c r="I390">
        <v>1.137615738</v>
      </c>
      <c r="J390">
        <v>1.627238776</v>
      </c>
      <c r="K390">
        <v>20.982528840000001</v>
      </c>
      <c r="L390">
        <v>25.320883500000001</v>
      </c>
      <c r="M390">
        <v>38</v>
      </c>
      <c r="N390" t="s">
        <v>1682</v>
      </c>
      <c r="O390" t="s">
        <v>1735</v>
      </c>
      <c r="Q390" t="s">
        <v>1682</v>
      </c>
      <c r="R390" t="s">
        <v>30</v>
      </c>
      <c r="S390" t="s">
        <v>27</v>
      </c>
      <c r="T390" t="s">
        <v>1682</v>
      </c>
    </row>
    <row r="391" spans="1:20" x14ac:dyDescent="0.25">
      <c r="A391" t="s">
        <v>1526</v>
      </c>
      <c r="B391" t="s">
        <v>1526</v>
      </c>
      <c r="C391" t="s">
        <v>1525</v>
      </c>
      <c r="D391" t="s">
        <v>1734</v>
      </c>
      <c r="E391">
        <v>17.513952289999999</v>
      </c>
      <c r="F391">
        <v>0.41035189500000002</v>
      </c>
      <c r="G391">
        <v>71.78994179</v>
      </c>
      <c r="H391">
        <v>6.29573787</v>
      </c>
      <c r="I391">
        <v>1.6056969029999999</v>
      </c>
      <c r="J391">
        <v>0.90953048199999997</v>
      </c>
      <c r="K391">
        <v>9.1661379840000006</v>
      </c>
      <c r="L391">
        <v>17.183864790000001</v>
      </c>
      <c r="M391">
        <v>23</v>
      </c>
      <c r="N391" t="s">
        <v>1682</v>
      </c>
      <c r="O391" t="s">
        <v>1528</v>
      </c>
      <c r="Q391" t="s">
        <v>1682</v>
      </c>
      <c r="R391" t="s">
        <v>30</v>
      </c>
      <c r="S391" t="s">
        <v>27</v>
      </c>
      <c r="T391" t="s">
        <v>1682</v>
      </c>
    </row>
    <row r="392" spans="1:20" x14ac:dyDescent="0.25">
      <c r="A392" t="s">
        <v>1529</v>
      </c>
      <c r="B392" t="s">
        <v>1529</v>
      </c>
      <c r="C392" t="s">
        <v>1525</v>
      </c>
      <c r="D392" t="s">
        <v>1733</v>
      </c>
      <c r="E392">
        <v>22.771265419999999</v>
      </c>
      <c r="F392">
        <v>0.30642793699999998</v>
      </c>
      <c r="G392">
        <v>149.9295118</v>
      </c>
      <c r="H392">
        <v>8.0382163700000007</v>
      </c>
      <c r="I392">
        <v>1.909825562</v>
      </c>
      <c r="J392">
        <v>0.64356120000000006</v>
      </c>
      <c r="K392">
        <v>11.265126629999999</v>
      </c>
      <c r="L392">
        <v>13.27270994</v>
      </c>
      <c r="M392">
        <v>25</v>
      </c>
      <c r="N392" t="s">
        <v>1682</v>
      </c>
      <c r="O392" t="s">
        <v>1530</v>
      </c>
      <c r="Q392" t="s">
        <v>1682</v>
      </c>
      <c r="R392" t="s">
        <v>30</v>
      </c>
      <c r="S392" t="s">
        <v>27</v>
      </c>
      <c r="T392" t="s">
        <v>1682</v>
      </c>
    </row>
    <row r="393" spans="1:20" x14ac:dyDescent="0.25">
      <c r="A393" t="s">
        <v>1531</v>
      </c>
      <c r="B393" t="s">
        <v>1531</v>
      </c>
      <c r="C393" t="s">
        <v>1525</v>
      </c>
      <c r="D393" t="s">
        <v>1732</v>
      </c>
      <c r="E393">
        <v>14.647380220000001</v>
      </c>
      <c r="F393">
        <v>0.41417335799999999</v>
      </c>
      <c r="G393">
        <v>42.685023170000001</v>
      </c>
      <c r="H393">
        <v>5.444858891</v>
      </c>
      <c r="I393">
        <v>1.493676561</v>
      </c>
      <c r="J393">
        <v>1.08582008</v>
      </c>
      <c r="K393">
        <v>7.5651649150000004</v>
      </c>
      <c r="L393">
        <v>16.128616910000002</v>
      </c>
      <c r="M393">
        <v>9</v>
      </c>
      <c r="N393" t="s">
        <v>1682</v>
      </c>
      <c r="O393" t="s">
        <v>1532</v>
      </c>
      <c r="Q393" t="s">
        <v>1682</v>
      </c>
      <c r="R393" t="s">
        <v>30</v>
      </c>
      <c r="S393" t="s">
        <v>27</v>
      </c>
      <c r="T393" t="s">
        <v>1682</v>
      </c>
    </row>
    <row r="394" spans="1:20" x14ac:dyDescent="0.25">
      <c r="A394" t="s">
        <v>1533</v>
      </c>
      <c r="B394" t="s">
        <v>1533</v>
      </c>
      <c r="C394" t="s">
        <v>1535</v>
      </c>
      <c r="D394" t="s">
        <v>1731</v>
      </c>
      <c r="E394">
        <v>20.1645407</v>
      </c>
      <c r="F394">
        <v>0.39847003399999997</v>
      </c>
      <c r="G394">
        <v>62.402377139999999</v>
      </c>
      <c r="H394">
        <v>7.1898544319999997</v>
      </c>
      <c r="I394">
        <v>1.7205459110000001</v>
      </c>
      <c r="J394">
        <v>0.63136220099999996</v>
      </c>
      <c r="K394">
        <v>10.83893666</v>
      </c>
      <c r="L394">
        <v>16.394355619999999</v>
      </c>
      <c r="M394">
        <v>16</v>
      </c>
      <c r="N394" t="s">
        <v>1682</v>
      </c>
      <c r="O394" t="s">
        <v>1536</v>
      </c>
      <c r="Q394" t="s">
        <v>1682</v>
      </c>
      <c r="R394" t="s">
        <v>163</v>
      </c>
      <c r="S394" t="s">
        <v>163</v>
      </c>
      <c r="T394" t="s">
        <v>1682</v>
      </c>
    </row>
    <row r="395" spans="1:20" x14ac:dyDescent="0.25">
      <c r="A395" t="s">
        <v>1537</v>
      </c>
      <c r="B395" t="s">
        <v>1537</v>
      </c>
      <c r="C395" t="s">
        <v>1538</v>
      </c>
      <c r="D395" t="s">
        <v>1730</v>
      </c>
      <c r="E395">
        <v>94.107014190000001</v>
      </c>
      <c r="F395">
        <v>0.209076224</v>
      </c>
      <c r="G395">
        <v>4288.1874900000003</v>
      </c>
      <c r="H395">
        <v>12.24451535</v>
      </c>
      <c r="I395">
        <v>3.6408250390000001</v>
      </c>
      <c r="J395">
        <v>0.34614086199999999</v>
      </c>
      <c r="K395">
        <v>48.074610509999999</v>
      </c>
      <c r="L395">
        <v>12.570180669999999</v>
      </c>
      <c r="M395">
        <v>45</v>
      </c>
      <c r="N395" t="s">
        <v>1684</v>
      </c>
      <c r="O395" t="s">
        <v>1539</v>
      </c>
      <c r="Q395" t="s">
        <v>1682</v>
      </c>
      <c r="R395" t="s">
        <v>105</v>
      </c>
      <c r="S395" t="s">
        <v>27</v>
      </c>
      <c r="T395" t="s">
        <v>1682</v>
      </c>
    </row>
    <row r="396" spans="1:20" x14ac:dyDescent="0.25">
      <c r="A396" t="s">
        <v>1540</v>
      </c>
      <c r="B396" t="s">
        <v>1540</v>
      </c>
      <c r="C396" t="s">
        <v>1542</v>
      </c>
      <c r="D396" t="s">
        <v>1729</v>
      </c>
      <c r="E396">
        <v>31.601280060000001</v>
      </c>
      <c r="F396">
        <v>0.40118148199999998</v>
      </c>
      <c r="G396">
        <v>274.57291550000002</v>
      </c>
      <c r="H396">
        <v>7.505994415</v>
      </c>
      <c r="I396">
        <v>2.0021509169999998</v>
      </c>
      <c r="J396">
        <v>0.71191484400000005</v>
      </c>
      <c r="K396">
        <v>17.9978704</v>
      </c>
      <c r="L396">
        <v>18.483685900000001</v>
      </c>
      <c r="M396">
        <v>25</v>
      </c>
      <c r="N396" t="s">
        <v>1682</v>
      </c>
      <c r="O396" t="s">
        <v>1543</v>
      </c>
      <c r="Q396" t="s">
        <v>1682</v>
      </c>
      <c r="R396" t="s">
        <v>30</v>
      </c>
      <c r="S396" t="s">
        <v>27</v>
      </c>
      <c r="T396" t="s">
        <v>1682</v>
      </c>
    </row>
    <row r="397" spans="1:20" x14ac:dyDescent="0.25">
      <c r="A397" t="s">
        <v>1544</v>
      </c>
      <c r="B397" t="s">
        <v>1687</v>
      </c>
      <c r="C397" t="s">
        <v>1686</v>
      </c>
      <c r="D397" t="s">
        <v>1685</v>
      </c>
      <c r="E397">
        <v>24.97865234</v>
      </c>
      <c r="F397">
        <v>2.028049158</v>
      </c>
      <c r="G397">
        <v>411.04156870000003</v>
      </c>
      <c r="H397">
        <v>5.8786442240000003</v>
      </c>
      <c r="I397">
        <v>1.137615738</v>
      </c>
      <c r="J397">
        <v>1.627238776</v>
      </c>
      <c r="K397">
        <v>20.982528840000001</v>
      </c>
      <c r="L397">
        <v>25.320883500000001</v>
      </c>
      <c r="M397">
        <v>46</v>
      </c>
      <c r="N397" t="s">
        <v>1682</v>
      </c>
      <c r="O397" t="s">
        <v>1728</v>
      </c>
      <c r="P397" t="s">
        <v>1682</v>
      </c>
      <c r="Q397" t="s">
        <v>1682</v>
      </c>
      <c r="R397" t="s">
        <v>599</v>
      </c>
      <c r="S397" t="s">
        <v>27</v>
      </c>
      <c r="T397" t="s">
        <v>1682</v>
      </c>
    </row>
    <row r="398" spans="1:20" x14ac:dyDescent="0.25">
      <c r="A398" t="s">
        <v>1545</v>
      </c>
      <c r="B398" t="s">
        <v>1545</v>
      </c>
      <c r="C398" t="s">
        <v>1544</v>
      </c>
      <c r="D398" t="s">
        <v>1727</v>
      </c>
      <c r="E398">
        <v>20.880659260000002</v>
      </c>
      <c r="F398">
        <v>0.80740919600000005</v>
      </c>
      <c r="G398">
        <v>8.0223981940000009</v>
      </c>
      <c r="H398">
        <v>4.3858033729999999</v>
      </c>
      <c r="I398">
        <v>0.99036934799999998</v>
      </c>
      <c r="J398">
        <v>0.84967836500000005</v>
      </c>
      <c r="K398">
        <v>11.77515913</v>
      </c>
      <c r="L398">
        <v>12.4365331</v>
      </c>
      <c r="M398">
        <v>59</v>
      </c>
      <c r="N398" t="s">
        <v>1682</v>
      </c>
      <c r="O398" t="s">
        <v>1546</v>
      </c>
      <c r="P398" t="s">
        <v>1682</v>
      </c>
      <c r="Q398" t="s">
        <v>1682</v>
      </c>
      <c r="R398" t="s">
        <v>599</v>
      </c>
      <c r="S398" t="s">
        <v>27</v>
      </c>
      <c r="T398" t="s">
        <v>1682</v>
      </c>
    </row>
    <row r="399" spans="1:20" x14ac:dyDescent="0.25">
      <c r="A399" t="s">
        <v>1547</v>
      </c>
      <c r="B399" t="s">
        <v>1547</v>
      </c>
      <c r="C399" t="s">
        <v>1544</v>
      </c>
      <c r="D399" t="s">
        <v>1726</v>
      </c>
      <c r="E399">
        <v>20.34980607</v>
      </c>
      <c r="F399">
        <v>0.76132343899999999</v>
      </c>
      <c r="G399">
        <v>7.1320543519999999</v>
      </c>
      <c r="H399">
        <v>4.630969168</v>
      </c>
      <c r="I399">
        <v>1.0470264469999999</v>
      </c>
      <c r="J399">
        <v>0.78736176700000005</v>
      </c>
      <c r="K399">
        <v>11.65207769</v>
      </c>
      <c r="L399">
        <v>10.04934549</v>
      </c>
      <c r="M399">
        <v>22</v>
      </c>
      <c r="N399" t="s">
        <v>1682</v>
      </c>
      <c r="O399" t="s">
        <v>1549</v>
      </c>
      <c r="P399" t="s">
        <v>1682</v>
      </c>
      <c r="Q399" t="s">
        <v>1682</v>
      </c>
      <c r="R399" t="s">
        <v>599</v>
      </c>
      <c r="S399" t="s">
        <v>27</v>
      </c>
      <c r="T399" t="s">
        <v>1682</v>
      </c>
    </row>
    <row r="400" spans="1:20" x14ac:dyDescent="0.25">
      <c r="A400" t="s">
        <v>1550</v>
      </c>
      <c r="B400" t="s">
        <v>1550</v>
      </c>
      <c r="C400" t="s">
        <v>1544</v>
      </c>
      <c r="D400" t="s">
        <v>1725</v>
      </c>
      <c r="E400">
        <v>24.537064610000002</v>
      </c>
      <c r="F400">
        <v>0.718705696</v>
      </c>
      <c r="G400">
        <v>6.1966514730000002</v>
      </c>
      <c r="H400">
        <v>4.6712885469999996</v>
      </c>
      <c r="I400">
        <v>1.044893692</v>
      </c>
      <c r="J400">
        <v>0.73119158900000003</v>
      </c>
      <c r="K400">
        <v>13.24501339</v>
      </c>
      <c r="L400">
        <v>9.6241003139999997</v>
      </c>
      <c r="M400">
        <v>31</v>
      </c>
      <c r="N400" t="s">
        <v>1682</v>
      </c>
      <c r="O400" t="s">
        <v>1551</v>
      </c>
      <c r="P400" t="s">
        <v>1682</v>
      </c>
      <c r="Q400" t="s">
        <v>1682</v>
      </c>
      <c r="R400" t="s">
        <v>599</v>
      </c>
      <c r="S400" t="s">
        <v>27</v>
      </c>
      <c r="T400" t="s">
        <v>1682</v>
      </c>
    </row>
    <row r="401" spans="1:20" x14ac:dyDescent="0.25">
      <c r="A401" t="s">
        <v>1552</v>
      </c>
      <c r="B401" t="s">
        <v>1552</v>
      </c>
      <c r="C401" t="s">
        <v>1554</v>
      </c>
      <c r="D401" t="s">
        <v>1724</v>
      </c>
      <c r="E401">
        <v>18.91388808</v>
      </c>
      <c r="F401">
        <v>0.235606751</v>
      </c>
      <c r="G401">
        <v>106.1361835</v>
      </c>
      <c r="H401">
        <v>9.8409642870000003</v>
      </c>
      <c r="I401">
        <v>3.0507197069999998</v>
      </c>
      <c r="J401">
        <v>0.42351520999999998</v>
      </c>
      <c r="K401">
        <v>11.396304150000001</v>
      </c>
      <c r="L401">
        <v>8.3861280889999996</v>
      </c>
      <c r="M401">
        <v>24</v>
      </c>
      <c r="N401" t="s">
        <v>1682</v>
      </c>
      <c r="O401" t="s">
        <v>1555</v>
      </c>
      <c r="P401" t="s">
        <v>1682</v>
      </c>
      <c r="Q401" t="s">
        <v>1682</v>
      </c>
      <c r="R401" t="s">
        <v>52</v>
      </c>
      <c r="S401" t="s">
        <v>52</v>
      </c>
      <c r="T401" t="s">
        <v>1682</v>
      </c>
    </row>
    <row r="402" spans="1:20" x14ac:dyDescent="0.25">
      <c r="A402" t="s">
        <v>1556</v>
      </c>
      <c r="B402" t="s">
        <v>1571</v>
      </c>
      <c r="C402" t="s">
        <v>1560</v>
      </c>
      <c r="D402" t="s">
        <v>1721</v>
      </c>
      <c r="E402">
        <v>79.732091400000002</v>
      </c>
      <c r="F402">
        <v>0.123108656</v>
      </c>
      <c r="G402">
        <v>3279.6260269999998</v>
      </c>
      <c r="H402">
        <v>19.40996225</v>
      </c>
      <c r="I402">
        <v>7.8277465529999999</v>
      </c>
      <c r="J402">
        <v>0.22629592800000001</v>
      </c>
      <c r="K402">
        <v>49.769020619999999</v>
      </c>
      <c r="L402">
        <v>14.71495824</v>
      </c>
      <c r="M402">
        <v>99</v>
      </c>
      <c r="N402" t="s">
        <v>1689</v>
      </c>
      <c r="O402" t="s">
        <v>1561</v>
      </c>
      <c r="Q402" t="s">
        <v>1682</v>
      </c>
      <c r="R402" t="s">
        <v>1558</v>
      </c>
      <c r="S402" t="s">
        <v>44</v>
      </c>
      <c r="T402" t="s">
        <v>1682</v>
      </c>
    </row>
    <row r="403" spans="1:20" x14ac:dyDescent="0.25">
      <c r="A403" t="s">
        <v>1565</v>
      </c>
      <c r="B403" t="s">
        <v>1565</v>
      </c>
      <c r="C403" t="s">
        <v>1566</v>
      </c>
      <c r="D403" t="s">
        <v>1723</v>
      </c>
      <c r="E403">
        <v>351.10514510000002</v>
      </c>
      <c r="F403">
        <v>9.7984140999999997E-2</v>
      </c>
      <c r="G403">
        <v>660586.72640000004</v>
      </c>
      <c r="H403">
        <v>24.721353929999999</v>
      </c>
      <c r="I403">
        <v>7.8212794590000003</v>
      </c>
      <c r="J403">
        <v>0.15233618800000001</v>
      </c>
      <c r="K403">
        <v>175.5564134</v>
      </c>
      <c r="L403">
        <v>15.86916669</v>
      </c>
      <c r="M403">
        <v>53</v>
      </c>
      <c r="N403" t="s">
        <v>1695</v>
      </c>
      <c r="O403" t="s">
        <v>1567</v>
      </c>
      <c r="Q403" t="s">
        <v>1695</v>
      </c>
      <c r="R403" t="s">
        <v>30</v>
      </c>
      <c r="S403" t="s">
        <v>27</v>
      </c>
      <c r="T403" t="s">
        <v>1695</v>
      </c>
    </row>
    <row r="404" spans="1:20" x14ac:dyDescent="0.25">
      <c r="A404" t="s">
        <v>1568</v>
      </c>
      <c r="B404" t="s">
        <v>1568</v>
      </c>
      <c r="C404" t="s">
        <v>1560</v>
      </c>
      <c r="D404" t="s">
        <v>1722</v>
      </c>
      <c r="E404">
        <v>79.732091400000002</v>
      </c>
      <c r="F404">
        <v>0.123108656</v>
      </c>
      <c r="G404">
        <v>3279.6260269999998</v>
      </c>
      <c r="H404">
        <v>19.40996225</v>
      </c>
      <c r="I404">
        <v>7.8277465529999999</v>
      </c>
      <c r="J404">
        <v>0.22629592800000001</v>
      </c>
      <c r="K404">
        <v>49.769020619999999</v>
      </c>
      <c r="L404">
        <v>14.71495824</v>
      </c>
      <c r="M404">
        <v>59</v>
      </c>
      <c r="N404" t="s">
        <v>1682</v>
      </c>
      <c r="O404" t="s">
        <v>1570</v>
      </c>
      <c r="Q404" t="s">
        <v>1682</v>
      </c>
      <c r="R404" t="s">
        <v>1558</v>
      </c>
      <c r="S404" t="s">
        <v>44</v>
      </c>
      <c r="T404" t="s">
        <v>1682</v>
      </c>
    </row>
    <row r="405" spans="1:20" x14ac:dyDescent="0.25">
      <c r="A405" t="s">
        <v>1571</v>
      </c>
      <c r="B405" t="s">
        <v>1571</v>
      </c>
      <c r="C405" t="s">
        <v>1560</v>
      </c>
      <c r="D405" t="s">
        <v>1721</v>
      </c>
      <c r="E405">
        <v>79.732091400000002</v>
      </c>
      <c r="F405">
        <v>0.123108656</v>
      </c>
      <c r="G405">
        <v>3279.6260269999998</v>
      </c>
      <c r="H405">
        <v>19.40996225</v>
      </c>
      <c r="I405">
        <v>7.8277465529999999</v>
      </c>
      <c r="J405">
        <v>0.22629592800000001</v>
      </c>
      <c r="K405">
        <v>49.769020619999999</v>
      </c>
      <c r="L405">
        <v>14.71495824</v>
      </c>
      <c r="M405">
        <v>175</v>
      </c>
      <c r="N405" t="s">
        <v>1682</v>
      </c>
      <c r="O405" t="s">
        <v>1720</v>
      </c>
      <c r="Q405" t="s">
        <v>1682</v>
      </c>
      <c r="R405" t="s">
        <v>1558</v>
      </c>
      <c r="S405" t="s">
        <v>44</v>
      </c>
      <c r="T405" t="s">
        <v>1682</v>
      </c>
    </row>
    <row r="406" spans="1:20" x14ac:dyDescent="0.25">
      <c r="A406" t="s">
        <v>1573</v>
      </c>
      <c r="B406" t="s">
        <v>1573</v>
      </c>
      <c r="C406" t="s">
        <v>1560</v>
      </c>
      <c r="D406" t="s">
        <v>1719</v>
      </c>
      <c r="E406">
        <v>48.745826749999999</v>
      </c>
      <c r="F406">
        <v>0.144358452</v>
      </c>
      <c r="G406">
        <v>816.06462439999996</v>
      </c>
      <c r="H406">
        <v>16.138304860000002</v>
      </c>
      <c r="I406">
        <v>6.5020964550000002</v>
      </c>
      <c r="J406">
        <v>0.27548228400000002</v>
      </c>
      <c r="K406">
        <v>31.64746139</v>
      </c>
      <c r="L406">
        <v>14.36964796</v>
      </c>
      <c r="M406">
        <v>51</v>
      </c>
      <c r="N406" t="s">
        <v>1682</v>
      </c>
      <c r="O406" t="s">
        <v>1574</v>
      </c>
      <c r="Q406" t="s">
        <v>1682</v>
      </c>
      <c r="R406" t="s">
        <v>1558</v>
      </c>
      <c r="S406" t="s">
        <v>44</v>
      </c>
      <c r="T406" t="s">
        <v>1682</v>
      </c>
    </row>
    <row r="407" spans="1:20" x14ac:dyDescent="0.25">
      <c r="A407" t="s">
        <v>1575</v>
      </c>
      <c r="B407" t="s">
        <v>1575</v>
      </c>
      <c r="C407" t="s">
        <v>1576</v>
      </c>
      <c r="D407" t="s">
        <v>1718</v>
      </c>
      <c r="E407">
        <v>38.591116900000003</v>
      </c>
      <c r="F407">
        <v>0.352035021</v>
      </c>
      <c r="G407">
        <v>627.08228650000001</v>
      </c>
      <c r="H407">
        <v>9.3933637020000003</v>
      </c>
      <c r="I407">
        <v>2.2830931149999998</v>
      </c>
      <c r="J407">
        <v>0.58258206599999995</v>
      </c>
      <c r="K407">
        <v>21.373183789999999</v>
      </c>
      <c r="L407">
        <v>19.624155049999999</v>
      </c>
      <c r="M407">
        <v>45</v>
      </c>
      <c r="N407" t="s">
        <v>1682</v>
      </c>
      <c r="O407" t="s">
        <v>1577</v>
      </c>
      <c r="P407" t="s">
        <v>1682</v>
      </c>
      <c r="Q407" t="s">
        <v>1682</v>
      </c>
      <c r="R407" t="s">
        <v>30</v>
      </c>
      <c r="S407" t="s">
        <v>27</v>
      </c>
      <c r="T407" t="s">
        <v>1682</v>
      </c>
    </row>
    <row r="408" spans="1:20" x14ac:dyDescent="0.25">
      <c r="A408" t="s">
        <v>1578</v>
      </c>
      <c r="B408" t="s">
        <v>1578</v>
      </c>
      <c r="C408" t="s">
        <v>1582</v>
      </c>
      <c r="D408" t="s">
        <v>1717</v>
      </c>
      <c r="E408">
        <v>247.69035529999999</v>
      </c>
      <c r="F408">
        <v>8.9365131E-2</v>
      </c>
      <c r="G408">
        <v>109258.29429999999</v>
      </c>
      <c r="H408">
        <v>26.465008189999999</v>
      </c>
      <c r="I408">
        <v>8.0689575520000005</v>
      </c>
      <c r="J408">
        <v>0.156123393</v>
      </c>
      <c r="K408">
        <v>114.8738287</v>
      </c>
      <c r="L408">
        <v>14.51520073</v>
      </c>
      <c r="M408">
        <v>158</v>
      </c>
      <c r="N408" t="s">
        <v>1698</v>
      </c>
      <c r="O408" t="s">
        <v>1583</v>
      </c>
      <c r="Q408" t="s">
        <v>1682</v>
      </c>
      <c r="R408" t="s">
        <v>1580</v>
      </c>
      <c r="S408" t="s">
        <v>27</v>
      </c>
      <c r="T408" t="s">
        <v>1695</v>
      </c>
    </row>
    <row r="409" spans="1:20" x14ac:dyDescent="0.25">
      <c r="A409" t="s">
        <v>1584</v>
      </c>
      <c r="B409" t="s">
        <v>1584</v>
      </c>
      <c r="C409" t="s">
        <v>1582</v>
      </c>
      <c r="D409" t="s">
        <v>1716</v>
      </c>
      <c r="E409">
        <v>150.4580967</v>
      </c>
      <c r="F409">
        <v>0.12542286599999999</v>
      </c>
      <c r="G409">
        <v>25571.32677</v>
      </c>
      <c r="H409">
        <v>19.388072869999998</v>
      </c>
      <c r="I409">
        <v>5.8464592189999998</v>
      </c>
      <c r="J409">
        <v>0.22006798999999999</v>
      </c>
      <c r="K409">
        <v>73.079304579999999</v>
      </c>
      <c r="L409">
        <v>15.013074140000001</v>
      </c>
      <c r="M409">
        <v>79</v>
      </c>
      <c r="N409" t="s">
        <v>1698</v>
      </c>
      <c r="O409" t="s">
        <v>1585</v>
      </c>
      <c r="Q409" t="s">
        <v>1682</v>
      </c>
      <c r="R409" t="s">
        <v>1580</v>
      </c>
      <c r="S409" t="s">
        <v>27</v>
      </c>
      <c r="T409" t="s">
        <v>1695</v>
      </c>
    </row>
    <row r="410" spans="1:20" x14ac:dyDescent="0.25">
      <c r="A410" t="s">
        <v>1586</v>
      </c>
      <c r="B410" t="s">
        <v>1586</v>
      </c>
      <c r="C410" t="s">
        <v>1588</v>
      </c>
      <c r="D410" t="s">
        <v>1715</v>
      </c>
      <c r="E410">
        <v>36.80889131</v>
      </c>
      <c r="F410">
        <v>0.27786382700000001</v>
      </c>
      <c r="G410">
        <v>521.60810890000005</v>
      </c>
      <c r="H410">
        <v>14.365722180000001</v>
      </c>
      <c r="I410">
        <v>3.0817632530000001</v>
      </c>
      <c r="J410">
        <v>0.42695145099999998</v>
      </c>
      <c r="K410">
        <v>20.819736689999999</v>
      </c>
      <c r="L410">
        <v>16.437853530000002</v>
      </c>
      <c r="M410">
        <v>55</v>
      </c>
      <c r="N410" t="s">
        <v>1695</v>
      </c>
      <c r="O410" t="s">
        <v>1589</v>
      </c>
      <c r="Q410" t="s">
        <v>1695</v>
      </c>
      <c r="R410" t="s">
        <v>30</v>
      </c>
      <c r="S410" t="s">
        <v>27</v>
      </c>
      <c r="T410" t="s">
        <v>1695</v>
      </c>
    </row>
    <row r="411" spans="1:20" x14ac:dyDescent="0.25">
      <c r="A411" t="s">
        <v>1590</v>
      </c>
      <c r="B411" t="s">
        <v>1590</v>
      </c>
      <c r="C411" t="s">
        <v>1588</v>
      </c>
      <c r="D411" t="s">
        <v>1714</v>
      </c>
      <c r="E411">
        <v>55.766187289999998</v>
      </c>
      <c r="F411">
        <v>0.172475143</v>
      </c>
      <c r="G411">
        <v>1885.5328850000001</v>
      </c>
      <c r="H411">
        <v>16.8351845</v>
      </c>
      <c r="I411">
        <v>4.1343401950000001</v>
      </c>
      <c r="J411">
        <v>0.35729044100000001</v>
      </c>
      <c r="K411">
        <v>28.05887667</v>
      </c>
      <c r="L411">
        <v>16.843038050000001</v>
      </c>
      <c r="M411">
        <v>42</v>
      </c>
      <c r="N411" t="s">
        <v>1689</v>
      </c>
      <c r="O411" t="s">
        <v>1591</v>
      </c>
      <c r="Q411" t="s">
        <v>1682</v>
      </c>
      <c r="R411" t="s">
        <v>30</v>
      </c>
      <c r="S411" t="s">
        <v>27</v>
      </c>
      <c r="T411" t="s">
        <v>1682</v>
      </c>
    </row>
    <row r="412" spans="1:20" x14ac:dyDescent="0.25">
      <c r="A412" t="s">
        <v>1592</v>
      </c>
      <c r="B412" t="s">
        <v>1592</v>
      </c>
      <c r="C412" t="s">
        <v>1588</v>
      </c>
      <c r="D412" t="s">
        <v>1713</v>
      </c>
      <c r="E412">
        <v>39.649454579999997</v>
      </c>
      <c r="F412">
        <v>0.20789160600000001</v>
      </c>
      <c r="G412">
        <v>513.54181210000002</v>
      </c>
      <c r="H412">
        <v>14.38513728</v>
      </c>
      <c r="I412">
        <v>3.1315820529999998</v>
      </c>
      <c r="J412">
        <v>0.39121268999999997</v>
      </c>
      <c r="K412">
        <v>19.737295280000001</v>
      </c>
      <c r="L412">
        <v>13.765468479999999</v>
      </c>
      <c r="M412">
        <v>59</v>
      </c>
      <c r="N412" t="s">
        <v>1695</v>
      </c>
      <c r="O412" t="s">
        <v>1593</v>
      </c>
      <c r="Q412" t="s">
        <v>1695</v>
      </c>
      <c r="R412" t="s">
        <v>30</v>
      </c>
      <c r="S412" t="s">
        <v>27</v>
      </c>
      <c r="T412" t="s">
        <v>1695</v>
      </c>
    </row>
    <row r="413" spans="1:20" x14ac:dyDescent="0.25">
      <c r="A413" t="s">
        <v>1594</v>
      </c>
      <c r="B413" t="s">
        <v>1594</v>
      </c>
      <c r="C413" t="s">
        <v>1595</v>
      </c>
      <c r="D413" t="s">
        <v>1708</v>
      </c>
      <c r="E413">
        <v>50.975974379999997</v>
      </c>
      <c r="F413">
        <v>0.18270259599999999</v>
      </c>
      <c r="G413">
        <v>802.15214690000005</v>
      </c>
      <c r="H413">
        <v>19.450418790000001</v>
      </c>
      <c r="I413">
        <v>5.474958011</v>
      </c>
      <c r="J413">
        <v>0.29035801999999999</v>
      </c>
      <c r="K413">
        <v>31.024970509999999</v>
      </c>
      <c r="L413">
        <v>13.478353569999999</v>
      </c>
      <c r="M413">
        <v>17</v>
      </c>
      <c r="N413" t="s">
        <v>1689</v>
      </c>
      <c r="O413" t="s">
        <v>1596</v>
      </c>
      <c r="P413" t="s">
        <v>1682</v>
      </c>
      <c r="Q413" t="s">
        <v>1682</v>
      </c>
      <c r="R413" t="s">
        <v>268</v>
      </c>
      <c r="S413" t="s">
        <v>268</v>
      </c>
      <c r="T413" t="s">
        <v>1682</v>
      </c>
    </row>
    <row r="414" spans="1:20" x14ac:dyDescent="0.25">
      <c r="A414" t="s">
        <v>1597</v>
      </c>
      <c r="B414" t="s">
        <v>1597</v>
      </c>
      <c r="C414" t="s">
        <v>1595</v>
      </c>
      <c r="D414" t="s">
        <v>1712</v>
      </c>
      <c r="E414">
        <v>50.756157520000002</v>
      </c>
      <c r="F414">
        <v>0.201763578</v>
      </c>
      <c r="G414">
        <v>771.41866670000002</v>
      </c>
      <c r="H414">
        <v>18.151437860000001</v>
      </c>
      <c r="I414">
        <v>5.080412956</v>
      </c>
      <c r="J414">
        <v>0.31435411099999999</v>
      </c>
      <c r="K414">
        <v>31.035419000000001</v>
      </c>
      <c r="L414">
        <v>13.836708679999999</v>
      </c>
      <c r="M414">
        <v>57</v>
      </c>
      <c r="N414" t="s">
        <v>1684</v>
      </c>
      <c r="O414" t="s">
        <v>1598</v>
      </c>
      <c r="Q414" t="s">
        <v>1682</v>
      </c>
      <c r="R414" t="s">
        <v>268</v>
      </c>
      <c r="S414" t="s">
        <v>268</v>
      </c>
      <c r="T414" t="s">
        <v>1682</v>
      </c>
    </row>
    <row r="415" spans="1:20" x14ac:dyDescent="0.25">
      <c r="A415" t="s">
        <v>1599</v>
      </c>
      <c r="B415" t="s">
        <v>1599</v>
      </c>
      <c r="C415" t="s">
        <v>1601</v>
      </c>
      <c r="D415" t="s">
        <v>1711</v>
      </c>
      <c r="E415" t="s">
        <v>25</v>
      </c>
      <c r="F415" t="s">
        <v>25</v>
      </c>
      <c r="G415" t="s">
        <v>25</v>
      </c>
      <c r="H415" t="s">
        <v>25</v>
      </c>
      <c r="I415" t="s">
        <v>25</v>
      </c>
      <c r="J415" t="s">
        <v>25</v>
      </c>
      <c r="K415" t="s">
        <v>25</v>
      </c>
      <c r="L415" t="s">
        <v>25</v>
      </c>
      <c r="M415">
        <v>13</v>
      </c>
      <c r="N415" t="s">
        <v>1682</v>
      </c>
      <c r="O415" t="s">
        <v>1602</v>
      </c>
      <c r="Q415" t="s">
        <v>1682</v>
      </c>
      <c r="R415" t="s">
        <v>52</v>
      </c>
      <c r="S415" t="s">
        <v>52</v>
      </c>
      <c r="T415" t="s">
        <v>1682</v>
      </c>
    </row>
    <row r="416" spans="1:20" x14ac:dyDescent="0.25">
      <c r="A416" t="s">
        <v>1603</v>
      </c>
      <c r="B416" t="s">
        <v>1603</v>
      </c>
      <c r="C416" t="s">
        <v>1601</v>
      </c>
      <c r="D416" t="s">
        <v>1711</v>
      </c>
      <c r="E416" t="s">
        <v>25</v>
      </c>
      <c r="F416" t="s">
        <v>25</v>
      </c>
      <c r="G416" t="s">
        <v>25</v>
      </c>
      <c r="H416" t="s">
        <v>25</v>
      </c>
      <c r="I416" t="s">
        <v>25</v>
      </c>
      <c r="J416" t="s">
        <v>25</v>
      </c>
      <c r="K416" t="s">
        <v>25</v>
      </c>
      <c r="L416" t="s">
        <v>25</v>
      </c>
      <c r="M416">
        <v>52</v>
      </c>
      <c r="N416" t="s">
        <v>1684</v>
      </c>
      <c r="O416" t="s">
        <v>1604</v>
      </c>
      <c r="Q416" t="s">
        <v>1682</v>
      </c>
      <c r="R416" t="s">
        <v>52</v>
      </c>
      <c r="S416" t="s">
        <v>52</v>
      </c>
      <c r="T416" t="s">
        <v>1682</v>
      </c>
    </row>
    <row r="417" spans="1:20" x14ac:dyDescent="0.25">
      <c r="A417" t="s">
        <v>1606</v>
      </c>
      <c r="B417" t="s">
        <v>1606</v>
      </c>
      <c r="C417" t="s">
        <v>1605</v>
      </c>
      <c r="D417" t="s">
        <v>1710</v>
      </c>
      <c r="E417">
        <v>55.253686739999999</v>
      </c>
      <c r="F417">
        <v>0.20378950000000001</v>
      </c>
      <c r="G417">
        <v>1489.6628559999999</v>
      </c>
      <c r="H417">
        <v>9.8999679339999993</v>
      </c>
      <c r="I417">
        <v>3.5927010089999998</v>
      </c>
      <c r="J417">
        <v>0.42129107900000001</v>
      </c>
      <c r="K417">
        <v>27.71181327</v>
      </c>
      <c r="L417">
        <v>14.248666650000001</v>
      </c>
      <c r="M417">
        <v>56</v>
      </c>
      <c r="N417" t="s">
        <v>1684</v>
      </c>
      <c r="O417" t="s">
        <v>1607</v>
      </c>
      <c r="Q417" t="s">
        <v>1682</v>
      </c>
      <c r="R417" t="s">
        <v>52</v>
      </c>
      <c r="S417" t="s">
        <v>52</v>
      </c>
      <c r="T417" t="s">
        <v>1682</v>
      </c>
    </row>
    <row r="418" spans="1:20" x14ac:dyDescent="0.25">
      <c r="A418" t="s">
        <v>1610</v>
      </c>
      <c r="B418" t="s">
        <v>1610</v>
      </c>
      <c r="C418" t="s">
        <v>1608</v>
      </c>
      <c r="D418" t="s">
        <v>1709</v>
      </c>
      <c r="E418">
        <v>38.381510470000002</v>
      </c>
      <c r="F418">
        <v>0.348125929</v>
      </c>
      <c r="G418">
        <v>610.05894220000005</v>
      </c>
      <c r="H418">
        <v>16.463819340000001</v>
      </c>
      <c r="I418">
        <v>4.3896783660000001</v>
      </c>
      <c r="J418">
        <v>0.39860828500000001</v>
      </c>
      <c r="K418">
        <v>26.02954733</v>
      </c>
      <c r="L418">
        <v>14.122693849999999</v>
      </c>
      <c r="M418">
        <v>41</v>
      </c>
      <c r="N418" t="s">
        <v>1682</v>
      </c>
      <c r="O418" t="s">
        <v>1611</v>
      </c>
      <c r="P418" t="s">
        <v>1682</v>
      </c>
      <c r="Q418" t="s">
        <v>1682</v>
      </c>
      <c r="R418" t="s">
        <v>52</v>
      </c>
      <c r="S418" t="s">
        <v>52</v>
      </c>
      <c r="T418" t="s">
        <v>1682</v>
      </c>
    </row>
    <row r="419" spans="1:20" x14ac:dyDescent="0.25">
      <c r="A419" t="s">
        <v>1614</v>
      </c>
      <c r="B419" t="s">
        <v>1614</v>
      </c>
      <c r="C419" t="s">
        <v>1612</v>
      </c>
      <c r="D419" t="s">
        <v>1708</v>
      </c>
      <c r="E419">
        <v>28.654320859999999</v>
      </c>
      <c r="F419">
        <v>0.195455763</v>
      </c>
      <c r="G419">
        <v>257.86299120000001</v>
      </c>
      <c r="H419">
        <v>11.45116859</v>
      </c>
      <c r="I419">
        <v>3.5493617249999998</v>
      </c>
      <c r="J419">
        <v>0.35056841100000002</v>
      </c>
      <c r="K419">
        <v>16.142227630000001</v>
      </c>
      <c r="L419">
        <v>9.4374690260000005</v>
      </c>
      <c r="M419">
        <v>15</v>
      </c>
      <c r="N419" t="s">
        <v>1682</v>
      </c>
      <c r="O419" t="s">
        <v>1616</v>
      </c>
      <c r="P419" t="s">
        <v>1682</v>
      </c>
      <c r="Q419" t="s">
        <v>1682</v>
      </c>
      <c r="R419" t="s">
        <v>52</v>
      </c>
      <c r="S419" t="s">
        <v>52</v>
      </c>
      <c r="T419" t="s">
        <v>1682</v>
      </c>
    </row>
    <row r="420" spans="1:20" x14ac:dyDescent="0.25">
      <c r="A420" t="s">
        <v>1617</v>
      </c>
      <c r="B420" t="s">
        <v>1617</v>
      </c>
      <c r="C420" t="s">
        <v>1619</v>
      </c>
      <c r="D420" t="s">
        <v>1707</v>
      </c>
      <c r="E420">
        <v>21.95839664</v>
      </c>
      <c r="F420">
        <v>0.51434697900000004</v>
      </c>
      <c r="G420">
        <v>68.350789329999998</v>
      </c>
      <c r="H420">
        <v>4.8747085840000004</v>
      </c>
      <c r="I420">
        <v>1.478824669</v>
      </c>
      <c r="J420">
        <v>1.042197789</v>
      </c>
      <c r="K420">
        <v>14.016891190000001</v>
      </c>
      <c r="L420">
        <v>8.9088015009999992</v>
      </c>
      <c r="M420">
        <v>32</v>
      </c>
      <c r="N420" t="s">
        <v>1689</v>
      </c>
      <c r="O420" t="s">
        <v>1620</v>
      </c>
      <c r="P420" t="s">
        <v>1682</v>
      </c>
      <c r="Q420" t="s">
        <v>1682</v>
      </c>
      <c r="R420" t="s">
        <v>268</v>
      </c>
      <c r="S420" t="s">
        <v>268</v>
      </c>
      <c r="T420" t="s">
        <v>1682</v>
      </c>
    </row>
    <row r="421" spans="1:20" x14ac:dyDescent="0.25">
      <c r="A421" t="s">
        <v>1621</v>
      </c>
      <c r="B421" t="s">
        <v>1621</v>
      </c>
      <c r="C421" t="s">
        <v>1619</v>
      </c>
      <c r="D421" t="s">
        <v>1706</v>
      </c>
      <c r="E421">
        <v>39.557170630000002</v>
      </c>
      <c r="F421">
        <v>0.355656519</v>
      </c>
      <c r="G421">
        <v>782.51286289999996</v>
      </c>
      <c r="H421">
        <v>5.4442251539999997</v>
      </c>
      <c r="I421">
        <v>1.4926980830000001</v>
      </c>
      <c r="J421">
        <v>0.80012570999999999</v>
      </c>
      <c r="K421">
        <v>20.06086247</v>
      </c>
      <c r="L421">
        <v>17.439252369999998</v>
      </c>
      <c r="M421">
        <v>48</v>
      </c>
      <c r="N421" t="s">
        <v>1689</v>
      </c>
      <c r="O421" t="s">
        <v>1622</v>
      </c>
      <c r="P421" t="s">
        <v>1682</v>
      </c>
      <c r="Q421" t="s">
        <v>1682</v>
      </c>
      <c r="R421" t="s">
        <v>268</v>
      </c>
      <c r="S421" t="s">
        <v>268</v>
      </c>
      <c r="T421" t="s">
        <v>1682</v>
      </c>
    </row>
    <row r="422" spans="1:20" x14ac:dyDescent="0.25">
      <c r="A422" t="s">
        <v>1623</v>
      </c>
      <c r="B422" t="s">
        <v>1623</v>
      </c>
      <c r="C422" t="s">
        <v>1619</v>
      </c>
      <c r="D422" t="s">
        <v>1705</v>
      </c>
      <c r="E422">
        <v>24.05497295</v>
      </c>
      <c r="F422">
        <v>0.40566879</v>
      </c>
      <c r="G422">
        <v>135.95889</v>
      </c>
      <c r="H422">
        <v>5.2737598209999996</v>
      </c>
      <c r="I422">
        <v>1.5096991790000001</v>
      </c>
      <c r="J422">
        <v>0.943291769</v>
      </c>
      <c r="K422">
        <v>13.626792200000001</v>
      </c>
      <c r="L422">
        <v>12.66786737</v>
      </c>
      <c r="M422">
        <v>33</v>
      </c>
      <c r="N422" t="s">
        <v>1689</v>
      </c>
      <c r="O422" t="s">
        <v>1624</v>
      </c>
      <c r="P422" t="s">
        <v>1682</v>
      </c>
      <c r="Q422" t="s">
        <v>1682</v>
      </c>
      <c r="R422" t="s">
        <v>268</v>
      </c>
      <c r="S422" t="s">
        <v>268</v>
      </c>
      <c r="T422" t="s">
        <v>1682</v>
      </c>
    </row>
    <row r="423" spans="1:20" x14ac:dyDescent="0.25">
      <c r="A423" t="s">
        <v>1625</v>
      </c>
      <c r="B423" t="s">
        <v>1625</v>
      </c>
      <c r="C423" t="s">
        <v>1626</v>
      </c>
      <c r="D423" t="s">
        <v>1704</v>
      </c>
      <c r="E423">
        <v>57.018428540000002</v>
      </c>
      <c r="F423">
        <v>0.27985349300000001</v>
      </c>
      <c r="G423">
        <v>1668.268558</v>
      </c>
      <c r="H423">
        <v>11.13267426</v>
      </c>
      <c r="I423">
        <v>2.8450061</v>
      </c>
      <c r="J423">
        <v>0.46288042899999998</v>
      </c>
      <c r="K423">
        <v>30.88716453</v>
      </c>
      <c r="L423">
        <v>16.913696909999999</v>
      </c>
      <c r="M423">
        <v>47</v>
      </c>
      <c r="N423" t="s">
        <v>1682</v>
      </c>
      <c r="O423" t="s">
        <v>1627</v>
      </c>
      <c r="Q423" t="s">
        <v>1682</v>
      </c>
      <c r="R423" t="s">
        <v>30</v>
      </c>
      <c r="S423" t="s">
        <v>27</v>
      </c>
      <c r="T423" t="s">
        <v>1682</v>
      </c>
    </row>
    <row r="424" spans="1:20" x14ac:dyDescent="0.25">
      <c r="A424" t="s">
        <v>1628</v>
      </c>
      <c r="B424" t="s">
        <v>1628</v>
      </c>
      <c r="C424" t="s">
        <v>1626</v>
      </c>
      <c r="D424" t="s">
        <v>1703</v>
      </c>
      <c r="E424">
        <v>65.877403439999995</v>
      </c>
      <c r="F424">
        <v>0.33526714800000001</v>
      </c>
      <c r="G424">
        <v>2471.670631</v>
      </c>
      <c r="H424">
        <v>9.9137217720000006</v>
      </c>
      <c r="I424">
        <v>2.5059196400000001</v>
      </c>
      <c r="J424">
        <v>0.53650155700000002</v>
      </c>
      <c r="K424">
        <v>35.20494411</v>
      </c>
      <c r="L424">
        <v>19.439437120000001</v>
      </c>
      <c r="M424">
        <v>43</v>
      </c>
      <c r="N424" t="s">
        <v>1682</v>
      </c>
      <c r="O424" t="s">
        <v>1629</v>
      </c>
      <c r="Q424" t="s">
        <v>1682</v>
      </c>
      <c r="R424" t="s">
        <v>30</v>
      </c>
      <c r="S424" t="s">
        <v>27</v>
      </c>
      <c r="T424" t="s">
        <v>1682</v>
      </c>
    </row>
    <row r="425" spans="1:20" x14ac:dyDescent="0.25">
      <c r="A425" t="s">
        <v>1630</v>
      </c>
      <c r="B425" t="s">
        <v>1630</v>
      </c>
      <c r="C425" t="s">
        <v>1626</v>
      </c>
      <c r="D425" t="s">
        <v>1702</v>
      </c>
      <c r="E425">
        <v>73.634486120000005</v>
      </c>
      <c r="F425">
        <v>0.296008412</v>
      </c>
      <c r="G425">
        <v>3527.6555330000001</v>
      </c>
      <c r="H425">
        <v>10.935794489999999</v>
      </c>
      <c r="I425">
        <v>2.7809912940000001</v>
      </c>
      <c r="J425">
        <v>0.48255273700000001</v>
      </c>
      <c r="K425">
        <v>38.684146859999998</v>
      </c>
      <c r="L425">
        <v>19.752651839999999</v>
      </c>
      <c r="M425">
        <v>25</v>
      </c>
      <c r="N425" t="s">
        <v>1682</v>
      </c>
      <c r="O425" t="s">
        <v>1631</v>
      </c>
      <c r="Q425" t="s">
        <v>1682</v>
      </c>
      <c r="R425" t="s">
        <v>30</v>
      </c>
      <c r="S425" t="s">
        <v>27</v>
      </c>
      <c r="T425" t="s">
        <v>1682</v>
      </c>
    </row>
    <row r="426" spans="1:20" x14ac:dyDescent="0.25">
      <c r="A426" t="s">
        <v>1632</v>
      </c>
      <c r="B426" t="s">
        <v>1632</v>
      </c>
      <c r="C426" t="s">
        <v>1634</v>
      </c>
      <c r="D426" t="s">
        <v>1701</v>
      </c>
      <c r="E426">
        <v>33.339599309999997</v>
      </c>
      <c r="F426">
        <v>0.25739957899999999</v>
      </c>
      <c r="G426">
        <v>617.7479343</v>
      </c>
      <c r="H426">
        <v>5.801246398</v>
      </c>
      <c r="I426">
        <v>1.8070119</v>
      </c>
      <c r="J426">
        <v>0.661223585</v>
      </c>
      <c r="K426">
        <v>16.009909749999998</v>
      </c>
      <c r="L426">
        <v>16.2039799</v>
      </c>
      <c r="M426">
        <v>33</v>
      </c>
      <c r="N426" t="s">
        <v>1682</v>
      </c>
      <c r="O426" t="s">
        <v>1635</v>
      </c>
      <c r="Q426" t="s">
        <v>1682</v>
      </c>
      <c r="R426" t="s">
        <v>30</v>
      </c>
      <c r="S426" t="s">
        <v>27</v>
      </c>
      <c r="T426" t="s">
        <v>1682</v>
      </c>
    </row>
    <row r="427" spans="1:20" x14ac:dyDescent="0.25">
      <c r="A427" t="s">
        <v>1639</v>
      </c>
      <c r="B427" t="s">
        <v>1639</v>
      </c>
      <c r="C427" t="s">
        <v>1640</v>
      </c>
      <c r="D427" t="s">
        <v>1700</v>
      </c>
      <c r="E427">
        <v>7.9902806030000004</v>
      </c>
      <c r="F427">
        <v>1.6356080200000001</v>
      </c>
      <c r="G427">
        <v>3.2161170330000002</v>
      </c>
      <c r="H427">
        <v>1.529716887</v>
      </c>
      <c r="I427">
        <v>0.46092253700000002</v>
      </c>
      <c r="J427">
        <v>2.8370995880000001</v>
      </c>
      <c r="K427">
        <v>4.9922496179999998</v>
      </c>
      <c r="L427">
        <v>13.6063901</v>
      </c>
      <c r="M427">
        <v>6</v>
      </c>
      <c r="N427" t="s">
        <v>1698</v>
      </c>
      <c r="O427" t="s">
        <v>1641</v>
      </c>
      <c r="Q427" t="s">
        <v>1682</v>
      </c>
      <c r="R427" t="s">
        <v>144</v>
      </c>
      <c r="S427" t="s">
        <v>27</v>
      </c>
      <c r="T427" t="s">
        <v>1695</v>
      </c>
    </row>
    <row r="428" spans="1:20" x14ac:dyDescent="0.25">
      <c r="A428" t="s">
        <v>1642</v>
      </c>
      <c r="B428" t="s">
        <v>1642</v>
      </c>
      <c r="C428" t="s">
        <v>1644</v>
      </c>
      <c r="D428" t="s">
        <v>1699</v>
      </c>
      <c r="E428">
        <v>30.409217649999999</v>
      </c>
      <c r="F428">
        <v>0.31693173499999999</v>
      </c>
      <c r="G428">
        <v>227.06022110000001</v>
      </c>
      <c r="H428">
        <v>10.43192953</v>
      </c>
      <c r="I428">
        <v>3.4377464280000001</v>
      </c>
      <c r="J428">
        <v>0.53422336999999998</v>
      </c>
      <c r="K428">
        <v>20.423018190000001</v>
      </c>
      <c r="L428">
        <v>11.043029150000001</v>
      </c>
      <c r="M428">
        <v>21</v>
      </c>
      <c r="N428" t="s">
        <v>1698</v>
      </c>
      <c r="O428" t="s">
        <v>1645</v>
      </c>
      <c r="Q428" t="s">
        <v>1682</v>
      </c>
      <c r="R428" t="s">
        <v>59</v>
      </c>
      <c r="S428" t="s">
        <v>27</v>
      </c>
      <c r="T428" t="s">
        <v>1695</v>
      </c>
    </row>
    <row r="429" spans="1:20" x14ac:dyDescent="0.25">
      <c r="A429" t="s">
        <v>1646</v>
      </c>
      <c r="B429" t="s">
        <v>1646</v>
      </c>
      <c r="C429" t="s">
        <v>1649</v>
      </c>
      <c r="D429" t="s">
        <v>1697</v>
      </c>
      <c r="E429">
        <v>40.312054580000002</v>
      </c>
      <c r="F429">
        <v>0.21569934599999999</v>
      </c>
      <c r="G429">
        <v>818.02215279999996</v>
      </c>
      <c r="H429">
        <v>12.80087106</v>
      </c>
      <c r="I429">
        <v>3.9293253520000002</v>
      </c>
      <c r="J429">
        <v>0.37200557099999998</v>
      </c>
      <c r="K429">
        <v>24.195289930000001</v>
      </c>
      <c r="L429">
        <v>14.27300475</v>
      </c>
      <c r="M429">
        <v>15</v>
      </c>
      <c r="N429" t="s">
        <v>1689</v>
      </c>
      <c r="O429" t="s">
        <v>1650</v>
      </c>
      <c r="Q429" t="s">
        <v>1682</v>
      </c>
      <c r="R429" t="s">
        <v>466</v>
      </c>
      <c r="S429" t="s">
        <v>27</v>
      </c>
      <c r="T429" t="s">
        <v>1682</v>
      </c>
    </row>
    <row r="430" spans="1:20" x14ac:dyDescent="0.25">
      <c r="A430" t="s">
        <v>1651</v>
      </c>
      <c r="B430" t="s">
        <v>1651</v>
      </c>
      <c r="C430" t="s">
        <v>1653</v>
      </c>
      <c r="D430" t="s">
        <v>1696</v>
      </c>
      <c r="E430">
        <v>243.5880952</v>
      </c>
      <c r="F430">
        <v>0.141541535</v>
      </c>
      <c r="G430">
        <v>195456.25469999999</v>
      </c>
      <c r="H430">
        <v>15.05408795</v>
      </c>
      <c r="I430">
        <v>4.0739824540000003</v>
      </c>
      <c r="J430">
        <v>0.23588715399999999</v>
      </c>
      <c r="K430">
        <v>105.10184150000001</v>
      </c>
      <c r="L430">
        <v>20.5698902</v>
      </c>
      <c r="M430">
        <v>154</v>
      </c>
      <c r="N430" t="s">
        <v>1695</v>
      </c>
      <c r="O430" t="s">
        <v>1654</v>
      </c>
      <c r="Q430" t="s">
        <v>1695</v>
      </c>
      <c r="R430" t="s">
        <v>30</v>
      </c>
      <c r="S430" t="s">
        <v>27</v>
      </c>
      <c r="T430" t="s">
        <v>1695</v>
      </c>
    </row>
    <row r="431" spans="1:20" x14ac:dyDescent="0.25">
      <c r="A431" t="s">
        <v>1656</v>
      </c>
      <c r="B431" t="s">
        <v>1656</v>
      </c>
      <c r="C431" t="s">
        <v>1658</v>
      </c>
      <c r="D431" t="s">
        <v>1694</v>
      </c>
      <c r="E431">
        <v>40.312054580000002</v>
      </c>
      <c r="F431">
        <v>0.21569934599999999</v>
      </c>
      <c r="G431">
        <v>818.02215279999996</v>
      </c>
      <c r="H431">
        <v>12.80087106</v>
      </c>
      <c r="I431">
        <v>3.9293253520000002</v>
      </c>
      <c r="J431">
        <v>0.37200557099999998</v>
      </c>
      <c r="K431">
        <v>24.195289930000001</v>
      </c>
      <c r="L431">
        <v>14.27300475</v>
      </c>
      <c r="M431">
        <v>12</v>
      </c>
      <c r="N431" t="s">
        <v>1684</v>
      </c>
      <c r="O431" t="s">
        <v>1656</v>
      </c>
      <c r="Q431" t="s">
        <v>1682</v>
      </c>
      <c r="R431" t="s">
        <v>466</v>
      </c>
      <c r="S431" t="s">
        <v>27</v>
      </c>
      <c r="T431" t="s">
        <v>1682</v>
      </c>
    </row>
    <row r="432" spans="1:20" x14ac:dyDescent="0.25">
      <c r="A432" t="s">
        <v>1660</v>
      </c>
      <c r="B432" t="s">
        <v>1660</v>
      </c>
      <c r="C432" t="s">
        <v>1662</v>
      </c>
      <c r="D432" t="s">
        <v>1693</v>
      </c>
      <c r="E432">
        <v>53.224748689999998</v>
      </c>
      <c r="F432">
        <v>0.202859654</v>
      </c>
      <c r="G432">
        <v>2059.4381830000002</v>
      </c>
      <c r="H432">
        <v>14.647642579999999</v>
      </c>
      <c r="I432">
        <v>4.3943900669999998</v>
      </c>
      <c r="J432">
        <v>0.32258634400000002</v>
      </c>
      <c r="K432">
        <v>32.054067590000002</v>
      </c>
      <c r="L432">
        <v>12.939916609999999</v>
      </c>
      <c r="M432">
        <v>72</v>
      </c>
      <c r="N432" t="s">
        <v>1689</v>
      </c>
      <c r="O432" t="s">
        <v>1663</v>
      </c>
      <c r="Q432" t="s">
        <v>1682</v>
      </c>
      <c r="R432" t="s">
        <v>466</v>
      </c>
      <c r="S432" t="s">
        <v>27</v>
      </c>
      <c r="T432" t="s">
        <v>1682</v>
      </c>
    </row>
    <row r="433" spans="1:20" x14ac:dyDescent="0.25">
      <c r="A433" t="s">
        <v>1669</v>
      </c>
      <c r="B433" t="s">
        <v>1669</v>
      </c>
      <c r="C433" t="s">
        <v>1664</v>
      </c>
      <c r="D433" t="s">
        <v>1692</v>
      </c>
      <c r="E433">
        <v>39.134701309999997</v>
      </c>
      <c r="F433">
        <v>0.273074072</v>
      </c>
      <c r="G433">
        <v>641.56449910000003</v>
      </c>
      <c r="H433">
        <v>10.36003038</v>
      </c>
      <c r="I433">
        <v>2.1815355529999998</v>
      </c>
      <c r="J433">
        <v>0.44786387599999999</v>
      </c>
      <c r="K433">
        <v>18.15806594</v>
      </c>
      <c r="L433">
        <v>15.27173339</v>
      </c>
      <c r="M433">
        <v>30</v>
      </c>
      <c r="N433" t="s">
        <v>1682</v>
      </c>
      <c r="O433" t="s">
        <v>1671</v>
      </c>
      <c r="P433" t="s">
        <v>1682</v>
      </c>
      <c r="Q433" t="s">
        <v>1682</v>
      </c>
      <c r="R433" t="s">
        <v>163</v>
      </c>
      <c r="S433" t="s">
        <v>163</v>
      </c>
      <c r="T433" t="s">
        <v>1682</v>
      </c>
    </row>
    <row r="434" spans="1:20" x14ac:dyDescent="0.25">
      <c r="A434" t="s">
        <v>1672</v>
      </c>
      <c r="B434" t="s">
        <v>1672</v>
      </c>
      <c r="C434" t="s">
        <v>1664</v>
      </c>
      <c r="D434" t="s">
        <v>1691</v>
      </c>
      <c r="E434">
        <v>39.134701309999997</v>
      </c>
      <c r="F434">
        <v>0.273074072</v>
      </c>
      <c r="G434">
        <v>641.56449910000003</v>
      </c>
      <c r="H434">
        <v>10.36003038</v>
      </c>
      <c r="I434">
        <v>2.1815355529999998</v>
      </c>
      <c r="J434">
        <v>0.44786387599999999</v>
      </c>
      <c r="K434">
        <v>18.15806594</v>
      </c>
      <c r="L434">
        <v>15.27173339</v>
      </c>
      <c r="M434">
        <v>17</v>
      </c>
      <c r="N434" t="s">
        <v>1682</v>
      </c>
      <c r="O434" t="s">
        <v>1673</v>
      </c>
      <c r="P434" t="s">
        <v>1682</v>
      </c>
      <c r="Q434" t="s">
        <v>1682</v>
      </c>
      <c r="R434" t="s">
        <v>163</v>
      </c>
      <c r="S434" t="s">
        <v>163</v>
      </c>
      <c r="T434" t="s">
        <v>1682</v>
      </c>
    </row>
    <row r="435" spans="1:20" x14ac:dyDescent="0.25">
      <c r="A435" t="s">
        <v>1674</v>
      </c>
      <c r="B435" t="s">
        <v>1674</v>
      </c>
      <c r="C435" t="s">
        <v>1675</v>
      </c>
      <c r="D435" t="s">
        <v>1690</v>
      </c>
      <c r="E435">
        <v>54.038530610000002</v>
      </c>
      <c r="F435">
        <v>0.238839519</v>
      </c>
      <c r="G435">
        <v>2977.1255160000001</v>
      </c>
      <c r="H435">
        <v>14.179029890000001</v>
      </c>
      <c r="I435">
        <v>4.0463899080000001</v>
      </c>
      <c r="J435">
        <v>0.34303431899999998</v>
      </c>
      <c r="K435">
        <v>33.680311639999999</v>
      </c>
      <c r="L435">
        <v>13.006391410000001</v>
      </c>
      <c r="M435">
        <v>99</v>
      </c>
      <c r="N435" t="s">
        <v>1689</v>
      </c>
      <c r="O435" t="s">
        <v>1676</v>
      </c>
      <c r="P435" t="s">
        <v>1682</v>
      </c>
      <c r="Q435" t="s">
        <v>1682</v>
      </c>
      <c r="R435" t="s">
        <v>466</v>
      </c>
      <c r="S435" t="s">
        <v>27</v>
      </c>
      <c r="T435" t="s">
        <v>1682</v>
      </c>
    </row>
    <row r="436" spans="1:20" x14ac:dyDescent="0.25">
      <c r="A436" t="s">
        <v>1677</v>
      </c>
      <c r="B436" t="s">
        <v>1677</v>
      </c>
      <c r="C436" t="s">
        <v>1678</v>
      </c>
      <c r="D436" t="s">
        <v>1688</v>
      </c>
      <c r="E436">
        <v>34.522393729999997</v>
      </c>
      <c r="F436">
        <v>0.24210448500000001</v>
      </c>
      <c r="G436">
        <v>203.18882590000001</v>
      </c>
      <c r="H436">
        <v>10.73675802</v>
      </c>
      <c r="I436">
        <v>2.8033998640000002</v>
      </c>
      <c r="J436">
        <v>0.45049886700000003</v>
      </c>
      <c r="K436">
        <v>18.678536829999999</v>
      </c>
      <c r="L436">
        <v>9.4581869679999997</v>
      </c>
      <c r="M436">
        <v>29</v>
      </c>
      <c r="N436" t="s">
        <v>1682</v>
      </c>
      <c r="O436" t="s">
        <v>1679</v>
      </c>
      <c r="P436" t="s">
        <v>1682</v>
      </c>
      <c r="Q436" t="s">
        <v>1682</v>
      </c>
      <c r="R436" t="s">
        <v>30</v>
      </c>
      <c r="S436" t="s">
        <v>27</v>
      </c>
      <c r="T436" t="s">
        <v>1682</v>
      </c>
    </row>
    <row r="437" spans="1:20" x14ac:dyDescent="0.25">
      <c r="A437" t="s">
        <v>929</v>
      </c>
      <c r="B437" t="s">
        <v>1687</v>
      </c>
      <c r="C437" t="s">
        <v>1686</v>
      </c>
      <c r="D437" t="s">
        <v>1685</v>
      </c>
      <c r="E437">
        <v>24.97865234</v>
      </c>
      <c r="F437">
        <v>2.028049158</v>
      </c>
      <c r="G437">
        <v>411.04156870000003</v>
      </c>
      <c r="H437">
        <v>5.8786442240000003</v>
      </c>
      <c r="I437">
        <v>1.137615738</v>
      </c>
      <c r="J437">
        <v>1.627238776</v>
      </c>
      <c r="K437">
        <v>20.982528840000001</v>
      </c>
      <c r="L437">
        <v>25.320883500000001</v>
      </c>
      <c r="M437">
        <v>30</v>
      </c>
      <c r="N437" t="s">
        <v>1684</v>
      </c>
      <c r="O437" t="s">
        <v>1683</v>
      </c>
      <c r="P437" t="s">
        <v>1682</v>
      </c>
      <c r="Q437" t="s">
        <v>1682</v>
      </c>
      <c r="R437" t="s">
        <v>30</v>
      </c>
      <c r="S437" t="s">
        <v>27</v>
      </c>
      <c r="T437" t="s">
        <v>1682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 filterMode="1"/>
  <dimension ref="A1:AI567"/>
  <sheetViews>
    <sheetView workbookViewId="0">
      <pane ySplit="1" topLeftCell="A10" activePane="bottomLeft" state="frozen"/>
      <selection activeCell="M1" sqref="M1"/>
      <selection pane="bottomLeft" activeCell="G572" sqref="G572"/>
    </sheetView>
  </sheetViews>
  <sheetFormatPr defaultRowHeight="15" x14ac:dyDescent="0.25"/>
  <cols>
    <col min="2" max="2" width="39.140625" customWidth="1"/>
    <col min="6" max="6" width="14.5703125" bestFit="1" customWidth="1"/>
    <col min="7" max="10" width="9.5703125" customWidth="1"/>
    <col min="11" max="11" width="25.42578125" customWidth="1"/>
    <col min="12" max="16" width="7.5703125" customWidth="1"/>
    <col min="18" max="18" width="9.42578125" bestFit="1" customWidth="1"/>
    <col min="19" max="19" width="21" style="1" customWidth="1"/>
    <col min="27" max="27" width="9.140625" style="2"/>
    <col min="28" max="28" width="20.140625" customWidth="1"/>
    <col min="29" max="29" width="32.28515625" bestFit="1" customWidth="1"/>
    <col min="32" max="32" width="16.140625" customWidth="1"/>
  </cols>
  <sheetData>
    <row r="1" spans="1:35" ht="14.2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1681</v>
      </c>
      <c r="S1" t="s">
        <v>2119</v>
      </c>
      <c r="T1" t="s">
        <v>2118</v>
      </c>
      <c r="U1" t="s">
        <v>2117</v>
      </c>
      <c r="V1" t="s">
        <v>2116</v>
      </c>
      <c r="W1" t="s">
        <v>2115</v>
      </c>
      <c r="X1" t="s">
        <v>2114</v>
      </c>
      <c r="Y1" t="s">
        <v>2113</v>
      </c>
      <c r="Z1" t="s">
        <v>2112</v>
      </c>
      <c r="AA1" s="2" t="s">
        <v>2111</v>
      </c>
      <c r="AB1" t="s">
        <v>2110</v>
      </c>
      <c r="AC1" t="s">
        <v>2109</v>
      </c>
      <c r="AD1" t="s">
        <v>2108</v>
      </c>
      <c r="AE1" t="s">
        <v>1681</v>
      </c>
      <c r="AF1" t="s">
        <v>2107</v>
      </c>
      <c r="AG1" t="s">
        <v>2106</v>
      </c>
      <c r="AH1" t="s">
        <v>2105</v>
      </c>
      <c r="AI1" s="2" t="s">
        <v>2122</v>
      </c>
    </row>
    <row r="2" spans="1:35" hidden="1" x14ac:dyDescent="0.25">
      <c r="A2">
        <v>154271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17</v>
      </c>
      <c r="J2" t="s">
        <v>24</v>
      </c>
      <c r="K2" t="s">
        <v>25</v>
      </c>
      <c r="L2">
        <v>82</v>
      </c>
      <c r="M2">
        <v>0</v>
      </c>
      <c r="N2">
        <v>0.01</v>
      </c>
      <c r="O2">
        <v>3</v>
      </c>
      <c r="P2" t="s">
        <v>26</v>
      </c>
      <c r="Q2" t="s">
        <v>27</v>
      </c>
      <c r="R2" t="s">
        <v>27</v>
      </c>
      <c r="S2" s="1" t="s">
        <v>25</v>
      </c>
      <c r="T2" s="1" t="s">
        <v>25</v>
      </c>
      <c r="U2" s="1" t="s">
        <v>25</v>
      </c>
      <c r="V2" s="1" t="s">
        <v>25</v>
      </c>
      <c r="W2" s="1" t="s">
        <v>25</v>
      </c>
      <c r="X2" s="1" t="s">
        <v>25</v>
      </c>
      <c r="Y2" s="1" t="s">
        <v>25</v>
      </c>
      <c r="Z2" s="1" t="s">
        <v>25</v>
      </c>
      <c r="AA2" s="1" t="s">
        <v>25</v>
      </c>
      <c r="AB2" s="1" t="s">
        <v>25</v>
      </c>
      <c r="AC2" s="1" t="s">
        <v>25</v>
      </c>
      <c r="AD2" s="1" t="s">
        <v>25</v>
      </c>
      <c r="AE2" s="1" t="s">
        <v>25</v>
      </c>
      <c r="AF2" s="1" t="s">
        <v>25</v>
      </c>
      <c r="AG2" s="1" t="s">
        <v>25</v>
      </c>
      <c r="AH2" s="1" t="s">
        <v>25</v>
      </c>
      <c r="AI2" s="1" t="s">
        <v>25</v>
      </c>
    </row>
    <row r="3" spans="1:35" hidden="1" x14ac:dyDescent="0.25">
      <c r="A3">
        <v>126957</v>
      </c>
      <c r="B3" t="s">
        <v>28</v>
      </c>
      <c r="C3" t="s">
        <v>29</v>
      </c>
      <c r="D3" t="s">
        <v>19</v>
      </c>
      <c r="E3" t="s">
        <v>20</v>
      </c>
      <c r="F3" t="s">
        <v>21</v>
      </c>
      <c r="G3" t="s">
        <v>30</v>
      </c>
      <c r="H3" t="s">
        <v>31</v>
      </c>
      <c r="I3" t="s">
        <v>32</v>
      </c>
      <c r="J3" t="s">
        <v>33</v>
      </c>
      <c r="K3" t="s">
        <v>34</v>
      </c>
      <c r="L3">
        <v>25</v>
      </c>
      <c r="M3">
        <v>0.86</v>
      </c>
      <c r="N3">
        <v>1.0800000000000001E-2</v>
      </c>
      <c r="O3">
        <v>3.0739999999999998</v>
      </c>
      <c r="P3" t="s">
        <v>35</v>
      </c>
      <c r="Q3" t="s">
        <v>27</v>
      </c>
      <c r="R3" t="s">
        <v>1682</v>
      </c>
      <c r="S3" s="1">
        <f>VLOOKUP($B3,traits_by_species_Mar2019!$A$2:$T$437,5,FALSE)</f>
        <v>5.8610857369999998</v>
      </c>
      <c r="T3" s="1">
        <f>VLOOKUP($B3,traits_by_species_Mar2019!$A$2:$T$437,6,FALSE)</f>
        <v>-2.3229496439999999</v>
      </c>
      <c r="U3" s="1">
        <f>VLOOKUP($B3,traits_by_species_Mar2019!$A$2:$T$437,7,FALSE)</f>
        <v>13.4008837</v>
      </c>
      <c r="V3" s="1">
        <f>VLOOKUP($B3,traits_by_species_Mar2019!$A$2:$T$437,8,FALSE)</f>
        <v>3.2076674019999998</v>
      </c>
      <c r="W3" s="1">
        <f>VLOOKUP($B3,traits_by_species_Mar2019!$A$2:$T$437,9,FALSE)</f>
        <v>2.056848155</v>
      </c>
      <c r="X3" s="1">
        <f>VLOOKUP($B3,traits_by_species_Mar2019!$A$2:$T$437,10,FALSE)</f>
        <v>-1.8816654390000001</v>
      </c>
      <c r="Y3" s="1">
        <f>VLOOKUP($B3,traits_by_species_Mar2019!$A$2:$T$437,11,FALSE)</f>
        <v>5.1679604350000004</v>
      </c>
      <c r="Z3" s="1">
        <f>VLOOKUP($B3,traits_by_species_Mar2019!$A$2:$T$437,12,FALSE)</f>
        <v>15.86916669</v>
      </c>
      <c r="AA3" s="3">
        <f>VLOOKUP($B3,traits_by_species_Mar2019!$A$2:$T$437,13,FALSE)</f>
        <v>31</v>
      </c>
      <c r="AB3" s="1" t="str">
        <f>VLOOKUP($B3,traits_by_species_Mar2019!$A$2:$T$437,14,FALSE)</f>
        <v>Demersal</v>
      </c>
      <c r="AC3" s="1" t="str">
        <f>VLOOKUP($B3,traits_by_species_Mar2019!$A$2:$T$437,15,FALSE)</f>
        <v>Scale-rayed wrasse</v>
      </c>
      <c r="AD3" s="1">
        <f>VLOOKUP($B3,traits_by_species_Mar2019!$A$2:$T$437,16,FALSE)</f>
        <v>0</v>
      </c>
      <c r="AE3" s="1" t="str">
        <f>VLOOKUP($B3,traits_by_species_Mar2019!$A$2:$T$437,17,FALSE)</f>
        <v>Demersal</v>
      </c>
      <c r="AF3" s="1" t="str">
        <f>VLOOKUP($B3,traits_by_species_Mar2019!$A$2:$T$437,18,FALSE)</f>
        <v>Perciformes</v>
      </c>
      <c r="AG3" s="1" t="str">
        <f>VLOOKUP($B3,traits_by_species_Mar2019!$A$2:$T$437,19,FALSE)</f>
        <v>Other</v>
      </c>
      <c r="AH3" s="1" t="str">
        <f>VLOOKUP($B3,traits_by_species_Mar2019!$A$2:$T$437,20,FALSE)</f>
        <v>Demersal</v>
      </c>
      <c r="AI3" s="1">
        <f>IF(ISNA(VLOOKUP($B3,traits_by_species_Mar2019!$A$2:$T$437,13,FALSE)),L3,VLOOKUP($B3,traits_by_species_Mar2019!$A$2:$T$437,13,FALSE))</f>
        <v>31</v>
      </c>
    </row>
    <row r="4" spans="1:35" hidden="1" x14ac:dyDescent="0.25">
      <c r="A4">
        <v>126279</v>
      </c>
      <c r="B4" t="s">
        <v>36</v>
      </c>
      <c r="C4" t="s">
        <v>37</v>
      </c>
      <c r="D4" t="s">
        <v>19</v>
      </c>
      <c r="E4" t="s">
        <v>20</v>
      </c>
      <c r="F4" t="s">
        <v>21</v>
      </c>
      <c r="G4" t="s">
        <v>38</v>
      </c>
      <c r="H4" t="s">
        <v>39</v>
      </c>
      <c r="I4" t="s">
        <v>40</v>
      </c>
      <c r="J4" t="s">
        <v>33</v>
      </c>
      <c r="K4" t="s">
        <v>41</v>
      </c>
      <c r="L4">
        <v>600</v>
      </c>
      <c r="M4">
        <v>4.1900000000000004</v>
      </c>
      <c r="N4">
        <v>4.1000000000000003E-3</v>
      </c>
      <c r="O4">
        <v>3.04</v>
      </c>
      <c r="P4" t="s">
        <v>35</v>
      </c>
      <c r="Q4" s="51" t="s">
        <v>73</v>
      </c>
      <c r="R4" t="s">
        <v>27</v>
      </c>
      <c r="S4" s="1" t="s">
        <v>25</v>
      </c>
      <c r="T4" s="1" t="s">
        <v>25</v>
      </c>
      <c r="U4" s="1" t="s">
        <v>25</v>
      </c>
      <c r="V4" s="1" t="s">
        <v>25</v>
      </c>
      <c r="W4" s="1" t="s">
        <v>25</v>
      </c>
      <c r="X4" s="1" t="s">
        <v>25</v>
      </c>
      <c r="Y4" s="1" t="s">
        <v>25</v>
      </c>
      <c r="Z4" s="1" t="s">
        <v>25</v>
      </c>
      <c r="AA4" s="1" t="s">
        <v>25</v>
      </c>
      <c r="AB4" s="1" t="s">
        <v>25</v>
      </c>
      <c r="AC4" s="1" t="s">
        <v>25</v>
      </c>
      <c r="AD4" s="1" t="s">
        <v>25</v>
      </c>
      <c r="AE4" s="1" t="s">
        <v>25</v>
      </c>
      <c r="AF4" s="1" t="s">
        <v>25</v>
      </c>
      <c r="AG4" s="1" t="s">
        <v>25</v>
      </c>
      <c r="AH4" s="1" t="s">
        <v>25</v>
      </c>
      <c r="AI4" s="1" t="s">
        <v>25</v>
      </c>
    </row>
    <row r="5" spans="1:35" hidden="1" x14ac:dyDescent="0.25">
      <c r="A5">
        <v>871951</v>
      </c>
      <c r="B5" t="s">
        <v>42</v>
      </c>
      <c r="C5" t="s">
        <v>43</v>
      </c>
      <c r="D5" t="s">
        <v>19</v>
      </c>
      <c r="E5" t="s">
        <v>20</v>
      </c>
      <c r="F5" t="s">
        <v>44</v>
      </c>
      <c r="G5" t="s">
        <v>45</v>
      </c>
      <c r="H5" t="s">
        <v>46</v>
      </c>
      <c r="I5" t="s">
        <v>47</v>
      </c>
      <c r="J5" t="s">
        <v>33</v>
      </c>
      <c r="K5" t="s">
        <v>48</v>
      </c>
      <c r="L5">
        <v>222</v>
      </c>
      <c r="M5">
        <v>45</v>
      </c>
      <c r="N5">
        <v>1.8200000000000001E-2</v>
      </c>
      <c r="O5">
        <v>3</v>
      </c>
      <c r="P5" t="s">
        <v>49</v>
      </c>
      <c r="Q5" t="s">
        <v>27</v>
      </c>
      <c r="R5" t="s">
        <v>1682</v>
      </c>
      <c r="S5" s="1">
        <f>VLOOKUP($B5,traits_by_species_Mar2019!$A$2:$T$437,5,FALSE)</f>
        <v>110.38937180000001</v>
      </c>
      <c r="T5" s="1">
        <f>VLOOKUP($B5,traits_by_species_Mar2019!$A$2:$T$437,6,FALSE)</f>
        <v>0.145679052</v>
      </c>
      <c r="U5" s="1">
        <f>VLOOKUP($B5,traits_by_species_Mar2019!$A$2:$T$437,7,FALSE)</f>
        <v>5466.432554</v>
      </c>
      <c r="V5" s="1">
        <f>VLOOKUP($B5,traits_by_species_Mar2019!$A$2:$T$437,8,FALSE)</f>
        <v>14.592486210000001</v>
      </c>
      <c r="W5" s="1">
        <f>VLOOKUP($B5,traits_by_species_Mar2019!$A$2:$T$437,9,FALSE)</f>
        <v>5.2863491309999997</v>
      </c>
      <c r="X5" s="1">
        <f>VLOOKUP($B5,traits_by_species_Mar2019!$A$2:$T$437,10,FALSE)</f>
        <v>0.27844674200000002</v>
      </c>
      <c r="Y5" s="1">
        <f>VLOOKUP($B5,traits_by_species_Mar2019!$A$2:$T$437,11,FALSE)</f>
        <v>57.502017209999998</v>
      </c>
      <c r="Z5" s="1">
        <f>VLOOKUP($B5,traits_by_species_Mar2019!$A$2:$T$437,12,FALSE)</f>
        <v>18.02435277</v>
      </c>
      <c r="AA5" s="3">
        <f>VLOOKUP($B5,traits_by_species_Mar2019!$A$2:$T$437,13,FALSE)</f>
        <v>142</v>
      </c>
      <c r="AB5" s="1" t="str">
        <f>VLOOKUP($B5,traits_by_species_Mar2019!$A$2:$T$437,14,FALSE)</f>
        <v>Benthopelagic</v>
      </c>
      <c r="AC5" s="1" t="str">
        <f>VLOOKUP($B5,traits_by_species_Mar2019!$A$2:$T$437,15,FALSE)</f>
        <v>Bull ray</v>
      </c>
      <c r="AD5" s="1">
        <f>VLOOKUP($B5,traits_by_species_Mar2019!$A$2:$T$437,16,FALSE)</f>
        <v>0</v>
      </c>
      <c r="AE5" s="1" t="str">
        <f>VLOOKUP($B5,traits_by_species_Mar2019!$A$2:$T$437,17,FALSE)</f>
        <v>Demersal</v>
      </c>
      <c r="AF5" s="1" t="str">
        <f>VLOOKUP($B5,traits_by_species_Mar2019!$A$2:$T$437,18,FALSE)</f>
        <v>Myliobatiformes</v>
      </c>
      <c r="AG5" s="1" t="str">
        <f>VLOOKUP($B5,traits_by_species_Mar2019!$A$2:$T$437,19,FALSE)</f>
        <v>Elasmobranchii</v>
      </c>
      <c r="AH5" s="1" t="str">
        <f>VLOOKUP($B5,traits_by_species_Mar2019!$A$2:$T$437,20,FALSE)</f>
        <v>Demersal</v>
      </c>
      <c r="AI5" s="1">
        <f>IF(ISNA(VLOOKUP($B5,traits_by_species_Mar2019!$A$2:$T$437,13,FALSE)),L5,VLOOKUP($B5,traits_by_species_Mar2019!$A$2:$T$437,13,FALSE))</f>
        <v>142</v>
      </c>
    </row>
    <row r="6" spans="1:35" hidden="1" x14ac:dyDescent="0.25">
      <c r="A6">
        <v>127190</v>
      </c>
      <c r="B6" t="s">
        <v>50</v>
      </c>
      <c r="C6" t="s">
        <v>51</v>
      </c>
      <c r="D6" t="s">
        <v>19</v>
      </c>
      <c r="E6" t="s">
        <v>20</v>
      </c>
      <c r="F6" t="s">
        <v>21</v>
      </c>
      <c r="G6" t="s">
        <v>52</v>
      </c>
      <c r="H6" t="s">
        <v>53</v>
      </c>
      <c r="I6" t="s">
        <v>54</v>
      </c>
      <c r="J6" t="s">
        <v>33</v>
      </c>
      <c r="K6" t="s">
        <v>55</v>
      </c>
      <c r="L6">
        <v>21</v>
      </c>
      <c r="M6">
        <v>1.6</v>
      </c>
      <c r="N6">
        <v>0.02</v>
      </c>
      <c r="O6">
        <v>2.75</v>
      </c>
      <c r="P6" t="s">
        <v>56</v>
      </c>
      <c r="Q6" t="s">
        <v>27</v>
      </c>
      <c r="R6" t="s">
        <v>1682</v>
      </c>
      <c r="S6" s="1">
        <f>VLOOKUP($B6,traits_by_species_Mar2019!$A$2:$T$437,5,FALSE)</f>
        <v>14.96218155</v>
      </c>
      <c r="T6" s="1">
        <f>VLOOKUP($B6,traits_by_species_Mar2019!$A$2:$T$437,6,FALSE)</f>
        <v>0.48279735400000001</v>
      </c>
      <c r="U6" s="1">
        <f>VLOOKUP($B6,traits_by_species_Mar2019!$A$2:$T$437,7,FALSE)</f>
        <v>23.439464149999999</v>
      </c>
      <c r="V6" s="1">
        <f>VLOOKUP($B6,traits_by_species_Mar2019!$A$2:$T$437,8,FALSE)</f>
        <v>3.754293568</v>
      </c>
      <c r="W6" s="1">
        <f>VLOOKUP($B6,traits_by_species_Mar2019!$A$2:$T$437,9,FALSE)</f>
        <v>1.3201160810000001</v>
      </c>
      <c r="X6" s="1">
        <f>VLOOKUP($B6,traits_by_species_Mar2019!$A$2:$T$437,10,FALSE)</f>
        <v>1.0876398839999999</v>
      </c>
      <c r="Y6" s="1">
        <f>VLOOKUP($B6,traits_by_species_Mar2019!$A$2:$T$437,11,FALSE)</f>
        <v>8.2078544109999996</v>
      </c>
      <c r="Z6" s="1">
        <f>VLOOKUP($B6,traits_by_species_Mar2019!$A$2:$T$437,12,FALSE)</f>
        <v>12.040264069999999</v>
      </c>
      <c r="AA6" s="3">
        <f>VLOOKUP($B6,traits_by_species_Mar2019!$A$2:$T$437,13,FALSE)</f>
        <v>23</v>
      </c>
      <c r="AB6" s="1" t="str">
        <f>VLOOKUP($B6,traits_by_species_Mar2019!$A$2:$T$437,14,FALSE)</f>
        <v>Demersal</v>
      </c>
      <c r="AC6" s="1" t="str">
        <f>VLOOKUP($B6,traits_by_species_Mar2019!$A$2:$T$437,15,FALSE)</f>
        <v>Hooknose</v>
      </c>
      <c r="AD6" s="1" t="str">
        <f>VLOOKUP($B6,traits_by_species_Mar2019!$A$2:$T$437,16,FALSE)</f>
        <v>Demersal</v>
      </c>
      <c r="AE6" s="1" t="str">
        <f>VLOOKUP($B6,traits_by_species_Mar2019!$A$2:$T$437,17,FALSE)</f>
        <v>Demersal</v>
      </c>
      <c r="AF6" s="1" t="str">
        <f>VLOOKUP($B6,traits_by_species_Mar2019!$A$2:$T$437,18,FALSE)</f>
        <v>Scorpaeniformes</v>
      </c>
      <c r="AG6" s="1" t="str">
        <f>VLOOKUP($B6,traits_by_species_Mar2019!$A$2:$T$437,19,FALSE)</f>
        <v>Scorpaeniformes</v>
      </c>
      <c r="AH6" s="1" t="str">
        <f>VLOOKUP($B6,traits_by_species_Mar2019!$A$2:$T$437,20,FALSE)</f>
        <v>Demersal</v>
      </c>
      <c r="AI6" s="1">
        <f>IF(ISNA(VLOOKUP($B6,traits_by_species_Mar2019!$A$2:$T$437,13,FALSE)),L6,VLOOKUP($B6,traits_by_species_Mar2019!$A$2:$T$437,13,FALSE))</f>
        <v>23</v>
      </c>
    </row>
    <row r="7" spans="1:35" hidden="1" x14ac:dyDescent="0.25">
      <c r="A7">
        <v>125507</v>
      </c>
      <c r="B7" t="s">
        <v>57</v>
      </c>
      <c r="C7" t="s">
        <v>58</v>
      </c>
      <c r="D7" t="s">
        <v>19</v>
      </c>
      <c r="E7" t="s">
        <v>20</v>
      </c>
      <c r="F7" t="s">
        <v>21</v>
      </c>
      <c r="G7" t="s">
        <v>59</v>
      </c>
      <c r="H7" t="s">
        <v>57</v>
      </c>
      <c r="I7">
        <v>0</v>
      </c>
      <c r="J7" t="s">
        <v>60</v>
      </c>
      <c r="K7" t="s">
        <v>25</v>
      </c>
      <c r="L7">
        <v>100</v>
      </c>
      <c r="M7">
        <v>0</v>
      </c>
      <c r="N7">
        <v>3.9755190000000003E-3</v>
      </c>
      <c r="O7">
        <v>3.1166670000000001</v>
      </c>
      <c r="P7" t="s">
        <v>61</v>
      </c>
      <c r="Q7" t="s">
        <v>27</v>
      </c>
      <c r="R7" t="s">
        <v>27</v>
      </c>
      <c r="S7" s="7">
        <f>AVERAGE(S8:S9,S542)</f>
        <v>42.440808530000005</v>
      </c>
      <c r="T7" s="7">
        <f t="shared" ref="T7:AA7" si="0">AVERAGE(T8:T9,T542)</f>
        <v>0.22270401000000004</v>
      </c>
      <c r="U7" s="7">
        <f t="shared" si="0"/>
        <v>937.35008233333338</v>
      </c>
      <c r="V7" s="7">
        <f t="shared" si="0"/>
        <v>17.560252463333331</v>
      </c>
      <c r="W7" s="7">
        <f t="shared" si="0"/>
        <v>5.715850633333333</v>
      </c>
      <c r="X7" s="7">
        <f t="shared" si="0"/>
        <v>0.37793757766666669</v>
      </c>
      <c r="Y7" s="7">
        <f t="shared" si="0"/>
        <v>28.193467629999997</v>
      </c>
      <c r="Z7" s="7">
        <f t="shared" si="0"/>
        <v>10.876898207666668</v>
      </c>
      <c r="AA7" s="7">
        <f t="shared" si="0"/>
        <v>37</v>
      </c>
      <c r="AB7" s="1" t="e">
        <f>VLOOKUP($B7,traits_by_species_Mar2019!$A$2:$T$437,14,FALSE)</f>
        <v>#N/A</v>
      </c>
      <c r="AC7" s="7" t="s">
        <v>2133</v>
      </c>
      <c r="AD7" s="7">
        <v>0</v>
      </c>
      <c r="AE7" s="7" t="e">
        <f>VLOOKUP($B7,traits_by_species_Mar2019!$A$2:$T$437,17,FALSE)</f>
        <v>#N/A</v>
      </c>
      <c r="AF7" s="7" t="str">
        <f>AF8</f>
        <v>Osmeriformes</v>
      </c>
      <c r="AG7" s="7" t="str">
        <f>AG8</f>
        <v>Other</v>
      </c>
      <c r="AH7" s="7" t="e">
        <f>VLOOKUP($B7,traits_by_species_Mar2019!$A$2:$T$437,20,FALSE)</f>
        <v>#N/A</v>
      </c>
      <c r="AI7" s="7">
        <f>AVERAGE(AI8:AI9,AI542)</f>
        <v>37</v>
      </c>
    </row>
    <row r="8" spans="1:35" hidden="1" x14ac:dyDescent="0.25">
      <c r="A8">
        <v>126682</v>
      </c>
      <c r="B8" t="s">
        <v>62</v>
      </c>
      <c r="C8" t="s">
        <v>63</v>
      </c>
      <c r="D8" t="s">
        <v>19</v>
      </c>
      <c r="E8" t="s">
        <v>20</v>
      </c>
      <c r="F8" t="s">
        <v>21</v>
      </c>
      <c r="G8" t="s">
        <v>59</v>
      </c>
      <c r="H8" t="s">
        <v>57</v>
      </c>
      <c r="I8" t="s">
        <v>64</v>
      </c>
      <c r="J8" t="s">
        <v>33</v>
      </c>
      <c r="K8" t="s">
        <v>65</v>
      </c>
      <c r="L8">
        <v>100</v>
      </c>
      <c r="M8">
        <v>6.23</v>
      </c>
      <c r="N8">
        <v>2.8E-3</v>
      </c>
      <c r="O8">
        <v>3.21</v>
      </c>
      <c r="P8" t="s">
        <v>35</v>
      </c>
      <c r="Q8" t="s">
        <v>27</v>
      </c>
      <c r="R8" t="s">
        <v>1695</v>
      </c>
      <c r="S8" s="1">
        <f>VLOOKUP($B8,traits_by_species_Mar2019!$A$2:$T$437,5,FALSE)</f>
        <v>61.91951366</v>
      </c>
      <c r="T8" s="1">
        <f>VLOOKUP($B8,traits_by_species_Mar2019!$A$2:$T$437,6,FALSE)</f>
        <v>0.13492069100000001</v>
      </c>
      <c r="U8" s="1">
        <f>VLOOKUP($B8,traits_by_species_Mar2019!$A$2:$T$437,7,FALSE)</f>
        <v>2180.7292440000001</v>
      </c>
      <c r="V8" s="1">
        <f>VLOOKUP($B8,traits_by_species_Mar2019!$A$2:$T$437,8,FALSE)</f>
        <v>26.754141300000001</v>
      </c>
      <c r="W8" s="1">
        <f>VLOOKUP($B8,traits_by_species_Mar2019!$A$2:$T$437,9,FALSE)</f>
        <v>8.6018916139999995</v>
      </c>
      <c r="X8" s="1">
        <f>VLOOKUP($B8,traits_by_species_Mar2019!$A$2:$T$437,10,FALSE)</f>
        <v>0.22120849200000001</v>
      </c>
      <c r="Y8" s="1">
        <f>VLOOKUP($B8,traits_by_species_Mar2019!$A$2:$T$437,11,FALSE)</f>
        <v>40.678248789999998</v>
      </c>
      <c r="Z8" s="1">
        <f>VLOOKUP($B8,traits_by_species_Mar2019!$A$2:$T$437,12,FALSE)</f>
        <v>9.9472880729999993</v>
      </c>
      <c r="AA8" s="3">
        <f>VLOOKUP($B8,traits_by_species_Mar2019!$A$2:$T$437,13,FALSE)</f>
        <v>31</v>
      </c>
      <c r="AB8" s="1" t="str">
        <f>VLOOKUP($B8,traits_by_species_Mar2019!$A$2:$T$437,14,FALSE)</f>
        <v>Bathypelagic</v>
      </c>
      <c r="AC8" s="1" t="str">
        <f>VLOOKUP($B8,traits_by_species_Mar2019!$A$2:$T$437,15,FALSE)</f>
        <v>Baird's slickhead</v>
      </c>
      <c r="AD8" s="1" t="str">
        <f>VLOOKUP($B8,traits_by_species_Mar2019!$A$2:$T$437,16,FALSE)</f>
        <v>Demersal</v>
      </c>
      <c r="AE8" s="1" t="str">
        <f>VLOOKUP($B8,traits_by_species_Mar2019!$A$2:$T$437,17,FALSE)</f>
        <v>Demersal</v>
      </c>
      <c r="AF8" s="1" t="str">
        <f>VLOOKUP($B8,traits_by_species_Mar2019!$A$2:$T$437,18,FALSE)</f>
        <v>Osmeriformes</v>
      </c>
      <c r="AG8" s="1" t="str">
        <f>VLOOKUP($B8,traits_by_species_Mar2019!$A$2:$T$437,19,FALSE)</f>
        <v>Other</v>
      </c>
      <c r="AH8" s="1" t="str">
        <f>VLOOKUP($B8,traits_by_species_Mar2019!$A$2:$T$437,20,FALSE)</f>
        <v>Pelagic</v>
      </c>
      <c r="AI8" s="1">
        <f>IF(ISNA(VLOOKUP($B8,traits_by_species_Mar2019!$A$2:$T$437,13,FALSE)),L8,VLOOKUP($B8,traits_by_species_Mar2019!$A$2:$T$437,13,FALSE))</f>
        <v>31</v>
      </c>
    </row>
    <row r="9" spans="1:35" hidden="1" x14ac:dyDescent="0.25">
      <c r="A9">
        <v>126684</v>
      </c>
      <c r="B9" t="s">
        <v>66</v>
      </c>
      <c r="C9" t="s">
        <v>67</v>
      </c>
      <c r="D9" t="s">
        <v>19</v>
      </c>
      <c r="E9" t="s">
        <v>20</v>
      </c>
      <c r="F9" t="s">
        <v>21</v>
      </c>
      <c r="G9" t="s">
        <v>59</v>
      </c>
      <c r="H9" t="s">
        <v>57</v>
      </c>
      <c r="I9" t="s">
        <v>64</v>
      </c>
      <c r="J9" t="s">
        <v>33</v>
      </c>
      <c r="K9" t="s">
        <v>68</v>
      </c>
      <c r="L9">
        <v>50</v>
      </c>
      <c r="M9">
        <v>5.53</v>
      </c>
      <c r="N9">
        <v>3.3999999999999998E-3</v>
      </c>
      <c r="O9">
        <v>3.14</v>
      </c>
      <c r="P9" t="s">
        <v>35</v>
      </c>
      <c r="Q9" t="s">
        <v>27</v>
      </c>
      <c r="R9" t="s">
        <v>1682</v>
      </c>
      <c r="S9" s="1">
        <f>VLOOKUP($B9,traits_by_species_Mar2019!$A$2:$T$437,5,FALSE)</f>
        <v>34.99369428</v>
      </c>
      <c r="T9" s="1">
        <f>VLOOKUP($B9,traits_by_species_Mar2019!$A$2:$T$437,6,FALSE)</f>
        <v>0.21625960399999999</v>
      </c>
      <c r="U9" s="1">
        <f>VLOOKUP($B9,traits_by_species_Mar2019!$A$2:$T$437,7,FALSE)</f>
        <v>404.26078189999998</v>
      </c>
      <c r="V9" s="1">
        <f>VLOOKUP($B9,traits_by_species_Mar2019!$A$2:$T$437,8,FALSE)</f>
        <v>15.49468656</v>
      </c>
      <c r="W9" s="1">
        <f>VLOOKUP($B9,traits_by_species_Mar2019!$A$2:$T$437,9,FALSE)</f>
        <v>5.1079138579999999</v>
      </c>
      <c r="X9" s="1">
        <f>VLOOKUP($B9,traits_by_species_Mar2019!$A$2:$T$437,10,FALSE)</f>
        <v>0.37838087100000001</v>
      </c>
      <c r="Y9" s="1">
        <f>VLOOKUP($B9,traits_by_species_Mar2019!$A$2:$T$437,11,FALSE)</f>
        <v>23.47913591</v>
      </c>
      <c r="Z9" s="1">
        <f>VLOOKUP($B9,traits_by_species_Mar2019!$A$2:$T$437,12,FALSE)</f>
        <v>11.6403774</v>
      </c>
      <c r="AA9" s="3">
        <f>VLOOKUP($B9,traits_by_species_Mar2019!$A$2:$T$437,13,FALSE)</f>
        <v>59</v>
      </c>
      <c r="AB9" s="1" t="str">
        <f>VLOOKUP($B9,traits_by_species_Mar2019!$A$2:$T$437,14,FALSE)</f>
        <v>Bathydemersal</v>
      </c>
      <c r="AC9" s="1" t="str">
        <f>VLOOKUP($B9,traits_by_species_Mar2019!$A$2:$T$437,15,FALSE)</f>
        <v>Risso's smooth-head</v>
      </c>
      <c r="AD9" s="1">
        <f>VLOOKUP($B9,traits_by_species_Mar2019!$A$2:$T$437,16,FALSE)</f>
        <v>0</v>
      </c>
      <c r="AE9" s="1" t="str">
        <f>VLOOKUP($B9,traits_by_species_Mar2019!$A$2:$T$437,17,FALSE)</f>
        <v>Demersal</v>
      </c>
      <c r="AF9" s="1" t="str">
        <f>VLOOKUP($B9,traits_by_species_Mar2019!$A$2:$T$437,18,FALSE)</f>
        <v>Osmeriformes</v>
      </c>
      <c r="AG9" s="1" t="str">
        <f>VLOOKUP($B9,traits_by_species_Mar2019!$A$2:$T$437,19,FALSE)</f>
        <v>Other</v>
      </c>
      <c r="AH9" s="1" t="str">
        <f>VLOOKUP($B9,traits_by_species_Mar2019!$A$2:$T$437,20,FALSE)</f>
        <v>Demersal</v>
      </c>
      <c r="AI9" s="1">
        <f>IF(ISNA(VLOOKUP($B9,traits_by_species_Mar2019!$A$2:$T$437,13,FALSE)),L9,VLOOKUP($B9,traits_by_species_Mar2019!$A$2:$T$437,13,FALSE))</f>
        <v>59</v>
      </c>
    </row>
    <row r="10" spans="1:35" x14ac:dyDescent="0.25">
      <c r="A10">
        <v>125715</v>
      </c>
      <c r="B10" t="s">
        <v>69</v>
      </c>
      <c r="C10" t="s">
        <v>70</v>
      </c>
      <c r="D10" t="s">
        <v>19</v>
      </c>
      <c r="E10" t="s">
        <v>20</v>
      </c>
      <c r="F10" t="s">
        <v>21</v>
      </c>
      <c r="G10" t="s">
        <v>71</v>
      </c>
      <c r="H10" t="s">
        <v>72</v>
      </c>
      <c r="I10" t="s">
        <v>69</v>
      </c>
      <c r="J10" t="s">
        <v>24</v>
      </c>
      <c r="K10" t="s">
        <v>25</v>
      </c>
      <c r="L10">
        <v>70</v>
      </c>
      <c r="M10">
        <v>0</v>
      </c>
      <c r="N10">
        <v>6.7239200000000004E-3</v>
      </c>
      <c r="O10">
        <v>3.0833330000000001</v>
      </c>
      <c r="P10" t="s">
        <v>61</v>
      </c>
      <c r="Q10" t="s">
        <v>73</v>
      </c>
      <c r="R10" t="s">
        <v>1695</v>
      </c>
      <c r="S10" s="1">
        <f>VLOOKUP($B10,traits_by_species_Mar2019!$A$2:$T$437,5,FALSE)</f>
        <v>24.97865234</v>
      </c>
      <c r="T10" s="1">
        <f>VLOOKUP($B10,traits_by_species_Mar2019!$A$2:$T$437,6,FALSE)</f>
        <v>2.028049158</v>
      </c>
      <c r="U10" s="1">
        <f>VLOOKUP($B10,traits_by_species_Mar2019!$A$2:$T$437,7,FALSE)</f>
        <v>411.04156870000003</v>
      </c>
      <c r="V10" s="1">
        <f>VLOOKUP($B10,traits_by_species_Mar2019!$A$2:$T$437,8,FALSE)</f>
        <v>5.8786442240000003</v>
      </c>
      <c r="W10" s="1">
        <f>VLOOKUP($B10,traits_by_species_Mar2019!$A$2:$T$437,9,FALSE)</f>
        <v>1.137615738</v>
      </c>
      <c r="X10" s="1">
        <f>VLOOKUP($B10,traits_by_species_Mar2019!$A$2:$T$437,10,FALSE)</f>
        <v>1.627238776</v>
      </c>
      <c r="Y10" s="1">
        <f>VLOOKUP($B10,traits_by_species_Mar2019!$A$2:$T$437,11,FALSE)</f>
        <v>20.982528840000001</v>
      </c>
      <c r="Z10" s="1">
        <f>VLOOKUP($B10,traits_by_species_Mar2019!$A$2:$T$437,12,FALSE)</f>
        <v>25.320883500000001</v>
      </c>
      <c r="AA10" s="3">
        <f>VLOOKUP($B10,traits_by_species_Mar2019!$A$2:$T$437,13,FALSE)</f>
        <v>47</v>
      </c>
      <c r="AB10" s="1" t="str">
        <f>VLOOKUP($B10,traits_by_species_Mar2019!$A$2:$T$437,14,FALSE)</f>
        <v>Pelagic</v>
      </c>
      <c r="AC10" s="1" t="str">
        <f>VLOOKUP($B10,traits_by_species_Mar2019!$A$2:$T$437,15,FALSE)</f>
        <v>Alosa</v>
      </c>
      <c r="AD10" s="1">
        <f>VLOOKUP($B10,traits_by_species_Mar2019!$A$2:$T$437,16,FALSE)</f>
        <v>0</v>
      </c>
      <c r="AE10" s="1" t="str">
        <f>VLOOKUP($B10,traits_by_species_Mar2019!$A$2:$T$437,17,FALSE)</f>
        <v>Pelagic</v>
      </c>
      <c r="AF10" s="1" t="str">
        <f>VLOOKUP($B10,traits_by_species_Mar2019!$A$2:$T$437,18,FALSE)</f>
        <v>Clupeiformes</v>
      </c>
      <c r="AG10" s="1" t="str">
        <f>VLOOKUP($B10,traits_by_species_Mar2019!$A$2:$T$437,19,FALSE)</f>
        <v>Other</v>
      </c>
      <c r="AH10" s="1" t="str">
        <f>VLOOKUP($B10,traits_by_species_Mar2019!$A$2:$T$437,20,FALSE)</f>
        <v>Pelagic</v>
      </c>
      <c r="AI10" s="1">
        <f>IF(ISNA(VLOOKUP($B10,traits_by_species_Mar2019!$A$2:$T$437,13,FALSE)),L10,VLOOKUP($B10,traits_by_species_Mar2019!$A$2:$T$437,13,FALSE))</f>
        <v>47</v>
      </c>
    </row>
    <row r="11" spans="1:35" x14ac:dyDescent="0.25">
      <c r="A11">
        <v>416357</v>
      </c>
      <c r="B11" t="s">
        <v>74</v>
      </c>
      <c r="C11" t="s">
        <v>75</v>
      </c>
      <c r="D11" t="s">
        <v>19</v>
      </c>
      <c r="E11" t="s">
        <v>20</v>
      </c>
      <c r="F11" t="s">
        <v>21</v>
      </c>
      <c r="G11" t="s">
        <v>71</v>
      </c>
      <c r="H11" t="s">
        <v>72</v>
      </c>
      <c r="I11" t="s">
        <v>69</v>
      </c>
      <c r="J11" t="s">
        <v>33</v>
      </c>
      <c r="K11" t="s">
        <v>76</v>
      </c>
      <c r="L11">
        <v>39</v>
      </c>
      <c r="M11">
        <v>3.9</v>
      </c>
      <c r="N11">
        <v>1.32E-2</v>
      </c>
      <c r="O11">
        <v>2.94</v>
      </c>
      <c r="P11" t="s">
        <v>35</v>
      </c>
      <c r="Q11" t="s">
        <v>27</v>
      </c>
      <c r="R11" t="s">
        <v>1695</v>
      </c>
      <c r="S11" s="1">
        <f>VLOOKUP($B11,traits_by_species_Mar2019!$A$2:$T$437,5,FALSE)</f>
        <v>32.235223499999996</v>
      </c>
      <c r="T11" s="1">
        <f>VLOOKUP($B11,traits_by_species_Mar2019!$A$2:$T$437,6,FALSE)</f>
        <v>0.39585060500000002</v>
      </c>
      <c r="U11" s="1">
        <f>VLOOKUP($B11,traits_by_species_Mar2019!$A$2:$T$437,7,FALSE)</f>
        <v>327.58600469999999</v>
      </c>
      <c r="V11" s="1">
        <f>VLOOKUP($B11,traits_by_species_Mar2019!$A$2:$T$437,8,FALSE)</f>
        <v>8.2707543890000004</v>
      </c>
      <c r="W11" s="1">
        <f>VLOOKUP($B11,traits_by_species_Mar2019!$A$2:$T$437,9,FALSE)</f>
        <v>2.343134429</v>
      </c>
      <c r="X11" s="1">
        <f>VLOOKUP($B11,traits_by_species_Mar2019!$A$2:$T$437,10,FALSE)</f>
        <v>0.60427390800000003</v>
      </c>
      <c r="Y11" s="1">
        <f>VLOOKUP($B11,traits_by_species_Mar2019!$A$2:$T$437,11,FALSE)</f>
        <v>18.681287990000001</v>
      </c>
      <c r="Z11" s="1">
        <f>VLOOKUP($B11,traits_by_species_Mar2019!$A$2:$T$437,12,FALSE)</f>
        <v>18.96208352</v>
      </c>
      <c r="AA11" s="3">
        <f>VLOOKUP($B11,traits_by_species_Mar2019!$A$2:$T$437,13,FALSE)</f>
        <v>48</v>
      </c>
      <c r="AB11" s="1" t="str">
        <f>VLOOKUP($B11,traits_by_species_Mar2019!$A$2:$T$437,14,FALSE)</f>
        <v>Pelagic</v>
      </c>
      <c r="AC11" s="1" t="str">
        <f>VLOOKUP($B11,traits_by_species_Mar2019!$A$2:$T$437,15,FALSE)</f>
        <v>Agone</v>
      </c>
      <c r="AD11" s="1">
        <f>VLOOKUP($B11,traits_by_species_Mar2019!$A$2:$T$437,16,FALSE)</f>
        <v>0</v>
      </c>
      <c r="AE11" s="1" t="str">
        <f>VLOOKUP($B11,traits_by_species_Mar2019!$A$2:$T$437,17,FALSE)</f>
        <v>Pelagic</v>
      </c>
      <c r="AF11" s="1" t="str">
        <f>VLOOKUP($B11,traits_by_species_Mar2019!$A$2:$T$437,18,FALSE)</f>
        <v>Clupeiformes</v>
      </c>
      <c r="AG11" s="1" t="str">
        <f>VLOOKUP($B11,traits_by_species_Mar2019!$A$2:$T$437,19,FALSE)</f>
        <v>Other</v>
      </c>
      <c r="AH11" s="1" t="str">
        <f>VLOOKUP($B11,traits_by_species_Mar2019!$A$2:$T$437,20,FALSE)</f>
        <v>Pelagic</v>
      </c>
      <c r="AI11" s="1">
        <f>IF(ISNA(VLOOKUP($B11,traits_by_species_Mar2019!$A$2:$T$437,13,FALSE)),L11,VLOOKUP($B11,traits_by_species_Mar2019!$A$2:$T$437,13,FALSE))</f>
        <v>48</v>
      </c>
    </row>
    <row r="12" spans="1:35" x14ac:dyDescent="0.25">
      <c r="A12">
        <v>126413</v>
      </c>
      <c r="B12" t="s">
        <v>77</v>
      </c>
      <c r="C12" t="s">
        <v>51</v>
      </c>
      <c r="D12" t="s">
        <v>19</v>
      </c>
      <c r="E12" t="s">
        <v>20</v>
      </c>
      <c r="F12" t="s">
        <v>21</v>
      </c>
      <c r="G12" t="s">
        <v>71</v>
      </c>
      <c r="H12" t="s">
        <v>72</v>
      </c>
      <c r="I12" t="s">
        <v>69</v>
      </c>
      <c r="J12" t="s">
        <v>33</v>
      </c>
      <c r="K12" t="s">
        <v>78</v>
      </c>
      <c r="L12">
        <v>70</v>
      </c>
      <c r="M12">
        <v>4.45</v>
      </c>
      <c r="N12">
        <v>4.8999999999999998E-3</v>
      </c>
      <c r="O12">
        <v>3.2</v>
      </c>
      <c r="P12" t="s">
        <v>35</v>
      </c>
      <c r="Q12" t="s">
        <v>27</v>
      </c>
      <c r="R12" t="s">
        <v>1695</v>
      </c>
      <c r="S12" s="1">
        <f>VLOOKUP($B12,traits_by_species_Mar2019!$A$2:$T$437,5,FALSE)</f>
        <v>67.848619260000007</v>
      </c>
      <c r="T12" s="1">
        <f>VLOOKUP($B12,traits_by_species_Mar2019!$A$2:$T$437,6,FALSE)</f>
        <v>0.31270135599999999</v>
      </c>
      <c r="U12" s="1">
        <f>VLOOKUP($B12,traits_by_species_Mar2019!$A$2:$T$437,7,FALSE)</f>
        <v>3548.6250759999998</v>
      </c>
      <c r="V12" s="1">
        <f>VLOOKUP($B12,traits_by_species_Mar2019!$A$2:$T$437,8,FALSE)</f>
        <v>10.44936425</v>
      </c>
      <c r="W12" s="1">
        <f>VLOOKUP($B12,traits_by_species_Mar2019!$A$2:$T$437,9,FALSE)</f>
        <v>3.0001592509999999</v>
      </c>
      <c r="X12" s="1">
        <f>VLOOKUP($B12,traits_by_species_Mar2019!$A$2:$T$437,10,FALSE)</f>
        <v>0.46528347599999997</v>
      </c>
      <c r="Y12" s="1">
        <f>VLOOKUP($B12,traits_by_species_Mar2019!$A$2:$T$437,11,FALSE)</f>
        <v>36.851692110000002</v>
      </c>
      <c r="Z12" s="1">
        <f>VLOOKUP($B12,traits_by_species_Mar2019!$A$2:$T$437,12,FALSE)</f>
        <v>19.84072578</v>
      </c>
      <c r="AA12" s="3">
        <f>VLOOKUP($B12,traits_by_species_Mar2019!$A$2:$T$437,13,FALSE)</f>
        <v>69</v>
      </c>
      <c r="AB12" s="1" t="str">
        <f>VLOOKUP($B12,traits_by_species_Mar2019!$A$2:$T$437,14,FALSE)</f>
        <v>Pelagic</v>
      </c>
      <c r="AC12" s="1" t="str">
        <f>VLOOKUP($B12,traits_by_species_Mar2019!$A$2:$T$437,15,FALSE)</f>
        <v>Allis shad</v>
      </c>
      <c r="AD12" s="1">
        <f>VLOOKUP($B12,traits_by_species_Mar2019!$A$2:$T$437,16,FALSE)</f>
        <v>0</v>
      </c>
      <c r="AE12" s="1" t="str">
        <f>VLOOKUP($B12,traits_by_species_Mar2019!$A$2:$T$437,17,FALSE)</f>
        <v>Pelagic</v>
      </c>
      <c r="AF12" s="1" t="str">
        <f>VLOOKUP($B12,traits_by_species_Mar2019!$A$2:$T$437,18,FALSE)</f>
        <v>Clupeiformes</v>
      </c>
      <c r="AG12" s="1" t="str">
        <f>VLOOKUP($B12,traits_by_species_Mar2019!$A$2:$T$437,19,FALSE)</f>
        <v>Other</v>
      </c>
      <c r="AH12" s="1" t="str">
        <f>VLOOKUP($B12,traits_by_species_Mar2019!$A$2:$T$437,20,FALSE)</f>
        <v>Pelagic</v>
      </c>
      <c r="AI12" s="1">
        <f>IF(ISNA(VLOOKUP($B12,traits_by_species_Mar2019!$A$2:$T$437,13,FALSE)),L12,VLOOKUP($B12,traits_by_species_Mar2019!$A$2:$T$437,13,FALSE))</f>
        <v>69</v>
      </c>
    </row>
    <row r="13" spans="1:35" x14ac:dyDescent="0.25">
      <c r="A13">
        <v>126415</v>
      </c>
      <c r="B13" t="s">
        <v>79</v>
      </c>
      <c r="C13" t="s">
        <v>80</v>
      </c>
      <c r="D13" t="s">
        <v>19</v>
      </c>
      <c r="E13" t="s">
        <v>20</v>
      </c>
      <c r="F13" t="s">
        <v>21</v>
      </c>
      <c r="G13" t="s">
        <v>71</v>
      </c>
      <c r="H13" t="s">
        <v>72</v>
      </c>
      <c r="I13" t="s">
        <v>69</v>
      </c>
      <c r="J13" t="s">
        <v>33</v>
      </c>
      <c r="K13" t="s">
        <v>81</v>
      </c>
      <c r="L13">
        <v>60</v>
      </c>
      <c r="M13">
        <v>2.7</v>
      </c>
      <c r="N13">
        <v>4.7000000000000002E-3</v>
      </c>
      <c r="O13">
        <v>3.11</v>
      </c>
      <c r="P13" t="s">
        <v>35</v>
      </c>
      <c r="Q13" t="s">
        <v>27</v>
      </c>
      <c r="R13" t="s">
        <v>1695</v>
      </c>
      <c r="S13" s="1">
        <f>VLOOKUP($B13,traits_by_species_Mar2019!$A$2:$T$437,5,FALSE)</f>
        <v>51.121257010000001</v>
      </c>
      <c r="T13" s="1">
        <f>VLOOKUP($B13,traits_by_species_Mar2019!$A$2:$T$437,6,FALSE)</f>
        <v>0.326346629</v>
      </c>
      <c r="U13" s="1">
        <f>VLOOKUP($B13,traits_by_species_Mar2019!$A$2:$T$437,7,FALSE)</f>
        <v>1248.6997650000001</v>
      </c>
      <c r="V13" s="1">
        <f>VLOOKUP($B13,traits_by_species_Mar2019!$A$2:$T$437,8,FALSE)</f>
        <v>13.212823719999999</v>
      </c>
      <c r="W13" s="1">
        <f>VLOOKUP($B13,traits_by_species_Mar2019!$A$2:$T$437,9,FALSE)</f>
        <v>3.0860967709999998</v>
      </c>
      <c r="X13" s="1">
        <f>VLOOKUP($B13,traits_by_species_Mar2019!$A$2:$T$437,10,FALSE)</f>
        <v>0.42503532100000002</v>
      </c>
      <c r="Y13" s="1">
        <f>VLOOKUP($B13,traits_by_species_Mar2019!$A$2:$T$437,11,FALSE)</f>
        <v>28.19650141</v>
      </c>
      <c r="Z13" s="1">
        <f>VLOOKUP($B13,traits_by_species_Mar2019!$A$2:$T$437,12,FALSE)</f>
        <v>19.196196669999999</v>
      </c>
      <c r="AA13" s="3">
        <f>VLOOKUP($B13,traits_by_species_Mar2019!$A$2:$T$437,13,FALSE)</f>
        <v>52</v>
      </c>
      <c r="AB13" s="1" t="str">
        <f>VLOOKUP($B13,traits_by_species_Mar2019!$A$2:$T$437,14,FALSE)</f>
        <v>Pelagic</v>
      </c>
      <c r="AC13" s="1" t="str">
        <f>VLOOKUP($B13,traits_by_species_Mar2019!$A$2:$T$437,15,FALSE)</f>
        <v>Twaite shad</v>
      </c>
      <c r="AD13" s="1">
        <f>VLOOKUP($B13,traits_by_species_Mar2019!$A$2:$T$437,16,FALSE)</f>
        <v>0</v>
      </c>
      <c r="AE13" s="1" t="str">
        <f>VLOOKUP($B13,traits_by_species_Mar2019!$A$2:$T$437,17,FALSE)</f>
        <v>Pelagic</v>
      </c>
      <c r="AF13" s="1" t="str">
        <f>VLOOKUP($B13,traits_by_species_Mar2019!$A$2:$T$437,18,FALSE)</f>
        <v>Clupeiformes</v>
      </c>
      <c r="AG13" s="1" t="str">
        <f>VLOOKUP($B13,traits_by_species_Mar2019!$A$2:$T$437,19,FALSE)</f>
        <v>Other</v>
      </c>
      <c r="AH13" s="1" t="str">
        <f>VLOOKUP($B13,traits_by_species_Mar2019!$A$2:$T$437,20,FALSE)</f>
        <v>Pelagic</v>
      </c>
      <c r="AI13" s="1">
        <f>IF(ISNA(VLOOKUP($B13,traits_by_species_Mar2019!$A$2:$T$437,13,FALSE)),L13,VLOOKUP($B13,traits_by_species_Mar2019!$A$2:$T$437,13,FALSE))</f>
        <v>52</v>
      </c>
    </row>
    <row r="14" spans="1:35" hidden="1" x14ac:dyDescent="0.25">
      <c r="A14">
        <v>105865</v>
      </c>
      <c r="B14" t="s">
        <v>82</v>
      </c>
      <c r="C14" t="s">
        <v>83</v>
      </c>
      <c r="D14" t="s">
        <v>19</v>
      </c>
      <c r="E14" t="s">
        <v>20</v>
      </c>
      <c r="F14" t="s">
        <v>44</v>
      </c>
      <c r="G14" t="s">
        <v>84</v>
      </c>
      <c r="H14" t="s">
        <v>85</v>
      </c>
      <c r="I14" t="s">
        <v>86</v>
      </c>
      <c r="J14" t="s">
        <v>33</v>
      </c>
      <c r="K14" t="s">
        <v>87</v>
      </c>
      <c r="L14">
        <v>105</v>
      </c>
      <c r="M14">
        <v>9.8000000000000007</v>
      </c>
      <c r="N14">
        <v>8.4200000000000004E-3</v>
      </c>
      <c r="O14">
        <v>2.944</v>
      </c>
      <c r="P14" t="s">
        <v>56</v>
      </c>
      <c r="Q14" t="s">
        <v>73</v>
      </c>
      <c r="R14" t="s">
        <v>1682</v>
      </c>
      <c r="S14" s="1">
        <f>VLOOKUP($B14,traits_by_species_Mar2019!$A$2:$T$437,5,FALSE)</f>
        <v>90.135343840000004</v>
      </c>
      <c r="T14" s="1">
        <f>VLOOKUP($B14,traits_by_species_Mar2019!$A$2:$T$437,6,FALSE)</f>
        <v>0.11708590100000001</v>
      </c>
      <c r="U14" s="1">
        <f>VLOOKUP($B14,traits_by_species_Mar2019!$A$2:$T$437,7,FALSE)</f>
        <v>3986.7229860000002</v>
      </c>
      <c r="V14" s="1">
        <f>VLOOKUP($B14,traits_by_species_Mar2019!$A$2:$T$437,8,FALSE)</f>
        <v>16.386981080000002</v>
      </c>
      <c r="W14" s="1">
        <f>VLOOKUP($B14,traits_by_species_Mar2019!$A$2:$T$437,9,FALSE)</f>
        <v>7.3318236959999998</v>
      </c>
      <c r="X14" s="1">
        <f>VLOOKUP($B14,traits_by_species_Mar2019!$A$2:$T$437,10,FALSE)</f>
        <v>0.230668335</v>
      </c>
      <c r="Y14" s="1">
        <f>VLOOKUP($B14,traits_by_species_Mar2019!$A$2:$T$437,11,FALSE)</f>
        <v>54.015844299999998</v>
      </c>
      <c r="Z14" s="1">
        <f>VLOOKUP($B14,traits_by_species_Mar2019!$A$2:$T$437,12,FALSE)</f>
        <v>12.07381593</v>
      </c>
      <c r="AA14" s="3">
        <f>VLOOKUP($B14,traits_by_species_Mar2019!$A$2:$T$437,13,FALSE)</f>
        <v>84</v>
      </c>
      <c r="AB14" s="1" t="str">
        <f>VLOOKUP($B14,traits_by_species_Mar2019!$A$2:$T$437,14,FALSE)</f>
        <v>Demersal</v>
      </c>
      <c r="AC14" s="1" t="str">
        <f>VLOOKUP($B14,traits_by_species_Mar2019!$A$2:$T$437,15,FALSE)</f>
        <v>Starry ray</v>
      </c>
      <c r="AD14" s="1" t="str">
        <f>VLOOKUP($B14,traits_by_species_Mar2019!$A$2:$T$437,16,FALSE)</f>
        <v>Demersal</v>
      </c>
      <c r="AE14" s="1" t="str">
        <f>VLOOKUP($B14,traits_by_species_Mar2019!$A$2:$T$437,17,FALSE)</f>
        <v>Demersal</v>
      </c>
      <c r="AF14" s="1" t="str">
        <f>VLOOKUP($B14,traits_by_species_Mar2019!$A$2:$T$437,18,FALSE)</f>
        <v>Rajiformes</v>
      </c>
      <c r="AG14" s="1" t="str">
        <f>VLOOKUP($B14,traits_by_species_Mar2019!$A$2:$T$437,19,FALSE)</f>
        <v>Elasmobranchii</v>
      </c>
      <c r="AH14" s="1" t="str">
        <f>VLOOKUP($B14,traits_by_species_Mar2019!$A$2:$T$437,20,FALSE)</f>
        <v>Demersal</v>
      </c>
      <c r="AI14" s="1">
        <f>IF(ISNA(VLOOKUP($B14,traits_by_species_Mar2019!$A$2:$T$437,13,FALSE)),L14,VLOOKUP($B14,traits_by_species_Mar2019!$A$2:$T$437,13,FALSE))</f>
        <v>84</v>
      </c>
    </row>
    <row r="15" spans="1:35" hidden="1" x14ac:dyDescent="0.25">
      <c r="A15">
        <v>125909</v>
      </c>
      <c r="B15" t="s">
        <v>88</v>
      </c>
      <c r="C15" t="s">
        <v>37</v>
      </c>
      <c r="D15" t="s">
        <v>19</v>
      </c>
      <c r="E15" t="s">
        <v>20</v>
      </c>
      <c r="F15" t="s">
        <v>21</v>
      </c>
      <c r="G15" t="s">
        <v>30</v>
      </c>
      <c r="H15" t="s">
        <v>89</v>
      </c>
      <c r="I15" t="s">
        <v>88</v>
      </c>
      <c r="J15" t="s">
        <v>24</v>
      </c>
      <c r="K15" t="s">
        <v>25</v>
      </c>
      <c r="L15">
        <v>25</v>
      </c>
      <c r="M15">
        <v>0</v>
      </c>
      <c r="N15">
        <v>2.3685440000000002E-3</v>
      </c>
      <c r="O15">
        <v>3.06</v>
      </c>
      <c r="P15" t="s">
        <v>61</v>
      </c>
      <c r="Q15" t="s">
        <v>27</v>
      </c>
      <c r="R15" t="s">
        <v>27</v>
      </c>
      <c r="S15" s="7">
        <f>S18</f>
        <v>24.97865234</v>
      </c>
      <c r="T15" s="7">
        <f t="shared" ref="T15:AH15" si="1">T18</f>
        <v>2.028049158</v>
      </c>
      <c r="U15" s="7">
        <f t="shared" si="1"/>
        <v>411.04156870000003</v>
      </c>
      <c r="V15" s="7">
        <f t="shared" si="1"/>
        <v>5.8786442240000003</v>
      </c>
      <c r="W15" s="7">
        <f t="shared" si="1"/>
        <v>1.137615738</v>
      </c>
      <c r="X15" s="7">
        <f t="shared" si="1"/>
        <v>1.627238776</v>
      </c>
      <c r="Y15" s="7">
        <f t="shared" si="1"/>
        <v>20.982528840000001</v>
      </c>
      <c r="Z15" s="7">
        <f t="shared" si="1"/>
        <v>25.320883500000001</v>
      </c>
      <c r="AA15" s="7">
        <f t="shared" si="1"/>
        <v>54</v>
      </c>
      <c r="AB15" s="7" t="str">
        <f t="shared" si="1"/>
        <v>Demersal</v>
      </c>
      <c r="AC15" s="7" t="str">
        <f t="shared" si="1"/>
        <v>Sandeel</v>
      </c>
      <c r="AD15" s="7">
        <f t="shared" si="1"/>
        <v>0</v>
      </c>
      <c r="AE15" s="7" t="str">
        <f t="shared" si="1"/>
        <v>Demersal</v>
      </c>
      <c r="AF15" s="7" t="str">
        <f t="shared" si="1"/>
        <v>Perciformes</v>
      </c>
      <c r="AG15" s="7" t="str">
        <f t="shared" si="1"/>
        <v>Other</v>
      </c>
      <c r="AH15" s="7" t="str">
        <f t="shared" si="1"/>
        <v>Demersal</v>
      </c>
      <c r="AI15" s="1">
        <f>IF(ISNA(VLOOKUP($B15,traits_by_species_Mar2019!$A$2:$T$437,13,FALSE)),L15,VLOOKUP($B15,traits_by_species_Mar2019!$A$2:$T$437,13,FALSE))</f>
        <v>25</v>
      </c>
    </row>
    <row r="16" spans="1:35" hidden="1" x14ac:dyDescent="0.25">
      <c r="A16">
        <v>126751</v>
      </c>
      <c r="B16" t="s">
        <v>90</v>
      </c>
      <c r="C16" t="s">
        <v>91</v>
      </c>
      <c r="D16" t="s">
        <v>19</v>
      </c>
      <c r="E16" t="s">
        <v>20</v>
      </c>
      <c r="F16" t="s">
        <v>21</v>
      </c>
      <c r="G16" t="s">
        <v>30</v>
      </c>
      <c r="H16" t="s">
        <v>89</v>
      </c>
      <c r="I16" t="s">
        <v>88</v>
      </c>
      <c r="J16" t="s">
        <v>33</v>
      </c>
      <c r="K16" t="s">
        <v>92</v>
      </c>
      <c r="L16">
        <v>25</v>
      </c>
      <c r="M16">
        <v>2.6</v>
      </c>
      <c r="N16">
        <v>1.6999999999999999E-3</v>
      </c>
      <c r="O16">
        <v>3.21</v>
      </c>
      <c r="P16" t="s">
        <v>35</v>
      </c>
      <c r="Q16" t="s">
        <v>27</v>
      </c>
      <c r="R16" t="s">
        <v>27</v>
      </c>
      <c r="S16" s="7">
        <f>S18</f>
        <v>24.97865234</v>
      </c>
      <c r="T16" s="7">
        <f t="shared" ref="T16:AH16" si="2">T18</f>
        <v>2.028049158</v>
      </c>
      <c r="U16" s="7">
        <f t="shared" si="2"/>
        <v>411.04156870000003</v>
      </c>
      <c r="V16" s="7">
        <f t="shared" si="2"/>
        <v>5.8786442240000003</v>
      </c>
      <c r="W16" s="7">
        <f t="shared" si="2"/>
        <v>1.137615738</v>
      </c>
      <c r="X16" s="7">
        <f t="shared" si="2"/>
        <v>1.627238776</v>
      </c>
      <c r="Y16" s="7">
        <f t="shared" si="2"/>
        <v>20.982528840000001</v>
      </c>
      <c r="Z16" s="7">
        <f t="shared" si="2"/>
        <v>25.320883500000001</v>
      </c>
      <c r="AA16" s="7">
        <f t="shared" si="2"/>
        <v>54</v>
      </c>
      <c r="AB16" s="7" t="str">
        <f t="shared" si="2"/>
        <v>Demersal</v>
      </c>
      <c r="AC16" s="7" t="str">
        <f t="shared" si="2"/>
        <v>Sandeel</v>
      </c>
      <c r="AD16" s="7">
        <f t="shared" si="2"/>
        <v>0</v>
      </c>
      <c r="AE16" s="7" t="str">
        <f t="shared" si="2"/>
        <v>Demersal</v>
      </c>
      <c r="AF16" s="7" t="str">
        <f t="shared" si="2"/>
        <v>Perciformes</v>
      </c>
      <c r="AG16" s="7" t="str">
        <f t="shared" si="2"/>
        <v>Other</v>
      </c>
      <c r="AH16" s="7" t="str">
        <f t="shared" si="2"/>
        <v>Demersal</v>
      </c>
      <c r="AI16" s="1">
        <f>IF(ISNA(VLOOKUP($B16,traits_by_species_Mar2019!$A$2:$T$437,13,FALSE)),L16,VLOOKUP($B16,traits_by_species_Mar2019!$A$2:$T$437,13,FALSE))</f>
        <v>25</v>
      </c>
    </row>
    <row r="17" spans="1:35" hidden="1" x14ac:dyDescent="0.25">
      <c r="A17">
        <v>126752</v>
      </c>
      <c r="B17" t="s">
        <v>93</v>
      </c>
      <c r="C17" t="s">
        <v>37</v>
      </c>
      <c r="D17" t="s">
        <v>19</v>
      </c>
      <c r="E17" t="s">
        <v>20</v>
      </c>
      <c r="F17" t="s">
        <v>21</v>
      </c>
      <c r="G17" t="s">
        <v>30</v>
      </c>
      <c r="H17" t="s">
        <v>89</v>
      </c>
      <c r="I17" t="s">
        <v>88</v>
      </c>
      <c r="J17" t="s">
        <v>33</v>
      </c>
      <c r="K17" t="s">
        <v>94</v>
      </c>
      <c r="L17">
        <v>20</v>
      </c>
      <c r="M17">
        <v>2</v>
      </c>
      <c r="N17">
        <v>3.3E-3</v>
      </c>
      <c r="O17">
        <v>2.91</v>
      </c>
      <c r="P17" t="s">
        <v>35</v>
      </c>
      <c r="Q17" t="s">
        <v>27</v>
      </c>
      <c r="R17" t="s">
        <v>27</v>
      </c>
      <c r="S17" s="7">
        <f>S18</f>
        <v>24.97865234</v>
      </c>
      <c r="T17" s="7">
        <f t="shared" ref="T17:AH17" si="3">T18</f>
        <v>2.028049158</v>
      </c>
      <c r="U17" s="7">
        <f t="shared" si="3"/>
        <v>411.04156870000003</v>
      </c>
      <c r="V17" s="7">
        <f t="shared" si="3"/>
        <v>5.8786442240000003</v>
      </c>
      <c r="W17" s="7">
        <f t="shared" si="3"/>
        <v>1.137615738</v>
      </c>
      <c r="X17" s="7">
        <f t="shared" si="3"/>
        <v>1.627238776</v>
      </c>
      <c r="Y17" s="7">
        <f t="shared" si="3"/>
        <v>20.982528840000001</v>
      </c>
      <c r="Z17" s="7">
        <f t="shared" si="3"/>
        <v>25.320883500000001</v>
      </c>
      <c r="AA17" s="7">
        <f t="shared" si="3"/>
        <v>54</v>
      </c>
      <c r="AB17" s="7" t="str">
        <f t="shared" si="3"/>
        <v>Demersal</v>
      </c>
      <c r="AC17" s="7" t="str">
        <f t="shared" si="3"/>
        <v>Sandeel</v>
      </c>
      <c r="AD17" s="7">
        <f t="shared" si="3"/>
        <v>0</v>
      </c>
      <c r="AE17" s="7" t="str">
        <f t="shared" si="3"/>
        <v>Demersal</v>
      </c>
      <c r="AF17" s="7" t="str">
        <f t="shared" si="3"/>
        <v>Perciformes</v>
      </c>
      <c r="AG17" s="7" t="str">
        <f t="shared" si="3"/>
        <v>Other</v>
      </c>
      <c r="AH17" s="7" t="str">
        <f t="shared" si="3"/>
        <v>Demersal</v>
      </c>
      <c r="AI17" s="1">
        <f>IF(ISNA(VLOOKUP($B17,traits_by_species_Mar2019!$A$2:$T$437,13,FALSE)),L17,VLOOKUP($B17,traits_by_species_Mar2019!$A$2:$T$437,13,FALSE))</f>
        <v>20</v>
      </c>
    </row>
    <row r="18" spans="1:35" hidden="1" x14ac:dyDescent="0.25">
      <c r="A18">
        <v>125516</v>
      </c>
      <c r="B18" t="s">
        <v>89</v>
      </c>
      <c r="C18" t="s">
        <v>95</v>
      </c>
      <c r="D18" t="s">
        <v>19</v>
      </c>
      <c r="E18" t="s">
        <v>20</v>
      </c>
      <c r="F18" t="s">
        <v>21</v>
      </c>
      <c r="G18" t="s">
        <v>30</v>
      </c>
      <c r="H18" t="s">
        <v>89</v>
      </c>
      <c r="I18">
        <v>0</v>
      </c>
      <c r="J18" t="s">
        <v>60</v>
      </c>
      <c r="K18" t="s">
        <v>25</v>
      </c>
      <c r="L18">
        <v>40</v>
      </c>
      <c r="M18">
        <v>0</v>
      </c>
      <c r="N18">
        <v>2.062183E-3</v>
      </c>
      <c r="O18">
        <v>3.1089169999999999</v>
      </c>
      <c r="P18" t="s">
        <v>61</v>
      </c>
      <c r="Q18" t="s">
        <v>27</v>
      </c>
      <c r="R18" t="s">
        <v>27</v>
      </c>
      <c r="S18" s="1">
        <f>VLOOKUP($B18,traits_by_species_Mar2019!$A$2:$T$437,5,FALSE)</f>
        <v>24.97865234</v>
      </c>
      <c r="T18" s="1">
        <f>VLOOKUP($B18,traits_by_species_Mar2019!$A$2:$T$437,6,FALSE)</f>
        <v>2.028049158</v>
      </c>
      <c r="U18" s="1">
        <f>VLOOKUP($B18,traits_by_species_Mar2019!$A$2:$T$437,7,FALSE)</f>
        <v>411.04156870000003</v>
      </c>
      <c r="V18" s="1">
        <f>VLOOKUP($B18,traits_by_species_Mar2019!$A$2:$T$437,8,FALSE)</f>
        <v>5.8786442240000003</v>
      </c>
      <c r="W18" s="1">
        <f>VLOOKUP($B18,traits_by_species_Mar2019!$A$2:$T$437,9,FALSE)</f>
        <v>1.137615738</v>
      </c>
      <c r="X18" s="1">
        <f>VLOOKUP($B18,traits_by_species_Mar2019!$A$2:$T$437,10,FALSE)</f>
        <v>1.627238776</v>
      </c>
      <c r="Y18" s="1">
        <f>VLOOKUP($B18,traits_by_species_Mar2019!$A$2:$T$437,11,FALSE)</f>
        <v>20.982528840000001</v>
      </c>
      <c r="Z18" s="1">
        <f>VLOOKUP($B18,traits_by_species_Mar2019!$A$2:$T$437,12,FALSE)</f>
        <v>25.320883500000001</v>
      </c>
      <c r="AA18" s="3">
        <f>VLOOKUP($B18,traits_by_species_Mar2019!$A$2:$T$437,13,FALSE)</f>
        <v>54</v>
      </c>
      <c r="AB18" s="1" t="str">
        <f>VLOOKUP($B18,traits_by_species_Mar2019!$A$2:$T$437,14,FALSE)</f>
        <v>Demersal</v>
      </c>
      <c r="AC18" s="1" t="str">
        <f>VLOOKUP($B18,traits_by_species_Mar2019!$A$2:$T$437,15,FALSE)</f>
        <v>Sandeel</v>
      </c>
      <c r="AD18" s="1">
        <f>VLOOKUP($B18,traits_by_species_Mar2019!$A$2:$T$437,16,FALSE)</f>
        <v>0</v>
      </c>
      <c r="AE18" s="1" t="str">
        <f>VLOOKUP($B18,traits_by_species_Mar2019!$A$2:$T$437,17,FALSE)</f>
        <v>Demersal</v>
      </c>
      <c r="AF18" s="1" t="str">
        <f>VLOOKUP($B18,traits_by_species_Mar2019!$A$2:$T$437,18,FALSE)</f>
        <v>Perciformes</v>
      </c>
      <c r="AG18" s="1" t="str">
        <f>VLOOKUP($B18,traits_by_species_Mar2019!$A$2:$T$437,19,FALSE)</f>
        <v>Other</v>
      </c>
      <c r="AH18" s="1" t="str">
        <f>VLOOKUP($B18,traits_by_species_Mar2019!$A$2:$T$437,20,FALSE)</f>
        <v>Demersal</v>
      </c>
      <c r="AI18" s="1">
        <f>IF(ISNA(VLOOKUP($B18,traits_by_species_Mar2019!$A$2:$T$437,13,FALSE)),L18,VLOOKUP($B18,traits_by_species_Mar2019!$A$2:$T$437,13,FALSE))</f>
        <v>54</v>
      </c>
    </row>
    <row r="19" spans="1:35" hidden="1" x14ac:dyDescent="0.25">
      <c r="A19">
        <v>126758</v>
      </c>
      <c r="B19" t="s">
        <v>96</v>
      </c>
      <c r="C19" t="s">
        <v>37</v>
      </c>
      <c r="D19" t="s">
        <v>19</v>
      </c>
      <c r="E19" t="s">
        <v>20</v>
      </c>
      <c r="F19" t="s">
        <v>21</v>
      </c>
      <c r="G19" t="s">
        <v>30</v>
      </c>
      <c r="H19" t="s">
        <v>97</v>
      </c>
      <c r="I19" t="s">
        <v>98</v>
      </c>
      <c r="J19" t="s">
        <v>33</v>
      </c>
      <c r="K19" t="s">
        <v>99</v>
      </c>
      <c r="L19">
        <v>150</v>
      </c>
      <c r="M19">
        <v>3.6</v>
      </c>
      <c r="N19">
        <v>2.8999999999999998E-3</v>
      </c>
      <c r="O19">
        <v>3.28</v>
      </c>
      <c r="P19" t="s">
        <v>35</v>
      </c>
      <c r="Q19" t="s">
        <v>73</v>
      </c>
      <c r="R19" t="s">
        <v>1682</v>
      </c>
      <c r="S19" s="1">
        <f>VLOOKUP($B19,traits_by_species_Mar2019!$A$2:$T$437,5,FALSE)</f>
        <v>126.211868</v>
      </c>
      <c r="T19" s="1">
        <f>VLOOKUP($B19,traits_by_species_Mar2019!$A$2:$T$437,6,FALSE)</f>
        <v>8.3556790000000006E-2</v>
      </c>
      <c r="U19" s="1">
        <f>VLOOKUP($B19,traits_by_species_Mar2019!$A$2:$T$437,7,FALSE)</f>
        <v>20218.659500000002</v>
      </c>
      <c r="V19" s="1">
        <f>VLOOKUP($B19,traits_by_species_Mar2019!$A$2:$T$437,8,FALSE)</f>
        <v>33.257803019999997</v>
      </c>
      <c r="W19" s="1">
        <f>VLOOKUP($B19,traits_by_species_Mar2019!$A$2:$T$437,9,FALSE)</f>
        <v>8.5278465509999997</v>
      </c>
      <c r="X19" s="1">
        <f>VLOOKUP($B19,traits_by_species_Mar2019!$A$2:$T$437,10,FALSE)</f>
        <v>0.13497257800000001</v>
      </c>
      <c r="Y19" s="1">
        <f>VLOOKUP($B19,traits_by_species_Mar2019!$A$2:$T$437,11,FALSE)</f>
        <v>65.877900210000007</v>
      </c>
      <c r="Z19" s="1">
        <f>VLOOKUP($B19,traits_by_species_Mar2019!$A$2:$T$437,12,FALSE)</f>
        <v>6.9711751980000001</v>
      </c>
      <c r="AA19" s="3">
        <f>VLOOKUP($B19,traits_by_species_Mar2019!$A$2:$T$437,13,FALSE)</f>
        <v>109</v>
      </c>
      <c r="AB19" s="1" t="str">
        <f>VLOOKUP($B19,traits_by_species_Mar2019!$A$2:$T$437,14,FALSE)</f>
        <v>Demersal</v>
      </c>
      <c r="AC19" s="1" t="str">
        <f>VLOOKUP($B19,traits_by_species_Mar2019!$A$2:$T$437,15,FALSE)</f>
        <v>Catfish</v>
      </c>
      <c r="AD19" s="1" t="str">
        <f>VLOOKUP($B19,traits_by_species_Mar2019!$A$2:$T$437,16,FALSE)</f>
        <v>Demersal</v>
      </c>
      <c r="AE19" s="1" t="str">
        <f>VLOOKUP($B19,traits_by_species_Mar2019!$A$2:$T$437,17,FALSE)</f>
        <v>Demersal</v>
      </c>
      <c r="AF19" s="1" t="str">
        <f>VLOOKUP($B19,traits_by_species_Mar2019!$A$2:$T$437,18,FALSE)</f>
        <v>Perciformes</v>
      </c>
      <c r="AG19" s="1" t="str">
        <f>VLOOKUP($B19,traits_by_species_Mar2019!$A$2:$T$437,19,FALSE)</f>
        <v>Other</v>
      </c>
      <c r="AH19" s="1" t="str">
        <f>VLOOKUP($B19,traits_by_species_Mar2019!$A$2:$T$437,20,FALSE)</f>
        <v>Demersal</v>
      </c>
      <c r="AI19" s="1">
        <f>IF(ISNA(VLOOKUP($B19,traits_by_species_Mar2019!$A$2:$T$437,13,FALSE)),L19,VLOOKUP($B19,traits_by_species_Mar2019!$A$2:$T$437,13,FALSE))</f>
        <v>109</v>
      </c>
    </row>
    <row r="20" spans="1:35" hidden="1" x14ac:dyDescent="0.25">
      <c r="A20">
        <v>126759</v>
      </c>
      <c r="B20" t="s">
        <v>100</v>
      </c>
      <c r="C20" t="s">
        <v>101</v>
      </c>
      <c r="D20" t="s">
        <v>19</v>
      </c>
      <c r="E20" t="s">
        <v>20</v>
      </c>
      <c r="F20" t="s">
        <v>21</v>
      </c>
      <c r="G20" t="s">
        <v>30</v>
      </c>
      <c r="H20" t="s">
        <v>97</v>
      </c>
      <c r="I20" t="s">
        <v>98</v>
      </c>
      <c r="J20" t="s">
        <v>33</v>
      </c>
      <c r="K20" t="s">
        <v>102</v>
      </c>
      <c r="L20">
        <v>180</v>
      </c>
      <c r="M20">
        <v>3.4</v>
      </c>
      <c r="N20">
        <v>1.72E-3</v>
      </c>
      <c r="O20">
        <v>3.399</v>
      </c>
      <c r="P20" t="s">
        <v>35</v>
      </c>
      <c r="Q20" t="s">
        <v>73</v>
      </c>
      <c r="R20" t="s">
        <v>1682</v>
      </c>
      <c r="S20" s="1">
        <f>VLOOKUP($B20,traits_by_species_Mar2019!$A$2:$T$437,5,FALSE)</f>
        <v>149.69822640000001</v>
      </c>
      <c r="T20" s="1">
        <f>VLOOKUP($B20,traits_by_species_Mar2019!$A$2:$T$437,6,FALSE)</f>
        <v>0.102126289</v>
      </c>
      <c r="U20" s="1">
        <f>VLOOKUP($B20,traits_by_species_Mar2019!$A$2:$T$437,7,FALSE)</f>
        <v>5603.1626580000002</v>
      </c>
      <c r="V20" s="1">
        <f>VLOOKUP($B20,traits_by_species_Mar2019!$A$2:$T$437,8,FALSE)</f>
        <v>25.935680269999999</v>
      </c>
      <c r="W20" s="1">
        <f>VLOOKUP($B20,traits_by_species_Mar2019!$A$2:$T$437,9,FALSE)</f>
        <v>6.3697362220000002</v>
      </c>
      <c r="X20" s="1">
        <f>VLOOKUP($B20,traits_by_species_Mar2019!$A$2:$T$437,10,FALSE)</f>
        <v>0.15070444399999999</v>
      </c>
      <c r="Y20" s="1">
        <f>VLOOKUP($B20,traits_by_species_Mar2019!$A$2:$T$437,11,FALSE)</f>
        <v>70.592804450000003</v>
      </c>
      <c r="Z20" s="1">
        <f>VLOOKUP($B20,traits_by_species_Mar2019!$A$2:$T$437,12,FALSE)</f>
        <v>5.2982321649999999</v>
      </c>
      <c r="AA20" s="3">
        <f>VLOOKUP($B20,traits_by_species_Mar2019!$A$2:$T$437,13,FALSE)</f>
        <v>69</v>
      </c>
      <c r="AB20" s="1" t="str">
        <f>VLOOKUP($B20,traits_by_species_Mar2019!$A$2:$T$437,14,FALSE)</f>
        <v>Demersal</v>
      </c>
      <c r="AC20" s="1" t="str">
        <f>VLOOKUP($B20,traits_by_species_Mar2019!$A$2:$T$437,15,FALSE)</f>
        <v>Spotted catfish</v>
      </c>
      <c r="AD20" s="1">
        <f>VLOOKUP($B20,traits_by_species_Mar2019!$A$2:$T$437,16,FALSE)</f>
        <v>0</v>
      </c>
      <c r="AE20" s="1" t="str">
        <f>VLOOKUP($B20,traits_by_species_Mar2019!$A$2:$T$437,17,FALSE)</f>
        <v>Demersal</v>
      </c>
      <c r="AF20" s="1" t="str">
        <f>VLOOKUP($B20,traits_by_species_Mar2019!$A$2:$T$437,18,FALSE)</f>
        <v>Perciformes</v>
      </c>
      <c r="AG20" s="1" t="str">
        <f>VLOOKUP($B20,traits_by_species_Mar2019!$A$2:$T$437,19,FALSE)</f>
        <v>Other</v>
      </c>
      <c r="AH20" s="1" t="str">
        <f>VLOOKUP($B20,traits_by_species_Mar2019!$A$2:$T$437,20,FALSE)</f>
        <v>Demersal</v>
      </c>
      <c r="AI20" s="1">
        <f>IF(ISNA(VLOOKUP($B20,traits_by_species_Mar2019!$A$2:$T$437,13,FALSE)),L20,VLOOKUP($B20,traits_by_species_Mar2019!$A$2:$T$437,13,FALSE))</f>
        <v>69</v>
      </c>
    </row>
    <row r="21" spans="1:35" hidden="1" x14ac:dyDescent="0.25">
      <c r="A21">
        <v>125620</v>
      </c>
      <c r="B21" t="s">
        <v>103</v>
      </c>
      <c r="C21" t="s">
        <v>104</v>
      </c>
      <c r="D21" t="s">
        <v>19</v>
      </c>
      <c r="E21" t="s">
        <v>20</v>
      </c>
      <c r="F21" t="s">
        <v>21</v>
      </c>
      <c r="G21" t="s">
        <v>105</v>
      </c>
      <c r="H21" t="s">
        <v>106</v>
      </c>
      <c r="I21" t="s">
        <v>103</v>
      </c>
      <c r="J21" t="s">
        <v>24</v>
      </c>
      <c r="K21" t="s">
        <v>25</v>
      </c>
      <c r="L21">
        <v>133</v>
      </c>
      <c r="M21">
        <v>0</v>
      </c>
      <c r="N21">
        <v>8.9999999999999998E-4</v>
      </c>
      <c r="O21">
        <v>3.19</v>
      </c>
      <c r="P21" t="s">
        <v>61</v>
      </c>
      <c r="Q21" t="s">
        <v>27</v>
      </c>
      <c r="R21" t="s">
        <v>27</v>
      </c>
      <c r="S21" s="7">
        <f t="shared" ref="S21:AA21" si="4">S22</f>
        <v>73.156602410000005</v>
      </c>
      <c r="T21" s="7">
        <f t="shared" si="4"/>
        <v>0.14612018299999999</v>
      </c>
      <c r="U21" s="7">
        <f t="shared" si="4"/>
        <v>623.09012680000001</v>
      </c>
      <c r="V21" s="7">
        <f t="shared" si="4"/>
        <v>13.923776760000001</v>
      </c>
      <c r="W21" s="7">
        <f t="shared" si="4"/>
        <v>3.8395945650000001</v>
      </c>
      <c r="X21" s="7">
        <f t="shared" si="4"/>
        <v>0.24132537500000001</v>
      </c>
      <c r="Y21" s="7">
        <f t="shared" si="4"/>
        <v>33.426012419999999</v>
      </c>
      <c r="Z21" s="7">
        <f t="shared" si="4"/>
        <v>14.74786855</v>
      </c>
      <c r="AA21" s="7">
        <f t="shared" si="4"/>
        <v>100</v>
      </c>
      <c r="AB21" s="7" t="str">
        <f>AB22</f>
        <v>Demersal</v>
      </c>
      <c r="AC21" s="7" t="s">
        <v>2129</v>
      </c>
      <c r="AD21" s="7" t="str">
        <f t="shared" ref="AD21:AI21" si="5">AD22</f>
        <v>Demersal</v>
      </c>
      <c r="AE21" s="7" t="str">
        <f t="shared" si="5"/>
        <v>Demersal</v>
      </c>
      <c r="AF21" s="7" t="str">
        <f t="shared" si="5"/>
        <v>Anguilliformes</v>
      </c>
      <c r="AG21" s="7" t="str">
        <f t="shared" si="5"/>
        <v>Other</v>
      </c>
      <c r="AH21" s="7" t="str">
        <f t="shared" si="5"/>
        <v>Demersal</v>
      </c>
      <c r="AI21" s="7">
        <f t="shared" si="5"/>
        <v>100</v>
      </c>
    </row>
    <row r="22" spans="1:35" hidden="1" x14ac:dyDescent="0.25">
      <c r="A22">
        <v>126281</v>
      </c>
      <c r="B22" t="s">
        <v>107</v>
      </c>
      <c r="C22" t="s">
        <v>51</v>
      </c>
      <c r="D22" t="s">
        <v>19</v>
      </c>
      <c r="E22" t="s">
        <v>20</v>
      </c>
      <c r="F22" t="s">
        <v>21</v>
      </c>
      <c r="G22" t="s">
        <v>105</v>
      </c>
      <c r="H22" t="s">
        <v>106</v>
      </c>
      <c r="I22" t="s">
        <v>103</v>
      </c>
      <c r="J22" t="s">
        <v>33</v>
      </c>
      <c r="K22" t="s">
        <v>108</v>
      </c>
      <c r="L22">
        <v>133</v>
      </c>
      <c r="M22">
        <v>7.6</v>
      </c>
      <c r="N22">
        <v>8.9999999999999998E-4</v>
      </c>
      <c r="O22">
        <v>3.19</v>
      </c>
      <c r="P22" t="s">
        <v>35</v>
      </c>
      <c r="Q22" t="s">
        <v>73</v>
      </c>
      <c r="R22" t="s">
        <v>27</v>
      </c>
      <c r="S22" s="1">
        <f>VLOOKUP($B22,traits_by_species_Mar2019!$A$2:$T$437,5,FALSE)</f>
        <v>73.156602410000005</v>
      </c>
      <c r="T22" s="1">
        <f>VLOOKUP($B22,traits_by_species_Mar2019!$A$2:$T$437,6,FALSE)</f>
        <v>0.14612018299999999</v>
      </c>
      <c r="U22" s="1">
        <f>VLOOKUP($B22,traits_by_species_Mar2019!$A$2:$T$437,7,FALSE)</f>
        <v>623.09012680000001</v>
      </c>
      <c r="V22" s="1">
        <f>VLOOKUP($B22,traits_by_species_Mar2019!$A$2:$T$437,8,FALSE)</f>
        <v>13.923776760000001</v>
      </c>
      <c r="W22" s="1">
        <f>VLOOKUP($B22,traits_by_species_Mar2019!$A$2:$T$437,9,FALSE)</f>
        <v>3.8395945650000001</v>
      </c>
      <c r="X22" s="1">
        <f>VLOOKUP($B22,traits_by_species_Mar2019!$A$2:$T$437,10,FALSE)</f>
        <v>0.24132537500000001</v>
      </c>
      <c r="Y22" s="1">
        <f>VLOOKUP($B22,traits_by_species_Mar2019!$A$2:$T$437,11,FALSE)</f>
        <v>33.426012419999999</v>
      </c>
      <c r="Z22" s="1">
        <f>VLOOKUP($B22,traits_by_species_Mar2019!$A$2:$T$437,12,FALSE)</f>
        <v>14.74786855</v>
      </c>
      <c r="AA22" s="3">
        <f>VLOOKUP($B22,traits_by_species_Mar2019!$A$2:$T$437,13,FALSE)</f>
        <v>100</v>
      </c>
      <c r="AB22" s="1" t="str">
        <f>VLOOKUP($B22,traits_by_species_Mar2019!$A$2:$T$437,14,FALSE)</f>
        <v>Demersal</v>
      </c>
      <c r="AC22" s="1" t="str">
        <f>VLOOKUP($B22,traits_by_species_Mar2019!$A$2:$T$437,15,FALSE)</f>
        <v>European eel</v>
      </c>
      <c r="AD22" s="1" t="str">
        <f>VLOOKUP($B22,traits_by_species_Mar2019!$A$2:$T$437,16,FALSE)</f>
        <v>Demersal</v>
      </c>
      <c r="AE22" s="1" t="str">
        <f>VLOOKUP($B22,traits_by_species_Mar2019!$A$2:$T$437,17,FALSE)</f>
        <v>Demersal</v>
      </c>
      <c r="AF22" s="1" t="str">
        <f>VLOOKUP($B22,traits_by_species_Mar2019!$A$2:$T$437,18,FALSE)</f>
        <v>Anguilliformes</v>
      </c>
      <c r="AG22" s="1" t="str">
        <f>VLOOKUP($B22,traits_by_species_Mar2019!$A$2:$T$437,19,FALSE)</f>
        <v>Other</v>
      </c>
      <c r="AH22" s="1" t="str">
        <f>VLOOKUP($B22,traits_by_species_Mar2019!$A$2:$T$437,20,FALSE)</f>
        <v>Demersal</v>
      </c>
      <c r="AI22" s="1">
        <f>IF(ISNA(VLOOKUP($B22,traits_by_species_Mar2019!$A$2:$T$437,13,FALSE)),L22,VLOOKUP($B22,traits_by_species_Mar2019!$A$2:$T$437,13,FALSE))</f>
        <v>100</v>
      </c>
    </row>
    <row r="23" spans="1:35" hidden="1" x14ac:dyDescent="0.25">
      <c r="A23">
        <v>125425</v>
      </c>
      <c r="B23" t="s">
        <v>106</v>
      </c>
      <c r="C23" t="s">
        <v>109</v>
      </c>
      <c r="D23" t="s">
        <v>19</v>
      </c>
      <c r="E23" t="s">
        <v>20</v>
      </c>
      <c r="F23" t="s">
        <v>21</v>
      </c>
      <c r="G23" t="s">
        <v>105</v>
      </c>
      <c r="H23" t="s">
        <v>106</v>
      </c>
      <c r="I23">
        <v>0</v>
      </c>
      <c r="J23" t="s">
        <v>60</v>
      </c>
      <c r="K23" t="s">
        <v>25</v>
      </c>
      <c r="L23">
        <v>133</v>
      </c>
      <c r="M23">
        <v>0</v>
      </c>
      <c r="N23">
        <v>8.9999999999999998E-4</v>
      </c>
      <c r="O23">
        <v>3.19</v>
      </c>
      <c r="P23" t="s">
        <v>61</v>
      </c>
      <c r="Q23" t="s">
        <v>27</v>
      </c>
      <c r="R23" t="s">
        <v>27</v>
      </c>
      <c r="S23" s="7">
        <f t="shared" ref="S23:AA23" si="6">S22</f>
        <v>73.156602410000005</v>
      </c>
      <c r="T23" s="7">
        <f t="shared" si="6"/>
        <v>0.14612018299999999</v>
      </c>
      <c r="U23" s="7">
        <f t="shared" si="6"/>
        <v>623.09012680000001</v>
      </c>
      <c r="V23" s="7">
        <f t="shared" si="6"/>
        <v>13.923776760000001</v>
      </c>
      <c r="W23" s="7">
        <f t="shared" si="6"/>
        <v>3.8395945650000001</v>
      </c>
      <c r="X23" s="7">
        <f t="shared" si="6"/>
        <v>0.24132537500000001</v>
      </c>
      <c r="Y23" s="7">
        <f t="shared" si="6"/>
        <v>33.426012419999999</v>
      </c>
      <c r="Z23" s="7">
        <f t="shared" si="6"/>
        <v>14.74786855</v>
      </c>
      <c r="AA23" s="7">
        <f t="shared" si="6"/>
        <v>100</v>
      </c>
      <c r="AB23" s="7" t="str">
        <f>AB22</f>
        <v>Demersal</v>
      </c>
      <c r="AC23" s="7" t="s">
        <v>2129</v>
      </c>
      <c r="AD23" s="7" t="str">
        <f t="shared" ref="AD23:AI23" si="7">AD22</f>
        <v>Demersal</v>
      </c>
      <c r="AE23" s="7" t="str">
        <f t="shared" si="7"/>
        <v>Demersal</v>
      </c>
      <c r="AF23" s="7" t="str">
        <f t="shared" si="7"/>
        <v>Anguilliformes</v>
      </c>
      <c r="AG23" s="7" t="str">
        <f t="shared" si="7"/>
        <v>Other</v>
      </c>
      <c r="AH23" s="7" t="str">
        <f t="shared" si="7"/>
        <v>Demersal</v>
      </c>
      <c r="AI23" s="7">
        <f t="shared" si="7"/>
        <v>100</v>
      </c>
    </row>
    <row r="24" spans="1:35" hidden="1" x14ac:dyDescent="0.25">
      <c r="A24">
        <v>127031</v>
      </c>
      <c r="B24" t="s">
        <v>110</v>
      </c>
      <c r="C24" t="s">
        <v>51</v>
      </c>
      <c r="D24" t="s">
        <v>19</v>
      </c>
      <c r="E24" t="s">
        <v>20</v>
      </c>
      <c r="F24" t="s">
        <v>21</v>
      </c>
      <c r="G24" t="s">
        <v>30</v>
      </c>
      <c r="H24" t="s">
        <v>111</v>
      </c>
      <c r="I24" t="s">
        <v>112</v>
      </c>
      <c r="J24" t="s">
        <v>33</v>
      </c>
      <c r="K24" t="s">
        <v>113</v>
      </c>
      <c r="L24">
        <v>27</v>
      </c>
      <c r="M24">
        <v>1.5</v>
      </c>
      <c r="N24">
        <v>2.4199999999999999E-2</v>
      </c>
      <c r="O24">
        <v>2.6110000000000002</v>
      </c>
      <c r="P24" t="s">
        <v>35</v>
      </c>
      <c r="Q24" t="s">
        <v>27</v>
      </c>
      <c r="R24" t="s">
        <v>1682</v>
      </c>
      <c r="S24" s="1">
        <f>VLOOKUP($B24,traits_by_species_Mar2019!$A$2:$T$437,5,FALSE)</f>
        <v>46.515980429999999</v>
      </c>
      <c r="T24" s="1">
        <f>VLOOKUP($B24,traits_by_species_Mar2019!$A$2:$T$437,6,FALSE)</f>
        <v>0.24428588200000001</v>
      </c>
      <c r="U24" s="1">
        <f>VLOOKUP($B24,traits_by_species_Mar2019!$A$2:$T$437,7,FALSE)</f>
        <v>1222.822091</v>
      </c>
      <c r="V24" s="1">
        <f>VLOOKUP($B24,traits_by_species_Mar2019!$A$2:$T$437,8,FALSE)</f>
        <v>13.30215739</v>
      </c>
      <c r="W24" s="1">
        <f>VLOOKUP($B24,traits_by_species_Mar2019!$A$2:$T$437,9,FALSE)</f>
        <v>4.1719351729999996</v>
      </c>
      <c r="X24" s="1">
        <f>VLOOKUP($B24,traits_by_species_Mar2019!$A$2:$T$437,10,FALSE)</f>
        <v>0.41986704499999999</v>
      </c>
      <c r="Y24" s="1">
        <f>VLOOKUP($B24,traits_by_species_Mar2019!$A$2:$T$437,11,FALSE)</f>
        <v>27.24055371</v>
      </c>
      <c r="Z24" s="1">
        <f>VLOOKUP($B24,traits_by_species_Mar2019!$A$2:$T$437,12,FALSE)</f>
        <v>23.156326239999999</v>
      </c>
      <c r="AA24" s="3">
        <f>VLOOKUP($B24,traits_by_species_Mar2019!$A$2:$T$437,13,FALSE)</f>
        <v>23</v>
      </c>
      <c r="AB24" s="1" t="str">
        <f>VLOOKUP($B24,traits_by_species_Mar2019!$A$2:$T$437,14,FALSE)</f>
        <v>Demersal</v>
      </c>
      <c r="AC24" s="1" t="str">
        <f>VLOOKUP($B24,traits_by_species_Mar2019!$A$2:$T$437,15,FALSE)</f>
        <v>Swallowtail seaperch</v>
      </c>
      <c r="AD24" s="1">
        <f>VLOOKUP($B24,traits_by_species_Mar2019!$A$2:$T$437,16,FALSE)</f>
        <v>0</v>
      </c>
      <c r="AE24" s="1" t="str">
        <f>VLOOKUP($B24,traits_by_species_Mar2019!$A$2:$T$437,17,FALSE)</f>
        <v>Demersal</v>
      </c>
      <c r="AF24" s="1" t="str">
        <f>VLOOKUP($B24,traits_by_species_Mar2019!$A$2:$T$437,18,FALSE)</f>
        <v>Perciformes</v>
      </c>
      <c r="AG24" s="1" t="str">
        <f>VLOOKUP($B24,traits_by_species_Mar2019!$A$2:$T$437,19,FALSE)</f>
        <v>Other</v>
      </c>
      <c r="AH24" s="1" t="str">
        <f>VLOOKUP($B24,traits_by_species_Mar2019!$A$2:$T$437,20,FALSE)</f>
        <v>Demersal</v>
      </c>
      <c r="AI24" s="1">
        <f>IF(ISNA(VLOOKUP($B24,traits_by_species_Mar2019!$A$2:$T$437,13,FALSE)),L24,VLOOKUP($B24,traits_by_species_Mar2019!$A$2:$T$437,13,FALSE))</f>
        <v>23</v>
      </c>
    </row>
    <row r="25" spans="1:35" hidden="1" x14ac:dyDescent="0.25">
      <c r="A25">
        <v>127085</v>
      </c>
      <c r="B25" t="s">
        <v>114</v>
      </c>
      <c r="C25" t="s">
        <v>115</v>
      </c>
      <c r="D25" t="s">
        <v>19</v>
      </c>
      <c r="E25" t="s">
        <v>20</v>
      </c>
      <c r="F25" t="s">
        <v>21</v>
      </c>
      <c r="G25" t="s">
        <v>30</v>
      </c>
      <c r="H25" t="s">
        <v>116</v>
      </c>
      <c r="I25" t="s">
        <v>117</v>
      </c>
      <c r="J25" t="s">
        <v>33</v>
      </c>
      <c r="K25" t="s">
        <v>118</v>
      </c>
      <c r="L25">
        <v>110</v>
      </c>
      <c r="M25">
        <v>2.46</v>
      </c>
      <c r="N25">
        <v>3.8000000000000002E-4</v>
      </c>
      <c r="O25">
        <v>3.27</v>
      </c>
      <c r="P25" t="s">
        <v>35</v>
      </c>
      <c r="Q25" t="s">
        <v>27</v>
      </c>
      <c r="R25" t="s">
        <v>1695</v>
      </c>
      <c r="S25" s="1">
        <f>VLOOKUP($B25,traits_by_species_Mar2019!$A$2:$T$437,5,FALSE)</f>
        <v>133.35460689999999</v>
      </c>
      <c r="T25" s="1">
        <f>VLOOKUP($B25,traits_by_species_Mar2019!$A$2:$T$437,6,FALSE)</f>
        <v>0.19662473699999999</v>
      </c>
      <c r="U25" s="1">
        <f>VLOOKUP($B25,traits_by_species_Mar2019!$A$2:$T$437,7,FALSE)</f>
        <v>3475.4684470000002</v>
      </c>
      <c r="V25" s="1">
        <f>VLOOKUP($B25,traits_by_species_Mar2019!$A$2:$T$437,8,FALSE)</f>
        <v>12.930024360000001</v>
      </c>
      <c r="W25" s="1">
        <f>VLOOKUP($B25,traits_by_species_Mar2019!$A$2:$T$437,9,FALSE)</f>
        <v>3.110418729</v>
      </c>
      <c r="X25" s="1">
        <f>VLOOKUP($B25,traits_by_species_Mar2019!$A$2:$T$437,10,FALSE)</f>
        <v>0.30136565700000001</v>
      </c>
      <c r="Y25" s="1">
        <f>VLOOKUP($B25,traits_by_species_Mar2019!$A$2:$T$437,11,FALSE)</f>
        <v>57.64782503</v>
      </c>
      <c r="Z25" s="1">
        <f>VLOOKUP($B25,traits_by_species_Mar2019!$A$2:$T$437,12,FALSE)</f>
        <v>16.270214429999999</v>
      </c>
      <c r="AA25" s="3">
        <f>VLOOKUP($B25,traits_by_species_Mar2019!$A$2:$T$437,13,FALSE)</f>
        <v>109</v>
      </c>
      <c r="AB25" s="1" t="str">
        <f>VLOOKUP($B25,traits_by_species_Mar2019!$A$2:$T$437,14,FALSE)</f>
        <v>Bathypelagic</v>
      </c>
      <c r="AC25" s="1" t="str">
        <f>VLOOKUP($B25,traits_by_species_Mar2019!$A$2:$T$437,15,FALSE)</f>
        <v>Black scabbard</v>
      </c>
      <c r="AD25" s="1">
        <f>VLOOKUP($B25,traits_by_species_Mar2019!$A$2:$T$437,16,FALSE)</f>
        <v>0</v>
      </c>
      <c r="AE25" s="1" t="str">
        <f>VLOOKUP($B25,traits_by_species_Mar2019!$A$2:$T$437,17,FALSE)</f>
        <v>Demersal</v>
      </c>
      <c r="AF25" s="1" t="str">
        <f>VLOOKUP($B25,traits_by_species_Mar2019!$A$2:$T$437,18,FALSE)</f>
        <v>Perciformes</v>
      </c>
      <c r="AG25" s="1" t="str">
        <f>VLOOKUP($B25,traits_by_species_Mar2019!$A$2:$T$437,19,FALSE)</f>
        <v>Other</v>
      </c>
      <c r="AH25" s="1" t="str">
        <f>VLOOKUP($B25,traits_by_species_Mar2019!$A$2:$T$437,20,FALSE)</f>
        <v>Pelagic</v>
      </c>
      <c r="AI25" s="1">
        <f>IF(ISNA(VLOOKUP($B25,traits_by_species_Mar2019!$A$2:$T$437,13,FALSE)),L25,VLOOKUP($B25,traits_by_species_Mar2019!$A$2:$T$437,13,FALSE))</f>
        <v>109</v>
      </c>
    </row>
    <row r="26" spans="1:35" hidden="1" x14ac:dyDescent="0.25">
      <c r="A26">
        <v>126868</v>
      </c>
      <c r="B26" t="s">
        <v>119</v>
      </c>
      <c r="C26" t="s">
        <v>29</v>
      </c>
      <c r="D26" t="s">
        <v>19</v>
      </c>
      <c r="E26" t="s">
        <v>20</v>
      </c>
      <c r="F26" t="s">
        <v>21</v>
      </c>
      <c r="G26" t="s">
        <v>30</v>
      </c>
      <c r="H26" t="s">
        <v>120</v>
      </c>
      <c r="I26" t="s">
        <v>121</v>
      </c>
      <c r="J26" t="s">
        <v>33</v>
      </c>
      <c r="K26" t="s">
        <v>122</v>
      </c>
      <c r="L26">
        <v>7.9</v>
      </c>
      <c r="M26">
        <v>2.8</v>
      </c>
      <c r="N26">
        <v>8.0000000000000004E-4</v>
      </c>
      <c r="O26">
        <v>3.53</v>
      </c>
      <c r="P26" t="s">
        <v>35</v>
      </c>
      <c r="Q26" t="s">
        <v>27</v>
      </c>
      <c r="R26" t="s">
        <v>1682</v>
      </c>
      <c r="S26" s="7">
        <v>24.97865234</v>
      </c>
      <c r="T26" s="7">
        <v>2.028049158</v>
      </c>
      <c r="U26" s="7">
        <v>411.04156870000003</v>
      </c>
      <c r="V26" s="7">
        <v>5.8786442240000003</v>
      </c>
      <c r="W26" s="7">
        <v>1.137615738</v>
      </c>
      <c r="X26" s="7">
        <v>1.627238776</v>
      </c>
      <c r="Y26" s="7">
        <v>20.982528840000001</v>
      </c>
      <c r="Z26" s="7">
        <v>25.320883500000001</v>
      </c>
      <c r="AA26" s="11">
        <v>22</v>
      </c>
      <c r="AB26" s="7" t="s">
        <v>1682</v>
      </c>
      <c r="AC26" s="7" t="s">
        <v>1960</v>
      </c>
      <c r="AD26" s="7" t="s">
        <v>1682</v>
      </c>
      <c r="AE26" s="7" t="s">
        <v>1682</v>
      </c>
      <c r="AF26" s="7" t="s">
        <v>30</v>
      </c>
      <c r="AG26" s="7" t="s">
        <v>27</v>
      </c>
      <c r="AH26" s="7" t="s">
        <v>1682</v>
      </c>
      <c r="AI26" s="1">
        <f>IF(ISNA(VLOOKUP($B26,traits_by_species_Mar2019!$A$2:$T$437,13,FALSE)),L26,VLOOKUP($B26,traits_by_species_Mar2019!$A$2:$T$437,13,FALSE))</f>
        <v>7.9</v>
      </c>
    </row>
    <row r="27" spans="1:35" hidden="1" x14ac:dyDescent="0.25">
      <c r="A27">
        <v>126510</v>
      </c>
      <c r="B27" t="s">
        <v>123</v>
      </c>
      <c r="C27" t="s">
        <v>124</v>
      </c>
      <c r="D27" t="s">
        <v>19</v>
      </c>
      <c r="E27" t="s">
        <v>20</v>
      </c>
      <c r="F27" t="s">
        <v>21</v>
      </c>
      <c r="G27" t="s">
        <v>125</v>
      </c>
      <c r="H27" t="s">
        <v>126</v>
      </c>
      <c r="I27" t="s">
        <v>127</v>
      </c>
      <c r="J27" t="s">
        <v>33</v>
      </c>
      <c r="K27" t="s">
        <v>128</v>
      </c>
      <c r="L27">
        <v>4</v>
      </c>
      <c r="M27">
        <v>0.7</v>
      </c>
      <c r="N27">
        <v>5.4999999999999997E-3</v>
      </c>
      <c r="O27">
        <v>3.1</v>
      </c>
      <c r="P27" t="s">
        <v>49</v>
      </c>
      <c r="Q27" t="s">
        <v>27</v>
      </c>
      <c r="R27" t="s">
        <v>1682</v>
      </c>
      <c r="S27" s="1">
        <f>VLOOKUP($B27,traits_by_species_Mar2019!$A$2:$T$437,5,FALSE)</f>
        <v>8.7499225040000006</v>
      </c>
      <c r="T27" s="1">
        <f>VLOOKUP($B27,traits_by_species_Mar2019!$A$2:$T$437,6,FALSE)</f>
        <v>0.70198307800000004</v>
      </c>
      <c r="U27" s="1">
        <f>VLOOKUP($B27,traits_by_species_Mar2019!$A$2:$T$437,7,FALSE)</f>
        <v>6.998484994</v>
      </c>
      <c r="V27" s="1">
        <f>VLOOKUP($B27,traits_by_species_Mar2019!$A$2:$T$437,8,FALSE)</f>
        <v>3.7740616949999999</v>
      </c>
      <c r="W27" s="1">
        <f>VLOOKUP($B27,traits_by_species_Mar2019!$A$2:$T$437,9,FALSE)</f>
        <v>1.083017178</v>
      </c>
      <c r="X27" s="1">
        <f>VLOOKUP($B27,traits_by_species_Mar2019!$A$2:$T$437,10,FALSE)</f>
        <v>1.336621101</v>
      </c>
      <c r="Y27" s="1">
        <f>VLOOKUP($B27,traits_by_species_Mar2019!$A$2:$T$437,11,FALSE)</f>
        <v>5.4452076470000002</v>
      </c>
      <c r="Z27" s="1">
        <f>VLOOKUP($B27,traits_by_species_Mar2019!$A$2:$T$437,12,FALSE)</f>
        <v>17.923995210000001</v>
      </c>
      <c r="AA27" s="3">
        <f>VLOOKUP($B27,traits_by_species_Mar2019!$A$2:$T$437,13,FALSE)</f>
        <v>3</v>
      </c>
      <c r="AB27" s="1" t="str">
        <f>VLOOKUP($B27,traits_by_species_Mar2019!$A$2:$T$437,14,FALSE)</f>
        <v>Demersal</v>
      </c>
      <c r="AC27" s="1" t="str">
        <f>VLOOKUP($B27,traits_by_species_Mar2019!$A$2:$T$437,15,FALSE)</f>
        <v>Small-headed clingfish</v>
      </c>
      <c r="AD27" s="1">
        <f>VLOOKUP($B27,traits_by_species_Mar2019!$A$2:$T$437,16,FALSE)</f>
        <v>0</v>
      </c>
      <c r="AE27" s="1" t="str">
        <f>VLOOKUP($B27,traits_by_species_Mar2019!$A$2:$T$437,17,FALSE)</f>
        <v>Demersal</v>
      </c>
      <c r="AF27" s="1" t="str">
        <f>VLOOKUP($B27,traits_by_species_Mar2019!$A$2:$T$437,18,FALSE)</f>
        <v>Gobiesociformes</v>
      </c>
      <c r="AG27" s="1" t="str">
        <f>VLOOKUP($B27,traits_by_species_Mar2019!$A$2:$T$437,19,FALSE)</f>
        <v>Other</v>
      </c>
      <c r="AH27" s="1" t="str">
        <f>VLOOKUP($B27,traits_by_species_Mar2019!$A$2:$T$437,20,FALSE)</f>
        <v>Demersal</v>
      </c>
      <c r="AI27" s="1">
        <f>IF(ISNA(VLOOKUP($B27,traits_by_species_Mar2019!$A$2:$T$437,13,FALSE)),L27,VLOOKUP($B27,traits_by_species_Mar2019!$A$2:$T$437,13,FALSE))</f>
        <v>3</v>
      </c>
    </row>
    <row r="28" spans="1:35" hidden="1" x14ac:dyDescent="0.25">
      <c r="A28">
        <v>126352</v>
      </c>
      <c r="B28" t="s">
        <v>129</v>
      </c>
      <c r="C28" t="s">
        <v>130</v>
      </c>
      <c r="D28" t="s">
        <v>19</v>
      </c>
      <c r="E28" t="s">
        <v>20</v>
      </c>
      <c r="F28" t="s">
        <v>21</v>
      </c>
      <c r="G28" t="s">
        <v>131</v>
      </c>
      <c r="H28" t="s">
        <v>132</v>
      </c>
      <c r="I28" t="s">
        <v>133</v>
      </c>
      <c r="J28" t="s">
        <v>33</v>
      </c>
      <c r="K28" t="s">
        <v>134</v>
      </c>
      <c r="L28">
        <v>30</v>
      </c>
      <c r="M28">
        <v>1.95</v>
      </c>
      <c r="N28">
        <v>3.2399999999999998E-3</v>
      </c>
      <c r="O28">
        <v>3.08</v>
      </c>
      <c r="P28" t="s">
        <v>49</v>
      </c>
      <c r="Q28" t="s">
        <v>27</v>
      </c>
      <c r="R28" t="s">
        <v>1695</v>
      </c>
      <c r="S28" s="1">
        <f>VLOOKUP($B28,traits_by_species_Mar2019!$A$2:$T$437,5,FALSE)</f>
        <v>23.103413329999999</v>
      </c>
      <c r="T28" s="1">
        <f>VLOOKUP($B28,traits_by_species_Mar2019!$A$2:$T$437,6,FALSE)</f>
        <v>0.59904822000000002</v>
      </c>
      <c r="U28" s="1">
        <f>VLOOKUP($B28,traits_by_species_Mar2019!$A$2:$T$437,7,FALSE)</f>
        <v>73.248240920000001</v>
      </c>
      <c r="V28" s="1">
        <f>VLOOKUP($B28,traits_by_species_Mar2019!$A$2:$T$437,8,FALSE)</f>
        <v>4.4738158810000002</v>
      </c>
      <c r="W28" s="1">
        <f>VLOOKUP($B28,traits_by_species_Mar2019!$A$2:$T$437,9,FALSE)</f>
        <v>1.3167000250000001</v>
      </c>
      <c r="X28" s="1">
        <f>VLOOKUP($B28,traits_by_species_Mar2019!$A$2:$T$437,10,FALSE)</f>
        <v>1.0065093490000001</v>
      </c>
      <c r="Y28" s="1">
        <f>VLOOKUP($B28,traits_by_species_Mar2019!$A$2:$T$437,11,FALSE)</f>
        <v>13.44051952</v>
      </c>
      <c r="Z28" s="1">
        <f>VLOOKUP($B28,traits_by_species_Mar2019!$A$2:$T$437,12,FALSE)</f>
        <v>13.55849016</v>
      </c>
      <c r="AA28" s="3">
        <f>VLOOKUP($B28,traits_by_species_Mar2019!$A$2:$T$437,13,FALSE)</f>
        <v>33</v>
      </c>
      <c r="AB28" s="1" t="str">
        <f>VLOOKUP($B28,traits_by_species_Mar2019!$A$2:$T$437,14,FALSE)</f>
        <v>Bathypelagic</v>
      </c>
      <c r="AC28" s="1" t="str">
        <f>VLOOKUP($B28,traits_by_species_Mar2019!$A$2:$T$437,15,FALSE)</f>
        <v>Spotted barracudina</v>
      </c>
      <c r="AD28" s="1">
        <f>VLOOKUP($B28,traits_by_species_Mar2019!$A$2:$T$437,16,FALSE)</f>
        <v>0</v>
      </c>
      <c r="AE28" s="1" t="str">
        <f>VLOOKUP($B28,traits_by_species_Mar2019!$A$2:$T$437,17,FALSE)</f>
        <v>Demersal</v>
      </c>
      <c r="AF28" s="1" t="str">
        <f>VLOOKUP($B28,traits_by_species_Mar2019!$A$2:$T$437,18,FALSE)</f>
        <v>Aulopiformes</v>
      </c>
      <c r="AG28" s="1" t="str">
        <f>VLOOKUP($B28,traits_by_species_Mar2019!$A$2:$T$437,19,FALSE)</f>
        <v>Other</v>
      </c>
      <c r="AH28" s="1" t="str">
        <f>VLOOKUP($B28,traits_by_species_Mar2019!$A$2:$T$437,20,FALSE)</f>
        <v>Pelagic</v>
      </c>
      <c r="AI28" s="1">
        <f>IF(ISNA(VLOOKUP($B28,traits_by_species_Mar2019!$A$2:$T$437,13,FALSE)),L28,VLOOKUP($B28,traits_by_species_Mar2019!$A$2:$T$437,13,FALSE))</f>
        <v>33</v>
      </c>
    </row>
    <row r="29" spans="1:35" hidden="1" x14ac:dyDescent="0.25">
      <c r="A29">
        <v>125885</v>
      </c>
      <c r="B29" t="s">
        <v>135</v>
      </c>
      <c r="C29" t="s">
        <v>37</v>
      </c>
      <c r="D29" t="s">
        <v>19</v>
      </c>
      <c r="E29" t="s">
        <v>20</v>
      </c>
      <c r="F29" t="s">
        <v>21</v>
      </c>
      <c r="G29" t="s">
        <v>59</v>
      </c>
      <c r="H29" t="s">
        <v>136</v>
      </c>
      <c r="I29" t="s">
        <v>135</v>
      </c>
      <c r="J29" t="s">
        <v>24</v>
      </c>
      <c r="K29" t="s">
        <v>25</v>
      </c>
      <c r="L29">
        <v>70</v>
      </c>
      <c r="M29">
        <v>0</v>
      </c>
      <c r="N29">
        <v>4.0951210000000002E-3</v>
      </c>
      <c r="O29">
        <v>3.1709999999999998</v>
      </c>
      <c r="P29" t="s">
        <v>61</v>
      </c>
      <c r="Q29" t="s">
        <v>27</v>
      </c>
      <c r="R29" t="s">
        <v>1682</v>
      </c>
      <c r="S29" s="1">
        <f>VLOOKUP($B29,traits_by_species_Mar2019!$A$2:$T$437,5,FALSE)</f>
        <v>32.988574919999998</v>
      </c>
      <c r="T29" s="1">
        <f>VLOOKUP($B29,traits_by_species_Mar2019!$A$2:$T$437,6,FALSE)</f>
        <v>0.28746785499999999</v>
      </c>
      <c r="U29" s="1">
        <f>VLOOKUP($B29,traits_by_species_Mar2019!$A$2:$T$437,7,FALSE)</f>
        <v>407.44512630000003</v>
      </c>
      <c r="V29" s="1">
        <f>VLOOKUP($B29,traits_by_species_Mar2019!$A$2:$T$437,8,FALSE)</f>
        <v>15.212638119999999</v>
      </c>
      <c r="W29" s="1">
        <f>VLOOKUP($B29,traits_by_species_Mar2019!$A$2:$T$437,9,FALSE)</f>
        <v>5.1018709940000004</v>
      </c>
      <c r="X29" s="1">
        <f>VLOOKUP($B29,traits_by_species_Mar2019!$A$2:$T$437,10,FALSE)</f>
        <v>0.477813604</v>
      </c>
      <c r="Y29" s="1">
        <f>VLOOKUP($B29,traits_by_species_Mar2019!$A$2:$T$437,11,FALSE)</f>
        <v>24.317507370000001</v>
      </c>
      <c r="Z29" s="1">
        <f>VLOOKUP($B29,traits_by_species_Mar2019!$A$2:$T$437,12,FALSE)</f>
        <v>9.4233164580000004</v>
      </c>
      <c r="AA29" s="3">
        <f>VLOOKUP($B29,traits_by_species_Mar2019!$A$2:$T$437,13,FALSE)</f>
        <v>53.5</v>
      </c>
      <c r="AB29" s="1" t="str">
        <f>VLOOKUP($B29,traits_by_species_Mar2019!$A$2:$T$437,14,FALSE)</f>
        <v>Bathydemersal</v>
      </c>
      <c r="AC29" s="1" t="str">
        <f>VLOOKUP($B29,traits_by_species_Mar2019!$A$2:$T$437,15,FALSE)</f>
        <v>Argentine</v>
      </c>
      <c r="AD29" s="1">
        <f>VLOOKUP($B29,traits_by_species_Mar2019!$A$2:$T$437,16,FALSE)</f>
        <v>0</v>
      </c>
      <c r="AE29" s="1" t="str">
        <f>VLOOKUP($B29,traits_by_species_Mar2019!$A$2:$T$437,17,FALSE)</f>
        <v>Demersal</v>
      </c>
      <c r="AF29" s="1" t="str">
        <f>VLOOKUP($B29,traits_by_species_Mar2019!$A$2:$T$437,18,FALSE)</f>
        <v>Osmeriformes</v>
      </c>
      <c r="AG29" s="1" t="str">
        <f>VLOOKUP($B29,traits_by_species_Mar2019!$A$2:$T$437,19,FALSE)</f>
        <v>Other</v>
      </c>
      <c r="AH29" s="1" t="str">
        <f>VLOOKUP($B29,traits_by_species_Mar2019!$A$2:$T$437,20,FALSE)</f>
        <v>Demersal</v>
      </c>
      <c r="AI29" s="1">
        <f>IF(ISNA(VLOOKUP($B29,traits_by_species_Mar2019!$A$2:$T$437,13,FALSE)),L29,VLOOKUP($B29,traits_by_species_Mar2019!$A$2:$T$437,13,FALSE))</f>
        <v>53.5</v>
      </c>
    </row>
    <row r="30" spans="1:35" hidden="1" x14ac:dyDescent="0.25">
      <c r="A30">
        <v>126715</v>
      </c>
      <c r="B30" t="s">
        <v>137</v>
      </c>
      <c r="C30" t="s">
        <v>138</v>
      </c>
      <c r="D30" t="s">
        <v>19</v>
      </c>
      <c r="E30" t="s">
        <v>20</v>
      </c>
      <c r="F30" t="s">
        <v>21</v>
      </c>
      <c r="G30" t="s">
        <v>59</v>
      </c>
      <c r="H30" t="s">
        <v>136</v>
      </c>
      <c r="I30" t="s">
        <v>135</v>
      </c>
      <c r="J30" t="s">
        <v>33</v>
      </c>
      <c r="K30" t="s">
        <v>139</v>
      </c>
      <c r="L30">
        <v>70</v>
      </c>
      <c r="M30">
        <v>5.6</v>
      </c>
      <c r="N30">
        <v>3.8999999999999998E-3</v>
      </c>
      <c r="O30">
        <v>3.2029999999999998</v>
      </c>
      <c r="P30" t="s">
        <v>35</v>
      </c>
      <c r="Q30" t="s">
        <v>27</v>
      </c>
      <c r="R30" t="s">
        <v>1682</v>
      </c>
      <c r="S30" s="1">
        <f>VLOOKUP($B30,traits_by_species_Mar2019!$A$2:$T$437,5,FALSE)</f>
        <v>43.819811389999998</v>
      </c>
      <c r="T30" s="1">
        <f>VLOOKUP($B30,traits_by_species_Mar2019!$A$2:$T$437,6,FALSE)</f>
        <v>0.19912253499999999</v>
      </c>
      <c r="U30" s="1">
        <f>VLOOKUP($B30,traits_by_species_Mar2019!$A$2:$T$437,7,FALSE)</f>
        <v>717.37731229999997</v>
      </c>
      <c r="V30" s="1">
        <f>VLOOKUP($B30,traits_by_species_Mar2019!$A$2:$T$437,8,FALSE)</f>
        <v>21.54117433</v>
      </c>
      <c r="W30" s="1">
        <f>VLOOKUP($B30,traits_by_species_Mar2019!$A$2:$T$437,9,FALSE)</f>
        <v>7.1180318659999999</v>
      </c>
      <c r="X30" s="1">
        <f>VLOOKUP($B30,traits_by_species_Mar2019!$A$2:$T$437,10,FALSE)</f>
        <v>0.28827619599999998</v>
      </c>
      <c r="Y30" s="1">
        <f>VLOOKUP($B30,traits_by_species_Mar2019!$A$2:$T$437,11,FALSE)</f>
        <v>32.906219</v>
      </c>
      <c r="Z30" s="1">
        <f>VLOOKUP($B30,traits_by_species_Mar2019!$A$2:$T$437,12,FALSE)</f>
        <v>6.7954606679999996</v>
      </c>
      <c r="AA30" s="3">
        <f>VLOOKUP($B30,traits_by_species_Mar2019!$A$2:$T$437,13,FALSE)</f>
        <v>69</v>
      </c>
      <c r="AB30" s="1" t="str">
        <f>VLOOKUP($B30,traits_by_species_Mar2019!$A$2:$T$437,14,FALSE)</f>
        <v>Bathydemersal</v>
      </c>
      <c r="AC30" s="1" t="str">
        <f>VLOOKUP($B30,traits_by_species_Mar2019!$A$2:$T$437,15,FALSE)</f>
        <v>Greater argentine</v>
      </c>
      <c r="AD30" s="1">
        <f>VLOOKUP($B30,traits_by_species_Mar2019!$A$2:$T$437,16,FALSE)</f>
        <v>0</v>
      </c>
      <c r="AE30" s="1" t="str">
        <f>VLOOKUP($B30,traits_by_species_Mar2019!$A$2:$T$437,17,FALSE)</f>
        <v>Demersal</v>
      </c>
      <c r="AF30" s="1" t="str">
        <f>VLOOKUP($B30,traits_by_species_Mar2019!$A$2:$T$437,18,FALSE)</f>
        <v>Osmeriformes</v>
      </c>
      <c r="AG30" s="1" t="str">
        <f>VLOOKUP($B30,traits_by_species_Mar2019!$A$2:$T$437,19,FALSE)</f>
        <v>Other</v>
      </c>
      <c r="AH30" s="1" t="str">
        <f>VLOOKUP($B30,traits_by_species_Mar2019!$A$2:$T$437,20,FALSE)</f>
        <v>Demersal</v>
      </c>
      <c r="AI30" s="1">
        <f>IF(ISNA(VLOOKUP($B30,traits_by_species_Mar2019!$A$2:$T$437,13,FALSE)),L30,VLOOKUP($B30,traits_by_species_Mar2019!$A$2:$T$437,13,FALSE))</f>
        <v>69</v>
      </c>
    </row>
    <row r="31" spans="1:35" hidden="1" x14ac:dyDescent="0.25">
      <c r="A31">
        <v>126716</v>
      </c>
      <c r="B31" t="s">
        <v>140</v>
      </c>
      <c r="C31" t="s">
        <v>37</v>
      </c>
      <c r="D31" t="s">
        <v>19</v>
      </c>
      <c r="E31" t="s">
        <v>20</v>
      </c>
      <c r="F31" t="s">
        <v>21</v>
      </c>
      <c r="G31" t="s">
        <v>59</v>
      </c>
      <c r="H31" t="s">
        <v>136</v>
      </c>
      <c r="I31" t="s">
        <v>135</v>
      </c>
      <c r="J31" t="s">
        <v>33</v>
      </c>
      <c r="K31" t="s">
        <v>141</v>
      </c>
      <c r="L31">
        <v>35</v>
      </c>
      <c r="M31">
        <v>5</v>
      </c>
      <c r="N31">
        <v>4.3E-3</v>
      </c>
      <c r="O31">
        <v>3.1389999999999998</v>
      </c>
      <c r="P31" t="s">
        <v>35</v>
      </c>
      <c r="Q31" t="s">
        <v>27</v>
      </c>
      <c r="R31" t="s">
        <v>1682</v>
      </c>
      <c r="S31" s="1">
        <f>VLOOKUP($B31,traits_by_species_Mar2019!$A$2:$T$437,5,FALSE)</f>
        <v>22.157338450000001</v>
      </c>
      <c r="T31" s="1">
        <f>VLOOKUP($B31,traits_by_species_Mar2019!$A$2:$T$437,6,FALSE)</f>
        <v>0.37581317600000003</v>
      </c>
      <c r="U31" s="1">
        <f>VLOOKUP($B31,traits_by_species_Mar2019!$A$2:$T$437,7,FALSE)</f>
        <v>97.51294034</v>
      </c>
      <c r="V31" s="1">
        <f>VLOOKUP($B31,traits_by_species_Mar2019!$A$2:$T$437,8,FALSE)</f>
        <v>8.8841019120000002</v>
      </c>
      <c r="W31" s="1">
        <f>VLOOKUP($B31,traits_by_species_Mar2019!$A$2:$T$437,9,FALSE)</f>
        <v>3.0857101230000001</v>
      </c>
      <c r="X31" s="1">
        <f>VLOOKUP($B31,traits_by_species_Mar2019!$A$2:$T$437,10,FALSE)</f>
        <v>0.66735101200000002</v>
      </c>
      <c r="Y31" s="1">
        <f>VLOOKUP($B31,traits_by_species_Mar2019!$A$2:$T$437,11,FALSE)</f>
        <v>15.72879573</v>
      </c>
      <c r="Z31" s="1">
        <f>VLOOKUP($B31,traits_by_species_Mar2019!$A$2:$T$437,12,FALSE)</f>
        <v>12.05117225</v>
      </c>
      <c r="AA31" s="3">
        <f>VLOOKUP($B31,traits_by_species_Mar2019!$A$2:$T$437,13,FALSE)</f>
        <v>38</v>
      </c>
      <c r="AB31" s="1" t="str">
        <f>VLOOKUP($B31,traits_by_species_Mar2019!$A$2:$T$437,14,FALSE)</f>
        <v>Bathydemersal</v>
      </c>
      <c r="AC31" s="1" t="str">
        <f>VLOOKUP($B31,traits_by_species_Mar2019!$A$2:$T$437,15,FALSE)</f>
        <v>Lesser argentine</v>
      </c>
      <c r="AD31" s="1">
        <f>VLOOKUP($B31,traits_by_species_Mar2019!$A$2:$T$437,16,FALSE)</f>
        <v>0</v>
      </c>
      <c r="AE31" s="1" t="str">
        <f>VLOOKUP($B31,traits_by_species_Mar2019!$A$2:$T$437,17,FALSE)</f>
        <v>Demersal</v>
      </c>
      <c r="AF31" s="1" t="str">
        <f>VLOOKUP($B31,traits_by_species_Mar2019!$A$2:$T$437,18,FALSE)</f>
        <v>Osmeriformes</v>
      </c>
      <c r="AG31" s="1" t="str">
        <f>VLOOKUP($B31,traits_by_species_Mar2019!$A$2:$T$437,19,FALSE)</f>
        <v>Other</v>
      </c>
      <c r="AH31" s="1" t="str">
        <f>VLOOKUP($B31,traits_by_species_Mar2019!$A$2:$T$437,20,FALSE)</f>
        <v>Demersal</v>
      </c>
      <c r="AI31" s="1">
        <f>IF(ISNA(VLOOKUP($B31,traits_by_species_Mar2019!$A$2:$T$437,13,FALSE)),L31,VLOOKUP($B31,traits_by_species_Mar2019!$A$2:$T$437,13,FALSE))</f>
        <v>38</v>
      </c>
    </row>
    <row r="32" spans="1:35" s="8" customFormat="1" hidden="1" x14ac:dyDescent="0.25">
      <c r="A32" s="8">
        <v>125508</v>
      </c>
      <c r="B32" s="8" t="s">
        <v>136</v>
      </c>
      <c r="C32" s="8" t="s">
        <v>58</v>
      </c>
      <c r="D32" s="8" t="s">
        <v>19</v>
      </c>
      <c r="E32" s="8" t="s">
        <v>20</v>
      </c>
      <c r="F32" s="8" t="s">
        <v>21</v>
      </c>
      <c r="G32" s="8" t="s">
        <v>59</v>
      </c>
      <c r="H32" s="8" t="s">
        <v>136</v>
      </c>
      <c r="I32" s="8">
        <v>0</v>
      </c>
      <c r="J32" s="8" t="s">
        <v>60</v>
      </c>
      <c r="K32" s="8" t="s">
        <v>25</v>
      </c>
      <c r="L32" s="8">
        <v>70</v>
      </c>
      <c r="M32" s="8">
        <v>0</v>
      </c>
      <c r="N32" s="8">
        <v>3.3290379999999999E-3</v>
      </c>
      <c r="O32" s="8">
        <v>3.2206670000000002</v>
      </c>
      <c r="P32" s="8" t="s">
        <v>61</v>
      </c>
      <c r="Q32" s="8" t="s">
        <v>27</v>
      </c>
      <c r="R32" s="8" t="s">
        <v>1682</v>
      </c>
      <c r="S32" s="7">
        <f>S202</f>
        <v>22.577418829999999</v>
      </c>
      <c r="T32" s="7">
        <f t="shared" ref="T32:AI32" si="8">T202</f>
        <v>0.50294561900000001</v>
      </c>
      <c r="U32" s="7">
        <f t="shared" si="8"/>
        <v>96.141160999999997</v>
      </c>
      <c r="V32" s="7">
        <f t="shared" si="8"/>
        <v>6.3575821240000003</v>
      </c>
      <c r="W32" s="7">
        <f t="shared" si="8"/>
        <v>2.2144938650000001</v>
      </c>
      <c r="X32" s="7">
        <f t="shared" si="8"/>
        <v>0.93685057900000002</v>
      </c>
      <c r="Y32" s="7">
        <f t="shared" si="8"/>
        <v>15.23734707</v>
      </c>
      <c r="Z32" s="7">
        <f t="shared" si="8"/>
        <v>14.91658587</v>
      </c>
      <c r="AA32" s="7">
        <f t="shared" si="8"/>
        <v>18</v>
      </c>
      <c r="AB32" s="7" t="str">
        <f t="shared" si="8"/>
        <v>Bathydemersal</v>
      </c>
      <c r="AC32" s="7" t="s">
        <v>2090</v>
      </c>
      <c r="AD32" s="7">
        <f t="shared" si="8"/>
        <v>0</v>
      </c>
      <c r="AE32" s="7" t="str">
        <f t="shared" si="8"/>
        <v>Demersal</v>
      </c>
      <c r="AF32" s="7" t="str">
        <f t="shared" si="8"/>
        <v>Osmeriformes</v>
      </c>
      <c r="AG32" s="7" t="str">
        <f t="shared" si="8"/>
        <v>Other</v>
      </c>
      <c r="AH32" s="7" t="str">
        <f t="shared" si="8"/>
        <v>Demersal</v>
      </c>
      <c r="AI32" s="7">
        <f t="shared" si="8"/>
        <v>18</v>
      </c>
    </row>
    <row r="33" spans="1:35" hidden="1" x14ac:dyDescent="0.25">
      <c r="A33">
        <v>126196</v>
      </c>
      <c r="B33" t="s">
        <v>142</v>
      </c>
      <c r="C33" t="s">
        <v>143</v>
      </c>
      <c r="D33" t="s">
        <v>19</v>
      </c>
      <c r="E33" t="s">
        <v>20</v>
      </c>
      <c r="F33" t="s">
        <v>21</v>
      </c>
      <c r="G33" t="s">
        <v>144</v>
      </c>
      <c r="H33" t="s">
        <v>145</v>
      </c>
      <c r="I33" t="s">
        <v>142</v>
      </c>
      <c r="J33" t="s">
        <v>24</v>
      </c>
      <c r="K33" t="s">
        <v>25</v>
      </c>
      <c r="L33">
        <v>12</v>
      </c>
      <c r="M33">
        <v>0</v>
      </c>
      <c r="N33">
        <v>1.8345739999999999E-2</v>
      </c>
      <c r="O33">
        <v>3</v>
      </c>
      <c r="P33" t="s">
        <v>61</v>
      </c>
      <c r="Q33" t="s">
        <v>27</v>
      </c>
      <c r="R33" t="s">
        <v>1695</v>
      </c>
      <c r="S33" s="7">
        <f>AVERAGE(S34:S37)</f>
        <v>11.49192605</v>
      </c>
      <c r="T33" s="7">
        <f t="shared" ref="T33:AI33" si="9">AVERAGE(T34:T37)</f>
        <v>0.60820173499999997</v>
      </c>
      <c r="U33" s="7">
        <f t="shared" si="9"/>
        <v>10.67245936</v>
      </c>
      <c r="V33" s="7">
        <f t="shared" si="9"/>
        <v>4.2776362749999999</v>
      </c>
      <c r="W33" s="7">
        <f t="shared" si="9"/>
        <v>1.251687813</v>
      </c>
      <c r="X33" s="7">
        <f t="shared" si="9"/>
        <v>1.009344276</v>
      </c>
      <c r="Y33" s="7">
        <f t="shared" si="9"/>
        <v>7.3977144399999997</v>
      </c>
      <c r="Z33" s="7">
        <f t="shared" si="9"/>
        <v>6.5523621829999996</v>
      </c>
      <c r="AA33" s="7">
        <f t="shared" si="9"/>
        <v>5.5</v>
      </c>
      <c r="AB33" s="7" t="str">
        <f>AB34</f>
        <v>Bathypelagic</v>
      </c>
      <c r="AC33" s="7" t="str">
        <f>AC35</f>
        <v>Hatchetfish</v>
      </c>
      <c r="AD33" s="7">
        <f t="shared" ref="AD33:AH33" si="10">AD34</f>
        <v>0</v>
      </c>
      <c r="AE33" s="7" t="str">
        <f t="shared" si="10"/>
        <v>Demersal</v>
      </c>
      <c r="AF33" s="7" t="str">
        <f t="shared" si="10"/>
        <v>Stomiiformes</v>
      </c>
      <c r="AG33" s="7" t="str">
        <f t="shared" si="10"/>
        <v>Other</v>
      </c>
      <c r="AH33" s="7" t="str">
        <f t="shared" si="10"/>
        <v>Pelagic</v>
      </c>
      <c r="AI33" s="7">
        <f t="shared" si="9"/>
        <v>5.5</v>
      </c>
    </row>
    <row r="34" spans="1:35" hidden="1" x14ac:dyDescent="0.25">
      <c r="A34">
        <v>127306</v>
      </c>
      <c r="B34" t="s">
        <v>146</v>
      </c>
      <c r="C34" t="s">
        <v>147</v>
      </c>
      <c r="D34" t="s">
        <v>19</v>
      </c>
      <c r="E34" t="s">
        <v>20</v>
      </c>
      <c r="F34" t="s">
        <v>21</v>
      </c>
      <c r="G34" t="s">
        <v>144</v>
      </c>
      <c r="H34" t="s">
        <v>145</v>
      </c>
      <c r="I34" t="s">
        <v>142</v>
      </c>
      <c r="J34" t="s">
        <v>33</v>
      </c>
      <c r="K34" t="s">
        <v>148</v>
      </c>
      <c r="L34">
        <v>8.3000000000000007</v>
      </c>
      <c r="M34">
        <v>1.68</v>
      </c>
      <c r="N34">
        <v>1.8200000000000001E-2</v>
      </c>
      <c r="O34">
        <v>3</v>
      </c>
      <c r="P34" t="s">
        <v>49</v>
      </c>
      <c r="Q34" t="s">
        <v>27</v>
      </c>
      <c r="R34" t="s">
        <v>1695</v>
      </c>
      <c r="S34" s="1">
        <f>VLOOKUP($B34,traits_by_species_Mar2019!$A$2:$T$437,5,FALSE)</f>
        <v>11.49192605</v>
      </c>
      <c r="T34" s="1">
        <f>VLOOKUP($B34,traits_by_species_Mar2019!$A$2:$T$437,6,FALSE)</f>
        <v>0.60820173499999997</v>
      </c>
      <c r="U34" s="1">
        <f>VLOOKUP($B34,traits_by_species_Mar2019!$A$2:$T$437,7,FALSE)</f>
        <v>10.67245936</v>
      </c>
      <c r="V34" s="1">
        <f>VLOOKUP($B34,traits_by_species_Mar2019!$A$2:$T$437,8,FALSE)</f>
        <v>4.2776362749999999</v>
      </c>
      <c r="W34" s="1">
        <f>VLOOKUP($B34,traits_by_species_Mar2019!$A$2:$T$437,9,FALSE)</f>
        <v>1.251687813</v>
      </c>
      <c r="X34" s="1">
        <f>VLOOKUP($B34,traits_by_species_Mar2019!$A$2:$T$437,10,FALSE)</f>
        <v>1.009344276</v>
      </c>
      <c r="Y34" s="1">
        <f>VLOOKUP($B34,traits_by_species_Mar2019!$A$2:$T$437,11,FALSE)</f>
        <v>7.3977144399999997</v>
      </c>
      <c r="Z34" s="1">
        <f>VLOOKUP($B34,traits_by_species_Mar2019!$A$2:$T$437,12,FALSE)</f>
        <v>6.5523621829999996</v>
      </c>
      <c r="AA34" s="3">
        <f>VLOOKUP($B34,traits_by_species_Mar2019!$A$2:$T$437,13,FALSE)</f>
        <v>3</v>
      </c>
      <c r="AB34" s="1" t="str">
        <f>VLOOKUP($B34,traits_by_species_Mar2019!$A$2:$T$437,14,FALSE)</f>
        <v>Bathypelagic</v>
      </c>
      <c r="AC34" s="1" t="str">
        <f>VLOOKUP($B34,traits_by_species_Mar2019!$A$2:$T$437,15,FALSE)</f>
        <v>Lovely hatchetfish</v>
      </c>
      <c r="AD34" s="1">
        <f>VLOOKUP($B34,traits_by_species_Mar2019!$A$2:$T$437,16,FALSE)</f>
        <v>0</v>
      </c>
      <c r="AE34" s="1" t="str">
        <f>VLOOKUP($B34,traits_by_species_Mar2019!$A$2:$T$437,17,FALSE)</f>
        <v>Demersal</v>
      </c>
      <c r="AF34" s="1" t="str">
        <f>VLOOKUP($B34,traits_by_species_Mar2019!$A$2:$T$437,18,FALSE)</f>
        <v>Stomiiformes</v>
      </c>
      <c r="AG34" s="1" t="str">
        <f>VLOOKUP($B34,traits_by_species_Mar2019!$A$2:$T$437,19,FALSE)</f>
        <v>Other</v>
      </c>
      <c r="AH34" s="1" t="str">
        <f>VLOOKUP($B34,traits_by_species_Mar2019!$A$2:$T$437,20,FALSE)</f>
        <v>Pelagic</v>
      </c>
      <c r="AI34" s="1">
        <f>IF(ISNA(VLOOKUP($B34,traits_by_species_Mar2019!$A$2:$T$437,13,FALSE)),L34,VLOOKUP($B34,traits_by_species_Mar2019!$A$2:$T$437,13,FALSE))</f>
        <v>3</v>
      </c>
    </row>
    <row r="35" spans="1:35" hidden="1" x14ac:dyDescent="0.25">
      <c r="A35">
        <v>127308</v>
      </c>
      <c r="B35" t="s">
        <v>149</v>
      </c>
      <c r="C35" t="s">
        <v>150</v>
      </c>
      <c r="D35" t="s">
        <v>19</v>
      </c>
      <c r="E35" t="s">
        <v>20</v>
      </c>
      <c r="F35" t="s">
        <v>21</v>
      </c>
      <c r="G35" t="s">
        <v>144</v>
      </c>
      <c r="H35" t="s">
        <v>145</v>
      </c>
      <c r="I35" t="s">
        <v>142</v>
      </c>
      <c r="J35" t="s">
        <v>33</v>
      </c>
      <c r="K35" t="s">
        <v>151</v>
      </c>
      <c r="L35">
        <v>12</v>
      </c>
      <c r="M35">
        <v>1.78</v>
      </c>
      <c r="N35">
        <v>1.8200000000000001E-2</v>
      </c>
      <c r="O35">
        <v>3</v>
      </c>
      <c r="P35" t="s">
        <v>49</v>
      </c>
      <c r="Q35" t="s">
        <v>27</v>
      </c>
      <c r="R35" t="s">
        <v>1695</v>
      </c>
      <c r="S35" s="1">
        <f>VLOOKUP($B35,traits_by_species_Mar2019!$A$2:$T$437,5,FALSE)</f>
        <v>11.49192605</v>
      </c>
      <c r="T35" s="1">
        <f>VLOOKUP($B35,traits_by_species_Mar2019!$A$2:$T$437,6,FALSE)</f>
        <v>0.60820173499999997</v>
      </c>
      <c r="U35" s="1">
        <f>VLOOKUP($B35,traits_by_species_Mar2019!$A$2:$T$437,7,FALSE)</f>
        <v>10.67245936</v>
      </c>
      <c r="V35" s="1">
        <f>VLOOKUP($B35,traits_by_species_Mar2019!$A$2:$T$437,8,FALSE)</f>
        <v>4.2776362749999999</v>
      </c>
      <c r="W35" s="1">
        <f>VLOOKUP($B35,traits_by_species_Mar2019!$A$2:$T$437,9,FALSE)</f>
        <v>1.251687813</v>
      </c>
      <c r="X35" s="1">
        <f>VLOOKUP($B35,traits_by_species_Mar2019!$A$2:$T$437,10,FALSE)</f>
        <v>1.009344276</v>
      </c>
      <c r="Y35" s="1">
        <f>VLOOKUP($B35,traits_by_species_Mar2019!$A$2:$T$437,11,FALSE)</f>
        <v>7.3977144399999997</v>
      </c>
      <c r="Z35" s="1">
        <f>VLOOKUP($B35,traits_by_species_Mar2019!$A$2:$T$437,12,FALSE)</f>
        <v>6.5523621829999996</v>
      </c>
      <c r="AA35" s="3">
        <f>VLOOKUP($B35,traits_by_species_Mar2019!$A$2:$T$437,13,FALSE)</f>
        <v>4</v>
      </c>
      <c r="AB35" s="1" t="str">
        <f>VLOOKUP($B35,traits_by_species_Mar2019!$A$2:$T$437,14,FALSE)</f>
        <v>Bathypelagic</v>
      </c>
      <c r="AC35" s="1" t="str">
        <f>VLOOKUP($B35,traits_by_species_Mar2019!$A$2:$T$437,15,FALSE)</f>
        <v>Hatchetfish</v>
      </c>
      <c r="AD35" s="1">
        <f>VLOOKUP($B35,traits_by_species_Mar2019!$A$2:$T$437,16,FALSE)</f>
        <v>0</v>
      </c>
      <c r="AE35" s="1" t="str">
        <f>VLOOKUP($B35,traits_by_species_Mar2019!$A$2:$T$437,17,FALSE)</f>
        <v>Demersal</v>
      </c>
      <c r="AF35" s="1" t="str">
        <f>VLOOKUP($B35,traits_by_species_Mar2019!$A$2:$T$437,18,FALSE)</f>
        <v>Stomiiformes</v>
      </c>
      <c r="AG35" s="1" t="str">
        <f>VLOOKUP($B35,traits_by_species_Mar2019!$A$2:$T$437,19,FALSE)</f>
        <v>Other</v>
      </c>
      <c r="AH35" s="1" t="str">
        <f>VLOOKUP($B35,traits_by_species_Mar2019!$A$2:$T$437,20,FALSE)</f>
        <v>Pelagic</v>
      </c>
      <c r="AI35" s="1">
        <f>IF(ISNA(VLOOKUP($B35,traits_by_species_Mar2019!$A$2:$T$437,13,FALSE)),L35,VLOOKUP($B35,traits_by_species_Mar2019!$A$2:$T$437,13,FALSE))</f>
        <v>4</v>
      </c>
    </row>
    <row r="36" spans="1:35" hidden="1" x14ac:dyDescent="0.25">
      <c r="A36">
        <v>127309</v>
      </c>
      <c r="B36" t="s">
        <v>152</v>
      </c>
      <c r="C36" t="s">
        <v>143</v>
      </c>
      <c r="D36" t="s">
        <v>19</v>
      </c>
      <c r="E36" t="s">
        <v>20</v>
      </c>
      <c r="F36" t="s">
        <v>21</v>
      </c>
      <c r="G36" t="s">
        <v>144</v>
      </c>
      <c r="H36" t="s">
        <v>145</v>
      </c>
      <c r="I36" t="s">
        <v>142</v>
      </c>
      <c r="J36" t="s">
        <v>33</v>
      </c>
      <c r="K36" t="s">
        <v>153</v>
      </c>
      <c r="L36">
        <v>3.9</v>
      </c>
      <c r="M36">
        <v>1.5</v>
      </c>
      <c r="N36">
        <v>1.8200000000000001E-2</v>
      </c>
      <c r="O36">
        <v>3</v>
      </c>
      <c r="P36" t="s">
        <v>49</v>
      </c>
      <c r="Q36" t="s">
        <v>27</v>
      </c>
      <c r="R36" t="s">
        <v>1695</v>
      </c>
      <c r="S36" s="1">
        <f>VLOOKUP($B36,traits_by_species_Mar2019!$A$2:$T$437,5,FALSE)</f>
        <v>11.49192605</v>
      </c>
      <c r="T36" s="1">
        <f>VLOOKUP($B36,traits_by_species_Mar2019!$A$2:$T$437,6,FALSE)</f>
        <v>0.60820173499999997</v>
      </c>
      <c r="U36" s="1">
        <f>VLOOKUP($B36,traits_by_species_Mar2019!$A$2:$T$437,7,FALSE)</f>
        <v>10.67245936</v>
      </c>
      <c r="V36" s="1">
        <f>VLOOKUP($B36,traits_by_species_Mar2019!$A$2:$T$437,8,FALSE)</f>
        <v>4.2776362749999999</v>
      </c>
      <c r="W36" s="1">
        <f>VLOOKUP($B36,traits_by_species_Mar2019!$A$2:$T$437,9,FALSE)</f>
        <v>1.251687813</v>
      </c>
      <c r="X36" s="1">
        <f>VLOOKUP($B36,traits_by_species_Mar2019!$A$2:$T$437,10,FALSE)</f>
        <v>1.009344276</v>
      </c>
      <c r="Y36" s="1">
        <f>VLOOKUP($B36,traits_by_species_Mar2019!$A$2:$T$437,11,FALSE)</f>
        <v>7.3977144399999997</v>
      </c>
      <c r="Z36" s="1">
        <f>VLOOKUP($B36,traits_by_species_Mar2019!$A$2:$T$437,12,FALSE)</f>
        <v>6.5523621829999996</v>
      </c>
      <c r="AA36" s="3">
        <f>VLOOKUP($B36,traits_by_species_Mar2019!$A$2:$T$437,13,FALSE)</f>
        <v>5</v>
      </c>
      <c r="AB36" s="1" t="str">
        <f>VLOOKUP($B36,traits_by_species_Mar2019!$A$2:$T$437,14,FALSE)</f>
        <v>Bathypelagic</v>
      </c>
      <c r="AC36" s="1" t="str">
        <f>VLOOKUP($B36,traits_by_species_Mar2019!$A$2:$T$437,15,FALSE)</f>
        <v>Half-naked hatchetfish</v>
      </c>
      <c r="AD36" s="1">
        <f>VLOOKUP($B36,traits_by_species_Mar2019!$A$2:$T$437,16,FALSE)</f>
        <v>0</v>
      </c>
      <c r="AE36" s="1" t="str">
        <f>VLOOKUP($B36,traits_by_species_Mar2019!$A$2:$T$437,17,FALSE)</f>
        <v>Demersal</v>
      </c>
      <c r="AF36" s="1" t="str">
        <f>VLOOKUP($B36,traits_by_species_Mar2019!$A$2:$T$437,18,FALSE)</f>
        <v>Stomiiformes</v>
      </c>
      <c r="AG36" s="1" t="str">
        <f>VLOOKUP($B36,traits_by_species_Mar2019!$A$2:$T$437,19,FALSE)</f>
        <v>Other</v>
      </c>
      <c r="AH36" s="1" t="str">
        <f>VLOOKUP($B36,traits_by_species_Mar2019!$A$2:$T$437,20,FALSE)</f>
        <v>Pelagic</v>
      </c>
      <c r="AI36" s="1">
        <f>IF(ISNA(VLOOKUP($B36,traits_by_species_Mar2019!$A$2:$T$437,13,FALSE)),L36,VLOOKUP($B36,traits_by_species_Mar2019!$A$2:$T$437,13,FALSE))</f>
        <v>5</v>
      </c>
    </row>
    <row r="37" spans="1:35" hidden="1" x14ac:dyDescent="0.25">
      <c r="A37">
        <v>274967</v>
      </c>
      <c r="B37" t="s">
        <v>154</v>
      </c>
      <c r="C37" t="s">
        <v>155</v>
      </c>
      <c r="D37" t="s">
        <v>19</v>
      </c>
      <c r="E37" t="s">
        <v>20</v>
      </c>
      <c r="F37" t="s">
        <v>21</v>
      </c>
      <c r="G37" t="s">
        <v>144</v>
      </c>
      <c r="H37" t="s">
        <v>145</v>
      </c>
      <c r="I37" t="s">
        <v>142</v>
      </c>
      <c r="J37" t="s">
        <v>33</v>
      </c>
      <c r="K37" t="s">
        <v>151</v>
      </c>
      <c r="L37">
        <v>9</v>
      </c>
      <c r="M37">
        <v>1.7</v>
      </c>
      <c r="N37">
        <v>1.8790000000000001E-2</v>
      </c>
      <c r="O37">
        <v>3</v>
      </c>
      <c r="P37" t="s">
        <v>35</v>
      </c>
      <c r="Q37" t="s">
        <v>27</v>
      </c>
      <c r="R37" t="s">
        <v>1695</v>
      </c>
      <c r="S37" s="1">
        <f>VLOOKUP($B37,traits_by_species_Mar2019!$A$2:$T$437,5,FALSE)</f>
        <v>11.49192605</v>
      </c>
      <c r="T37" s="1">
        <f>VLOOKUP($B37,traits_by_species_Mar2019!$A$2:$T$437,6,FALSE)</f>
        <v>0.60820173499999997</v>
      </c>
      <c r="U37" s="1">
        <f>VLOOKUP($B37,traits_by_species_Mar2019!$A$2:$T$437,7,FALSE)</f>
        <v>10.67245936</v>
      </c>
      <c r="V37" s="1">
        <f>VLOOKUP($B37,traits_by_species_Mar2019!$A$2:$T$437,8,FALSE)</f>
        <v>4.2776362749999999</v>
      </c>
      <c r="W37" s="1">
        <f>VLOOKUP($B37,traits_by_species_Mar2019!$A$2:$T$437,9,FALSE)</f>
        <v>1.251687813</v>
      </c>
      <c r="X37" s="1">
        <f>VLOOKUP($B37,traits_by_species_Mar2019!$A$2:$T$437,10,FALSE)</f>
        <v>1.009344276</v>
      </c>
      <c r="Y37" s="1">
        <f>VLOOKUP($B37,traits_by_species_Mar2019!$A$2:$T$437,11,FALSE)</f>
        <v>7.3977144399999997</v>
      </c>
      <c r="Z37" s="1">
        <f>VLOOKUP($B37,traits_by_species_Mar2019!$A$2:$T$437,12,FALSE)</f>
        <v>6.5523621829999996</v>
      </c>
      <c r="AA37" s="3">
        <f>VLOOKUP($B37,traits_by_species_Mar2019!$A$2:$T$437,13,FALSE)</f>
        <v>10</v>
      </c>
      <c r="AB37" s="1" t="str">
        <f>VLOOKUP($B37,traits_by_species_Mar2019!$A$2:$T$437,14,FALSE)</f>
        <v>Bathypelagic</v>
      </c>
      <c r="AC37" s="1" t="str">
        <f>VLOOKUP($B37,traits_by_species_Mar2019!$A$2:$T$437,15,FALSE)</f>
        <v>Hatchetfish</v>
      </c>
      <c r="AD37" s="1">
        <f>VLOOKUP($B37,traits_by_species_Mar2019!$A$2:$T$437,16,FALSE)</f>
        <v>0</v>
      </c>
      <c r="AE37" s="1" t="str">
        <f>VLOOKUP($B37,traits_by_species_Mar2019!$A$2:$T$437,17,FALSE)</f>
        <v>Demersal</v>
      </c>
      <c r="AF37" s="1" t="str">
        <f>VLOOKUP($B37,traits_by_species_Mar2019!$A$2:$T$437,18,FALSE)</f>
        <v>Stomiiformes</v>
      </c>
      <c r="AG37" s="1" t="str">
        <f>VLOOKUP($B37,traits_by_species_Mar2019!$A$2:$T$437,19,FALSE)</f>
        <v>Other</v>
      </c>
      <c r="AH37" s="1" t="str">
        <f>VLOOKUP($B37,traits_by_species_Mar2019!$A$2:$T$437,20,FALSE)</f>
        <v>Pelagic</v>
      </c>
      <c r="AI37" s="1">
        <f>IF(ISNA(VLOOKUP($B37,traits_by_species_Mar2019!$A$2:$T$437,13,FALSE)),L37,VLOOKUP($B37,traits_by_species_Mar2019!$A$2:$T$437,13,FALSE))</f>
        <v>10</v>
      </c>
    </row>
    <row r="38" spans="1:35" hidden="1" x14ac:dyDescent="0.25">
      <c r="A38">
        <v>127007</v>
      </c>
      <c r="B38" t="s">
        <v>156</v>
      </c>
      <c r="C38" t="s">
        <v>157</v>
      </c>
      <c r="D38" t="s">
        <v>19</v>
      </c>
      <c r="E38" t="s">
        <v>20</v>
      </c>
      <c r="F38" t="s">
        <v>21</v>
      </c>
      <c r="G38" t="s">
        <v>30</v>
      </c>
      <c r="H38" t="s">
        <v>158</v>
      </c>
      <c r="I38" t="s">
        <v>159</v>
      </c>
      <c r="J38" t="s">
        <v>33</v>
      </c>
      <c r="K38" t="s">
        <v>160</v>
      </c>
      <c r="L38">
        <v>230</v>
      </c>
      <c r="M38">
        <v>2.54</v>
      </c>
      <c r="N38">
        <v>1.5100000000000001E-2</v>
      </c>
      <c r="O38">
        <v>2.86</v>
      </c>
      <c r="P38" t="s">
        <v>35</v>
      </c>
      <c r="Q38" t="s">
        <v>73</v>
      </c>
      <c r="R38" t="s">
        <v>1682</v>
      </c>
      <c r="S38" s="1">
        <f>VLOOKUP($B38,traits_by_species_Mar2019!$A$2:$T$437,5,FALSE)</f>
        <v>136.4697587</v>
      </c>
      <c r="T38" s="1">
        <f>VLOOKUP($B38,traits_by_species_Mar2019!$A$2:$T$437,6,FALSE)</f>
        <v>0.12607454400000001</v>
      </c>
      <c r="U38" s="1">
        <f>VLOOKUP($B38,traits_by_species_Mar2019!$A$2:$T$437,7,FALSE)</f>
        <v>23491.072080000002</v>
      </c>
      <c r="V38" s="1">
        <f>VLOOKUP($B38,traits_by_species_Mar2019!$A$2:$T$437,8,FALSE)</f>
        <v>33.84716083</v>
      </c>
      <c r="W38" s="1">
        <f>VLOOKUP($B38,traits_by_species_Mar2019!$A$2:$T$437,9,FALSE)</f>
        <v>7.8371607030000003</v>
      </c>
      <c r="X38" s="1">
        <f>VLOOKUP($B38,traits_by_species_Mar2019!$A$2:$T$437,10,FALSE)</f>
        <v>0.17433764099999999</v>
      </c>
      <c r="Y38" s="1">
        <f>VLOOKUP($B38,traits_by_species_Mar2019!$A$2:$T$437,11,FALSE)</f>
        <v>74.839450260000007</v>
      </c>
      <c r="Z38" s="1">
        <f>VLOOKUP($B38,traits_by_species_Mar2019!$A$2:$T$437,12,FALSE)</f>
        <v>16.10239846</v>
      </c>
      <c r="AA38" s="3">
        <f>VLOOKUP($B38,traits_by_species_Mar2019!$A$2:$T$437,13,FALSE)</f>
        <v>113</v>
      </c>
      <c r="AB38" s="1" t="str">
        <f>VLOOKUP($B38,traits_by_species_Mar2019!$A$2:$T$437,14,FALSE)</f>
        <v>Benthopelagic</v>
      </c>
      <c r="AC38" s="1" t="str">
        <f>VLOOKUP($B38,traits_by_species_Mar2019!$A$2:$T$437,15,FALSE)</f>
        <v>Meagre</v>
      </c>
      <c r="AD38" s="1">
        <f>VLOOKUP($B38,traits_by_species_Mar2019!$A$2:$T$437,16,FALSE)</f>
        <v>0</v>
      </c>
      <c r="AE38" s="1" t="str">
        <f>VLOOKUP($B38,traits_by_species_Mar2019!$A$2:$T$437,17,FALSE)</f>
        <v>Demersal</v>
      </c>
      <c r="AF38" s="1" t="str">
        <f>VLOOKUP($B38,traits_by_species_Mar2019!$A$2:$T$437,18,FALSE)</f>
        <v>Perciformes</v>
      </c>
      <c r="AG38" s="1" t="str">
        <f>VLOOKUP($B38,traits_by_species_Mar2019!$A$2:$T$437,19,FALSE)</f>
        <v>Other</v>
      </c>
      <c r="AH38" s="1" t="str">
        <f>VLOOKUP($B38,traits_by_species_Mar2019!$A$2:$T$437,20,FALSE)</f>
        <v>Demersal</v>
      </c>
      <c r="AI38" s="1">
        <f>IF(ISNA(VLOOKUP($B38,traits_by_species_Mar2019!$A$2:$T$437,13,FALSE)),L38,VLOOKUP($B38,traits_by_species_Mar2019!$A$2:$T$437,13,FALSE))</f>
        <v>113</v>
      </c>
    </row>
    <row r="39" spans="1:35" hidden="1" x14ac:dyDescent="0.25">
      <c r="A39">
        <v>126109</v>
      </c>
      <c r="B39" t="s">
        <v>161</v>
      </c>
      <c r="C39" t="s">
        <v>162</v>
      </c>
      <c r="D39" t="s">
        <v>19</v>
      </c>
      <c r="E39" t="s">
        <v>20</v>
      </c>
      <c r="F39" t="s">
        <v>21</v>
      </c>
      <c r="G39" t="s">
        <v>163</v>
      </c>
      <c r="H39" t="s">
        <v>164</v>
      </c>
      <c r="I39" t="s">
        <v>161</v>
      </c>
      <c r="J39" t="s">
        <v>24</v>
      </c>
      <c r="K39" t="s">
        <v>25</v>
      </c>
      <c r="L39">
        <v>25</v>
      </c>
      <c r="M39">
        <v>0</v>
      </c>
      <c r="N39">
        <v>4.3954520000000002E-3</v>
      </c>
      <c r="O39">
        <v>3.1924999999999999</v>
      </c>
      <c r="P39" t="s">
        <v>61</v>
      </c>
      <c r="Q39" t="s">
        <v>27</v>
      </c>
      <c r="R39" t="s">
        <v>1682</v>
      </c>
      <c r="S39" s="7">
        <f>AI39</f>
        <v>25</v>
      </c>
      <c r="T39" s="1" t="e">
        <f>VLOOKUP($B39,traits_by_species_Mar2019!$A$2:$T$437,6,FALSE)</f>
        <v>#N/A</v>
      </c>
      <c r="U39" s="1" t="e">
        <f>VLOOKUP($B39,traits_by_species_Mar2019!$A$2:$T$437,7,FALSE)</f>
        <v>#N/A</v>
      </c>
      <c r="V39" s="1" t="e">
        <f>VLOOKUP($B39,traits_by_species_Mar2019!$A$2:$T$437,8,FALSE)</f>
        <v>#N/A</v>
      </c>
      <c r="W39" s="1" t="e">
        <f>VLOOKUP($B39,traits_by_species_Mar2019!$A$2:$T$437,9,FALSE)</f>
        <v>#N/A</v>
      </c>
      <c r="X39" s="1" t="e">
        <f>VLOOKUP($B39,traits_by_species_Mar2019!$A$2:$T$437,10,FALSE)</f>
        <v>#N/A</v>
      </c>
      <c r="Y39" s="1" t="e">
        <f>VLOOKUP($B39,traits_by_species_Mar2019!$A$2:$T$437,11,FALSE)</f>
        <v>#N/A</v>
      </c>
      <c r="Z39" s="1" t="e">
        <f>VLOOKUP($B39,traits_by_species_Mar2019!$A$2:$T$437,12,FALSE)</f>
        <v>#N/A</v>
      </c>
      <c r="AA39" s="3" t="e">
        <f>VLOOKUP($B39,traits_by_species_Mar2019!$A$2:$T$437,13,FALSE)</f>
        <v>#N/A</v>
      </c>
      <c r="AB39" s="1" t="e">
        <f>VLOOKUP($B39,traits_by_species_Mar2019!$A$2:$T$437,14,FALSE)</f>
        <v>#N/A</v>
      </c>
      <c r="AC39" s="7" t="s">
        <v>170</v>
      </c>
      <c r="AD39" s="1" t="e">
        <f>VLOOKUP($B39,traits_by_species_Mar2019!$A$2:$T$437,16,FALSE)</f>
        <v>#N/A</v>
      </c>
      <c r="AE39" s="1" t="e">
        <f>VLOOKUP($B39,traits_by_species_Mar2019!$A$2:$T$437,17,FALSE)</f>
        <v>#N/A</v>
      </c>
      <c r="AF39" s="1" t="e">
        <f>VLOOKUP($B39,traits_by_species_Mar2019!$A$2:$T$437,18,FALSE)</f>
        <v>#N/A</v>
      </c>
      <c r="AG39" s="1" t="e">
        <f>VLOOKUP($B39,traits_by_species_Mar2019!$A$2:$T$437,19,FALSE)</f>
        <v>#N/A</v>
      </c>
      <c r="AH39" s="1" t="e">
        <f>VLOOKUP($B39,traits_by_species_Mar2019!$A$2:$T$437,20,FALSE)</f>
        <v>#N/A</v>
      </c>
      <c r="AI39" s="1">
        <f>IF(ISNA(VLOOKUP($B39,traits_by_species_Mar2019!$A$2:$T$437,13,FALSE)),L39,VLOOKUP($B39,traits_by_species_Mar2019!$A$2:$T$437,13,FALSE))</f>
        <v>25</v>
      </c>
    </row>
    <row r="40" spans="1:35" hidden="1" x14ac:dyDescent="0.25">
      <c r="A40">
        <v>127124</v>
      </c>
      <c r="B40" t="s">
        <v>165</v>
      </c>
      <c r="C40" t="s">
        <v>166</v>
      </c>
      <c r="D40" t="s">
        <v>19</v>
      </c>
      <c r="E40" t="s">
        <v>20</v>
      </c>
      <c r="F40" t="s">
        <v>21</v>
      </c>
      <c r="G40" t="s">
        <v>163</v>
      </c>
      <c r="H40" t="s">
        <v>164</v>
      </c>
      <c r="I40" t="s">
        <v>161</v>
      </c>
      <c r="J40" t="s">
        <v>33</v>
      </c>
      <c r="K40" t="s">
        <v>167</v>
      </c>
      <c r="L40">
        <v>25</v>
      </c>
      <c r="M40">
        <v>2.17</v>
      </c>
      <c r="N40">
        <v>4.8999999999999998E-3</v>
      </c>
      <c r="O40">
        <v>3.17</v>
      </c>
      <c r="P40" t="s">
        <v>35</v>
      </c>
      <c r="Q40" t="s">
        <v>27</v>
      </c>
      <c r="R40" t="s">
        <v>1682</v>
      </c>
      <c r="S40" s="1">
        <f>VLOOKUP($B40,traits_by_species_Mar2019!$A$2:$T$437,5,FALSE)</f>
        <v>19.13476511</v>
      </c>
      <c r="T40" s="1">
        <f>VLOOKUP($B40,traits_by_species_Mar2019!$A$2:$T$437,6,FALSE)</f>
        <v>0.393017177</v>
      </c>
      <c r="U40" s="1">
        <f>VLOOKUP($B40,traits_by_species_Mar2019!$A$2:$T$437,7,FALSE)</f>
        <v>47.640962450000004</v>
      </c>
      <c r="V40" s="1">
        <f>VLOOKUP($B40,traits_by_species_Mar2019!$A$2:$T$437,8,FALSE)</f>
        <v>7.5904663860000001</v>
      </c>
      <c r="W40" s="1">
        <f>VLOOKUP($B40,traits_by_species_Mar2019!$A$2:$T$437,9,FALSE)</f>
        <v>1.5268420709999999</v>
      </c>
      <c r="X40" s="1">
        <f>VLOOKUP($B40,traits_by_species_Mar2019!$A$2:$T$437,10,FALSE)</f>
        <v>0.56344152999999997</v>
      </c>
      <c r="Y40" s="1">
        <f>VLOOKUP($B40,traits_by_species_Mar2019!$A$2:$T$437,11,FALSE)</f>
        <v>9.6651268320000003</v>
      </c>
      <c r="Z40" s="1">
        <f>VLOOKUP($B40,traits_by_species_Mar2019!$A$2:$T$437,12,FALSE)</f>
        <v>13.363431240000001</v>
      </c>
      <c r="AA40" s="3">
        <f>VLOOKUP($B40,traits_by_species_Mar2019!$A$2:$T$437,13,FALSE)</f>
        <v>22</v>
      </c>
      <c r="AB40" s="1" t="str">
        <f>VLOOKUP($B40,traits_by_species_Mar2019!$A$2:$T$437,14,FALSE)</f>
        <v>Demersal</v>
      </c>
      <c r="AC40" s="1" t="str">
        <f>VLOOKUP($B40,traits_by_species_Mar2019!$A$2:$T$437,15,FALSE)</f>
        <v>Imperial scaldfish</v>
      </c>
      <c r="AD40" s="1" t="str">
        <f>VLOOKUP($B40,traits_by_species_Mar2019!$A$2:$T$437,16,FALSE)</f>
        <v>Demersal</v>
      </c>
      <c r="AE40" s="1" t="str">
        <f>VLOOKUP($B40,traits_by_species_Mar2019!$A$2:$T$437,17,FALSE)</f>
        <v>Demersal</v>
      </c>
      <c r="AF40" s="1" t="str">
        <f>VLOOKUP($B40,traits_by_species_Mar2019!$A$2:$T$437,18,FALSE)</f>
        <v>Pleuronectiformes</v>
      </c>
      <c r="AG40" s="1" t="str">
        <f>VLOOKUP($B40,traits_by_species_Mar2019!$A$2:$T$437,19,FALSE)</f>
        <v>Pleuronectiformes</v>
      </c>
      <c r="AH40" s="1" t="str">
        <f>VLOOKUP($B40,traits_by_species_Mar2019!$A$2:$T$437,20,FALSE)</f>
        <v>Demersal</v>
      </c>
      <c r="AI40" s="1">
        <f>IF(ISNA(VLOOKUP($B40,traits_by_species_Mar2019!$A$2:$T$437,13,FALSE)),L40,VLOOKUP($B40,traits_by_species_Mar2019!$A$2:$T$437,13,FALSE))</f>
        <v>22</v>
      </c>
    </row>
    <row r="41" spans="1:35" hidden="1" x14ac:dyDescent="0.25">
      <c r="A41">
        <v>127126</v>
      </c>
      <c r="B41" t="s">
        <v>168</v>
      </c>
      <c r="C41" t="s">
        <v>169</v>
      </c>
      <c r="D41" t="s">
        <v>19</v>
      </c>
      <c r="E41" t="s">
        <v>20</v>
      </c>
      <c r="F41" t="s">
        <v>21</v>
      </c>
      <c r="G41" t="s">
        <v>163</v>
      </c>
      <c r="H41" t="s">
        <v>164</v>
      </c>
      <c r="I41" t="s">
        <v>161</v>
      </c>
      <c r="J41" t="s">
        <v>33</v>
      </c>
      <c r="K41" t="s">
        <v>170</v>
      </c>
      <c r="L41">
        <v>25</v>
      </c>
      <c r="M41">
        <v>2</v>
      </c>
      <c r="N41">
        <v>2.3999999999999998E-3</v>
      </c>
      <c r="O41">
        <v>3.39</v>
      </c>
      <c r="P41" t="s">
        <v>56</v>
      </c>
      <c r="Q41" t="s">
        <v>27</v>
      </c>
      <c r="R41" t="s">
        <v>1682</v>
      </c>
      <c r="S41" s="1">
        <f>VLOOKUP($B41,traits_by_species_Mar2019!$A$2:$T$437,5,FALSE)</f>
        <v>15.674443460000001</v>
      </c>
      <c r="T41" s="1">
        <f>VLOOKUP($B41,traits_by_species_Mar2019!$A$2:$T$437,6,FALSE)</f>
        <v>0.38595428199999998</v>
      </c>
      <c r="U41" s="1">
        <f>VLOOKUP($B41,traits_by_species_Mar2019!$A$2:$T$437,7,FALSE)</f>
        <v>22.833423849999999</v>
      </c>
      <c r="V41" s="1">
        <f>VLOOKUP($B41,traits_by_species_Mar2019!$A$2:$T$437,8,FALSE)</f>
        <v>6.4923337200000004</v>
      </c>
      <c r="W41" s="1">
        <f>VLOOKUP($B41,traits_by_species_Mar2019!$A$2:$T$437,9,FALSE)</f>
        <v>1.2878499880000001</v>
      </c>
      <c r="X41" s="1">
        <f>VLOOKUP($B41,traits_by_species_Mar2019!$A$2:$T$437,10,FALSE)</f>
        <v>0.59425597200000002</v>
      </c>
      <c r="Y41" s="1">
        <f>VLOOKUP($B41,traits_by_species_Mar2019!$A$2:$T$437,11,FALSE)</f>
        <v>7.4610487130000003</v>
      </c>
      <c r="Z41" s="1">
        <f>VLOOKUP($B41,traits_by_species_Mar2019!$A$2:$T$437,12,FALSE)</f>
        <v>13.253353730000001</v>
      </c>
      <c r="AA41" s="3">
        <f>VLOOKUP($B41,traits_by_species_Mar2019!$A$2:$T$437,13,FALSE)</f>
        <v>27</v>
      </c>
      <c r="AB41" s="1" t="str">
        <f>VLOOKUP($B41,traits_by_species_Mar2019!$A$2:$T$437,14,FALSE)</f>
        <v>Demersal</v>
      </c>
      <c r="AC41" s="1" t="str">
        <f>VLOOKUP($B41,traits_by_species_Mar2019!$A$2:$T$437,15,FALSE)</f>
        <v>Scaldfish</v>
      </c>
      <c r="AD41" s="1" t="str">
        <f>VLOOKUP($B41,traits_by_species_Mar2019!$A$2:$T$437,16,FALSE)</f>
        <v>Demersal</v>
      </c>
      <c r="AE41" s="1" t="str">
        <f>VLOOKUP($B41,traits_by_species_Mar2019!$A$2:$T$437,17,FALSE)</f>
        <v>Demersal</v>
      </c>
      <c r="AF41" s="1" t="str">
        <f>VLOOKUP($B41,traits_by_species_Mar2019!$A$2:$T$437,18,FALSE)</f>
        <v>Pleuronectiformes</v>
      </c>
      <c r="AG41" s="1" t="str">
        <f>VLOOKUP($B41,traits_by_species_Mar2019!$A$2:$T$437,19,FALSE)</f>
        <v>Pleuronectiformes</v>
      </c>
      <c r="AH41" s="1" t="str">
        <f>VLOOKUP($B41,traits_by_species_Mar2019!$A$2:$T$437,20,FALSE)</f>
        <v>Demersal</v>
      </c>
      <c r="AI41" s="1">
        <f>IF(ISNA(VLOOKUP($B41,traits_by_species_Mar2019!$A$2:$T$437,13,FALSE)),L41,VLOOKUP($B41,traits_by_species_Mar2019!$A$2:$T$437,13,FALSE))</f>
        <v>27</v>
      </c>
    </row>
    <row r="42" spans="1:35" hidden="1" x14ac:dyDescent="0.25">
      <c r="A42">
        <v>127127</v>
      </c>
      <c r="B42" t="s">
        <v>171</v>
      </c>
      <c r="C42" t="s">
        <v>172</v>
      </c>
      <c r="D42" t="s">
        <v>19</v>
      </c>
      <c r="E42" t="s">
        <v>20</v>
      </c>
      <c r="F42" t="s">
        <v>21</v>
      </c>
      <c r="G42" t="s">
        <v>163</v>
      </c>
      <c r="H42" t="s">
        <v>164</v>
      </c>
      <c r="I42" t="s">
        <v>161</v>
      </c>
      <c r="J42" t="s">
        <v>33</v>
      </c>
      <c r="K42" t="s">
        <v>173</v>
      </c>
      <c r="L42">
        <v>15</v>
      </c>
      <c r="M42">
        <v>2.0099999999999998</v>
      </c>
      <c r="N42">
        <v>4.5999999999999999E-3</v>
      </c>
      <c r="O42">
        <v>3.08</v>
      </c>
      <c r="P42" t="s">
        <v>35</v>
      </c>
      <c r="Q42" t="s">
        <v>27</v>
      </c>
      <c r="R42" t="s">
        <v>1682</v>
      </c>
      <c r="S42" s="1">
        <f>VLOOKUP($B42,traits_by_species_Mar2019!$A$2:$T$437,5,FALSE)</f>
        <v>19.13476511</v>
      </c>
      <c r="T42" s="1">
        <f>VLOOKUP($B42,traits_by_species_Mar2019!$A$2:$T$437,6,FALSE)</f>
        <v>0.393017177</v>
      </c>
      <c r="U42" s="1">
        <f>VLOOKUP($B42,traits_by_species_Mar2019!$A$2:$T$437,7,FALSE)</f>
        <v>47.640962450000004</v>
      </c>
      <c r="V42" s="1">
        <f>VLOOKUP($B42,traits_by_species_Mar2019!$A$2:$T$437,8,FALSE)</f>
        <v>7.5904663860000001</v>
      </c>
      <c r="W42" s="1">
        <f>VLOOKUP($B42,traits_by_species_Mar2019!$A$2:$T$437,9,FALSE)</f>
        <v>1.5268420709999999</v>
      </c>
      <c r="X42" s="1">
        <f>VLOOKUP($B42,traits_by_species_Mar2019!$A$2:$T$437,10,FALSE)</f>
        <v>0.56344152999999997</v>
      </c>
      <c r="Y42" s="1">
        <f>VLOOKUP($B42,traits_by_species_Mar2019!$A$2:$T$437,11,FALSE)</f>
        <v>9.6651268320000003</v>
      </c>
      <c r="Z42" s="1">
        <f>VLOOKUP($B42,traits_by_species_Mar2019!$A$2:$T$437,12,FALSE)</f>
        <v>13.363431240000001</v>
      </c>
      <c r="AA42" s="3">
        <f>VLOOKUP($B42,traits_by_species_Mar2019!$A$2:$T$437,13,FALSE)</f>
        <v>20</v>
      </c>
      <c r="AB42" s="1" t="str">
        <f>VLOOKUP($B42,traits_by_species_Mar2019!$A$2:$T$437,14,FALSE)</f>
        <v>Demersal</v>
      </c>
      <c r="AC42" s="1" t="str">
        <f>VLOOKUP($B42,traits_by_species_Mar2019!$A$2:$T$437,15,FALSE)</f>
        <v>Ruppell's scaldback</v>
      </c>
      <c r="AD42" s="1">
        <f>VLOOKUP($B42,traits_by_species_Mar2019!$A$2:$T$437,16,FALSE)</f>
        <v>0</v>
      </c>
      <c r="AE42" s="1" t="str">
        <f>VLOOKUP($B42,traits_by_species_Mar2019!$A$2:$T$437,17,FALSE)</f>
        <v>Demersal</v>
      </c>
      <c r="AF42" s="1" t="str">
        <f>VLOOKUP($B42,traits_by_species_Mar2019!$A$2:$T$437,18,FALSE)</f>
        <v>Pleuronectiformes</v>
      </c>
      <c r="AG42" s="1" t="str">
        <f>VLOOKUP($B42,traits_by_species_Mar2019!$A$2:$T$437,19,FALSE)</f>
        <v>Pleuronectiformes</v>
      </c>
      <c r="AH42" s="1" t="str">
        <f>VLOOKUP($B42,traits_by_species_Mar2019!$A$2:$T$437,20,FALSE)</f>
        <v>Demersal</v>
      </c>
      <c r="AI42" s="1">
        <f>IF(ISNA(VLOOKUP($B42,traits_by_species_Mar2019!$A$2:$T$437,13,FALSE)),L42,VLOOKUP($B42,traits_by_species_Mar2019!$A$2:$T$437,13,FALSE))</f>
        <v>20</v>
      </c>
    </row>
    <row r="43" spans="1:35" hidden="1" x14ac:dyDescent="0.25">
      <c r="A43">
        <v>127128</v>
      </c>
      <c r="B43" t="s">
        <v>174</v>
      </c>
      <c r="C43" t="s">
        <v>175</v>
      </c>
      <c r="D43" t="s">
        <v>19</v>
      </c>
      <c r="E43" t="s">
        <v>20</v>
      </c>
      <c r="F43" t="s">
        <v>21</v>
      </c>
      <c r="G43" t="s">
        <v>163</v>
      </c>
      <c r="H43" t="s">
        <v>164</v>
      </c>
      <c r="I43" t="s">
        <v>161</v>
      </c>
      <c r="J43" t="s">
        <v>33</v>
      </c>
      <c r="K43" t="s">
        <v>176</v>
      </c>
      <c r="L43">
        <v>18</v>
      </c>
      <c r="M43">
        <v>2.2000000000000002</v>
      </c>
      <c r="N43">
        <v>6.8999999999999999E-3</v>
      </c>
      <c r="O43">
        <v>3.13</v>
      </c>
      <c r="P43" t="s">
        <v>35</v>
      </c>
      <c r="Q43" t="s">
        <v>27</v>
      </c>
      <c r="R43" t="s">
        <v>1682</v>
      </c>
      <c r="S43" s="1">
        <f>VLOOKUP($B43,traits_by_species_Mar2019!$A$2:$T$437,5,FALSE)</f>
        <v>18.748157160000002</v>
      </c>
      <c r="T43" s="1">
        <f>VLOOKUP($B43,traits_by_species_Mar2019!$A$2:$T$437,6,FALSE)</f>
        <v>0.409617703</v>
      </c>
      <c r="U43" s="1">
        <f>VLOOKUP($B43,traits_by_species_Mar2019!$A$2:$T$437,7,FALSE)</f>
        <v>43.271919689999997</v>
      </c>
      <c r="V43" s="1">
        <f>VLOOKUP($B43,traits_by_species_Mar2019!$A$2:$T$437,8,FALSE)</f>
        <v>8.5683864560000007</v>
      </c>
      <c r="W43" s="1">
        <f>VLOOKUP($B43,traits_by_species_Mar2019!$A$2:$T$437,9,FALSE)</f>
        <v>1.6483409170000001</v>
      </c>
      <c r="X43" s="1">
        <f>VLOOKUP($B43,traits_by_species_Mar2019!$A$2:$T$437,10,FALSE)</f>
        <v>0.52791522099999999</v>
      </c>
      <c r="Y43" s="1">
        <f>VLOOKUP($B43,traits_by_species_Mar2019!$A$2:$T$437,11,FALSE)</f>
        <v>9.9878107259999993</v>
      </c>
      <c r="Z43" s="1">
        <f>VLOOKUP($B43,traits_by_species_Mar2019!$A$2:$T$437,12,FALSE)</f>
        <v>11.527258870000001</v>
      </c>
      <c r="AA43" s="3">
        <f>VLOOKUP($B43,traits_by_species_Mar2019!$A$2:$T$437,13,FALSE)</f>
        <v>16</v>
      </c>
      <c r="AB43" s="1" t="str">
        <f>VLOOKUP($B43,traits_by_species_Mar2019!$A$2:$T$437,14,FALSE)</f>
        <v>Demersal</v>
      </c>
      <c r="AC43" s="1" t="str">
        <f>VLOOKUP($B43,traits_by_species_Mar2019!$A$2:$T$437,15,FALSE)</f>
        <v>Thor's scaldfish</v>
      </c>
      <c r="AD43" s="1">
        <f>VLOOKUP($B43,traits_by_species_Mar2019!$A$2:$T$437,16,FALSE)</f>
        <v>0</v>
      </c>
      <c r="AE43" s="1" t="str">
        <f>VLOOKUP($B43,traits_by_species_Mar2019!$A$2:$T$437,17,FALSE)</f>
        <v>Demersal</v>
      </c>
      <c r="AF43" s="1" t="str">
        <f>VLOOKUP($B43,traits_by_species_Mar2019!$A$2:$T$437,18,FALSE)</f>
        <v>Pleuronectiformes</v>
      </c>
      <c r="AG43" s="1" t="str">
        <f>VLOOKUP($B43,traits_by_species_Mar2019!$A$2:$T$437,19,FALSE)</f>
        <v>Pleuronectiformes</v>
      </c>
      <c r="AH43" s="1" t="str">
        <f>VLOOKUP($B43,traits_by_species_Mar2019!$A$2:$T$437,20,FALSE)</f>
        <v>Demersal</v>
      </c>
      <c r="AI43" s="1">
        <f>IF(ISNA(VLOOKUP($B43,traits_by_species_Mar2019!$A$2:$T$437,13,FALSE)),L43,VLOOKUP($B43,traits_by_species_Mar2019!$A$2:$T$437,13,FALSE))</f>
        <v>16</v>
      </c>
    </row>
    <row r="44" spans="1:35" hidden="1" x14ac:dyDescent="0.25">
      <c r="A44">
        <v>127193</v>
      </c>
      <c r="B44" t="s">
        <v>177</v>
      </c>
      <c r="C44" t="s">
        <v>178</v>
      </c>
      <c r="D44" t="s">
        <v>19</v>
      </c>
      <c r="E44" t="s">
        <v>20</v>
      </c>
      <c r="F44" t="s">
        <v>21</v>
      </c>
      <c r="G44" t="s">
        <v>52</v>
      </c>
      <c r="H44" t="s">
        <v>179</v>
      </c>
      <c r="I44" t="s">
        <v>180</v>
      </c>
      <c r="J44" t="s">
        <v>33</v>
      </c>
      <c r="K44" t="s">
        <v>181</v>
      </c>
      <c r="L44">
        <v>15</v>
      </c>
      <c r="M44">
        <v>1.39</v>
      </c>
      <c r="N44">
        <v>6.6100000000000004E-3</v>
      </c>
      <c r="O44">
        <v>3.17</v>
      </c>
      <c r="P44" t="s">
        <v>49</v>
      </c>
      <c r="Q44" t="s">
        <v>27</v>
      </c>
      <c r="R44" t="s">
        <v>1682</v>
      </c>
      <c r="S44" s="1">
        <f>VLOOKUP($B44,traits_by_species_Mar2019!$A$2:$T$437,5,FALSE)</f>
        <v>22.267684890000002</v>
      </c>
      <c r="T44" s="1">
        <f>VLOOKUP($B44,traits_by_species_Mar2019!$A$2:$T$437,6,FALSE)</f>
        <v>0.204442134</v>
      </c>
      <c r="U44" s="1">
        <f>VLOOKUP($B44,traits_by_species_Mar2019!$A$2:$T$437,7,FALSE)</f>
        <v>115.4497791</v>
      </c>
      <c r="V44" s="1">
        <f>VLOOKUP($B44,traits_by_species_Mar2019!$A$2:$T$437,8,FALSE)</f>
        <v>10.99098974</v>
      </c>
      <c r="W44" s="1">
        <f>VLOOKUP($B44,traits_by_species_Mar2019!$A$2:$T$437,9,FALSE)</f>
        <v>3.3981942780000001</v>
      </c>
      <c r="X44" s="1">
        <f>VLOOKUP($B44,traits_by_species_Mar2019!$A$2:$T$437,10,FALSE)</f>
        <v>0.35722704999999999</v>
      </c>
      <c r="Y44" s="1">
        <f>VLOOKUP($B44,traits_by_species_Mar2019!$A$2:$T$437,11,FALSE)</f>
        <v>13.112036140000001</v>
      </c>
      <c r="Z44" s="1">
        <f>VLOOKUP($B44,traits_by_species_Mar2019!$A$2:$T$437,12,FALSE)</f>
        <v>5.745032074</v>
      </c>
      <c r="AA44" s="3">
        <f>VLOOKUP($B44,traits_by_species_Mar2019!$A$2:$T$437,13,FALSE)</f>
        <v>12</v>
      </c>
      <c r="AB44" s="1" t="str">
        <f>VLOOKUP($B44,traits_by_species_Mar2019!$A$2:$T$437,14,FALSE)</f>
        <v>Demersal</v>
      </c>
      <c r="AC44" s="1" t="str">
        <f>VLOOKUP($B44,traits_by_species_Mar2019!$A$2:$T$437,15,FALSE)</f>
        <v>Atlantic hookear sculpin</v>
      </c>
      <c r="AD44" s="1">
        <f>VLOOKUP($B44,traits_by_species_Mar2019!$A$2:$T$437,16,FALSE)</f>
        <v>0</v>
      </c>
      <c r="AE44" s="1" t="str">
        <f>VLOOKUP($B44,traits_by_species_Mar2019!$A$2:$T$437,17,FALSE)</f>
        <v>Demersal</v>
      </c>
      <c r="AF44" s="1" t="str">
        <f>VLOOKUP($B44,traits_by_species_Mar2019!$A$2:$T$437,18,FALSE)</f>
        <v>Scorpaeniformes</v>
      </c>
      <c r="AG44" s="1" t="str">
        <f>VLOOKUP($B44,traits_by_species_Mar2019!$A$2:$T$437,19,FALSE)</f>
        <v>Scorpaeniformes</v>
      </c>
      <c r="AH44" s="1" t="str">
        <f>VLOOKUP($B44,traits_by_species_Mar2019!$A$2:$T$437,20,FALSE)</f>
        <v>Demersal</v>
      </c>
      <c r="AI44" s="1">
        <f>IF(ISNA(VLOOKUP($B44,traits_by_species_Mar2019!$A$2:$T$437,13,FALSE)),L44,VLOOKUP($B44,traits_by_species_Mar2019!$A$2:$T$437,13,FALSE))</f>
        <v>12</v>
      </c>
    </row>
    <row r="45" spans="1:35" hidden="1" x14ac:dyDescent="0.25">
      <c r="A45">
        <v>272030</v>
      </c>
      <c r="B45" t="s">
        <v>182</v>
      </c>
      <c r="C45" t="s">
        <v>183</v>
      </c>
      <c r="D45" t="s">
        <v>19</v>
      </c>
      <c r="E45" t="s">
        <v>20</v>
      </c>
      <c r="F45" t="s">
        <v>21</v>
      </c>
      <c r="G45" t="s">
        <v>184</v>
      </c>
      <c r="H45" t="s">
        <v>185</v>
      </c>
      <c r="I45" t="s">
        <v>186</v>
      </c>
      <c r="J45" t="s">
        <v>33</v>
      </c>
      <c r="K45" t="s">
        <v>187</v>
      </c>
      <c r="L45">
        <v>20</v>
      </c>
      <c r="M45">
        <v>2.5</v>
      </c>
      <c r="N45">
        <v>4.4999999999999997E-3</v>
      </c>
      <c r="O45">
        <v>3.18</v>
      </c>
      <c r="P45" t="s">
        <v>35</v>
      </c>
      <c r="Q45" t="s">
        <v>27</v>
      </c>
      <c r="R45" t="s">
        <v>1695</v>
      </c>
      <c r="S45" s="1">
        <f>VLOOKUP($B45,traits_by_species_Mar2019!$A$2:$T$437,5,FALSE)</f>
        <v>13.02247289</v>
      </c>
      <c r="T45" s="1">
        <f>VLOOKUP($B45,traits_by_species_Mar2019!$A$2:$T$437,6,FALSE)</f>
        <v>0.51959718200000005</v>
      </c>
      <c r="U45" s="1">
        <f>VLOOKUP($B45,traits_by_species_Mar2019!$A$2:$T$437,7,FALSE)</f>
        <v>20.935996150000001</v>
      </c>
      <c r="V45" s="1">
        <f>VLOOKUP($B45,traits_by_species_Mar2019!$A$2:$T$437,8,FALSE)</f>
        <v>4.4362005870000001</v>
      </c>
      <c r="W45" s="1">
        <f>VLOOKUP($B45,traits_by_species_Mar2019!$A$2:$T$437,9,FALSE)</f>
        <v>1.389908084</v>
      </c>
      <c r="X45" s="1">
        <f>VLOOKUP($B45,traits_by_species_Mar2019!$A$2:$T$437,10,FALSE)</f>
        <v>0.97821588000000004</v>
      </c>
      <c r="Y45" s="1">
        <f>VLOOKUP($B45,traits_by_species_Mar2019!$A$2:$T$437,11,FALSE)</f>
        <v>8.0248542829999998</v>
      </c>
      <c r="Z45" s="1">
        <f>VLOOKUP($B45,traits_by_species_Mar2019!$A$2:$T$437,12,FALSE)</f>
        <v>13.73155077</v>
      </c>
      <c r="AA45" s="3">
        <f>VLOOKUP($B45,traits_by_species_Mar2019!$A$2:$T$437,13,FALSE)</f>
        <v>16</v>
      </c>
      <c r="AB45" s="1" t="str">
        <f>VLOOKUP($B45,traits_by_species_Mar2019!$A$2:$T$437,14,FALSE)</f>
        <v>Pelagic</v>
      </c>
      <c r="AC45" s="1" t="str">
        <f>VLOOKUP($B45,traits_by_species_Mar2019!$A$2:$T$437,15,FALSE)</f>
        <v>Sand smelt</v>
      </c>
      <c r="AD45" s="1">
        <f>VLOOKUP($B45,traits_by_species_Mar2019!$A$2:$T$437,16,FALSE)</f>
        <v>0</v>
      </c>
      <c r="AE45" s="1" t="str">
        <f>VLOOKUP($B45,traits_by_species_Mar2019!$A$2:$T$437,17,FALSE)</f>
        <v>Pelagic</v>
      </c>
      <c r="AF45" s="1" t="str">
        <f>VLOOKUP($B45,traits_by_species_Mar2019!$A$2:$T$437,18,FALSE)</f>
        <v>Atheriniformes</v>
      </c>
      <c r="AG45" s="1" t="str">
        <f>VLOOKUP($B45,traits_by_species_Mar2019!$A$2:$T$437,19,FALSE)</f>
        <v>Other</v>
      </c>
      <c r="AH45" s="1" t="str">
        <f>VLOOKUP($B45,traits_by_species_Mar2019!$A$2:$T$437,20,FALSE)</f>
        <v>Pelagic</v>
      </c>
      <c r="AI45" s="1">
        <f>IF(ISNA(VLOOKUP($B45,traits_by_species_Mar2019!$A$2:$T$437,13,FALSE)),L45,VLOOKUP($B45,traits_by_species_Mar2019!$A$2:$T$437,13,FALSE))</f>
        <v>16</v>
      </c>
    </row>
    <row r="46" spans="1:35" hidden="1" x14ac:dyDescent="0.25">
      <c r="A46">
        <v>236487</v>
      </c>
      <c r="B46" t="s">
        <v>188</v>
      </c>
      <c r="C46" t="s">
        <v>29</v>
      </c>
      <c r="D46" t="s">
        <v>19</v>
      </c>
      <c r="E46" t="s">
        <v>20</v>
      </c>
      <c r="F46" t="s">
        <v>21</v>
      </c>
      <c r="G46" t="s">
        <v>30</v>
      </c>
      <c r="H46" t="s">
        <v>189</v>
      </c>
      <c r="I46" t="s">
        <v>190</v>
      </c>
      <c r="J46" t="s">
        <v>191</v>
      </c>
      <c r="K46" t="s">
        <v>192</v>
      </c>
      <c r="L46">
        <v>50</v>
      </c>
      <c r="M46">
        <v>2.14</v>
      </c>
      <c r="N46">
        <v>8.0999999999999996E-3</v>
      </c>
      <c r="O46">
        <v>3.2</v>
      </c>
      <c r="P46" t="s">
        <v>35</v>
      </c>
      <c r="Q46" t="s">
        <v>27</v>
      </c>
      <c r="R46" t="s">
        <v>1695</v>
      </c>
      <c r="S46" s="1">
        <f>VLOOKUP($B46,traits_by_species_Mar2019!$A$2:$T$437,5,FALSE)</f>
        <v>51.437221370000003</v>
      </c>
      <c r="T46" s="1">
        <f>VLOOKUP($B46,traits_by_species_Mar2019!$A$2:$T$437,6,FALSE)</f>
        <v>0.42035176099999999</v>
      </c>
      <c r="U46" s="1">
        <f>VLOOKUP($B46,traits_by_species_Mar2019!$A$2:$T$437,7,FALSE)</f>
        <v>1415.3112860000001</v>
      </c>
      <c r="V46" s="1">
        <f>VLOOKUP($B46,traits_by_species_Mar2019!$A$2:$T$437,8,FALSE)</f>
        <v>6.9046576110000002</v>
      </c>
      <c r="W46" s="1">
        <f>VLOOKUP($B46,traits_by_species_Mar2019!$A$2:$T$437,9,FALSE)</f>
        <v>1.9531447049999999</v>
      </c>
      <c r="X46" s="1">
        <f>VLOOKUP($B46,traits_by_species_Mar2019!$A$2:$T$437,10,FALSE)</f>
        <v>0.70798452000000001</v>
      </c>
      <c r="Y46" s="1">
        <f>VLOOKUP($B46,traits_by_species_Mar2019!$A$2:$T$437,11,FALSE)</f>
        <v>28.640271049999999</v>
      </c>
      <c r="Z46" s="1">
        <f>VLOOKUP($B46,traits_by_species_Mar2019!$A$2:$T$437,12,FALSE)</f>
        <v>20.395103349999999</v>
      </c>
      <c r="AA46" s="3">
        <f>VLOOKUP($B46,traits_by_species_Mar2019!$A$2:$T$437,13,FALSE)</f>
        <v>44</v>
      </c>
      <c r="AB46" s="1" t="str">
        <f>VLOOKUP($B46,traits_by_species_Mar2019!$A$2:$T$437,14,FALSE)</f>
        <v>Pelagic</v>
      </c>
      <c r="AC46" s="1" t="str">
        <f>VLOOKUP($B46,traits_by_species_Mar2019!$A$2:$T$437,15,FALSE)</f>
        <v>Bullet tuna</v>
      </c>
      <c r="AD46" s="1">
        <f>VLOOKUP($B46,traits_by_species_Mar2019!$A$2:$T$437,16,FALSE)</f>
        <v>0</v>
      </c>
      <c r="AE46" s="1" t="str">
        <f>VLOOKUP($B46,traits_by_species_Mar2019!$A$2:$T$437,17,FALSE)</f>
        <v>Pelagic</v>
      </c>
      <c r="AF46" s="1" t="str">
        <f>VLOOKUP($B46,traits_by_species_Mar2019!$A$2:$T$437,18,FALSE)</f>
        <v>Perciformes</v>
      </c>
      <c r="AG46" s="1" t="str">
        <f>VLOOKUP($B46,traits_by_species_Mar2019!$A$2:$T$437,19,FALSE)</f>
        <v>Other</v>
      </c>
      <c r="AH46" s="1" t="str">
        <f>VLOOKUP($B46,traits_by_species_Mar2019!$A$2:$T$437,20,FALSE)</f>
        <v>Pelagic</v>
      </c>
      <c r="AI46" s="1">
        <f>IF(ISNA(VLOOKUP($B46,traits_by_species_Mar2019!$A$2:$T$437,13,FALSE)),L46,VLOOKUP($B46,traits_by_species_Mar2019!$A$2:$T$437,13,FALSE))</f>
        <v>44</v>
      </c>
    </row>
    <row r="47" spans="1:35" hidden="1" x14ac:dyDescent="0.25">
      <c r="A47">
        <v>126228</v>
      </c>
      <c r="B47" t="s">
        <v>193</v>
      </c>
      <c r="C47" t="s">
        <v>37</v>
      </c>
      <c r="D47" t="s">
        <v>19</v>
      </c>
      <c r="E47" t="s">
        <v>20</v>
      </c>
      <c r="F47" t="s">
        <v>21</v>
      </c>
      <c r="G47" t="s">
        <v>194</v>
      </c>
      <c r="H47" t="s">
        <v>195</v>
      </c>
      <c r="I47" t="s">
        <v>193</v>
      </c>
      <c r="J47" t="s">
        <v>24</v>
      </c>
      <c r="K47" t="s">
        <v>25</v>
      </c>
      <c r="L47">
        <v>60</v>
      </c>
      <c r="M47">
        <v>0</v>
      </c>
      <c r="N47">
        <v>1.06E-2</v>
      </c>
      <c r="O47">
        <v>3.121</v>
      </c>
      <c r="P47" t="s">
        <v>61</v>
      </c>
      <c r="Q47" t="s">
        <v>27</v>
      </c>
      <c r="R47" t="s">
        <v>1682</v>
      </c>
      <c r="S47" s="7">
        <f>S48</f>
        <v>40.320651519999998</v>
      </c>
      <c r="T47" s="7">
        <f t="shared" ref="T47:AI47" si="11">T48</f>
        <v>0.304776504</v>
      </c>
      <c r="U47" s="7">
        <f t="shared" si="11"/>
        <v>1250.016224</v>
      </c>
      <c r="V47" s="7">
        <f t="shared" si="11"/>
        <v>6.2020534820000002</v>
      </c>
      <c r="W47" s="7">
        <f t="shared" si="11"/>
        <v>2.2626216399999999</v>
      </c>
      <c r="X47" s="7">
        <f t="shared" si="11"/>
        <v>0.93733054599999999</v>
      </c>
      <c r="Y47" s="7">
        <f t="shared" si="11"/>
        <v>20.158139640000002</v>
      </c>
      <c r="Z47" s="7">
        <f t="shared" si="11"/>
        <v>22.774805440000002</v>
      </c>
      <c r="AA47" s="7">
        <f t="shared" si="11"/>
        <v>46</v>
      </c>
      <c r="AB47" s="7" t="str">
        <f t="shared" si="11"/>
        <v>Demersal</v>
      </c>
      <c r="AC47" s="7" t="str">
        <f t="shared" si="11"/>
        <v>Grey triggerfish</v>
      </c>
      <c r="AD47" s="7">
        <f t="shared" si="11"/>
        <v>0</v>
      </c>
      <c r="AE47" s="7" t="str">
        <f t="shared" si="11"/>
        <v>Demersal</v>
      </c>
      <c r="AF47" s="7" t="str">
        <f t="shared" si="11"/>
        <v>Tetraodontiformes</v>
      </c>
      <c r="AG47" s="7" t="str">
        <f t="shared" si="11"/>
        <v>Other</v>
      </c>
      <c r="AH47" s="7" t="str">
        <f t="shared" si="11"/>
        <v>Demersal</v>
      </c>
      <c r="AI47" s="7">
        <f t="shared" si="11"/>
        <v>46</v>
      </c>
    </row>
    <row r="48" spans="1:35" hidden="1" x14ac:dyDescent="0.25">
      <c r="A48">
        <v>154721</v>
      </c>
      <c r="B48" t="s">
        <v>196</v>
      </c>
      <c r="C48" t="s">
        <v>197</v>
      </c>
      <c r="D48" t="s">
        <v>19</v>
      </c>
      <c r="E48" t="s">
        <v>20</v>
      </c>
      <c r="F48" t="s">
        <v>21</v>
      </c>
      <c r="G48" t="s">
        <v>194</v>
      </c>
      <c r="H48" t="s">
        <v>195</v>
      </c>
      <c r="I48" t="s">
        <v>193</v>
      </c>
      <c r="J48" t="s">
        <v>33</v>
      </c>
      <c r="K48" t="s">
        <v>198</v>
      </c>
      <c r="L48">
        <v>60</v>
      </c>
      <c r="M48">
        <v>2.29</v>
      </c>
      <c r="N48">
        <v>1.06E-2</v>
      </c>
      <c r="O48">
        <v>3.121</v>
      </c>
      <c r="P48" t="s">
        <v>35</v>
      </c>
      <c r="Q48" t="s">
        <v>27</v>
      </c>
      <c r="R48" t="s">
        <v>1682</v>
      </c>
      <c r="S48" s="1">
        <f>VLOOKUP($B48,traits_by_species_Mar2019!$A$2:$T$437,5,FALSE)</f>
        <v>40.320651519999998</v>
      </c>
      <c r="T48" s="1">
        <f>VLOOKUP($B48,traits_by_species_Mar2019!$A$2:$T$437,6,FALSE)</f>
        <v>0.304776504</v>
      </c>
      <c r="U48" s="1">
        <f>VLOOKUP($B48,traits_by_species_Mar2019!$A$2:$T$437,7,FALSE)</f>
        <v>1250.016224</v>
      </c>
      <c r="V48" s="1">
        <f>VLOOKUP($B48,traits_by_species_Mar2019!$A$2:$T$437,8,FALSE)</f>
        <v>6.2020534820000002</v>
      </c>
      <c r="W48" s="1">
        <f>VLOOKUP($B48,traits_by_species_Mar2019!$A$2:$T$437,9,FALSE)</f>
        <v>2.2626216399999999</v>
      </c>
      <c r="X48" s="1">
        <f>VLOOKUP($B48,traits_by_species_Mar2019!$A$2:$T$437,10,FALSE)</f>
        <v>0.93733054599999999</v>
      </c>
      <c r="Y48" s="1">
        <f>VLOOKUP($B48,traits_by_species_Mar2019!$A$2:$T$437,11,FALSE)</f>
        <v>20.158139640000002</v>
      </c>
      <c r="Z48" s="1">
        <f>VLOOKUP($B48,traits_by_species_Mar2019!$A$2:$T$437,12,FALSE)</f>
        <v>22.774805440000002</v>
      </c>
      <c r="AA48" s="3">
        <f>VLOOKUP($B48,traits_by_species_Mar2019!$A$2:$T$437,13,FALSE)</f>
        <v>46</v>
      </c>
      <c r="AB48" s="1" t="str">
        <f>VLOOKUP($B48,traits_by_species_Mar2019!$A$2:$T$437,14,FALSE)</f>
        <v>Demersal</v>
      </c>
      <c r="AC48" s="1" t="str">
        <f>VLOOKUP($B48,traits_by_species_Mar2019!$A$2:$T$437,15,FALSE)</f>
        <v>Grey triggerfish</v>
      </c>
      <c r="AD48" s="1">
        <f>VLOOKUP($B48,traits_by_species_Mar2019!$A$2:$T$437,16,FALSE)</f>
        <v>0</v>
      </c>
      <c r="AE48" s="1" t="str">
        <f>VLOOKUP($B48,traits_by_species_Mar2019!$A$2:$T$437,17,FALSE)</f>
        <v>Demersal</v>
      </c>
      <c r="AF48" s="1" t="str">
        <f>VLOOKUP($B48,traits_by_species_Mar2019!$A$2:$T$437,18,FALSE)</f>
        <v>Tetraodontiformes</v>
      </c>
      <c r="AG48" s="1" t="str">
        <f>VLOOKUP($B48,traits_by_species_Mar2019!$A$2:$T$437,19,FALSE)</f>
        <v>Other</v>
      </c>
      <c r="AH48" s="1" t="str">
        <f>VLOOKUP($B48,traits_by_species_Mar2019!$A$2:$T$437,20,FALSE)</f>
        <v>Demersal</v>
      </c>
      <c r="AI48" s="1">
        <f>IF(ISNA(VLOOKUP($B48,traits_by_species_Mar2019!$A$2:$T$437,13,FALSE)),L48,VLOOKUP($B48,traits_by_species_Mar2019!$A$2:$T$437,13,FALSE))</f>
        <v>46</v>
      </c>
    </row>
    <row r="49" spans="1:35" hidden="1" x14ac:dyDescent="0.25">
      <c r="A49">
        <v>127152</v>
      </c>
      <c r="B49" t="s">
        <v>199</v>
      </c>
      <c r="C49" t="s">
        <v>200</v>
      </c>
      <c r="D49" t="s">
        <v>19</v>
      </c>
      <c r="E49" t="s">
        <v>20</v>
      </c>
      <c r="F49" t="s">
        <v>21</v>
      </c>
      <c r="G49" t="s">
        <v>163</v>
      </c>
      <c r="H49" t="s">
        <v>201</v>
      </c>
      <c r="I49" t="s">
        <v>202</v>
      </c>
      <c r="J49" t="s">
        <v>33</v>
      </c>
      <c r="K49" t="s">
        <v>203</v>
      </c>
      <c r="L49">
        <v>21</v>
      </c>
      <c r="M49">
        <v>1.07</v>
      </c>
      <c r="N49">
        <v>3.8899999999999998E-3</v>
      </c>
      <c r="O49">
        <v>3.14</v>
      </c>
      <c r="P49" t="s">
        <v>49</v>
      </c>
      <c r="Q49" t="s">
        <v>27</v>
      </c>
      <c r="R49" t="s">
        <v>1695</v>
      </c>
      <c r="S49" s="1">
        <f>VLOOKUP($B49,traits_by_species_Mar2019!$A$2:$T$437,5,FALSE)</f>
        <v>17.748939920000002</v>
      </c>
      <c r="T49" s="1">
        <f>VLOOKUP($B49,traits_by_species_Mar2019!$A$2:$T$437,6,FALSE)</f>
        <v>0.50406522499999995</v>
      </c>
      <c r="U49" s="1">
        <f>VLOOKUP($B49,traits_by_species_Mar2019!$A$2:$T$437,7,FALSE)</f>
        <v>48.942992060000002</v>
      </c>
      <c r="V49" s="1">
        <f>VLOOKUP($B49,traits_by_species_Mar2019!$A$2:$T$437,8,FALSE)</f>
        <v>7.9305067769999997</v>
      </c>
      <c r="W49" s="1">
        <f>VLOOKUP($B49,traits_by_species_Mar2019!$A$2:$T$437,9,FALSE)</f>
        <v>1.6320201430000001</v>
      </c>
      <c r="X49" s="1">
        <f>VLOOKUP($B49,traits_by_species_Mar2019!$A$2:$T$437,10,FALSE)</f>
        <v>0.603344133</v>
      </c>
      <c r="Y49" s="1">
        <f>VLOOKUP($B49,traits_by_species_Mar2019!$A$2:$T$437,11,FALSE)</f>
        <v>10.89410925</v>
      </c>
      <c r="Z49" s="1">
        <f>VLOOKUP($B49,traits_by_species_Mar2019!$A$2:$T$437,12,FALSE)</f>
        <v>15.29506162</v>
      </c>
      <c r="AA49" s="3">
        <f>VLOOKUP($B49,traits_by_species_Mar2019!$A$2:$T$437,13,FALSE)</f>
        <v>27</v>
      </c>
      <c r="AB49" s="1" t="str">
        <f>VLOOKUP($B49,traits_by_species_Mar2019!$A$2:$T$437,14,FALSE)</f>
        <v>Bathypelagic</v>
      </c>
      <c r="AC49" s="1" t="str">
        <f>VLOOKUP($B49,traits_by_species_Mar2019!$A$2:$T$437,15,FALSE)</f>
        <v>Deepwater sole</v>
      </c>
      <c r="AD49" s="1">
        <f>VLOOKUP($B49,traits_by_species_Mar2019!$A$2:$T$437,16,FALSE)</f>
        <v>0</v>
      </c>
      <c r="AE49" s="1" t="str">
        <f>VLOOKUP($B49,traits_by_species_Mar2019!$A$2:$T$437,17,FALSE)</f>
        <v>Demersal</v>
      </c>
      <c r="AF49" s="1" t="str">
        <f>VLOOKUP($B49,traits_by_species_Mar2019!$A$2:$T$437,18,FALSE)</f>
        <v>Pleuronectiformes</v>
      </c>
      <c r="AG49" s="1" t="str">
        <f>VLOOKUP($B49,traits_by_species_Mar2019!$A$2:$T$437,19,FALSE)</f>
        <v>Pleuronectiformes</v>
      </c>
      <c r="AH49" s="1" t="str">
        <f>VLOOKUP($B49,traits_by_species_Mar2019!$A$2:$T$437,20,FALSE)</f>
        <v>Pelagic</v>
      </c>
      <c r="AI49" s="1">
        <f>IF(ISNA(VLOOKUP($B49,traits_by_species_Mar2019!$A$2:$T$437,13,FALSE)),L49,VLOOKUP($B49,traits_by_species_Mar2019!$A$2:$T$437,13,FALSE))</f>
        <v>27</v>
      </c>
    </row>
    <row r="50" spans="1:35" hidden="1" x14ac:dyDescent="0.25">
      <c r="A50">
        <v>126654</v>
      </c>
      <c r="B50" t="s">
        <v>204</v>
      </c>
      <c r="C50" t="s">
        <v>205</v>
      </c>
      <c r="D50" t="s">
        <v>19</v>
      </c>
      <c r="E50" t="s">
        <v>20</v>
      </c>
      <c r="F50" t="s">
        <v>21</v>
      </c>
      <c r="G50" t="s">
        <v>206</v>
      </c>
      <c r="H50" t="s">
        <v>207</v>
      </c>
      <c r="I50" t="s">
        <v>208</v>
      </c>
      <c r="J50" t="s">
        <v>33</v>
      </c>
      <c r="K50" t="s">
        <v>209</v>
      </c>
      <c r="L50">
        <v>6.5</v>
      </c>
      <c r="M50">
        <v>5.9</v>
      </c>
      <c r="N50">
        <v>1.1220000000000001E-2</v>
      </c>
      <c r="O50">
        <v>3.04</v>
      </c>
      <c r="P50" t="s">
        <v>210</v>
      </c>
      <c r="Q50" t="s">
        <v>27</v>
      </c>
      <c r="R50" t="s">
        <v>1682</v>
      </c>
      <c r="S50" s="1">
        <f>VLOOKUP($B50,traits_by_species_Mar2019!$A$2:$T$437,5,FALSE)</f>
        <v>25.203633109999998</v>
      </c>
      <c r="T50" s="1">
        <f>VLOOKUP($B50,traits_by_species_Mar2019!$A$2:$T$437,6,FALSE)</f>
        <v>0.41984827699999999</v>
      </c>
      <c r="U50" s="1">
        <f>VLOOKUP($B50,traits_by_species_Mar2019!$A$2:$T$437,7,FALSE)</f>
        <v>122.8788473</v>
      </c>
      <c r="V50" s="1">
        <f>VLOOKUP($B50,traits_by_species_Mar2019!$A$2:$T$437,8,FALSE)</f>
        <v>6.8739706900000002</v>
      </c>
      <c r="W50" s="1">
        <f>VLOOKUP($B50,traits_by_species_Mar2019!$A$2:$T$437,9,FALSE)</f>
        <v>1.9696129019999999</v>
      </c>
      <c r="X50" s="1">
        <f>VLOOKUP($B50,traits_by_species_Mar2019!$A$2:$T$437,10,FALSE)</f>
        <v>0.72269088299999995</v>
      </c>
      <c r="Y50" s="1">
        <f>VLOOKUP($B50,traits_by_species_Mar2019!$A$2:$T$437,11,FALSE)</f>
        <v>14.8186666</v>
      </c>
      <c r="Z50" s="1">
        <f>VLOOKUP($B50,traits_by_species_Mar2019!$A$2:$T$437,12,FALSE)</f>
        <v>14.681178600000001</v>
      </c>
      <c r="AA50" s="3">
        <f>VLOOKUP($B50,traits_by_species_Mar2019!$A$2:$T$437,13,FALSE)</f>
        <v>5</v>
      </c>
      <c r="AB50" s="1" t="str">
        <f>VLOOKUP($B50,traits_by_species_Mar2019!$A$2:$T$437,14,FALSE)</f>
        <v>Bathydemersal</v>
      </c>
      <c r="AC50" s="1" t="str">
        <f>VLOOKUP($B50,traits_by_species_Mar2019!$A$2:$T$437,15,FALSE)</f>
        <v>Bellottia</v>
      </c>
      <c r="AD50" s="1">
        <f>VLOOKUP($B50,traits_by_species_Mar2019!$A$2:$T$437,16,FALSE)</f>
        <v>0</v>
      </c>
      <c r="AE50" s="1" t="str">
        <f>VLOOKUP($B50,traits_by_species_Mar2019!$A$2:$T$437,17,FALSE)</f>
        <v>Demersal</v>
      </c>
      <c r="AF50" s="1" t="str">
        <f>VLOOKUP($B50,traits_by_species_Mar2019!$A$2:$T$437,18,FALSE)</f>
        <v>Ophidiiformes</v>
      </c>
      <c r="AG50" s="1" t="str">
        <f>VLOOKUP($B50,traits_by_species_Mar2019!$A$2:$T$437,19,FALSE)</f>
        <v>Other</v>
      </c>
      <c r="AH50" s="1" t="str">
        <f>VLOOKUP($B50,traits_by_species_Mar2019!$A$2:$T$437,20,FALSE)</f>
        <v>Demersal</v>
      </c>
      <c r="AI50" s="1">
        <f>IF(ISNA(VLOOKUP($B50,traits_by_species_Mar2019!$A$2:$T$437,13,FALSE)),L50,VLOOKUP($B50,traits_by_species_Mar2019!$A$2:$T$437,13,FALSE))</f>
        <v>5</v>
      </c>
    </row>
    <row r="51" spans="1:35" hidden="1" x14ac:dyDescent="0.25">
      <c r="A51">
        <v>126375</v>
      </c>
      <c r="B51" t="s">
        <v>211</v>
      </c>
      <c r="C51" t="s">
        <v>212</v>
      </c>
      <c r="D51" t="s">
        <v>19</v>
      </c>
      <c r="E51" t="s">
        <v>20</v>
      </c>
      <c r="F51" t="s">
        <v>21</v>
      </c>
      <c r="G51" t="s">
        <v>213</v>
      </c>
      <c r="H51" t="s">
        <v>214</v>
      </c>
      <c r="I51" t="s">
        <v>215</v>
      </c>
      <c r="J51" t="s">
        <v>33</v>
      </c>
      <c r="K51" t="s">
        <v>216</v>
      </c>
      <c r="L51">
        <v>93</v>
      </c>
      <c r="M51">
        <v>4.8</v>
      </c>
      <c r="N51">
        <v>7.9000000000000001E-4</v>
      </c>
      <c r="O51">
        <v>3.1835</v>
      </c>
      <c r="P51" t="s">
        <v>35</v>
      </c>
      <c r="Q51" t="s">
        <v>27</v>
      </c>
      <c r="R51" t="s">
        <v>1695</v>
      </c>
      <c r="S51" s="1">
        <f>VLOOKUP($B51,traits_by_species_Mar2019!$A$2:$T$437,5,FALSE)</f>
        <v>42.418644530000002</v>
      </c>
      <c r="T51" s="1">
        <f>VLOOKUP($B51,traits_by_species_Mar2019!$A$2:$T$437,6,FALSE)</f>
        <v>0.30834242499999998</v>
      </c>
      <c r="U51" s="1">
        <f>VLOOKUP($B51,traits_by_species_Mar2019!$A$2:$T$437,7,FALSE)</f>
        <v>331.08818259999998</v>
      </c>
      <c r="V51" s="1">
        <f>VLOOKUP($B51,traits_by_species_Mar2019!$A$2:$T$437,8,FALSE)</f>
        <v>7.7719517810000003</v>
      </c>
      <c r="W51" s="1">
        <f>VLOOKUP($B51,traits_by_species_Mar2019!$A$2:$T$437,9,FALSE)</f>
        <v>2.3772864509999998</v>
      </c>
      <c r="X51" s="1">
        <f>VLOOKUP($B51,traits_by_species_Mar2019!$A$2:$T$437,10,FALSE)</f>
        <v>0.56007620400000002</v>
      </c>
      <c r="Y51" s="1">
        <f>VLOOKUP($B51,traits_by_species_Mar2019!$A$2:$T$437,11,FALSE)</f>
        <v>22.365213529999998</v>
      </c>
      <c r="Z51" s="1">
        <f>VLOOKUP($B51,traits_by_species_Mar2019!$A$2:$T$437,12,FALSE)</f>
        <v>19.311830329999999</v>
      </c>
      <c r="AA51" s="3">
        <f>VLOOKUP($B51,traits_by_species_Mar2019!$A$2:$T$437,13,FALSE)</f>
        <v>81</v>
      </c>
      <c r="AB51" s="1" t="str">
        <f>VLOOKUP($B51,traits_by_species_Mar2019!$A$2:$T$437,14,FALSE)</f>
        <v>Pelagic</v>
      </c>
      <c r="AC51" s="1" t="str">
        <f>VLOOKUP($B51,traits_by_species_Mar2019!$A$2:$T$437,15,FALSE)</f>
        <v>Garfish</v>
      </c>
      <c r="AD51" s="1">
        <f>VLOOKUP($B51,traits_by_species_Mar2019!$A$2:$T$437,16,FALSE)</f>
        <v>0</v>
      </c>
      <c r="AE51" s="1" t="str">
        <f>VLOOKUP($B51,traits_by_species_Mar2019!$A$2:$T$437,17,FALSE)</f>
        <v>Pelagic</v>
      </c>
      <c r="AF51" s="1" t="str">
        <f>VLOOKUP($B51,traits_by_species_Mar2019!$A$2:$T$437,18,FALSE)</f>
        <v>Beloniformes</v>
      </c>
      <c r="AG51" s="1" t="str">
        <f>VLOOKUP($B51,traits_by_species_Mar2019!$A$2:$T$437,19,FALSE)</f>
        <v>Other</v>
      </c>
      <c r="AH51" s="1" t="str">
        <f>VLOOKUP($B51,traits_by_species_Mar2019!$A$2:$T$437,20,FALSE)</f>
        <v>Pelagic</v>
      </c>
      <c r="AI51" s="1">
        <f>IF(ISNA(VLOOKUP($B51,traits_by_species_Mar2019!$A$2:$T$437,13,FALSE)),L51,VLOOKUP($B51,traits_by_species_Mar2019!$A$2:$T$437,13,FALSE))</f>
        <v>81</v>
      </c>
    </row>
    <row r="52" spans="1:35" hidden="1" x14ac:dyDescent="0.25">
      <c r="A52">
        <v>126376</v>
      </c>
      <c r="B52" t="s">
        <v>217</v>
      </c>
      <c r="C52" t="s">
        <v>218</v>
      </c>
      <c r="D52" t="s">
        <v>19</v>
      </c>
      <c r="E52" t="s">
        <v>20</v>
      </c>
      <c r="F52" t="s">
        <v>21</v>
      </c>
      <c r="G52" t="s">
        <v>213</v>
      </c>
      <c r="H52" t="s">
        <v>214</v>
      </c>
      <c r="I52" t="s">
        <v>215</v>
      </c>
      <c r="J52" t="s">
        <v>33</v>
      </c>
      <c r="K52" t="s">
        <v>219</v>
      </c>
      <c r="L52">
        <v>65</v>
      </c>
      <c r="M52">
        <v>4.67</v>
      </c>
      <c r="N52">
        <v>1.3500000000000001E-3</v>
      </c>
      <c r="O52">
        <v>3.1</v>
      </c>
      <c r="P52" t="s">
        <v>49</v>
      </c>
      <c r="Q52" t="s">
        <v>27</v>
      </c>
      <c r="R52" t="s">
        <v>1695</v>
      </c>
      <c r="S52" s="1">
        <f>VLOOKUP($B52,traits_by_species_Mar2019!$A$2:$T$437,5,FALSE)</f>
        <v>46.082534129999999</v>
      </c>
      <c r="T52" s="1">
        <f>VLOOKUP($B52,traits_by_species_Mar2019!$A$2:$T$437,6,FALSE)</f>
        <v>0.364605862</v>
      </c>
      <c r="U52" s="1">
        <f>VLOOKUP($B52,traits_by_species_Mar2019!$A$2:$T$437,7,FALSE)</f>
        <v>518.31234759999995</v>
      </c>
      <c r="V52" s="1">
        <f>VLOOKUP($B52,traits_by_species_Mar2019!$A$2:$T$437,8,FALSE)</f>
        <v>7.163716312</v>
      </c>
      <c r="W52" s="1">
        <f>VLOOKUP($B52,traits_by_species_Mar2019!$A$2:$T$437,9,FALSE)</f>
        <v>2.17685247</v>
      </c>
      <c r="X52" s="1">
        <f>VLOOKUP($B52,traits_by_species_Mar2019!$A$2:$T$437,10,FALSE)</f>
        <v>0.63465925899999998</v>
      </c>
      <c r="Y52" s="1">
        <f>VLOOKUP($B52,traits_by_species_Mar2019!$A$2:$T$437,11,FALSE)</f>
        <v>24.7299924</v>
      </c>
      <c r="Z52" s="1">
        <f>VLOOKUP($B52,traits_by_species_Mar2019!$A$2:$T$437,12,FALSE)</f>
        <v>20.51220593</v>
      </c>
      <c r="AA52" s="3">
        <f>VLOOKUP($B52,traits_by_species_Mar2019!$A$2:$T$437,13,FALSE)</f>
        <v>62</v>
      </c>
      <c r="AB52" s="1" t="str">
        <f>VLOOKUP($B52,traits_by_species_Mar2019!$A$2:$T$437,14,FALSE)</f>
        <v>Pelagic</v>
      </c>
      <c r="AC52" s="1" t="str">
        <f>VLOOKUP($B52,traits_by_species_Mar2019!$A$2:$T$437,15,FALSE)</f>
        <v>Short-beaked garfish</v>
      </c>
      <c r="AD52" s="1">
        <f>VLOOKUP($B52,traits_by_species_Mar2019!$A$2:$T$437,16,FALSE)</f>
        <v>0</v>
      </c>
      <c r="AE52" s="1" t="str">
        <f>VLOOKUP($B52,traits_by_species_Mar2019!$A$2:$T$437,17,FALSE)</f>
        <v>Pelagic</v>
      </c>
      <c r="AF52" s="1" t="str">
        <f>VLOOKUP($B52,traits_by_species_Mar2019!$A$2:$T$437,18,FALSE)</f>
        <v>Beloniformes</v>
      </c>
      <c r="AG52" s="1" t="str">
        <f>VLOOKUP($B52,traits_by_species_Mar2019!$A$2:$T$437,19,FALSE)</f>
        <v>Other</v>
      </c>
      <c r="AH52" s="1" t="str">
        <f>VLOOKUP($B52,traits_by_species_Mar2019!$A$2:$T$437,20,FALSE)</f>
        <v>Pelagic</v>
      </c>
      <c r="AI52" s="1">
        <f>IF(ISNA(VLOOKUP($B52,traits_by_species_Mar2019!$A$2:$T$437,13,FALSE)),L52,VLOOKUP($B52,traits_by_species_Mar2019!$A$2:$T$437,13,FALSE))</f>
        <v>62</v>
      </c>
    </row>
    <row r="53" spans="1:35" hidden="1" x14ac:dyDescent="0.25">
      <c r="A53">
        <v>127086</v>
      </c>
      <c r="B53" t="s">
        <v>220</v>
      </c>
      <c r="C53" t="s">
        <v>221</v>
      </c>
      <c r="D53" t="s">
        <v>19</v>
      </c>
      <c r="E53" t="s">
        <v>20</v>
      </c>
      <c r="F53" t="s">
        <v>21</v>
      </c>
      <c r="G53" t="s">
        <v>30</v>
      </c>
      <c r="H53" t="s">
        <v>116</v>
      </c>
      <c r="I53" t="s">
        <v>222</v>
      </c>
      <c r="J53" t="s">
        <v>33</v>
      </c>
      <c r="K53" t="s">
        <v>223</v>
      </c>
      <c r="L53">
        <v>100</v>
      </c>
      <c r="M53">
        <v>2.17</v>
      </c>
      <c r="N53">
        <v>4.8000000000000001E-5</v>
      </c>
      <c r="O53">
        <v>3.42</v>
      </c>
      <c r="P53" t="s">
        <v>35</v>
      </c>
      <c r="Q53" t="s">
        <v>27</v>
      </c>
      <c r="R53" t="s">
        <v>1682</v>
      </c>
      <c r="S53" s="1">
        <f>VLOOKUP($B53,traits_by_species_Mar2019!$A$2:$T$437,5,FALSE)</f>
        <v>80.421324810000002</v>
      </c>
      <c r="T53" s="1">
        <f>VLOOKUP($B53,traits_by_species_Mar2019!$A$2:$T$437,6,FALSE)</f>
        <v>0.30518927800000001</v>
      </c>
      <c r="U53" s="1">
        <f>VLOOKUP($B53,traits_by_species_Mar2019!$A$2:$T$437,7,FALSE)</f>
        <v>1326.1558560000001</v>
      </c>
      <c r="V53" s="1">
        <f>VLOOKUP($B53,traits_by_species_Mar2019!$A$2:$T$437,8,FALSE)</f>
        <v>9.1261729999999996</v>
      </c>
      <c r="W53" s="1">
        <f>VLOOKUP($B53,traits_by_species_Mar2019!$A$2:$T$437,9,FALSE)</f>
        <v>2.1800052519999999</v>
      </c>
      <c r="X53" s="1">
        <f>VLOOKUP($B53,traits_by_species_Mar2019!$A$2:$T$437,10,FALSE)</f>
        <v>0.47067204499999998</v>
      </c>
      <c r="Y53" s="1">
        <f>VLOOKUP($B53,traits_by_species_Mar2019!$A$2:$T$437,11,FALSE)</f>
        <v>37.436212490000003</v>
      </c>
      <c r="Z53" s="1">
        <f>VLOOKUP($B53,traits_by_species_Mar2019!$A$2:$T$437,12,FALSE)</f>
        <v>18.853775939999998</v>
      </c>
      <c r="AA53" s="3">
        <f>VLOOKUP($B53,traits_by_species_Mar2019!$A$2:$T$437,13,FALSE)</f>
        <v>60</v>
      </c>
      <c r="AB53" s="1" t="str">
        <f>VLOOKUP($B53,traits_by_species_Mar2019!$A$2:$T$437,14,FALSE)</f>
        <v>Benthopelagic</v>
      </c>
      <c r="AC53" s="1" t="str">
        <f>VLOOKUP($B53,traits_by_species_Mar2019!$A$2:$T$437,15,FALSE)</f>
        <v>Elongate frostfish</v>
      </c>
      <c r="AD53" s="1">
        <f>VLOOKUP($B53,traits_by_species_Mar2019!$A$2:$T$437,16,FALSE)</f>
        <v>0</v>
      </c>
      <c r="AE53" s="1" t="str">
        <f>VLOOKUP($B53,traits_by_species_Mar2019!$A$2:$T$437,17,FALSE)</f>
        <v>Demersal</v>
      </c>
      <c r="AF53" s="1" t="str">
        <f>VLOOKUP($B53,traits_by_species_Mar2019!$A$2:$T$437,18,FALSE)</f>
        <v>Perciformes</v>
      </c>
      <c r="AG53" s="1" t="str">
        <f>VLOOKUP($B53,traits_by_species_Mar2019!$A$2:$T$437,19,FALSE)</f>
        <v>Other</v>
      </c>
      <c r="AH53" s="1" t="str">
        <f>VLOOKUP($B53,traits_by_species_Mar2019!$A$2:$T$437,20,FALSE)</f>
        <v>Demersal</v>
      </c>
      <c r="AI53" s="1">
        <f>IF(ISNA(VLOOKUP($B53,traits_by_species_Mar2019!$A$2:$T$437,13,FALSE)),L53,VLOOKUP($B53,traits_by_species_Mar2019!$A$2:$T$437,13,FALSE))</f>
        <v>60</v>
      </c>
    </row>
    <row r="54" spans="1:35" hidden="1" x14ac:dyDescent="0.25">
      <c r="A54">
        <v>126580</v>
      </c>
      <c r="B54" t="s">
        <v>224</v>
      </c>
      <c r="C54" t="s">
        <v>225</v>
      </c>
      <c r="D54" t="s">
        <v>19</v>
      </c>
      <c r="E54" t="s">
        <v>20</v>
      </c>
      <c r="F54" t="s">
        <v>21</v>
      </c>
      <c r="G54" t="s">
        <v>226</v>
      </c>
      <c r="H54" t="s">
        <v>227</v>
      </c>
      <c r="I54" t="s">
        <v>228</v>
      </c>
      <c r="J54" t="s">
        <v>33</v>
      </c>
      <c r="K54" t="s">
        <v>229</v>
      </c>
      <c r="L54">
        <v>10.3</v>
      </c>
      <c r="M54">
        <v>1.47</v>
      </c>
      <c r="N54">
        <v>1.023E-2</v>
      </c>
      <c r="O54">
        <v>3.11</v>
      </c>
      <c r="P54" t="s">
        <v>49</v>
      </c>
      <c r="Q54" t="s">
        <v>27</v>
      </c>
      <c r="R54" t="s">
        <v>1695</v>
      </c>
      <c r="S54" s="1">
        <f>VLOOKUP($B54,traits_by_species_Mar2019!$A$2:$T$437,5,FALSE)</f>
        <v>7.9357131780000003</v>
      </c>
      <c r="T54" s="1">
        <f>VLOOKUP($B54,traits_by_species_Mar2019!$A$2:$T$437,6,FALSE)</f>
        <v>0.44228221899999998</v>
      </c>
      <c r="U54" s="1">
        <f>VLOOKUP($B54,traits_by_species_Mar2019!$A$2:$T$437,7,FALSE)</f>
        <v>5.6457127720000004</v>
      </c>
      <c r="V54" s="1">
        <f>VLOOKUP($B54,traits_by_species_Mar2019!$A$2:$T$437,8,FALSE)</f>
        <v>6.4788061539999999</v>
      </c>
      <c r="W54" s="1">
        <f>VLOOKUP($B54,traits_by_species_Mar2019!$A$2:$T$437,9,FALSE)</f>
        <v>2.0162221310000001</v>
      </c>
      <c r="X54" s="1">
        <f>VLOOKUP($B54,traits_by_species_Mar2019!$A$2:$T$437,10,FALSE)</f>
        <v>1.04117729</v>
      </c>
      <c r="Y54" s="1">
        <f>VLOOKUP($B54,traits_by_species_Mar2019!$A$2:$T$437,11,FALSE)</f>
        <v>5.3777968639999996</v>
      </c>
      <c r="Z54" s="1">
        <f>VLOOKUP($B54,traits_by_species_Mar2019!$A$2:$T$437,12,FALSE)</f>
        <v>7.858807154</v>
      </c>
      <c r="AA54" s="3">
        <f>VLOOKUP($B54,traits_by_species_Mar2019!$A$2:$T$437,13,FALSE)</f>
        <v>7</v>
      </c>
      <c r="AB54" s="1" t="str">
        <f>VLOOKUP($B54,traits_by_species_Mar2019!$A$2:$T$437,14,FALSE)</f>
        <v>Pelagic</v>
      </c>
      <c r="AC54" s="1" t="str">
        <f>VLOOKUP($B54,traits_by_species_Mar2019!$A$2:$T$437,15,FALSE)</f>
        <v>Glacier lantern fish</v>
      </c>
      <c r="AD54" s="1">
        <f>VLOOKUP($B54,traits_by_species_Mar2019!$A$2:$T$437,16,FALSE)</f>
        <v>0</v>
      </c>
      <c r="AE54" s="1" t="str">
        <f>VLOOKUP($B54,traits_by_species_Mar2019!$A$2:$T$437,17,FALSE)</f>
        <v>Pelagic</v>
      </c>
      <c r="AF54" s="1" t="str">
        <f>VLOOKUP($B54,traits_by_species_Mar2019!$A$2:$T$437,18,FALSE)</f>
        <v>Myctophiformes</v>
      </c>
      <c r="AG54" s="1" t="str">
        <f>VLOOKUP($B54,traits_by_species_Mar2019!$A$2:$T$437,19,FALSE)</f>
        <v>Other</v>
      </c>
      <c r="AH54" s="1" t="str">
        <f>VLOOKUP($B54,traits_by_species_Mar2019!$A$2:$T$437,20,FALSE)</f>
        <v>Pelagic</v>
      </c>
      <c r="AI54" s="1">
        <f>IF(ISNA(VLOOKUP($B54,traits_by_species_Mar2019!$A$2:$T$437,13,FALSE)),L54,VLOOKUP($B54,traits_by_species_Mar2019!$A$2:$T$437,13,FALSE))</f>
        <v>7</v>
      </c>
    </row>
    <row r="55" spans="1:35" hidden="1" x14ac:dyDescent="0.25">
      <c r="A55">
        <v>126394</v>
      </c>
      <c r="B55" t="s">
        <v>230</v>
      </c>
      <c r="C55" t="s">
        <v>183</v>
      </c>
      <c r="D55" t="s">
        <v>19</v>
      </c>
      <c r="E55" t="s">
        <v>20</v>
      </c>
      <c r="F55" t="s">
        <v>21</v>
      </c>
      <c r="G55" t="s">
        <v>231</v>
      </c>
      <c r="H55" t="s">
        <v>232</v>
      </c>
      <c r="I55" t="s">
        <v>233</v>
      </c>
      <c r="J55" t="s">
        <v>33</v>
      </c>
      <c r="K55" t="s">
        <v>234</v>
      </c>
      <c r="L55">
        <v>100</v>
      </c>
      <c r="M55">
        <v>2.5</v>
      </c>
      <c r="N55">
        <v>1.5100000000000001E-2</v>
      </c>
      <c r="O55">
        <v>3.13</v>
      </c>
      <c r="P55" t="s">
        <v>35</v>
      </c>
      <c r="Q55" t="s">
        <v>27</v>
      </c>
      <c r="R55" t="s">
        <v>1682</v>
      </c>
      <c r="S55" s="1">
        <f>VLOOKUP($B55,traits_by_species_Mar2019!$A$2:$T$437,5,FALSE)</f>
        <v>58.127369610000002</v>
      </c>
      <c r="T55" s="1">
        <f>VLOOKUP($B55,traits_by_species_Mar2019!$A$2:$T$437,6,FALSE)</f>
        <v>0.105717777</v>
      </c>
      <c r="U55" s="1">
        <f>VLOOKUP($B55,traits_by_species_Mar2019!$A$2:$T$437,7,FALSE)</f>
        <v>3121.2730179999999</v>
      </c>
      <c r="V55" s="1">
        <f>VLOOKUP($B55,traits_by_species_Mar2019!$A$2:$T$437,8,FALSE)</f>
        <v>18.709639469999999</v>
      </c>
      <c r="W55" s="1">
        <f>VLOOKUP($B55,traits_by_species_Mar2019!$A$2:$T$437,9,FALSE)</f>
        <v>6.7776923189999998</v>
      </c>
      <c r="X55" s="1">
        <f>VLOOKUP($B55,traits_by_species_Mar2019!$A$2:$T$437,10,FALSE)</f>
        <v>0.241878024</v>
      </c>
      <c r="Y55" s="1">
        <f>VLOOKUP($B55,traits_by_species_Mar2019!$A$2:$T$437,11,FALSE)</f>
        <v>32.10625916</v>
      </c>
      <c r="Z55" s="1">
        <f>VLOOKUP($B55,traits_by_species_Mar2019!$A$2:$T$437,12,FALSE)</f>
        <v>10.042887889999999</v>
      </c>
      <c r="AA55" s="3">
        <f>VLOOKUP($B55,traits_by_species_Mar2019!$A$2:$T$437,13,FALSE)</f>
        <v>48</v>
      </c>
      <c r="AB55" s="1" t="str">
        <f>VLOOKUP($B55,traits_by_species_Mar2019!$A$2:$T$437,14,FALSE)</f>
        <v>Bathydemersal</v>
      </c>
      <c r="AC55" s="1" t="str">
        <f>VLOOKUP($B55,traits_by_species_Mar2019!$A$2:$T$437,15,FALSE)</f>
        <v>Alfonsino</v>
      </c>
      <c r="AD55" s="1">
        <f>VLOOKUP($B55,traits_by_species_Mar2019!$A$2:$T$437,16,FALSE)</f>
        <v>0</v>
      </c>
      <c r="AE55" s="1" t="str">
        <f>VLOOKUP($B55,traits_by_species_Mar2019!$A$2:$T$437,17,FALSE)</f>
        <v>Demersal</v>
      </c>
      <c r="AF55" s="1" t="str">
        <f>VLOOKUP($B55,traits_by_species_Mar2019!$A$2:$T$437,18,FALSE)</f>
        <v>Beryciformes</v>
      </c>
      <c r="AG55" s="1" t="str">
        <f>VLOOKUP($B55,traits_by_species_Mar2019!$A$2:$T$437,19,FALSE)</f>
        <v>Other</v>
      </c>
      <c r="AH55" s="1" t="str">
        <f>VLOOKUP($B55,traits_by_species_Mar2019!$A$2:$T$437,20,FALSE)</f>
        <v>Demersal</v>
      </c>
      <c r="AI55" s="1">
        <f>IF(ISNA(VLOOKUP($B55,traits_by_species_Mar2019!$A$2:$T$437,13,FALSE)),L55,VLOOKUP($B55,traits_by_species_Mar2019!$A$2:$T$437,13,FALSE))</f>
        <v>48</v>
      </c>
    </row>
    <row r="56" spans="1:35" hidden="1" x14ac:dyDescent="0.25">
      <c r="A56">
        <v>126395</v>
      </c>
      <c r="B56" t="s">
        <v>235</v>
      </c>
      <c r="C56" t="s">
        <v>236</v>
      </c>
      <c r="D56" t="s">
        <v>19</v>
      </c>
      <c r="E56" t="s">
        <v>20</v>
      </c>
      <c r="F56" t="s">
        <v>21</v>
      </c>
      <c r="G56" t="s">
        <v>231</v>
      </c>
      <c r="H56" t="s">
        <v>232</v>
      </c>
      <c r="I56" t="s">
        <v>233</v>
      </c>
      <c r="J56" t="s">
        <v>33</v>
      </c>
      <c r="K56" t="s">
        <v>237</v>
      </c>
      <c r="L56">
        <v>70</v>
      </c>
      <c r="M56">
        <v>2.35</v>
      </c>
      <c r="N56">
        <v>2.1999999999999999E-2</v>
      </c>
      <c r="O56">
        <v>3.0129999999999999</v>
      </c>
      <c r="P56" t="s">
        <v>35</v>
      </c>
      <c r="Q56" t="s">
        <v>27</v>
      </c>
      <c r="R56" t="s">
        <v>1682</v>
      </c>
      <c r="S56" s="1">
        <f>VLOOKUP($B56,traits_by_species_Mar2019!$A$2:$T$437,5,FALSE)</f>
        <v>52.517141240000001</v>
      </c>
      <c r="T56" s="1">
        <f>VLOOKUP($B56,traits_by_species_Mar2019!$A$2:$T$437,6,FALSE)</f>
        <v>0.138910542</v>
      </c>
      <c r="U56" s="1">
        <f>VLOOKUP($B56,traits_by_species_Mar2019!$A$2:$T$437,7,FALSE)</f>
        <v>3132.6786189999998</v>
      </c>
      <c r="V56" s="1">
        <f>VLOOKUP($B56,traits_by_species_Mar2019!$A$2:$T$437,8,FALSE)</f>
        <v>14.757935359999999</v>
      </c>
      <c r="W56" s="1">
        <f>VLOOKUP($B56,traits_by_species_Mar2019!$A$2:$T$437,9,FALSE)</f>
        <v>5.3119287279999998</v>
      </c>
      <c r="X56" s="1">
        <f>VLOOKUP($B56,traits_by_species_Mar2019!$A$2:$T$437,10,FALSE)</f>
        <v>0.32489061000000002</v>
      </c>
      <c r="Y56" s="1">
        <f>VLOOKUP($B56,traits_by_species_Mar2019!$A$2:$T$437,11,FALSE)</f>
        <v>28.866269370000001</v>
      </c>
      <c r="Z56" s="1">
        <f>VLOOKUP($B56,traits_by_species_Mar2019!$A$2:$T$437,12,FALSE)</f>
        <v>15.60819684</v>
      </c>
      <c r="AA56" s="3">
        <f>VLOOKUP($B56,traits_by_species_Mar2019!$A$2:$T$437,13,FALSE)</f>
        <v>43</v>
      </c>
      <c r="AB56" s="1" t="str">
        <f>VLOOKUP($B56,traits_by_species_Mar2019!$A$2:$T$437,14,FALSE)</f>
        <v>Benthopelagic</v>
      </c>
      <c r="AC56" s="1" t="str">
        <f>VLOOKUP($B56,traits_by_species_Mar2019!$A$2:$T$437,15,FALSE)</f>
        <v>Spendid alfonsino</v>
      </c>
      <c r="AD56" s="1">
        <f>VLOOKUP($B56,traits_by_species_Mar2019!$A$2:$T$437,16,FALSE)</f>
        <v>0</v>
      </c>
      <c r="AE56" s="1" t="str">
        <f>VLOOKUP($B56,traits_by_species_Mar2019!$A$2:$T$437,17,FALSE)</f>
        <v>Demersal</v>
      </c>
      <c r="AF56" s="1" t="str">
        <f>VLOOKUP($B56,traits_by_species_Mar2019!$A$2:$T$437,18,FALSE)</f>
        <v>Beryciformes</v>
      </c>
      <c r="AG56" s="1" t="str">
        <f>VLOOKUP($B56,traits_by_species_Mar2019!$A$2:$T$437,19,FALSE)</f>
        <v>Other</v>
      </c>
      <c r="AH56" s="1" t="str">
        <f>VLOOKUP($B56,traits_by_species_Mar2019!$A$2:$T$437,20,FALSE)</f>
        <v>Demersal</v>
      </c>
      <c r="AI56" s="1">
        <f>IF(ISNA(VLOOKUP($B56,traits_by_species_Mar2019!$A$2:$T$437,13,FALSE)),L56,VLOOKUP($B56,traits_by_species_Mar2019!$A$2:$T$437,13,FALSE))</f>
        <v>43</v>
      </c>
    </row>
    <row r="57" spans="1:35" hidden="1" x14ac:dyDescent="0.25">
      <c r="A57">
        <v>125519</v>
      </c>
      <c r="B57" t="s">
        <v>238</v>
      </c>
      <c r="C57" t="s">
        <v>109</v>
      </c>
      <c r="D57" t="s">
        <v>19</v>
      </c>
      <c r="E57" t="s">
        <v>20</v>
      </c>
      <c r="F57" t="s">
        <v>21</v>
      </c>
      <c r="G57" t="s">
        <v>30</v>
      </c>
      <c r="H57" t="s">
        <v>238</v>
      </c>
      <c r="I57">
        <v>0</v>
      </c>
      <c r="J57" t="s">
        <v>60</v>
      </c>
      <c r="K57" t="s">
        <v>25</v>
      </c>
      <c r="L57">
        <v>30</v>
      </c>
      <c r="M57">
        <v>0</v>
      </c>
      <c r="N57">
        <v>1.138251E-2</v>
      </c>
      <c r="O57">
        <v>2.98</v>
      </c>
      <c r="P57" t="s">
        <v>61</v>
      </c>
      <c r="Q57" t="s">
        <v>27</v>
      </c>
      <c r="R57" t="s">
        <v>1682</v>
      </c>
      <c r="S57" s="7">
        <f>AVERAGE(S58,S116,S116)</f>
        <v>22.191617449999999</v>
      </c>
      <c r="T57" s="7">
        <f t="shared" ref="T57:AI57" si="12">AVERAGE(T58,T116,T116)</f>
        <v>0.43777767699999998</v>
      </c>
      <c r="U57" s="7">
        <f t="shared" si="12"/>
        <v>118.7950183</v>
      </c>
      <c r="V57" s="7">
        <f t="shared" si="12"/>
        <v>6.8808518650000003</v>
      </c>
      <c r="W57" s="7">
        <f t="shared" si="12"/>
        <v>1.670471947</v>
      </c>
      <c r="X57" s="7">
        <f t="shared" si="12"/>
        <v>0.80504259899999997</v>
      </c>
      <c r="Y57" s="7">
        <f t="shared" si="12"/>
        <v>12.32909972</v>
      </c>
      <c r="Z57" s="7">
        <f t="shared" si="12"/>
        <v>19.042511309999998</v>
      </c>
      <c r="AA57" s="7">
        <f t="shared" si="12"/>
        <v>13.333333333333334</v>
      </c>
      <c r="AB57" s="7" t="str">
        <f>AB58</f>
        <v>Demersal</v>
      </c>
      <c r="AC57" s="7" t="str">
        <f t="shared" ref="AC57:AH57" si="13">AC58</f>
        <v>Butterfly blenny</v>
      </c>
      <c r="AD57" s="7">
        <f t="shared" si="13"/>
        <v>0</v>
      </c>
      <c r="AE57" s="7" t="str">
        <f t="shared" si="13"/>
        <v>Demersal</v>
      </c>
      <c r="AF57" s="7" t="str">
        <f t="shared" si="13"/>
        <v>Perciformes</v>
      </c>
      <c r="AG57" s="7" t="str">
        <f t="shared" si="13"/>
        <v>Other</v>
      </c>
      <c r="AH57" s="7" t="str">
        <f t="shared" si="13"/>
        <v>Demersal</v>
      </c>
      <c r="AI57" s="7">
        <f t="shared" si="12"/>
        <v>13.333333333333334</v>
      </c>
    </row>
    <row r="58" spans="1:35" hidden="1" x14ac:dyDescent="0.25">
      <c r="A58">
        <v>126761</v>
      </c>
      <c r="B58" t="s">
        <v>239</v>
      </c>
      <c r="C58" t="s">
        <v>37</v>
      </c>
      <c r="D58" t="s">
        <v>19</v>
      </c>
      <c r="E58" t="s">
        <v>20</v>
      </c>
      <c r="F58" t="s">
        <v>21</v>
      </c>
      <c r="G58" t="s">
        <v>30</v>
      </c>
      <c r="H58" t="s">
        <v>238</v>
      </c>
      <c r="I58" t="s">
        <v>240</v>
      </c>
      <c r="J58" t="s">
        <v>33</v>
      </c>
      <c r="K58" t="s">
        <v>241</v>
      </c>
      <c r="L58">
        <v>20</v>
      </c>
      <c r="M58">
        <v>1.5</v>
      </c>
      <c r="N58">
        <v>2.1399999999999999E-2</v>
      </c>
      <c r="O58">
        <v>2.82</v>
      </c>
      <c r="P58" t="s">
        <v>35</v>
      </c>
      <c r="Q58" t="s">
        <v>27</v>
      </c>
      <c r="R58" t="s">
        <v>1682</v>
      </c>
      <c r="S58" s="1">
        <f>VLOOKUP($B58,traits_by_species_Mar2019!$A$2:$T$437,5,FALSE)</f>
        <v>22.191617449999999</v>
      </c>
      <c r="T58" s="1">
        <f>VLOOKUP($B58,traits_by_species_Mar2019!$A$2:$T$437,6,FALSE)</f>
        <v>0.43777767699999998</v>
      </c>
      <c r="U58" s="1">
        <f>VLOOKUP($B58,traits_by_species_Mar2019!$A$2:$T$437,7,FALSE)</f>
        <v>118.7950183</v>
      </c>
      <c r="V58" s="1">
        <f>VLOOKUP($B58,traits_by_species_Mar2019!$A$2:$T$437,8,FALSE)</f>
        <v>6.8808518650000003</v>
      </c>
      <c r="W58" s="1">
        <f>VLOOKUP($B58,traits_by_species_Mar2019!$A$2:$T$437,9,FALSE)</f>
        <v>1.670471947</v>
      </c>
      <c r="X58" s="1">
        <f>VLOOKUP($B58,traits_by_species_Mar2019!$A$2:$T$437,10,FALSE)</f>
        <v>0.80504259899999997</v>
      </c>
      <c r="Y58" s="1">
        <f>VLOOKUP($B58,traits_by_species_Mar2019!$A$2:$T$437,11,FALSE)</f>
        <v>12.32909972</v>
      </c>
      <c r="Z58" s="1">
        <f>VLOOKUP($B58,traits_by_species_Mar2019!$A$2:$T$437,12,FALSE)</f>
        <v>19.042511309999998</v>
      </c>
      <c r="AA58" s="3">
        <f>VLOOKUP($B58,traits_by_species_Mar2019!$A$2:$T$437,13,FALSE)</f>
        <v>24</v>
      </c>
      <c r="AB58" s="1" t="str">
        <f>VLOOKUP($B58,traits_by_species_Mar2019!$A$2:$T$437,14,FALSE)</f>
        <v>Demersal</v>
      </c>
      <c r="AC58" s="1" t="str">
        <f>VLOOKUP($B58,traits_by_species_Mar2019!$A$2:$T$437,15,FALSE)</f>
        <v>Butterfly blenny</v>
      </c>
      <c r="AD58" s="1">
        <f>VLOOKUP($B58,traits_by_species_Mar2019!$A$2:$T$437,16,FALSE)</f>
        <v>0</v>
      </c>
      <c r="AE58" s="1" t="str">
        <f>VLOOKUP($B58,traits_by_species_Mar2019!$A$2:$T$437,17,FALSE)</f>
        <v>Demersal</v>
      </c>
      <c r="AF58" s="1" t="str">
        <f>VLOOKUP($B58,traits_by_species_Mar2019!$A$2:$T$437,18,FALSE)</f>
        <v>Perciformes</v>
      </c>
      <c r="AG58" s="1" t="str">
        <f>VLOOKUP($B58,traits_by_species_Mar2019!$A$2:$T$437,19,FALSE)</f>
        <v>Other</v>
      </c>
      <c r="AH58" s="1" t="str">
        <f>VLOOKUP($B58,traits_by_species_Mar2019!$A$2:$T$437,20,FALSE)</f>
        <v>Demersal</v>
      </c>
      <c r="AI58" s="1">
        <f>IF(ISNA(VLOOKUP($B58,traits_by_species_Mar2019!$A$2:$T$437,13,FALSE)),L58,VLOOKUP($B58,traits_by_species_Mar2019!$A$2:$T$437,13,FALSE))</f>
        <v>24</v>
      </c>
    </row>
    <row r="59" spans="1:35" hidden="1" x14ac:dyDescent="0.25">
      <c r="A59">
        <v>127281</v>
      </c>
      <c r="B59" t="s">
        <v>242</v>
      </c>
      <c r="C59" t="s">
        <v>243</v>
      </c>
      <c r="D59" t="s">
        <v>19</v>
      </c>
      <c r="E59" t="s">
        <v>20</v>
      </c>
      <c r="F59" t="s">
        <v>21</v>
      </c>
      <c r="G59" t="s">
        <v>144</v>
      </c>
      <c r="H59" t="s">
        <v>244</v>
      </c>
      <c r="I59" t="s">
        <v>245</v>
      </c>
      <c r="J59" t="s">
        <v>33</v>
      </c>
      <c r="K59" t="s">
        <v>246</v>
      </c>
      <c r="L59">
        <v>7.2</v>
      </c>
      <c r="M59">
        <v>1.65</v>
      </c>
      <c r="N59">
        <v>3.63E-3</v>
      </c>
      <c r="O59">
        <v>3.07</v>
      </c>
      <c r="P59" t="s">
        <v>49</v>
      </c>
      <c r="Q59" t="s">
        <v>27</v>
      </c>
      <c r="R59" t="s">
        <v>1695</v>
      </c>
      <c r="S59" s="1">
        <f>VLOOKUP($B59,traits_by_species_Mar2019!$A$2:$T$437,5,FALSE)</f>
        <v>13.910443239999999</v>
      </c>
      <c r="T59" s="1">
        <f>VLOOKUP($B59,traits_by_species_Mar2019!$A$2:$T$437,6,FALSE)</f>
        <v>0.61478968300000003</v>
      </c>
      <c r="U59" s="1">
        <f>VLOOKUP($B59,traits_by_species_Mar2019!$A$2:$T$437,7,FALSE)</f>
        <v>18.978077620000001</v>
      </c>
      <c r="V59" s="1">
        <f>VLOOKUP($B59,traits_by_species_Mar2019!$A$2:$T$437,8,FALSE)</f>
        <v>4.2498061380000003</v>
      </c>
      <c r="W59" s="1">
        <f>VLOOKUP($B59,traits_by_species_Mar2019!$A$2:$T$437,9,FALSE)</f>
        <v>1.2509464480000001</v>
      </c>
      <c r="X59" s="1">
        <f>VLOOKUP($B59,traits_by_species_Mar2019!$A$2:$T$437,10,FALSE)</f>
        <v>1.037042866</v>
      </c>
      <c r="Y59" s="1">
        <f>VLOOKUP($B59,traits_by_species_Mar2019!$A$2:$T$437,11,FALSE)</f>
        <v>8.6929579520000004</v>
      </c>
      <c r="Z59" s="1">
        <f>VLOOKUP($B59,traits_by_species_Mar2019!$A$2:$T$437,12,FALSE)</f>
        <v>8.8388785530000007</v>
      </c>
      <c r="AA59" s="3">
        <f>VLOOKUP($B59,traits_by_species_Mar2019!$A$2:$T$437,13,FALSE)</f>
        <v>7</v>
      </c>
      <c r="AB59" s="1" t="str">
        <f>VLOOKUP($B59,traits_by_species_Mar2019!$A$2:$T$437,14,FALSE)</f>
        <v>Bathypelagic</v>
      </c>
      <c r="AC59" s="1" t="str">
        <f>VLOOKUP($B59,traits_by_species_Mar2019!$A$2:$T$437,15,FALSE)</f>
        <v>Longray fangjaw</v>
      </c>
      <c r="AD59" s="1">
        <f>VLOOKUP($B59,traits_by_species_Mar2019!$A$2:$T$437,16,FALSE)</f>
        <v>0</v>
      </c>
      <c r="AE59" s="1" t="str">
        <f>VLOOKUP($B59,traits_by_species_Mar2019!$A$2:$T$437,17,FALSE)</f>
        <v>Demersal</v>
      </c>
      <c r="AF59" s="1" t="str">
        <f>VLOOKUP($B59,traits_by_species_Mar2019!$A$2:$T$437,18,FALSE)</f>
        <v>Stomiiformes</v>
      </c>
      <c r="AG59" s="1" t="str">
        <f>VLOOKUP($B59,traits_by_species_Mar2019!$A$2:$T$437,19,FALSE)</f>
        <v>Other</v>
      </c>
      <c r="AH59" s="1" t="str">
        <f>VLOOKUP($B59,traits_by_species_Mar2019!$A$2:$T$437,20,FALSE)</f>
        <v>Pelagic</v>
      </c>
      <c r="AI59" s="1">
        <f>IF(ISNA(VLOOKUP($B59,traits_by_species_Mar2019!$A$2:$T$437,13,FALSE)),L59,VLOOKUP($B59,traits_by_species_Mar2019!$A$2:$T$437,13,FALSE))</f>
        <v>7</v>
      </c>
    </row>
    <row r="60" spans="1:35" hidden="1" x14ac:dyDescent="0.25">
      <c r="A60">
        <v>127047</v>
      </c>
      <c r="B60" t="s">
        <v>247</v>
      </c>
      <c r="C60" t="s">
        <v>51</v>
      </c>
      <c r="D60" t="s">
        <v>19</v>
      </c>
      <c r="E60" t="s">
        <v>20</v>
      </c>
      <c r="F60" t="s">
        <v>21</v>
      </c>
      <c r="G60" t="s">
        <v>30</v>
      </c>
      <c r="H60" t="s">
        <v>248</v>
      </c>
      <c r="I60" t="s">
        <v>249</v>
      </c>
      <c r="J60" t="s">
        <v>33</v>
      </c>
      <c r="K60" t="s">
        <v>250</v>
      </c>
      <c r="L60">
        <v>36</v>
      </c>
      <c r="M60">
        <v>1.86</v>
      </c>
      <c r="N60">
        <v>1.0149999999999999E-2</v>
      </c>
      <c r="O60">
        <v>3.0190000000000001</v>
      </c>
      <c r="P60" t="s">
        <v>35</v>
      </c>
      <c r="Q60" t="s">
        <v>27</v>
      </c>
      <c r="R60" t="s">
        <v>1682</v>
      </c>
      <c r="S60" s="1">
        <f>VLOOKUP($B60,traits_by_species_Mar2019!$A$2:$T$437,5,FALSE)</f>
        <v>31.52389526</v>
      </c>
      <c r="T60" s="1">
        <f>VLOOKUP($B60,traits_by_species_Mar2019!$A$2:$T$437,6,FALSE)</f>
        <v>0.21170022299999999</v>
      </c>
      <c r="U60" s="1">
        <f>VLOOKUP($B60,traits_by_species_Mar2019!$A$2:$T$437,7,FALSE)</f>
        <v>386.35574730000002</v>
      </c>
      <c r="V60" s="1">
        <f>VLOOKUP($B60,traits_by_species_Mar2019!$A$2:$T$437,8,FALSE)</f>
        <v>12.667554170000001</v>
      </c>
      <c r="W60" s="1">
        <f>VLOOKUP($B60,traits_by_species_Mar2019!$A$2:$T$437,9,FALSE)</f>
        <v>2.9657249050000001</v>
      </c>
      <c r="X60" s="1">
        <f>VLOOKUP($B60,traits_by_species_Mar2019!$A$2:$T$437,10,FALSE)</f>
        <v>0.38466493099999999</v>
      </c>
      <c r="Y60" s="1">
        <f>VLOOKUP($B60,traits_by_species_Mar2019!$A$2:$T$437,11,FALSE)</f>
        <v>16.254327910000001</v>
      </c>
      <c r="Z60" s="1">
        <f>VLOOKUP($B60,traits_by_species_Mar2019!$A$2:$T$437,12,FALSE)</f>
        <v>19.22192093</v>
      </c>
      <c r="AA60" s="3">
        <f>VLOOKUP($B60,traits_by_species_Mar2019!$A$2:$T$437,13,FALSE)</f>
        <v>49</v>
      </c>
      <c r="AB60" s="1" t="str">
        <f>VLOOKUP($B60,traits_by_species_Mar2019!$A$2:$T$437,14,FALSE)</f>
        <v>Demersal</v>
      </c>
      <c r="AC60" s="1" t="str">
        <f>VLOOKUP($B60,traits_by_species_Mar2019!$A$2:$T$437,15,FALSE)</f>
        <v>Bogue</v>
      </c>
      <c r="AD60" s="1">
        <f>VLOOKUP($B60,traits_by_species_Mar2019!$A$2:$T$437,16,FALSE)</f>
        <v>0</v>
      </c>
      <c r="AE60" s="1" t="str">
        <f>VLOOKUP($B60,traits_by_species_Mar2019!$A$2:$T$437,17,FALSE)</f>
        <v>Demersal</v>
      </c>
      <c r="AF60" s="1" t="str">
        <f>VLOOKUP($B60,traits_by_species_Mar2019!$A$2:$T$437,18,FALSE)</f>
        <v>Perciformes</v>
      </c>
      <c r="AG60" s="1" t="str">
        <f>VLOOKUP($B60,traits_by_species_Mar2019!$A$2:$T$437,19,FALSE)</f>
        <v>Other</v>
      </c>
      <c r="AH60" s="1" t="str">
        <f>VLOOKUP($B60,traits_by_species_Mar2019!$A$2:$T$437,20,FALSE)</f>
        <v>Demersal</v>
      </c>
      <c r="AI60" s="1">
        <f>IF(ISNA(VLOOKUP($B60,traits_by_species_Mar2019!$A$2:$T$437,13,FALSE)),L60,VLOOKUP($B60,traits_by_species_Mar2019!$A$2:$T$437,13,FALSE))</f>
        <v>49</v>
      </c>
    </row>
    <row r="61" spans="1:35" hidden="1" x14ac:dyDescent="0.25">
      <c r="A61">
        <v>127334</v>
      </c>
      <c r="B61" t="s">
        <v>251</v>
      </c>
      <c r="C61" t="s">
        <v>252</v>
      </c>
      <c r="D61" t="s">
        <v>19</v>
      </c>
      <c r="E61" t="s">
        <v>20</v>
      </c>
      <c r="F61" t="s">
        <v>21</v>
      </c>
      <c r="G61" t="s">
        <v>144</v>
      </c>
      <c r="H61" t="s">
        <v>253</v>
      </c>
      <c r="I61" t="s">
        <v>254</v>
      </c>
      <c r="J61" t="s">
        <v>33</v>
      </c>
      <c r="K61" t="s">
        <v>255</v>
      </c>
      <c r="L61">
        <v>30</v>
      </c>
      <c r="M61">
        <v>2.09</v>
      </c>
      <c r="N61">
        <v>3.8E-3</v>
      </c>
      <c r="O61">
        <v>3.11</v>
      </c>
      <c r="P61" t="s">
        <v>49</v>
      </c>
      <c r="Q61" t="s">
        <v>27</v>
      </c>
      <c r="R61" t="s">
        <v>1682</v>
      </c>
      <c r="S61" s="1">
        <f>VLOOKUP($B61,traits_by_species_Mar2019!$A$2:$T$437,5,FALSE)</f>
        <v>26.925064330000001</v>
      </c>
      <c r="T61" s="1">
        <f>VLOOKUP($B61,traits_by_species_Mar2019!$A$2:$T$437,6,FALSE)</f>
        <v>0.389215753</v>
      </c>
      <c r="U61" s="1">
        <f>VLOOKUP($B61,traits_by_species_Mar2019!$A$2:$T$437,7,FALSE)</f>
        <v>122.39321440000001</v>
      </c>
      <c r="V61" s="1">
        <f>VLOOKUP($B61,traits_by_species_Mar2019!$A$2:$T$437,8,FALSE)</f>
        <v>6.5287807549999997</v>
      </c>
      <c r="W61" s="1">
        <f>VLOOKUP($B61,traits_by_species_Mar2019!$A$2:$T$437,9,FALSE)</f>
        <v>1.9588358400000001</v>
      </c>
      <c r="X61" s="1">
        <f>VLOOKUP($B61,traits_by_species_Mar2019!$A$2:$T$437,10,FALSE)</f>
        <v>0.64246219299999996</v>
      </c>
      <c r="Y61" s="1">
        <f>VLOOKUP($B61,traits_by_species_Mar2019!$A$2:$T$437,11,FALSE)</f>
        <v>16.052296340000002</v>
      </c>
      <c r="Z61" s="1">
        <f>VLOOKUP($B61,traits_by_species_Mar2019!$A$2:$T$437,12,FALSE)</f>
        <v>6.0214763199999997</v>
      </c>
      <c r="AA61" s="3">
        <f>VLOOKUP($B61,traits_by_species_Mar2019!$A$2:$T$437,13,FALSE)</f>
        <v>5</v>
      </c>
      <c r="AB61" s="1" t="str">
        <f>VLOOKUP($B61,traits_by_species_Mar2019!$A$2:$T$437,14,FALSE)</f>
        <v>Bathydemersal</v>
      </c>
      <c r="AC61" s="1" t="str">
        <f>VLOOKUP($B61,traits_by_species_Mar2019!$A$2:$T$437,15,FALSE)</f>
        <v>Snaggletooth</v>
      </c>
      <c r="AD61" s="1">
        <f>VLOOKUP($B61,traits_by_species_Mar2019!$A$2:$T$437,16,FALSE)</f>
        <v>0</v>
      </c>
      <c r="AE61" s="1" t="str">
        <f>VLOOKUP($B61,traits_by_species_Mar2019!$A$2:$T$437,17,FALSE)</f>
        <v>Demersal</v>
      </c>
      <c r="AF61" s="1" t="str">
        <f>VLOOKUP($B61,traits_by_species_Mar2019!$A$2:$T$437,18,FALSE)</f>
        <v>Stomiiformes</v>
      </c>
      <c r="AG61" s="1" t="str">
        <f>VLOOKUP($B61,traits_by_species_Mar2019!$A$2:$T$437,19,FALSE)</f>
        <v>Other</v>
      </c>
      <c r="AH61" s="1" t="str">
        <f>VLOOKUP($B61,traits_by_species_Mar2019!$A$2:$T$437,20,FALSE)</f>
        <v>Demersal</v>
      </c>
      <c r="AI61" s="1">
        <f>IF(ISNA(VLOOKUP($B61,traits_by_species_Mar2019!$A$2:$T$437,13,FALSE)),L61,VLOOKUP($B61,traits_by_species_Mar2019!$A$2:$T$437,13,FALSE))</f>
        <v>5</v>
      </c>
    </row>
    <row r="62" spans="1:35" hidden="1" x14ac:dyDescent="0.25">
      <c r="A62">
        <v>125576</v>
      </c>
      <c r="B62" t="s">
        <v>164</v>
      </c>
      <c r="C62" t="s">
        <v>256</v>
      </c>
      <c r="D62" t="s">
        <v>19</v>
      </c>
      <c r="E62" t="s">
        <v>20</v>
      </c>
      <c r="F62" t="s">
        <v>21</v>
      </c>
      <c r="G62" t="s">
        <v>163</v>
      </c>
      <c r="H62" t="s">
        <v>164</v>
      </c>
      <c r="I62">
        <v>0</v>
      </c>
      <c r="J62" t="s">
        <v>60</v>
      </c>
      <c r="K62" t="s">
        <v>25</v>
      </c>
      <c r="L62">
        <v>45</v>
      </c>
      <c r="M62">
        <v>0</v>
      </c>
      <c r="N62">
        <v>5.5213160000000001E-3</v>
      </c>
      <c r="O62">
        <v>3.148333</v>
      </c>
      <c r="P62" t="s">
        <v>61</v>
      </c>
      <c r="Q62" t="s">
        <v>27</v>
      </c>
      <c r="R62" t="s">
        <v>1682</v>
      </c>
      <c r="S62" s="7">
        <f>AI62</f>
        <v>45</v>
      </c>
      <c r="T62" s="1" t="e">
        <f>VLOOKUP($B62,traits_by_species_Mar2019!$A$2:$T$437,6,FALSE)</f>
        <v>#N/A</v>
      </c>
      <c r="U62" s="1" t="e">
        <f>VLOOKUP($B62,traits_by_species_Mar2019!$A$2:$T$437,7,FALSE)</f>
        <v>#N/A</v>
      </c>
      <c r="V62" s="1" t="e">
        <f>VLOOKUP($B62,traits_by_species_Mar2019!$A$2:$T$437,8,FALSE)</f>
        <v>#N/A</v>
      </c>
      <c r="W62" s="1" t="e">
        <f>VLOOKUP($B62,traits_by_species_Mar2019!$A$2:$T$437,9,FALSE)</f>
        <v>#N/A</v>
      </c>
      <c r="X62" s="1" t="e">
        <f>VLOOKUP($B62,traits_by_species_Mar2019!$A$2:$T$437,10,FALSE)</f>
        <v>#N/A</v>
      </c>
      <c r="Y62" s="1" t="e">
        <f>VLOOKUP($B62,traits_by_species_Mar2019!$A$2:$T$437,11,FALSE)</f>
        <v>#N/A</v>
      </c>
      <c r="Z62" s="1" t="e">
        <f>VLOOKUP($B62,traits_by_species_Mar2019!$A$2:$T$437,12,FALSE)</f>
        <v>#N/A</v>
      </c>
      <c r="AA62" s="3" t="e">
        <f>VLOOKUP($B62,traits_by_species_Mar2019!$A$2:$T$437,13,FALSE)</f>
        <v>#N/A</v>
      </c>
      <c r="AB62" s="1" t="e">
        <f>VLOOKUP($B62,traits_by_species_Mar2019!$A$2:$T$437,14,FALSE)</f>
        <v>#N/A</v>
      </c>
      <c r="AC62" s="7" t="s">
        <v>2145</v>
      </c>
      <c r="AD62" s="1" t="e">
        <f>VLOOKUP($B62,traits_by_species_Mar2019!$A$2:$T$437,16,FALSE)</f>
        <v>#N/A</v>
      </c>
      <c r="AE62" s="1" t="e">
        <f>VLOOKUP($B62,traits_by_species_Mar2019!$A$2:$T$437,17,FALSE)</f>
        <v>#N/A</v>
      </c>
      <c r="AF62" s="1" t="e">
        <f>VLOOKUP($B62,traits_by_species_Mar2019!$A$2:$T$437,18,FALSE)</f>
        <v>#N/A</v>
      </c>
      <c r="AG62" s="1" t="e">
        <f>VLOOKUP($B62,traits_by_species_Mar2019!$A$2:$T$437,19,FALSE)</f>
        <v>#N/A</v>
      </c>
      <c r="AH62" s="1" t="e">
        <f>VLOOKUP($B62,traits_by_species_Mar2019!$A$2:$T$437,20,FALSE)</f>
        <v>#N/A</v>
      </c>
      <c r="AI62" s="1">
        <f>IF(ISNA(VLOOKUP($B62,traits_by_species_Mar2019!$A$2:$T$437,13,FALSE)),L62,VLOOKUP($B62,traits_by_species_Mar2019!$A$2:$T$437,13,FALSE))</f>
        <v>45</v>
      </c>
    </row>
    <row r="63" spans="1:35" hidden="1" x14ac:dyDescent="0.25">
      <c r="A63">
        <v>127129</v>
      </c>
      <c r="B63" t="s">
        <v>257</v>
      </c>
      <c r="C63" t="s">
        <v>258</v>
      </c>
      <c r="D63" t="s">
        <v>19</v>
      </c>
      <c r="E63" t="s">
        <v>20</v>
      </c>
      <c r="F63" t="s">
        <v>21</v>
      </c>
      <c r="G63" t="s">
        <v>163</v>
      </c>
      <c r="H63" t="s">
        <v>164</v>
      </c>
      <c r="I63" t="s">
        <v>259</v>
      </c>
      <c r="J63" t="s">
        <v>33</v>
      </c>
      <c r="K63" t="s">
        <v>260</v>
      </c>
      <c r="L63">
        <v>45</v>
      </c>
      <c r="M63">
        <v>2.11</v>
      </c>
      <c r="N63">
        <v>0.01</v>
      </c>
      <c r="O63">
        <v>3.03</v>
      </c>
      <c r="P63" t="s">
        <v>35</v>
      </c>
      <c r="Q63" t="s">
        <v>27</v>
      </c>
      <c r="R63" t="s">
        <v>1682</v>
      </c>
      <c r="S63" s="1">
        <f>VLOOKUP($B63,traits_by_species_Mar2019!$A$2:$T$437,5,FALSE)</f>
        <v>20.042425120000001</v>
      </c>
      <c r="T63" s="1">
        <f>VLOOKUP($B63,traits_by_species_Mar2019!$A$2:$T$437,6,FALSE)</f>
        <v>0.49624248100000001</v>
      </c>
      <c r="U63" s="1">
        <f>VLOOKUP($B63,traits_by_species_Mar2019!$A$2:$T$437,7,FALSE)</f>
        <v>63.53007144</v>
      </c>
      <c r="V63" s="1">
        <f>VLOOKUP($B63,traits_by_species_Mar2019!$A$2:$T$437,8,FALSE)</f>
        <v>6.4122793600000003</v>
      </c>
      <c r="W63" s="1">
        <f>VLOOKUP($B63,traits_by_species_Mar2019!$A$2:$T$437,9,FALSE)</f>
        <v>1.351525871</v>
      </c>
      <c r="X63" s="1">
        <f>VLOOKUP($B63,traits_by_species_Mar2019!$A$2:$T$437,10,FALSE)</f>
        <v>0.71711147900000005</v>
      </c>
      <c r="Y63" s="1">
        <f>VLOOKUP($B63,traits_by_species_Mar2019!$A$2:$T$437,11,FALSE)</f>
        <v>10.41478321</v>
      </c>
      <c r="Z63" s="1">
        <f>VLOOKUP($B63,traits_by_species_Mar2019!$A$2:$T$437,12,FALSE)</f>
        <v>15.985371730000001</v>
      </c>
      <c r="AA63" s="3">
        <f>VLOOKUP($B63,traits_by_species_Mar2019!$A$2:$T$437,13,FALSE)</f>
        <v>13</v>
      </c>
      <c r="AB63" s="1" t="str">
        <f>VLOOKUP($B63,traits_by_species_Mar2019!$A$2:$T$437,14,FALSE)</f>
        <v>Demersal</v>
      </c>
      <c r="AC63" s="1" t="str">
        <f>VLOOKUP($B63,traits_by_species_Mar2019!$A$2:$T$437,15,FALSE)</f>
        <v>Wide-eyed flounder</v>
      </c>
      <c r="AD63" s="1">
        <f>VLOOKUP($B63,traits_by_species_Mar2019!$A$2:$T$437,16,FALSE)</f>
        <v>0</v>
      </c>
      <c r="AE63" s="1" t="str">
        <f>VLOOKUP($B63,traits_by_species_Mar2019!$A$2:$T$437,17,FALSE)</f>
        <v>Demersal</v>
      </c>
      <c r="AF63" s="1" t="str">
        <f>VLOOKUP($B63,traits_by_species_Mar2019!$A$2:$T$437,18,FALSE)</f>
        <v>Pleuronectiformes</v>
      </c>
      <c r="AG63" s="1" t="str">
        <f>VLOOKUP($B63,traits_by_species_Mar2019!$A$2:$T$437,19,FALSE)</f>
        <v>Pleuronectiformes</v>
      </c>
      <c r="AH63" s="1" t="str">
        <f>VLOOKUP($B63,traits_by_species_Mar2019!$A$2:$T$437,20,FALSE)</f>
        <v>Demersal</v>
      </c>
      <c r="AI63" s="1">
        <f>IF(ISNA(VLOOKUP($B63,traits_by_species_Mar2019!$A$2:$T$437,13,FALSE)),L63,VLOOKUP($B63,traits_by_species_Mar2019!$A$2:$T$437,13,FALSE))</f>
        <v>13</v>
      </c>
    </row>
    <row r="64" spans="1:35" ht="15.75" hidden="1" customHeight="1" x14ac:dyDescent="0.25">
      <c r="A64">
        <v>126783</v>
      </c>
      <c r="B64" t="s">
        <v>261</v>
      </c>
      <c r="C64" t="s">
        <v>262</v>
      </c>
      <c r="D64" t="s">
        <v>19</v>
      </c>
      <c r="E64" t="s">
        <v>20</v>
      </c>
      <c r="F64" t="s">
        <v>21</v>
      </c>
      <c r="G64" t="s">
        <v>30</v>
      </c>
      <c r="H64" t="s">
        <v>263</v>
      </c>
      <c r="I64" t="s">
        <v>264</v>
      </c>
      <c r="J64" t="s">
        <v>33</v>
      </c>
      <c r="K64" t="s">
        <v>265</v>
      </c>
      <c r="L64">
        <v>100</v>
      </c>
      <c r="M64">
        <v>2.16</v>
      </c>
      <c r="N64">
        <v>5.9699999999999996E-3</v>
      </c>
      <c r="O64">
        <v>3.2879999999999998</v>
      </c>
      <c r="P64" t="s">
        <v>35</v>
      </c>
      <c r="Q64" t="s">
        <v>73</v>
      </c>
      <c r="R64" t="s">
        <v>1695</v>
      </c>
      <c r="S64" s="1">
        <f>VLOOKUP($B64,traits_by_species_Mar2019!$A$2:$T$437,5,FALSE)</f>
        <v>61.632019980000003</v>
      </c>
      <c r="T64" s="1">
        <f>VLOOKUP($B64,traits_by_species_Mar2019!$A$2:$T$437,6,FALSE)</f>
        <v>0.14873076199999999</v>
      </c>
      <c r="U64" s="1">
        <f>VLOOKUP($B64,traits_by_species_Mar2019!$A$2:$T$437,7,FALSE)</f>
        <v>2728.4542190000002</v>
      </c>
      <c r="V64" s="1">
        <f>VLOOKUP($B64,traits_by_species_Mar2019!$A$2:$T$437,8,FALSE)</f>
        <v>18.522132360000001</v>
      </c>
      <c r="W64" s="1">
        <f>VLOOKUP($B64,traits_by_species_Mar2019!$A$2:$T$437,9,FALSE)</f>
        <v>4.6858801459999997</v>
      </c>
      <c r="X64" s="1">
        <f>VLOOKUP($B64,traits_by_species_Mar2019!$A$2:$T$437,10,FALSE)</f>
        <v>0.268119685</v>
      </c>
      <c r="Y64" s="1">
        <f>VLOOKUP($B64,traits_by_species_Mar2019!$A$2:$T$437,11,FALSE)</f>
        <v>32.259542639999999</v>
      </c>
      <c r="Z64" s="1">
        <f>VLOOKUP($B64,traits_by_species_Mar2019!$A$2:$T$437,12,FALSE)</f>
        <v>15.72315652</v>
      </c>
      <c r="AA64" s="3">
        <f>VLOOKUP($B64,traits_by_species_Mar2019!$A$2:$T$437,13,FALSE)</f>
        <v>57</v>
      </c>
      <c r="AB64" s="1" t="str">
        <f>VLOOKUP($B64,traits_by_species_Mar2019!$A$2:$T$437,14,FALSE)</f>
        <v>Bathypelagic</v>
      </c>
      <c r="AC64" s="1" t="str">
        <f>VLOOKUP($B64,traits_by_species_Mar2019!$A$2:$T$437,15,FALSE)</f>
        <v>Atlantic pomfret</v>
      </c>
      <c r="AD64" s="1">
        <f>VLOOKUP($B64,traits_by_species_Mar2019!$A$2:$T$437,16,FALSE)</f>
        <v>0</v>
      </c>
      <c r="AE64" s="1" t="str">
        <f>VLOOKUP($B64,traits_by_species_Mar2019!$A$2:$T$437,17,FALSE)</f>
        <v>Demersal</v>
      </c>
      <c r="AF64" s="1" t="str">
        <f>VLOOKUP($B64,traits_by_species_Mar2019!$A$2:$T$437,18,FALSE)</f>
        <v>Perciformes</v>
      </c>
      <c r="AG64" s="1" t="str">
        <f>VLOOKUP($B64,traits_by_species_Mar2019!$A$2:$T$437,19,FALSE)</f>
        <v>Other</v>
      </c>
      <c r="AH64" s="1" t="str">
        <f>VLOOKUP($B64,traits_by_species_Mar2019!$A$2:$T$437,20,FALSE)</f>
        <v>Pelagic</v>
      </c>
      <c r="AI64" s="1">
        <f>IF(ISNA(VLOOKUP($B64,traits_by_species_Mar2019!$A$2:$T$437,13,FALSE)),L64,VLOOKUP($B64,traits_by_species_Mar2019!$A$2:$T$437,13,FALSE))</f>
        <v>57</v>
      </c>
    </row>
    <row r="65" spans="1:35" hidden="1" x14ac:dyDescent="0.25">
      <c r="A65">
        <v>126447</v>
      </c>
      <c r="B65" t="s">
        <v>266</v>
      </c>
      <c r="C65" t="s">
        <v>267</v>
      </c>
      <c r="D65" t="s">
        <v>19</v>
      </c>
      <c r="E65" t="s">
        <v>20</v>
      </c>
      <c r="F65" t="s">
        <v>21</v>
      </c>
      <c r="G65" t="s">
        <v>268</v>
      </c>
      <c r="H65" t="s">
        <v>269</v>
      </c>
      <c r="I65" t="s">
        <v>270</v>
      </c>
      <c r="J65" t="s">
        <v>33</v>
      </c>
      <c r="K65" t="s">
        <v>271</v>
      </c>
      <c r="L65">
        <v>120</v>
      </c>
      <c r="M65">
        <v>3.8</v>
      </c>
      <c r="N65">
        <v>5.1399999999999996E-3</v>
      </c>
      <c r="O65">
        <v>3.1890000000000001</v>
      </c>
      <c r="P65" t="s">
        <v>35</v>
      </c>
      <c r="Q65" t="s">
        <v>73</v>
      </c>
      <c r="R65" t="s">
        <v>1682</v>
      </c>
      <c r="S65" s="1">
        <f>VLOOKUP($B65,traits_by_species_Mar2019!$A$2:$T$437,5,FALSE)</f>
        <v>78.191160659999994</v>
      </c>
      <c r="T65" s="1">
        <f>VLOOKUP($B65,traits_by_species_Mar2019!$A$2:$T$437,6,FALSE)</f>
        <v>0.12836645299999999</v>
      </c>
      <c r="U65" s="1">
        <f>VLOOKUP($B65,traits_by_species_Mar2019!$A$2:$T$437,7,FALSE)</f>
        <v>6048.7362940000003</v>
      </c>
      <c r="V65" s="1">
        <f>VLOOKUP($B65,traits_by_species_Mar2019!$A$2:$T$437,8,FALSE)</f>
        <v>21.15408304</v>
      </c>
      <c r="W65" s="1">
        <f>VLOOKUP($B65,traits_by_species_Mar2019!$A$2:$T$437,9,FALSE)</f>
        <v>7.0994407849999996</v>
      </c>
      <c r="X65" s="1">
        <f>VLOOKUP($B65,traits_by_species_Mar2019!$A$2:$T$437,10,FALSE)</f>
        <v>0.22422857500000001</v>
      </c>
      <c r="Y65" s="1">
        <f>VLOOKUP($B65,traits_by_species_Mar2019!$A$2:$T$437,11,FALSE)</f>
        <v>49.248249889999997</v>
      </c>
      <c r="Z65" s="1">
        <f>VLOOKUP($B65,traits_by_species_Mar2019!$A$2:$T$437,12,FALSE)</f>
        <v>9.0749841989999993</v>
      </c>
      <c r="AA65" s="3">
        <f>VLOOKUP($B65,traits_by_species_Mar2019!$A$2:$T$437,13,FALSE)</f>
        <v>90</v>
      </c>
      <c r="AB65" s="1" t="str">
        <f>VLOOKUP($B65,traits_by_species_Mar2019!$A$2:$T$437,14,FALSE)</f>
        <v>Demersal</v>
      </c>
      <c r="AC65" s="1" t="str">
        <f>VLOOKUP($B65,traits_by_species_Mar2019!$A$2:$T$437,15,FALSE)</f>
        <v>Tusk</v>
      </c>
      <c r="AD65" s="1" t="str">
        <f>VLOOKUP($B65,traits_by_species_Mar2019!$A$2:$T$437,16,FALSE)</f>
        <v>Demersal</v>
      </c>
      <c r="AE65" s="1" t="str">
        <f>VLOOKUP($B65,traits_by_species_Mar2019!$A$2:$T$437,17,FALSE)</f>
        <v>Demersal</v>
      </c>
      <c r="AF65" s="1" t="str">
        <f>VLOOKUP($B65,traits_by_species_Mar2019!$A$2:$T$437,18,FALSE)</f>
        <v>Gadiformes</v>
      </c>
      <c r="AG65" s="1" t="str">
        <f>VLOOKUP($B65,traits_by_species_Mar2019!$A$2:$T$437,19,FALSE)</f>
        <v>Gadiformes</v>
      </c>
      <c r="AH65" s="1" t="str">
        <f>VLOOKUP($B65,traits_by_species_Mar2019!$A$2:$T$437,20,FALSE)</f>
        <v>Demersal</v>
      </c>
      <c r="AI65" s="1">
        <f>IF(ISNA(VLOOKUP($B65,traits_by_species_Mar2019!$A$2:$T$437,13,FALSE)),L65,VLOOKUP($B65,traits_by_species_Mar2019!$A$2:$T$437,13,FALSE))</f>
        <v>90</v>
      </c>
    </row>
    <row r="66" spans="1:35" hidden="1" x14ac:dyDescent="0.25">
      <c r="A66">
        <v>126872</v>
      </c>
      <c r="B66" t="s">
        <v>272</v>
      </c>
      <c r="C66" t="s">
        <v>273</v>
      </c>
      <c r="D66" t="s">
        <v>19</v>
      </c>
      <c r="E66" t="s">
        <v>20</v>
      </c>
      <c r="F66" t="s">
        <v>21</v>
      </c>
      <c r="G66" t="s">
        <v>30</v>
      </c>
      <c r="H66" t="s">
        <v>120</v>
      </c>
      <c r="I66" t="s">
        <v>274</v>
      </c>
      <c r="J66" t="s">
        <v>33</v>
      </c>
      <c r="K66" t="s">
        <v>275</v>
      </c>
      <c r="L66">
        <v>6</v>
      </c>
      <c r="M66">
        <v>1.62</v>
      </c>
      <c r="N66">
        <v>1.46E-2</v>
      </c>
      <c r="O66">
        <v>2.6867000000000001</v>
      </c>
      <c r="P66" t="s">
        <v>276</v>
      </c>
      <c r="Q66" t="s">
        <v>27</v>
      </c>
      <c r="R66" t="s">
        <v>1682</v>
      </c>
      <c r="S66" s="7">
        <v>24.97865234</v>
      </c>
      <c r="T66" s="7">
        <v>2.028049158</v>
      </c>
      <c r="U66" s="7">
        <v>411.04156870000003</v>
      </c>
      <c r="V66" s="7">
        <v>5.8786442240000003</v>
      </c>
      <c r="W66" s="7">
        <v>1.137615738</v>
      </c>
      <c r="X66" s="7">
        <v>1.627238776</v>
      </c>
      <c r="Y66" s="7">
        <v>20.982528840000001</v>
      </c>
      <c r="Z66" s="7">
        <v>25.320883500000001</v>
      </c>
      <c r="AA66" s="11">
        <v>22</v>
      </c>
      <c r="AB66" s="7" t="s">
        <v>1682</v>
      </c>
      <c r="AC66" s="7" t="s">
        <v>1960</v>
      </c>
      <c r="AD66" s="7" t="s">
        <v>1682</v>
      </c>
      <c r="AE66" s="7" t="s">
        <v>1682</v>
      </c>
      <c r="AF66" s="7" t="s">
        <v>30</v>
      </c>
      <c r="AG66" s="7" t="s">
        <v>27</v>
      </c>
      <c r="AH66" s="7" t="s">
        <v>1682</v>
      </c>
      <c r="AI66" s="1">
        <f>IF(ISNA(VLOOKUP($B66,traits_by_species_Mar2019!$A$2:$T$437,13,FALSE)),L66,VLOOKUP($B66,traits_by_species_Mar2019!$A$2:$T$437,13,FALSE))</f>
        <v>6</v>
      </c>
    </row>
    <row r="67" spans="1:35" hidden="1" x14ac:dyDescent="0.25">
      <c r="A67">
        <v>126127</v>
      </c>
      <c r="B67" t="s">
        <v>277</v>
      </c>
      <c r="C67" t="s">
        <v>278</v>
      </c>
      <c r="D67" t="s">
        <v>19</v>
      </c>
      <c r="E67" t="s">
        <v>20</v>
      </c>
      <c r="F67" t="s">
        <v>21</v>
      </c>
      <c r="G67" t="s">
        <v>163</v>
      </c>
      <c r="H67" t="s">
        <v>201</v>
      </c>
      <c r="I67" t="s">
        <v>277</v>
      </c>
      <c r="J67" t="s">
        <v>24</v>
      </c>
      <c r="K67" t="s">
        <v>25</v>
      </c>
      <c r="L67">
        <v>21</v>
      </c>
      <c r="M67">
        <v>0</v>
      </c>
      <c r="N67">
        <v>5.1599999999999997E-3</v>
      </c>
      <c r="O67">
        <v>3.3357000000000001</v>
      </c>
      <c r="P67" t="s">
        <v>61</v>
      </c>
      <c r="Q67" t="s">
        <v>27</v>
      </c>
      <c r="R67" t="s">
        <v>1682</v>
      </c>
      <c r="S67" s="7">
        <f>S68</f>
        <v>12.492210350000001</v>
      </c>
      <c r="T67" s="7">
        <f t="shared" ref="T67:AI67" si="14">T68</f>
        <v>0.53442124899999999</v>
      </c>
      <c r="U67" s="7">
        <f t="shared" si="14"/>
        <v>19.416062589999999</v>
      </c>
      <c r="V67" s="7">
        <f t="shared" si="14"/>
        <v>7.3664016410000004</v>
      </c>
      <c r="W67" s="7">
        <f t="shared" si="14"/>
        <v>1.7686496920000001</v>
      </c>
      <c r="X67" s="7">
        <f t="shared" si="14"/>
        <v>0.68828980799999995</v>
      </c>
      <c r="Y67" s="7">
        <f t="shared" si="14"/>
        <v>8.1449238079999997</v>
      </c>
      <c r="Z67" s="7">
        <f t="shared" si="14"/>
        <v>13.20907644</v>
      </c>
      <c r="AA67" s="7">
        <f t="shared" si="14"/>
        <v>21</v>
      </c>
      <c r="AB67" s="7" t="str">
        <f t="shared" si="14"/>
        <v>Demersal</v>
      </c>
      <c r="AC67" s="7" t="str">
        <f t="shared" si="14"/>
        <v>Solenette</v>
      </c>
      <c r="AD67" s="7" t="str">
        <f t="shared" si="14"/>
        <v>Demersal</v>
      </c>
      <c r="AE67" s="7" t="str">
        <f t="shared" si="14"/>
        <v>Demersal</v>
      </c>
      <c r="AF67" s="7" t="str">
        <f t="shared" si="14"/>
        <v>Pleuronectiformes</v>
      </c>
      <c r="AG67" s="7" t="str">
        <f t="shared" si="14"/>
        <v>Pleuronectiformes</v>
      </c>
      <c r="AH67" s="7" t="str">
        <f t="shared" si="14"/>
        <v>Demersal</v>
      </c>
      <c r="AI67" s="7">
        <f t="shared" si="14"/>
        <v>21</v>
      </c>
    </row>
    <row r="68" spans="1:35" hidden="1" x14ac:dyDescent="0.25">
      <c r="A68">
        <v>127153</v>
      </c>
      <c r="B68" t="s">
        <v>279</v>
      </c>
      <c r="C68" t="s">
        <v>29</v>
      </c>
      <c r="D68" t="s">
        <v>19</v>
      </c>
      <c r="E68" t="s">
        <v>20</v>
      </c>
      <c r="F68" t="s">
        <v>21</v>
      </c>
      <c r="G68" t="s">
        <v>163</v>
      </c>
      <c r="H68" t="s">
        <v>201</v>
      </c>
      <c r="I68" t="s">
        <v>277</v>
      </c>
      <c r="J68" t="s">
        <v>33</v>
      </c>
      <c r="K68" t="s">
        <v>280</v>
      </c>
      <c r="L68">
        <v>15</v>
      </c>
      <c r="M68">
        <v>1</v>
      </c>
      <c r="N68">
        <v>5.1599999999999997E-3</v>
      </c>
      <c r="O68">
        <v>3.3357000000000001</v>
      </c>
      <c r="P68" t="s">
        <v>35</v>
      </c>
      <c r="Q68" t="s">
        <v>27</v>
      </c>
      <c r="R68" t="s">
        <v>1682</v>
      </c>
      <c r="S68" s="1">
        <f>VLOOKUP($B68,traits_by_species_Mar2019!$A$2:$T$437,5,FALSE)</f>
        <v>12.492210350000001</v>
      </c>
      <c r="T68" s="1">
        <f>VLOOKUP($B68,traits_by_species_Mar2019!$A$2:$T$437,6,FALSE)</f>
        <v>0.53442124899999999</v>
      </c>
      <c r="U68" s="1">
        <f>VLOOKUP($B68,traits_by_species_Mar2019!$A$2:$T$437,7,FALSE)</f>
        <v>19.416062589999999</v>
      </c>
      <c r="V68" s="1">
        <f>VLOOKUP($B68,traits_by_species_Mar2019!$A$2:$T$437,8,FALSE)</f>
        <v>7.3664016410000004</v>
      </c>
      <c r="W68" s="1">
        <f>VLOOKUP($B68,traits_by_species_Mar2019!$A$2:$T$437,9,FALSE)</f>
        <v>1.7686496920000001</v>
      </c>
      <c r="X68" s="1">
        <f>VLOOKUP($B68,traits_by_species_Mar2019!$A$2:$T$437,10,FALSE)</f>
        <v>0.68828980799999995</v>
      </c>
      <c r="Y68" s="1">
        <f>VLOOKUP($B68,traits_by_species_Mar2019!$A$2:$T$437,11,FALSE)</f>
        <v>8.1449238079999997</v>
      </c>
      <c r="Z68" s="1">
        <f>VLOOKUP($B68,traits_by_species_Mar2019!$A$2:$T$437,12,FALSE)</f>
        <v>13.20907644</v>
      </c>
      <c r="AA68" s="3">
        <f>VLOOKUP($B68,traits_by_species_Mar2019!$A$2:$T$437,13,FALSE)</f>
        <v>21</v>
      </c>
      <c r="AB68" s="1" t="str">
        <f>VLOOKUP($B68,traits_by_species_Mar2019!$A$2:$T$437,14,FALSE)</f>
        <v>Demersal</v>
      </c>
      <c r="AC68" s="1" t="str">
        <f>VLOOKUP($B68,traits_by_species_Mar2019!$A$2:$T$437,15,FALSE)</f>
        <v>Solenette</v>
      </c>
      <c r="AD68" s="1" t="str">
        <f>VLOOKUP($B68,traits_by_species_Mar2019!$A$2:$T$437,16,FALSE)</f>
        <v>Demersal</v>
      </c>
      <c r="AE68" s="1" t="str">
        <f>VLOOKUP($B68,traits_by_species_Mar2019!$A$2:$T$437,17,FALSE)</f>
        <v>Demersal</v>
      </c>
      <c r="AF68" s="1" t="str">
        <f>VLOOKUP($B68,traits_by_species_Mar2019!$A$2:$T$437,18,FALSE)</f>
        <v>Pleuronectiformes</v>
      </c>
      <c r="AG68" s="1" t="str">
        <f>VLOOKUP($B68,traits_by_species_Mar2019!$A$2:$T$437,19,FALSE)</f>
        <v>Pleuronectiformes</v>
      </c>
      <c r="AH68" s="1" t="str">
        <f>VLOOKUP($B68,traits_by_species_Mar2019!$A$2:$T$437,20,FALSE)</f>
        <v>Demersal</v>
      </c>
      <c r="AI68" s="1">
        <f>IF(ISNA(VLOOKUP($B68,traits_by_species_Mar2019!$A$2:$T$437,13,FALSE)),L68,VLOOKUP($B68,traits_by_species_Mar2019!$A$2:$T$437,13,FALSE))</f>
        <v>21</v>
      </c>
    </row>
    <row r="69" spans="1:35" hidden="1" x14ac:dyDescent="0.25">
      <c r="A69">
        <v>126789</v>
      </c>
      <c r="B69" t="s">
        <v>281</v>
      </c>
      <c r="C69" t="s">
        <v>166</v>
      </c>
      <c r="D69" t="s">
        <v>19</v>
      </c>
      <c r="E69" t="s">
        <v>20</v>
      </c>
      <c r="F69" t="s">
        <v>21</v>
      </c>
      <c r="G69" t="s">
        <v>30</v>
      </c>
      <c r="H69" t="s">
        <v>282</v>
      </c>
      <c r="I69" t="s">
        <v>283</v>
      </c>
      <c r="J69" t="s">
        <v>33</v>
      </c>
      <c r="K69" t="s">
        <v>284</v>
      </c>
      <c r="L69">
        <v>60</v>
      </c>
      <c r="M69">
        <v>1.99</v>
      </c>
      <c r="N69">
        <v>9.7699999999999992E-3</v>
      </c>
      <c r="O69">
        <v>3.07</v>
      </c>
      <c r="P69" t="s">
        <v>49</v>
      </c>
      <c r="Q69" t="s">
        <v>27</v>
      </c>
      <c r="R69" t="s">
        <v>1682</v>
      </c>
      <c r="S69" s="1">
        <f>VLOOKUP($B69,traits_by_species_Mar2019!$A$2:$T$437,5,FALSE)</f>
        <v>38.591116900000003</v>
      </c>
      <c r="T69" s="1">
        <f>VLOOKUP($B69,traits_by_species_Mar2019!$A$2:$T$437,6,FALSE)</f>
        <v>0.352035021</v>
      </c>
      <c r="U69" s="1">
        <f>VLOOKUP($B69,traits_by_species_Mar2019!$A$2:$T$437,7,FALSE)</f>
        <v>627.08228650000001</v>
      </c>
      <c r="V69" s="1">
        <f>VLOOKUP($B69,traits_by_species_Mar2019!$A$2:$T$437,8,FALSE)</f>
        <v>9.3933637020000003</v>
      </c>
      <c r="W69" s="1">
        <f>VLOOKUP($B69,traits_by_species_Mar2019!$A$2:$T$437,9,FALSE)</f>
        <v>2.2830931149999998</v>
      </c>
      <c r="X69" s="1">
        <f>VLOOKUP($B69,traits_by_species_Mar2019!$A$2:$T$437,10,FALSE)</f>
        <v>0.58258206599999995</v>
      </c>
      <c r="Y69" s="1">
        <f>VLOOKUP($B69,traits_by_species_Mar2019!$A$2:$T$437,11,FALSE)</f>
        <v>21.373183789999999</v>
      </c>
      <c r="Z69" s="1">
        <f>VLOOKUP($B69,traits_by_species_Mar2019!$A$2:$T$437,12,FALSE)</f>
        <v>19.624155049999999</v>
      </c>
      <c r="AA69" s="3">
        <f>VLOOKUP($B69,traits_by_species_Mar2019!$A$2:$T$437,13,FALSE)</f>
        <v>20</v>
      </c>
      <c r="AB69" s="1" t="str">
        <f>VLOOKUP($B69,traits_by_species_Mar2019!$A$2:$T$437,14,FALSE)</f>
        <v>Demersal</v>
      </c>
      <c r="AC69" s="1" t="str">
        <f>VLOOKUP($B69,traits_by_species_Mar2019!$A$2:$T$437,15,FALSE)</f>
        <v>Parrot seaperch</v>
      </c>
      <c r="AD69" s="1">
        <f>VLOOKUP($B69,traits_by_species_Mar2019!$A$2:$T$437,16,FALSE)</f>
        <v>0</v>
      </c>
      <c r="AE69" s="1" t="str">
        <f>VLOOKUP($B69,traits_by_species_Mar2019!$A$2:$T$437,17,FALSE)</f>
        <v>Demersal</v>
      </c>
      <c r="AF69" s="1" t="str">
        <f>VLOOKUP($B69,traits_by_species_Mar2019!$A$2:$T$437,18,FALSE)</f>
        <v>Perciformes</v>
      </c>
      <c r="AG69" s="1" t="str">
        <f>VLOOKUP($B69,traits_by_species_Mar2019!$A$2:$T$437,19,FALSE)</f>
        <v>Other</v>
      </c>
      <c r="AH69" s="1" t="str">
        <f>VLOOKUP($B69,traits_by_species_Mar2019!$A$2:$T$437,20,FALSE)</f>
        <v>Demersal</v>
      </c>
      <c r="AI69" s="1">
        <f>IF(ISNA(VLOOKUP($B69,traits_by_species_Mar2019!$A$2:$T$437,13,FALSE)),L69,VLOOKUP($B69,traits_by_species_Mar2019!$A$2:$T$437,13,FALSE))</f>
        <v>20</v>
      </c>
    </row>
    <row r="70" spans="1:35" hidden="1" x14ac:dyDescent="0.25">
      <c r="A70">
        <v>125522</v>
      </c>
      <c r="B70" t="s">
        <v>285</v>
      </c>
      <c r="C70" t="s">
        <v>286</v>
      </c>
      <c r="D70" t="s">
        <v>19</v>
      </c>
      <c r="E70" t="s">
        <v>20</v>
      </c>
      <c r="F70" t="s">
        <v>21</v>
      </c>
      <c r="G70" t="s">
        <v>30</v>
      </c>
      <c r="H70" t="s">
        <v>285</v>
      </c>
      <c r="I70">
        <v>0</v>
      </c>
      <c r="J70" t="s">
        <v>60</v>
      </c>
      <c r="K70" t="s">
        <v>25</v>
      </c>
      <c r="L70">
        <v>30</v>
      </c>
      <c r="M70">
        <v>0</v>
      </c>
      <c r="N70">
        <v>1.6017940000000001E-2</v>
      </c>
      <c r="O70">
        <v>2.66</v>
      </c>
      <c r="P70" t="s">
        <v>61</v>
      </c>
      <c r="Q70" t="s">
        <v>27</v>
      </c>
      <c r="R70" t="s">
        <v>1682</v>
      </c>
      <c r="S70" s="7">
        <f>AVERAGE(S72:S75,S503)</f>
        <v>26.298104549999998</v>
      </c>
      <c r="T70" s="7">
        <f t="shared" ref="T70:AI70" si="15">AVERAGE(T72:T75,T503)</f>
        <v>0.4506826826</v>
      </c>
      <c r="U70" s="7">
        <f t="shared" si="15"/>
        <v>138.521214214</v>
      </c>
      <c r="V70" s="7">
        <f t="shared" si="15"/>
        <v>6.2141687134000003</v>
      </c>
      <c r="W70" s="7">
        <f t="shared" si="15"/>
        <v>1.7979867817999999</v>
      </c>
      <c r="X70" s="7">
        <f t="shared" si="15"/>
        <v>0.83877931179999998</v>
      </c>
      <c r="Y70" s="7">
        <f t="shared" si="15"/>
        <v>15.454505738</v>
      </c>
      <c r="Z70" s="7">
        <f t="shared" si="15"/>
        <v>16.80706816</v>
      </c>
      <c r="AA70" s="7">
        <f t="shared" si="15"/>
        <v>22.4</v>
      </c>
      <c r="AB70" s="7" t="str">
        <f>AB71</f>
        <v>Demersal</v>
      </c>
      <c r="AC70" s="7" t="str">
        <f t="shared" ref="AC70:AH70" si="16">AC71</f>
        <v>Dragonet</v>
      </c>
      <c r="AD70" s="7" t="str">
        <f t="shared" si="16"/>
        <v>Demersal</v>
      </c>
      <c r="AE70" s="7" t="str">
        <f t="shared" si="16"/>
        <v>Demersal</v>
      </c>
      <c r="AF70" s="7" t="str">
        <f t="shared" si="16"/>
        <v>Perciformes</v>
      </c>
      <c r="AG70" s="7" t="str">
        <f t="shared" si="16"/>
        <v>Other</v>
      </c>
      <c r="AH70" s="7" t="str">
        <f t="shared" si="16"/>
        <v>Demersal</v>
      </c>
      <c r="AI70" s="7">
        <f t="shared" si="15"/>
        <v>22.4</v>
      </c>
    </row>
    <row r="71" spans="1:35" hidden="1" x14ac:dyDescent="0.25">
      <c r="A71">
        <v>125930</v>
      </c>
      <c r="B71" t="s">
        <v>287</v>
      </c>
      <c r="C71" t="s">
        <v>37</v>
      </c>
      <c r="D71" t="s">
        <v>19</v>
      </c>
      <c r="E71" t="s">
        <v>20</v>
      </c>
      <c r="F71" t="s">
        <v>21</v>
      </c>
      <c r="G71" t="s">
        <v>30</v>
      </c>
      <c r="H71" t="s">
        <v>285</v>
      </c>
      <c r="I71" t="s">
        <v>287</v>
      </c>
      <c r="J71" t="s">
        <v>24</v>
      </c>
      <c r="K71" t="s">
        <v>25</v>
      </c>
      <c r="L71">
        <v>30</v>
      </c>
      <c r="M71">
        <v>0</v>
      </c>
      <c r="N71">
        <v>1.6017940000000001E-2</v>
      </c>
      <c r="O71">
        <v>2.66</v>
      </c>
      <c r="P71" t="s">
        <v>61</v>
      </c>
      <c r="Q71" t="s">
        <v>27</v>
      </c>
      <c r="R71" t="s">
        <v>1682</v>
      </c>
      <c r="S71" s="7">
        <f>AVERAGE(S72:S75)</f>
        <v>24.972310672500001</v>
      </c>
      <c r="T71" s="7">
        <f t="shared" ref="T71:AI71" si="17">AVERAGE(T72:T75)</f>
        <v>0.46305798274999999</v>
      </c>
      <c r="U71" s="7">
        <f t="shared" si="17"/>
        <v>104.50828889249999</v>
      </c>
      <c r="V71" s="7">
        <f t="shared" si="17"/>
        <v>5.8912122880000002</v>
      </c>
      <c r="W71" s="7">
        <f t="shared" si="17"/>
        <v>1.7469457479999999</v>
      </c>
      <c r="X71" s="7">
        <f t="shared" si="17"/>
        <v>0.87049542874999997</v>
      </c>
      <c r="Y71" s="7">
        <f t="shared" si="17"/>
        <v>14.818664572500001</v>
      </c>
      <c r="Z71" s="7">
        <f t="shared" si="17"/>
        <v>16.387913725000001</v>
      </c>
      <c r="AA71" s="7">
        <f t="shared" si="17"/>
        <v>21.75</v>
      </c>
      <c r="AB71" s="7" t="str">
        <f>AB72</f>
        <v>Demersal</v>
      </c>
      <c r="AC71" s="7" t="str">
        <f t="shared" ref="AC71:AH71" si="18">AC72</f>
        <v>Dragonet</v>
      </c>
      <c r="AD71" s="7" t="str">
        <f t="shared" si="18"/>
        <v>Demersal</v>
      </c>
      <c r="AE71" s="7" t="str">
        <f t="shared" si="18"/>
        <v>Demersal</v>
      </c>
      <c r="AF71" s="7" t="str">
        <f t="shared" si="18"/>
        <v>Perciformes</v>
      </c>
      <c r="AG71" s="7" t="str">
        <f t="shared" si="18"/>
        <v>Other</v>
      </c>
      <c r="AH71" s="7" t="str">
        <f t="shared" si="18"/>
        <v>Demersal</v>
      </c>
      <c r="AI71" s="7">
        <f t="shared" si="17"/>
        <v>21.75</v>
      </c>
    </row>
    <row r="72" spans="1:35" hidden="1" x14ac:dyDescent="0.25">
      <c r="A72">
        <v>126792</v>
      </c>
      <c r="B72" t="s">
        <v>288</v>
      </c>
      <c r="C72" t="s">
        <v>37</v>
      </c>
      <c r="D72" t="s">
        <v>19</v>
      </c>
      <c r="E72" t="s">
        <v>20</v>
      </c>
      <c r="F72" t="s">
        <v>21</v>
      </c>
      <c r="G72" t="s">
        <v>30</v>
      </c>
      <c r="H72" t="s">
        <v>285</v>
      </c>
      <c r="I72" t="s">
        <v>287</v>
      </c>
      <c r="J72" t="s">
        <v>33</v>
      </c>
      <c r="K72" t="s">
        <v>289</v>
      </c>
      <c r="L72">
        <v>30</v>
      </c>
      <c r="M72">
        <v>1.2</v>
      </c>
      <c r="N72">
        <v>2.1899999999999999E-2</v>
      </c>
      <c r="O72">
        <v>2.59</v>
      </c>
      <c r="P72" t="s">
        <v>35</v>
      </c>
      <c r="Q72" t="s">
        <v>27</v>
      </c>
      <c r="R72" t="s">
        <v>1682</v>
      </c>
      <c r="S72" s="1">
        <f>VLOOKUP($B72,traits_by_species_Mar2019!$A$2:$T$437,5,FALSE)</f>
        <v>22.256799149999999</v>
      </c>
      <c r="T72" s="1">
        <f>VLOOKUP($B72,traits_by_species_Mar2019!$A$2:$T$437,6,FALSE)</f>
        <v>0.48066456800000001</v>
      </c>
      <c r="U72" s="1">
        <f>VLOOKUP($B72,traits_by_species_Mar2019!$A$2:$T$437,7,FALSE)</f>
        <v>57.361418069999999</v>
      </c>
      <c r="V72" s="1">
        <f>VLOOKUP($B72,traits_by_species_Mar2019!$A$2:$T$437,8,FALSE)</f>
        <v>5.5713101140000001</v>
      </c>
      <c r="W72" s="1">
        <f>VLOOKUP($B72,traits_by_species_Mar2019!$A$2:$T$437,9,FALSE)</f>
        <v>1.720444219</v>
      </c>
      <c r="X72" s="1">
        <f>VLOOKUP($B72,traits_by_species_Mar2019!$A$2:$T$437,10,FALSE)</f>
        <v>0.87210351500000005</v>
      </c>
      <c r="Y72" s="1">
        <f>VLOOKUP($B72,traits_by_species_Mar2019!$A$2:$T$437,11,FALSE)</f>
        <v>13.80787029</v>
      </c>
      <c r="Z72" s="1">
        <f>VLOOKUP($B72,traits_by_species_Mar2019!$A$2:$T$437,12,FALSE)</f>
        <v>13.52200465</v>
      </c>
      <c r="AA72" s="3">
        <f>VLOOKUP($B72,traits_by_species_Mar2019!$A$2:$T$437,13,FALSE)</f>
        <v>38</v>
      </c>
      <c r="AB72" s="1" t="str">
        <f>VLOOKUP($B72,traits_by_species_Mar2019!$A$2:$T$437,14,FALSE)</f>
        <v>Demersal</v>
      </c>
      <c r="AC72" s="1" t="str">
        <f>VLOOKUP($B72,traits_by_species_Mar2019!$A$2:$T$437,15,FALSE)</f>
        <v>Dragonet</v>
      </c>
      <c r="AD72" s="1" t="str">
        <f>VLOOKUP($B72,traits_by_species_Mar2019!$A$2:$T$437,16,FALSE)</f>
        <v>Demersal</v>
      </c>
      <c r="AE72" s="1" t="str">
        <f>VLOOKUP($B72,traits_by_species_Mar2019!$A$2:$T$437,17,FALSE)</f>
        <v>Demersal</v>
      </c>
      <c r="AF72" s="1" t="str">
        <f>VLOOKUP($B72,traits_by_species_Mar2019!$A$2:$T$437,18,FALSE)</f>
        <v>Perciformes</v>
      </c>
      <c r="AG72" s="1" t="str">
        <f>VLOOKUP($B72,traits_by_species_Mar2019!$A$2:$T$437,19,FALSE)</f>
        <v>Other</v>
      </c>
      <c r="AH72" s="1" t="str">
        <f>VLOOKUP($B72,traits_by_species_Mar2019!$A$2:$T$437,20,FALSE)</f>
        <v>Demersal</v>
      </c>
      <c r="AI72" s="1">
        <f>IF(ISNA(VLOOKUP($B72,traits_by_species_Mar2019!$A$2:$T$437,13,FALSE)),L72,VLOOKUP($B72,traits_by_species_Mar2019!$A$2:$T$437,13,FALSE))</f>
        <v>38</v>
      </c>
    </row>
    <row r="73" spans="1:35" hidden="1" x14ac:dyDescent="0.25">
      <c r="A73">
        <v>126793</v>
      </c>
      <c r="B73" t="s">
        <v>290</v>
      </c>
      <c r="C73" t="s">
        <v>109</v>
      </c>
      <c r="D73" t="s">
        <v>19</v>
      </c>
      <c r="E73" t="s">
        <v>20</v>
      </c>
      <c r="F73" t="s">
        <v>21</v>
      </c>
      <c r="G73" t="s">
        <v>30</v>
      </c>
      <c r="H73" t="s">
        <v>285</v>
      </c>
      <c r="I73" t="s">
        <v>287</v>
      </c>
      <c r="J73" t="s">
        <v>33</v>
      </c>
      <c r="K73" t="s">
        <v>291</v>
      </c>
      <c r="L73">
        <v>16</v>
      </c>
      <c r="M73">
        <v>1.2</v>
      </c>
      <c r="N73">
        <v>1.29E-2</v>
      </c>
      <c r="O73">
        <v>2.77</v>
      </c>
      <c r="P73" t="s">
        <v>35</v>
      </c>
      <c r="Q73" t="s">
        <v>27</v>
      </c>
      <c r="R73" t="s">
        <v>1682</v>
      </c>
      <c r="S73" s="1">
        <f>VLOOKUP($B73,traits_by_species_Mar2019!$A$2:$T$437,5,FALSE)</f>
        <v>25.87748118</v>
      </c>
      <c r="T73" s="1">
        <f>VLOOKUP($B73,traits_by_species_Mar2019!$A$2:$T$437,6,FALSE)</f>
        <v>0.45718912099999998</v>
      </c>
      <c r="U73" s="1">
        <f>VLOOKUP($B73,traits_by_species_Mar2019!$A$2:$T$437,7,FALSE)</f>
        <v>120.2239125</v>
      </c>
      <c r="V73" s="1">
        <f>VLOOKUP($B73,traits_by_species_Mar2019!$A$2:$T$437,8,FALSE)</f>
        <v>5.9978463460000002</v>
      </c>
      <c r="W73" s="1">
        <f>VLOOKUP($B73,traits_by_species_Mar2019!$A$2:$T$437,9,FALSE)</f>
        <v>1.755779591</v>
      </c>
      <c r="X73" s="1">
        <f>VLOOKUP($B73,traits_by_species_Mar2019!$A$2:$T$437,10,FALSE)</f>
        <v>0.86995940000000005</v>
      </c>
      <c r="Y73" s="1">
        <f>VLOOKUP($B73,traits_by_species_Mar2019!$A$2:$T$437,11,FALSE)</f>
        <v>15.155595999999999</v>
      </c>
      <c r="Z73" s="1">
        <f>VLOOKUP($B73,traits_by_species_Mar2019!$A$2:$T$437,12,FALSE)</f>
        <v>17.34321675</v>
      </c>
      <c r="AA73" s="3">
        <f>VLOOKUP($B73,traits_by_species_Mar2019!$A$2:$T$437,13,FALSE)</f>
        <v>22</v>
      </c>
      <c r="AB73" s="1" t="str">
        <f>VLOOKUP($B73,traits_by_species_Mar2019!$A$2:$T$437,14,FALSE)</f>
        <v>Demersal</v>
      </c>
      <c r="AC73" s="1" t="str">
        <f>VLOOKUP($B73,traits_by_species_Mar2019!$A$2:$T$437,15,FALSE)</f>
        <v>Spotted dragonet</v>
      </c>
      <c r="AD73" s="1" t="str">
        <f>VLOOKUP($B73,traits_by_species_Mar2019!$A$2:$T$437,16,FALSE)</f>
        <v>Demersal</v>
      </c>
      <c r="AE73" s="1" t="str">
        <f>VLOOKUP($B73,traits_by_species_Mar2019!$A$2:$T$437,17,FALSE)</f>
        <v>Demersal</v>
      </c>
      <c r="AF73" s="1" t="str">
        <f>VLOOKUP($B73,traits_by_species_Mar2019!$A$2:$T$437,18,FALSE)</f>
        <v>Perciformes</v>
      </c>
      <c r="AG73" s="1" t="str">
        <f>VLOOKUP($B73,traits_by_species_Mar2019!$A$2:$T$437,19,FALSE)</f>
        <v>Other</v>
      </c>
      <c r="AH73" s="1" t="str">
        <f>VLOOKUP($B73,traits_by_species_Mar2019!$A$2:$T$437,20,FALSE)</f>
        <v>Demersal</v>
      </c>
      <c r="AI73" s="1">
        <f>IF(ISNA(VLOOKUP($B73,traits_by_species_Mar2019!$A$2:$T$437,13,FALSE)),L73,VLOOKUP($B73,traits_by_species_Mar2019!$A$2:$T$437,13,FALSE))</f>
        <v>22</v>
      </c>
    </row>
    <row r="74" spans="1:35" hidden="1" x14ac:dyDescent="0.25">
      <c r="A74">
        <v>126795</v>
      </c>
      <c r="B74" t="s">
        <v>292</v>
      </c>
      <c r="C74" t="s">
        <v>293</v>
      </c>
      <c r="D74" t="s">
        <v>19</v>
      </c>
      <c r="E74" t="s">
        <v>20</v>
      </c>
      <c r="F74" t="s">
        <v>21</v>
      </c>
      <c r="G74" t="s">
        <v>30</v>
      </c>
      <c r="H74" t="s">
        <v>285</v>
      </c>
      <c r="I74" t="s">
        <v>287</v>
      </c>
      <c r="J74" t="s">
        <v>33</v>
      </c>
      <c r="K74" t="s">
        <v>294</v>
      </c>
      <c r="L74">
        <v>11</v>
      </c>
      <c r="M74">
        <v>1</v>
      </c>
      <c r="N74">
        <v>1.9099999999999999E-2</v>
      </c>
      <c r="O74">
        <v>2.4700000000000002</v>
      </c>
      <c r="P74" t="s">
        <v>35</v>
      </c>
      <c r="Q74" t="s">
        <v>27</v>
      </c>
      <c r="R74" t="s">
        <v>1682</v>
      </c>
      <c r="S74" s="1">
        <f>VLOOKUP($B74,traits_by_species_Mar2019!$A$2:$T$437,5,FALSE)</f>
        <v>25.87748118</v>
      </c>
      <c r="T74" s="1">
        <f>VLOOKUP($B74,traits_by_species_Mar2019!$A$2:$T$437,6,FALSE)</f>
        <v>0.45718912099999998</v>
      </c>
      <c r="U74" s="1">
        <f>VLOOKUP($B74,traits_by_species_Mar2019!$A$2:$T$437,7,FALSE)</f>
        <v>120.2239125</v>
      </c>
      <c r="V74" s="1">
        <f>VLOOKUP($B74,traits_by_species_Mar2019!$A$2:$T$437,8,FALSE)</f>
        <v>5.9978463460000002</v>
      </c>
      <c r="W74" s="1">
        <f>VLOOKUP($B74,traits_by_species_Mar2019!$A$2:$T$437,9,FALSE)</f>
        <v>1.755779591</v>
      </c>
      <c r="X74" s="1">
        <f>VLOOKUP($B74,traits_by_species_Mar2019!$A$2:$T$437,10,FALSE)</f>
        <v>0.86995940000000005</v>
      </c>
      <c r="Y74" s="1">
        <f>VLOOKUP($B74,traits_by_species_Mar2019!$A$2:$T$437,11,FALSE)</f>
        <v>15.155595999999999</v>
      </c>
      <c r="Z74" s="1">
        <f>VLOOKUP($B74,traits_by_species_Mar2019!$A$2:$T$437,12,FALSE)</f>
        <v>17.34321675</v>
      </c>
      <c r="AA74" s="3">
        <f>VLOOKUP($B74,traits_by_species_Mar2019!$A$2:$T$437,13,FALSE)</f>
        <v>15</v>
      </c>
      <c r="AB74" s="1" t="str">
        <f>VLOOKUP($B74,traits_by_species_Mar2019!$A$2:$T$437,14,FALSE)</f>
        <v>Demersal</v>
      </c>
      <c r="AC74" s="1" t="str">
        <f>VLOOKUP($B74,traits_by_species_Mar2019!$A$2:$T$437,15,FALSE)</f>
        <v>Reticulated dragonet</v>
      </c>
      <c r="AD74" s="1" t="str">
        <f>VLOOKUP($B74,traits_by_species_Mar2019!$A$2:$T$437,16,FALSE)</f>
        <v>Demersal</v>
      </c>
      <c r="AE74" s="1" t="str">
        <f>VLOOKUP($B74,traits_by_species_Mar2019!$A$2:$T$437,17,FALSE)</f>
        <v>Demersal</v>
      </c>
      <c r="AF74" s="1" t="str">
        <f>VLOOKUP($B74,traits_by_species_Mar2019!$A$2:$T$437,18,FALSE)</f>
        <v>Perciformes</v>
      </c>
      <c r="AG74" s="1" t="str">
        <f>VLOOKUP($B74,traits_by_species_Mar2019!$A$2:$T$437,19,FALSE)</f>
        <v>Other</v>
      </c>
      <c r="AH74" s="1" t="str">
        <f>VLOOKUP($B74,traits_by_species_Mar2019!$A$2:$T$437,20,FALSE)</f>
        <v>Demersal</v>
      </c>
      <c r="AI74" s="1">
        <f>IF(ISNA(VLOOKUP($B74,traits_by_species_Mar2019!$A$2:$T$437,13,FALSE)),L74,VLOOKUP($B74,traits_by_species_Mar2019!$A$2:$T$437,13,FALSE))</f>
        <v>15</v>
      </c>
    </row>
    <row r="75" spans="1:35" hidden="1" x14ac:dyDescent="0.25">
      <c r="A75">
        <v>126796</v>
      </c>
      <c r="B75" t="s">
        <v>295</v>
      </c>
      <c r="C75" t="s">
        <v>296</v>
      </c>
      <c r="D75" t="s">
        <v>19</v>
      </c>
      <c r="E75" t="s">
        <v>20</v>
      </c>
      <c r="F75" t="s">
        <v>21</v>
      </c>
      <c r="G75" t="s">
        <v>30</v>
      </c>
      <c r="H75" t="s">
        <v>285</v>
      </c>
      <c r="I75" t="s">
        <v>287</v>
      </c>
      <c r="J75" t="s">
        <v>33</v>
      </c>
      <c r="K75" t="s">
        <v>297</v>
      </c>
      <c r="L75">
        <v>11</v>
      </c>
      <c r="M75">
        <v>1.06</v>
      </c>
      <c r="N75">
        <v>1.2200000000000001E-2</v>
      </c>
      <c r="O75">
        <v>2.81</v>
      </c>
      <c r="P75" t="s">
        <v>35</v>
      </c>
      <c r="Q75" t="s">
        <v>27</v>
      </c>
      <c r="R75" t="s">
        <v>1682</v>
      </c>
      <c r="S75" s="1">
        <f>VLOOKUP($B75,traits_by_species_Mar2019!$A$2:$T$437,5,FALSE)</f>
        <v>25.87748118</v>
      </c>
      <c r="T75" s="1">
        <f>VLOOKUP($B75,traits_by_species_Mar2019!$A$2:$T$437,6,FALSE)</f>
        <v>0.45718912099999998</v>
      </c>
      <c r="U75" s="1">
        <f>VLOOKUP($B75,traits_by_species_Mar2019!$A$2:$T$437,7,FALSE)</f>
        <v>120.2239125</v>
      </c>
      <c r="V75" s="1">
        <f>VLOOKUP($B75,traits_by_species_Mar2019!$A$2:$T$437,8,FALSE)</f>
        <v>5.9978463460000002</v>
      </c>
      <c r="W75" s="1">
        <f>VLOOKUP($B75,traits_by_species_Mar2019!$A$2:$T$437,9,FALSE)</f>
        <v>1.755779591</v>
      </c>
      <c r="X75" s="1">
        <f>VLOOKUP($B75,traits_by_species_Mar2019!$A$2:$T$437,10,FALSE)</f>
        <v>0.86995940000000005</v>
      </c>
      <c r="Y75" s="1">
        <f>VLOOKUP($B75,traits_by_species_Mar2019!$A$2:$T$437,11,FALSE)</f>
        <v>15.155595999999999</v>
      </c>
      <c r="Z75" s="1">
        <f>VLOOKUP($B75,traits_by_species_Mar2019!$A$2:$T$437,12,FALSE)</f>
        <v>17.34321675</v>
      </c>
      <c r="AA75" s="3">
        <f>VLOOKUP($B75,traits_by_species_Mar2019!$A$2:$T$437,13,FALSE)</f>
        <v>12</v>
      </c>
      <c r="AB75" s="1" t="str">
        <f>VLOOKUP($B75,traits_by_species_Mar2019!$A$2:$T$437,14,FALSE)</f>
        <v>Demersal</v>
      </c>
      <c r="AC75" s="1" t="str">
        <f>VLOOKUP($B75,traits_by_species_Mar2019!$A$2:$T$437,15,FALSE)</f>
        <v>Rissos dragonet</v>
      </c>
      <c r="AD75" s="1">
        <f>VLOOKUP($B75,traits_by_species_Mar2019!$A$2:$T$437,16,FALSE)</f>
        <v>0</v>
      </c>
      <c r="AE75" s="1" t="str">
        <f>VLOOKUP($B75,traits_by_species_Mar2019!$A$2:$T$437,17,FALSE)</f>
        <v>Demersal</v>
      </c>
      <c r="AF75" s="1" t="str">
        <f>VLOOKUP($B75,traits_by_species_Mar2019!$A$2:$T$437,18,FALSE)</f>
        <v>Perciformes</v>
      </c>
      <c r="AG75" s="1" t="str">
        <f>VLOOKUP($B75,traits_by_species_Mar2019!$A$2:$T$437,19,FALSE)</f>
        <v>Other</v>
      </c>
      <c r="AH75" s="1" t="str">
        <f>VLOOKUP($B75,traits_by_species_Mar2019!$A$2:$T$437,20,FALSE)</f>
        <v>Demersal</v>
      </c>
      <c r="AI75" s="1">
        <f>IF(ISNA(VLOOKUP($B75,traits_by_species_Mar2019!$A$2:$T$437,13,FALSE)),L75,VLOOKUP($B75,traits_by_species_Mar2019!$A$2:$T$437,13,FALSE))</f>
        <v>12</v>
      </c>
    </row>
    <row r="76" spans="1:35" hidden="1" x14ac:dyDescent="0.25">
      <c r="A76">
        <v>125613</v>
      </c>
      <c r="B76" t="s">
        <v>298</v>
      </c>
      <c r="C76" t="s">
        <v>95</v>
      </c>
      <c r="D76" t="s">
        <v>19</v>
      </c>
      <c r="E76" t="s">
        <v>20</v>
      </c>
      <c r="F76" t="s">
        <v>21</v>
      </c>
      <c r="G76" t="s">
        <v>30</v>
      </c>
      <c r="H76" t="s">
        <v>298</v>
      </c>
      <c r="I76">
        <v>0</v>
      </c>
      <c r="J76" t="s">
        <v>60</v>
      </c>
      <c r="K76" t="s">
        <v>25</v>
      </c>
      <c r="L76">
        <v>30</v>
      </c>
      <c r="M76">
        <v>0</v>
      </c>
      <c r="N76">
        <v>2.75E-2</v>
      </c>
      <c r="O76">
        <v>2.78</v>
      </c>
      <c r="P76" t="s">
        <v>61</v>
      </c>
      <c r="Q76" t="s">
        <v>27</v>
      </c>
      <c r="R76" t="s">
        <v>1682</v>
      </c>
      <c r="S76" s="7">
        <f>S77</f>
        <v>14.134650049999999</v>
      </c>
      <c r="T76" s="7">
        <f t="shared" ref="T76:AI76" si="19">T77</f>
        <v>0.27255254200000001</v>
      </c>
      <c r="U76" s="7">
        <f t="shared" si="19"/>
        <v>44.332138460000003</v>
      </c>
      <c r="V76" s="7">
        <f t="shared" si="19"/>
        <v>12.202738139999999</v>
      </c>
      <c r="W76" s="7">
        <f t="shared" si="19"/>
        <v>2.863401364</v>
      </c>
      <c r="X76" s="7">
        <f t="shared" si="19"/>
        <v>0.500107313</v>
      </c>
      <c r="Y76" s="7">
        <f t="shared" si="19"/>
        <v>8.5001998820000004</v>
      </c>
      <c r="Z76" s="7">
        <f t="shared" si="19"/>
        <v>17.26781819</v>
      </c>
      <c r="AA76" s="7">
        <f t="shared" si="19"/>
        <v>20</v>
      </c>
      <c r="AB76" s="7" t="str">
        <f t="shared" si="19"/>
        <v>Demersal</v>
      </c>
      <c r="AC76" s="7" t="str">
        <f t="shared" si="19"/>
        <v>Boarfish</v>
      </c>
      <c r="AD76" s="7" t="str">
        <f t="shared" si="19"/>
        <v>Demersal</v>
      </c>
      <c r="AE76" s="7" t="str">
        <f t="shared" si="19"/>
        <v>Demersal</v>
      </c>
      <c r="AF76" s="7" t="str">
        <f t="shared" si="19"/>
        <v>Perciformes</v>
      </c>
      <c r="AG76" s="7" t="str">
        <f t="shared" si="19"/>
        <v>Other</v>
      </c>
      <c r="AH76" s="7" t="str">
        <f t="shared" si="19"/>
        <v>Demersal</v>
      </c>
      <c r="AI76" s="7">
        <f t="shared" si="19"/>
        <v>20</v>
      </c>
    </row>
    <row r="77" spans="1:35" hidden="1" x14ac:dyDescent="0.25">
      <c r="A77">
        <v>127419</v>
      </c>
      <c r="B77" t="s">
        <v>299</v>
      </c>
      <c r="C77" t="s">
        <v>51</v>
      </c>
      <c r="D77" t="s">
        <v>19</v>
      </c>
      <c r="E77" t="s">
        <v>20</v>
      </c>
      <c r="F77" t="s">
        <v>21</v>
      </c>
      <c r="G77" t="s">
        <v>30</v>
      </c>
      <c r="H77" t="s">
        <v>298</v>
      </c>
      <c r="I77" t="s">
        <v>300</v>
      </c>
      <c r="J77" t="s">
        <v>33</v>
      </c>
      <c r="K77" t="s">
        <v>301</v>
      </c>
      <c r="L77">
        <v>30</v>
      </c>
      <c r="M77">
        <v>1.1000000000000001</v>
      </c>
      <c r="N77">
        <v>2.75E-2</v>
      </c>
      <c r="O77">
        <v>2.78</v>
      </c>
      <c r="P77" t="s">
        <v>35</v>
      </c>
      <c r="Q77" t="s">
        <v>27</v>
      </c>
      <c r="R77" t="s">
        <v>1682</v>
      </c>
      <c r="S77" s="1">
        <f>VLOOKUP($B77,traits_by_species_Mar2019!$A$2:$T$437,5,FALSE)</f>
        <v>14.134650049999999</v>
      </c>
      <c r="T77" s="1">
        <f>VLOOKUP($B77,traits_by_species_Mar2019!$A$2:$T$437,6,FALSE)</f>
        <v>0.27255254200000001</v>
      </c>
      <c r="U77" s="1">
        <f>VLOOKUP($B77,traits_by_species_Mar2019!$A$2:$T$437,7,FALSE)</f>
        <v>44.332138460000003</v>
      </c>
      <c r="V77" s="1">
        <f>VLOOKUP($B77,traits_by_species_Mar2019!$A$2:$T$437,8,FALSE)</f>
        <v>12.202738139999999</v>
      </c>
      <c r="W77" s="1">
        <f>VLOOKUP($B77,traits_by_species_Mar2019!$A$2:$T$437,9,FALSE)</f>
        <v>2.863401364</v>
      </c>
      <c r="X77" s="1">
        <f>VLOOKUP($B77,traits_by_species_Mar2019!$A$2:$T$437,10,FALSE)</f>
        <v>0.500107313</v>
      </c>
      <c r="Y77" s="1">
        <f>VLOOKUP($B77,traits_by_species_Mar2019!$A$2:$T$437,11,FALSE)</f>
        <v>8.5001998820000004</v>
      </c>
      <c r="Z77" s="1">
        <f>VLOOKUP($B77,traits_by_species_Mar2019!$A$2:$T$437,12,FALSE)</f>
        <v>17.26781819</v>
      </c>
      <c r="AA77" s="3">
        <f>VLOOKUP($B77,traits_by_species_Mar2019!$A$2:$T$437,13,FALSE)</f>
        <v>20</v>
      </c>
      <c r="AB77" s="1" t="str">
        <f>VLOOKUP($B77,traits_by_species_Mar2019!$A$2:$T$437,14,FALSE)</f>
        <v>Demersal</v>
      </c>
      <c r="AC77" s="1" t="str">
        <f>VLOOKUP($B77,traits_by_species_Mar2019!$A$2:$T$437,15,FALSE)</f>
        <v>Boarfish</v>
      </c>
      <c r="AD77" s="1" t="str">
        <f>VLOOKUP($B77,traits_by_species_Mar2019!$A$2:$T$437,16,FALSE)</f>
        <v>Demersal</v>
      </c>
      <c r="AE77" s="1" t="str">
        <f>VLOOKUP($B77,traits_by_species_Mar2019!$A$2:$T$437,17,FALSE)</f>
        <v>Demersal</v>
      </c>
      <c r="AF77" s="1" t="str">
        <f>VLOOKUP($B77,traits_by_species_Mar2019!$A$2:$T$437,18,FALSE)</f>
        <v>Perciformes</v>
      </c>
      <c r="AG77" s="1" t="str">
        <f>VLOOKUP($B77,traits_by_species_Mar2019!$A$2:$T$437,19,FALSE)</f>
        <v>Other</v>
      </c>
      <c r="AH77" s="1" t="str">
        <f>VLOOKUP($B77,traits_by_species_Mar2019!$A$2:$T$437,20,FALSE)</f>
        <v>Demersal</v>
      </c>
      <c r="AI77" s="1">
        <f>IF(ISNA(VLOOKUP($B77,traits_by_species_Mar2019!$A$2:$T$437,13,FALSE)),L77,VLOOKUP($B77,traits_by_species_Mar2019!$A$2:$T$437,13,FALSE))</f>
        <v>20</v>
      </c>
    </row>
    <row r="78" spans="1:35" hidden="1" x14ac:dyDescent="0.25">
      <c r="A78">
        <v>126806</v>
      </c>
      <c r="B78" t="s">
        <v>302</v>
      </c>
      <c r="C78" t="s">
        <v>303</v>
      </c>
      <c r="D78" t="s">
        <v>19</v>
      </c>
      <c r="E78" t="s">
        <v>20</v>
      </c>
      <c r="F78" t="s">
        <v>21</v>
      </c>
      <c r="G78" t="s">
        <v>30</v>
      </c>
      <c r="H78" t="s">
        <v>304</v>
      </c>
      <c r="I78" t="s">
        <v>305</v>
      </c>
      <c r="J78" t="s">
        <v>33</v>
      </c>
      <c r="K78" t="s">
        <v>306</v>
      </c>
      <c r="L78">
        <v>60</v>
      </c>
      <c r="M78">
        <v>1.1100000000000001</v>
      </c>
      <c r="N78">
        <v>2.5100000000000001E-2</v>
      </c>
      <c r="O78">
        <v>2.77</v>
      </c>
      <c r="P78" t="s">
        <v>35</v>
      </c>
      <c r="Q78" t="s">
        <v>27</v>
      </c>
      <c r="R78" t="s">
        <v>1682</v>
      </c>
      <c r="S78" s="1">
        <f>VLOOKUP($B78,traits_by_species_Mar2019!$A$2:$T$437,5,FALSE)</f>
        <v>48.243355880000003</v>
      </c>
      <c r="T78" s="1">
        <f>VLOOKUP($B78,traits_by_species_Mar2019!$A$2:$T$437,6,FALSE)</f>
        <v>0.26135829300000002</v>
      </c>
      <c r="U78" s="1">
        <f>VLOOKUP($B78,traits_by_species_Mar2019!$A$2:$T$437,7,FALSE)</f>
        <v>2033.9965110000001</v>
      </c>
      <c r="V78" s="1">
        <f>VLOOKUP($B78,traits_by_species_Mar2019!$A$2:$T$437,8,FALSE)</f>
        <v>8.6558376030000002</v>
      </c>
      <c r="W78" s="1">
        <f>VLOOKUP($B78,traits_by_species_Mar2019!$A$2:$T$437,9,FALSE)</f>
        <v>2.6000722889999999</v>
      </c>
      <c r="X78" s="1">
        <f>VLOOKUP($B78,traits_by_species_Mar2019!$A$2:$T$437,10,FALSE)</f>
        <v>0.78482355000000004</v>
      </c>
      <c r="Y78" s="1">
        <f>VLOOKUP($B78,traits_by_species_Mar2019!$A$2:$T$437,11,FALSE)</f>
        <v>23.178690549999999</v>
      </c>
      <c r="Z78" s="1">
        <f>VLOOKUP($B78,traits_by_species_Mar2019!$A$2:$T$437,12,FALSE)</f>
        <v>22.964996020000001</v>
      </c>
      <c r="AA78" s="3">
        <f>VLOOKUP($B78,traits_by_species_Mar2019!$A$2:$T$437,13,FALSE)</f>
        <v>39</v>
      </c>
      <c r="AB78" s="1" t="str">
        <f>VLOOKUP($B78,traits_by_species_Mar2019!$A$2:$T$437,14,FALSE)</f>
        <v>Benthopelagic</v>
      </c>
      <c r="AC78" s="1" t="str">
        <f>VLOOKUP($B78,traits_by_species_Mar2019!$A$2:$T$437,15,FALSE)</f>
        <v>False scad</v>
      </c>
      <c r="AD78" s="1">
        <f>VLOOKUP($B78,traits_by_species_Mar2019!$A$2:$T$437,16,FALSE)</f>
        <v>0</v>
      </c>
      <c r="AE78" s="1" t="str">
        <f>VLOOKUP($B78,traits_by_species_Mar2019!$A$2:$T$437,17,FALSE)</f>
        <v>Demersal</v>
      </c>
      <c r="AF78" s="1" t="str">
        <f>VLOOKUP($B78,traits_by_species_Mar2019!$A$2:$T$437,18,FALSE)</f>
        <v>Perciformes</v>
      </c>
      <c r="AG78" s="1" t="str">
        <f>VLOOKUP($B78,traits_by_species_Mar2019!$A$2:$T$437,19,FALSE)</f>
        <v>Other</v>
      </c>
      <c r="AH78" s="1" t="str">
        <f>VLOOKUP($B78,traits_by_species_Mar2019!$A$2:$T$437,20,FALSE)</f>
        <v>Demersal</v>
      </c>
      <c r="AI78" s="1">
        <f>IF(ISNA(VLOOKUP($B78,traits_by_species_Mar2019!$A$2:$T$437,13,FALSE)),L78,VLOOKUP($B78,traits_by_species_Mar2019!$A$2:$T$437,13,FALSE))</f>
        <v>39</v>
      </c>
    </row>
    <row r="79" spans="1:35" hidden="1" x14ac:dyDescent="0.25">
      <c r="A79">
        <v>126661</v>
      </c>
      <c r="B79" t="s">
        <v>307</v>
      </c>
      <c r="C79" t="s">
        <v>308</v>
      </c>
      <c r="D79" t="s">
        <v>19</v>
      </c>
      <c r="E79" t="s">
        <v>20</v>
      </c>
      <c r="F79" t="s">
        <v>21</v>
      </c>
      <c r="G79" t="s">
        <v>206</v>
      </c>
      <c r="H79" t="s">
        <v>309</v>
      </c>
      <c r="I79" t="s">
        <v>310</v>
      </c>
      <c r="J79" t="s">
        <v>33</v>
      </c>
      <c r="K79" t="s">
        <v>311</v>
      </c>
      <c r="L79">
        <v>20.8</v>
      </c>
      <c r="M79">
        <v>7.19</v>
      </c>
      <c r="N79">
        <v>1.0200000000000001E-3</v>
      </c>
      <c r="O79">
        <v>3.06</v>
      </c>
      <c r="P79" t="s">
        <v>210</v>
      </c>
      <c r="Q79" t="s">
        <v>27</v>
      </c>
      <c r="R79" t="s">
        <v>1682</v>
      </c>
      <c r="S79" s="1">
        <f>VLOOKUP($B79,traits_by_species_Mar2019!$A$2:$T$437,5,FALSE)</f>
        <v>36.855349029999999</v>
      </c>
      <c r="T79" s="1">
        <f>VLOOKUP($B79,traits_by_species_Mar2019!$A$2:$T$437,6,FALSE)</f>
        <v>0.32089184100000001</v>
      </c>
      <c r="U79" s="1">
        <f>VLOOKUP($B79,traits_by_species_Mar2019!$A$2:$T$437,7,FALSE)</f>
        <v>379.17638460000001</v>
      </c>
      <c r="V79" s="1">
        <f>VLOOKUP($B79,traits_by_species_Mar2019!$A$2:$T$437,8,FALSE)</f>
        <v>8.7353818069999996</v>
      </c>
      <c r="W79" s="1">
        <f>VLOOKUP($B79,traits_by_species_Mar2019!$A$2:$T$437,9,FALSE)</f>
        <v>2.5273573859999998</v>
      </c>
      <c r="X79" s="1">
        <f>VLOOKUP($B79,traits_by_species_Mar2019!$A$2:$T$437,10,FALSE)</f>
        <v>0.55662236200000004</v>
      </c>
      <c r="Y79" s="1">
        <f>VLOOKUP($B79,traits_by_species_Mar2019!$A$2:$T$437,11,FALSE)</f>
        <v>20.819943259999999</v>
      </c>
      <c r="Z79" s="1">
        <f>VLOOKUP($B79,traits_by_species_Mar2019!$A$2:$T$437,12,FALSE)</f>
        <v>14.82918514</v>
      </c>
      <c r="AA79" s="3">
        <f>VLOOKUP($B79,traits_by_species_Mar2019!$A$2:$T$437,13,FALSE)</f>
        <v>22</v>
      </c>
      <c r="AB79" s="1" t="str">
        <f>VLOOKUP($B79,traits_by_species_Mar2019!$A$2:$T$437,14,FALSE)</f>
        <v>Demersal</v>
      </c>
      <c r="AC79" s="1" t="str">
        <f>VLOOKUP($B79,traits_by_species_Mar2019!$A$2:$T$437,15,FALSE)</f>
        <v>Pearl fish</v>
      </c>
      <c r="AD79" s="1">
        <f>VLOOKUP($B79,traits_by_species_Mar2019!$A$2:$T$437,16,FALSE)</f>
        <v>0</v>
      </c>
      <c r="AE79" s="1" t="str">
        <f>VLOOKUP($B79,traits_by_species_Mar2019!$A$2:$T$437,17,FALSE)</f>
        <v>Demersal</v>
      </c>
      <c r="AF79" s="1" t="str">
        <f>VLOOKUP($B79,traits_by_species_Mar2019!$A$2:$T$437,18,FALSE)</f>
        <v>Ophidiiformes</v>
      </c>
      <c r="AG79" s="1" t="str">
        <f>VLOOKUP($B79,traits_by_species_Mar2019!$A$2:$T$437,19,FALSE)</f>
        <v>Other</v>
      </c>
      <c r="AH79" s="1" t="str">
        <f>VLOOKUP($B79,traits_by_species_Mar2019!$A$2:$T$437,20,FALSE)</f>
        <v>Demersal</v>
      </c>
      <c r="AI79" s="1">
        <f>IF(ISNA(VLOOKUP($B79,traits_by_species_Mar2019!$A$2:$T$437,13,FALSE)),L79,VLOOKUP($B79,traits_by_species_Mar2019!$A$2:$T$437,13,FALSE))</f>
        <v>22</v>
      </c>
    </row>
    <row r="80" spans="1:35" hidden="1" x14ac:dyDescent="0.25">
      <c r="A80">
        <v>126656</v>
      </c>
      <c r="B80" t="s">
        <v>312</v>
      </c>
      <c r="C80" t="s">
        <v>313</v>
      </c>
      <c r="D80" t="s">
        <v>19</v>
      </c>
      <c r="E80" t="s">
        <v>20</v>
      </c>
      <c r="F80" t="s">
        <v>21</v>
      </c>
      <c r="G80" t="s">
        <v>206</v>
      </c>
      <c r="H80" t="s">
        <v>207</v>
      </c>
      <c r="I80" t="s">
        <v>314</v>
      </c>
      <c r="J80" t="s">
        <v>33</v>
      </c>
      <c r="K80" t="s">
        <v>209</v>
      </c>
      <c r="L80">
        <v>12</v>
      </c>
      <c r="M80">
        <v>6.5</v>
      </c>
      <c r="N80">
        <v>3.8899999999999998E-3</v>
      </c>
      <c r="O80">
        <v>3.12</v>
      </c>
      <c r="P80" t="s">
        <v>210</v>
      </c>
      <c r="Q80" t="s">
        <v>27</v>
      </c>
      <c r="R80" t="s">
        <v>1682</v>
      </c>
      <c r="S80" s="1">
        <f>VLOOKUP($B80,traits_by_species_Mar2019!$A$2:$T$437,5,FALSE)</f>
        <v>11.78659579</v>
      </c>
      <c r="T80" s="1">
        <f>VLOOKUP($B80,traits_by_species_Mar2019!$A$2:$T$437,6,FALSE)</f>
        <v>0.71872007800000004</v>
      </c>
      <c r="U80" s="1">
        <f>VLOOKUP($B80,traits_by_species_Mar2019!$A$2:$T$437,7,FALSE)</f>
        <v>12.904727060000001</v>
      </c>
      <c r="V80" s="1">
        <f>VLOOKUP($B80,traits_by_species_Mar2019!$A$2:$T$437,8,FALSE)</f>
        <v>4.2565647499999999</v>
      </c>
      <c r="W80" s="1">
        <f>VLOOKUP($B80,traits_by_species_Mar2019!$A$2:$T$437,9,FALSE)</f>
        <v>1.196215222</v>
      </c>
      <c r="X80" s="1">
        <f>VLOOKUP($B80,traits_by_species_Mar2019!$A$2:$T$437,10,FALSE)</f>
        <v>1.218250023</v>
      </c>
      <c r="Y80" s="1">
        <f>VLOOKUP($B80,traits_by_species_Mar2019!$A$2:$T$437,11,FALSE)</f>
        <v>7.5070325379999998</v>
      </c>
      <c r="Z80" s="1">
        <f>VLOOKUP($B80,traits_by_species_Mar2019!$A$2:$T$437,12,FALSE)</f>
        <v>14.38516551</v>
      </c>
      <c r="AA80" s="3">
        <f>VLOOKUP($B80,traits_by_species_Mar2019!$A$2:$T$437,13,FALSE)</f>
        <v>16</v>
      </c>
      <c r="AB80" s="1" t="str">
        <f>VLOOKUP($B80,traits_by_species_Mar2019!$A$2:$T$437,14,FALSE)</f>
        <v>Bathydemersal</v>
      </c>
      <c r="AC80" s="1" t="str">
        <f>VLOOKUP($B80,traits_by_species_Mar2019!$A$2:$T$437,15,FALSE)</f>
        <v>Pearl fish</v>
      </c>
      <c r="AD80" s="1">
        <f>VLOOKUP($B80,traits_by_species_Mar2019!$A$2:$T$437,16,FALSE)</f>
        <v>0</v>
      </c>
      <c r="AE80" s="1" t="str">
        <f>VLOOKUP($B80,traits_by_species_Mar2019!$A$2:$T$437,17,FALSE)</f>
        <v>Demersal</v>
      </c>
      <c r="AF80" s="1" t="str">
        <f>VLOOKUP($B80,traits_by_species_Mar2019!$A$2:$T$437,18,FALSE)</f>
        <v>Ophidiiformes</v>
      </c>
      <c r="AG80" s="1" t="str">
        <f>VLOOKUP($B80,traits_by_species_Mar2019!$A$2:$T$437,19,FALSE)</f>
        <v>Other</v>
      </c>
      <c r="AH80" s="1" t="str">
        <f>VLOOKUP($B80,traits_by_species_Mar2019!$A$2:$T$437,20,FALSE)</f>
        <v>Demersal</v>
      </c>
      <c r="AI80" s="1">
        <f>IF(ISNA(VLOOKUP($B80,traits_by_species_Mar2019!$A$2:$T$437,13,FALSE)),L80,VLOOKUP($B80,traits_by_species_Mar2019!$A$2:$T$437,13,FALSE))</f>
        <v>16</v>
      </c>
    </row>
    <row r="81" spans="1:35" hidden="1" x14ac:dyDescent="0.25">
      <c r="A81">
        <v>126961</v>
      </c>
      <c r="B81" t="s">
        <v>315</v>
      </c>
      <c r="C81" t="s">
        <v>51</v>
      </c>
      <c r="D81" t="s">
        <v>19</v>
      </c>
      <c r="E81" t="s">
        <v>20</v>
      </c>
      <c r="F81" t="s">
        <v>21</v>
      </c>
      <c r="G81" t="s">
        <v>30</v>
      </c>
      <c r="H81" t="s">
        <v>31</v>
      </c>
      <c r="I81" t="s">
        <v>316</v>
      </c>
      <c r="J81" t="s">
        <v>33</v>
      </c>
      <c r="K81" t="s">
        <v>317</v>
      </c>
      <c r="L81">
        <v>18</v>
      </c>
      <c r="M81">
        <v>0.8</v>
      </c>
      <c r="N81">
        <v>4.7000000000000002E-3</v>
      </c>
      <c r="O81">
        <v>3.23</v>
      </c>
      <c r="P81" t="s">
        <v>35</v>
      </c>
      <c r="Q81" t="s">
        <v>27</v>
      </c>
      <c r="R81" t="s">
        <v>1682</v>
      </c>
      <c r="S81" s="1">
        <f>VLOOKUP($B81,traits_by_species_Mar2019!$A$2:$T$437,5,FALSE)</f>
        <v>13.92255733</v>
      </c>
      <c r="T81" s="1">
        <f>VLOOKUP($B81,traits_by_species_Mar2019!$A$2:$T$437,6,FALSE)</f>
        <v>0.58909686900000002</v>
      </c>
      <c r="U81" s="1">
        <f>VLOOKUP($B81,traits_by_species_Mar2019!$A$2:$T$437,7,FALSE)</f>
        <v>23.180088359999999</v>
      </c>
      <c r="V81" s="1">
        <f>VLOOKUP($B81,traits_by_species_Mar2019!$A$2:$T$437,8,FALSE)</f>
        <v>6.2435224480000002</v>
      </c>
      <c r="W81" s="1">
        <f>VLOOKUP($B81,traits_by_species_Mar2019!$A$2:$T$437,9,FALSE)</f>
        <v>1.4640952739999999</v>
      </c>
      <c r="X81" s="1">
        <f>VLOOKUP($B81,traits_by_species_Mar2019!$A$2:$T$437,10,FALSE)</f>
        <v>0.88553272900000002</v>
      </c>
      <c r="Y81" s="1">
        <f>VLOOKUP($B81,traits_by_species_Mar2019!$A$2:$T$437,11,FALSE)</f>
        <v>8.5842580450000003</v>
      </c>
      <c r="Z81" s="1">
        <f>VLOOKUP($B81,traits_by_species_Mar2019!$A$2:$T$437,12,FALSE)</f>
        <v>13.17460159</v>
      </c>
      <c r="AA81" s="3">
        <f>VLOOKUP($B81,traits_by_species_Mar2019!$A$2:$T$437,13,FALSE)</f>
        <v>19</v>
      </c>
      <c r="AB81" s="1" t="str">
        <f>VLOOKUP($B81,traits_by_species_Mar2019!$A$2:$T$437,14,FALSE)</f>
        <v>Demersal</v>
      </c>
      <c r="AC81" s="1" t="str">
        <f>VLOOKUP($B81,traits_by_species_Mar2019!$A$2:$T$437,15,FALSE)</f>
        <v>Rock cook</v>
      </c>
      <c r="AD81" s="1">
        <f>VLOOKUP($B81,traits_by_species_Mar2019!$A$2:$T$437,16,FALSE)</f>
        <v>0</v>
      </c>
      <c r="AE81" s="1" t="str">
        <f>VLOOKUP($B81,traits_by_species_Mar2019!$A$2:$T$437,17,FALSE)</f>
        <v>Demersal</v>
      </c>
      <c r="AF81" s="1" t="str">
        <f>VLOOKUP($B81,traits_by_species_Mar2019!$A$2:$T$437,18,FALSE)</f>
        <v>Perciformes</v>
      </c>
      <c r="AG81" s="1" t="str">
        <f>VLOOKUP($B81,traits_by_species_Mar2019!$A$2:$T$437,19,FALSE)</f>
        <v>Other</v>
      </c>
      <c r="AH81" s="1" t="str">
        <f>VLOOKUP($B81,traits_by_species_Mar2019!$A$2:$T$437,20,FALSE)</f>
        <v>Demersal</v>
      </c>
      <c r="AI81" s="1">
        <f>IF(ISNA(VLOOKUP($B81,traits_by_species_Mar2019!$A$2:$T$437,13,FALSE)),L81,VLOOKUP($B81,traits_by_species_Mar2019!$A$2:$T$437,13,FALSE))</f>
        <v>19</v>
      </c>
    </row>
    <row r="82" spans="1:35" hidden="1" x14ac:dyDescent="0.25">
      <c r="A82">
        <v>125526</v>
      </c>
      <c r="B82" t="s">
        <v>318</v>
      </c>
      <c r="C82" t="s">
        <v>58</v>
      </c>
      <c r="D82" t="s">
        <v>19</v>
      </c>
      <c r="E82" t="s">
        <v>20</v>
      </c>
      <c r="F82" t="s">
        <v>21</v>
      </c>
      <c r="G82" t="s">
        <v>30</v>
      </c>
      <c r="H82" t="s">
        <v>318</v>
      </c>
      <c r="I82">
        <v>0</v>
      </c>
      <c r="J82" t="s">
        <v>60</v>
      </c>
      <c r="K82" t="s">
        <v>25</v>
      </c>
      <c r="L82">
        <v>150</v>
      </c>
      <c r="M82">
        <v>0</v>
      </c>
      <c r="N82">
        <v>9.8484030000000004E-3</v>
      </c>
      <c r="O82">
        <v>3.1219999999999999</v>
      </c>
      <c r="P82" t="s">
        <v>61</v>
      </c>
      <c r="Q82" t="s">
        <v>27</v>
      </c>
      <c r="R82" t="s">
        <v>1695</v>
      </c>
      <c r="S82" s="7">
        <f>AVERAGE(S83,S441,S442)</f>
        <v>47.32702480999999</v>
      </c>
      <c r="T82" s="7">
        <f t="shared" ref="T82:AI82" si="20">AVERAGE(T83,T441,T442)</f>
        <v>0.28470677500000002</v>
      </c>
      <c r="U82" s="7">
        <f t="shared" si="20"/>
        <v>1346.301138</v>
      </c>
      <c r="V82" s="7">
        <f t="shared" si="20"/>
        <v>10.7038666</v>
      </c>
      <c r="W82" s="7">
        <f t="shared" si="20"/>
        <v>2.7045650779999999</v>
      </c>
      <c r="X82" s="7">
        <f t="shared" si="20"/>
        <v>0.47657416700000005</v>
      </c>
      <c r="Y82" s="7">
        <f t="shared" si="20"/>
        <v>26.121456729999995</v>
      </c>
      <c r="Z82" s="7">
        <f t="shared" si="20"/>
        <v>15.875818150000001</v>
      </c>
      <c r="AA82" s="7">
        <f t="shared" si="20"/>
        <v>54</v>
      </c>
      <c r="AB82" s="1" t="str">
        <f>AB83</f>
        <v>Bathypelagic</v>
      </c>
      <c r="AC82" s="7" t="s">
        <v>2134</v>
      </c>
      <c r="AD82" s="1">
        <f t="shared" ref="AD82:AH82" si="21">AD83</f>
        <v>0</v>
      </c>
      <c r="AE82" s="1" t="s">
        <v>1695</v>
      </c>
      <c r="AF82" s="1" t="str">
        <f t="shared" si="21"/>
        <v>Perciformes</v>
      </c>
      <c r="AG82" s="1" t="str">
        <f t="shared" si="21"/>
        <v>Other</v>
      </c>
      <c r="AH82" s="1" t="str">
        <f t="shared" si="21"/>
        <v>Pelagic</v>
      </c>
      <c r="AI82" s="7">
        <f t="shared" si="20"/>
        <v>54</v>
      </c>
    </row>
    <row r="83" spans="1:35" hidden="1" x14ac:dyDescent="0.25">
      <c r="A83">
        <v>126831</v>
      </c>
      <c r="B83" t="s">
        <v>319</v>
      </c>
      <c r="C83" t="s">
        <v>320</v>
      </c>
      <c r="D83" t="s">
        <v>19</v>
      </c>
      <c r="E83" t="s">
        <v>20</v>
      </c>
      <c r="F83" t="s">
        <v>21</v>
      </c>
      <c r="G83" t="s">
        <v>30</v>
      </c>
      <c r="H83" t="s">
        <v>318</v>
      </c>
      <c r="I83" t="s">
        <v>321</v>
      </c>
      <c r="J83" t="s">
        <v>33</v>
      </c>
      <c r="K83" t="s">
        <v>322</v>
      </c>
      <c r="L83">
        <v>150</v>
      </c>
      <c r="M83">
        <v>2.3199999999999998</v>
      </c>
      <c r="N83">
        <v>2.3999999999999998E-3</v>
      </c>
      <c r="O83">
        <v>3.3460000000000001</v>
      </c>
      <c r="P83" t="s">
        <v>35</v>
      </c>
      <c r="Q83" t="s">
        <v>27</v>
      </c>
      <c r="R83" t="s">
        <v>1695</v>
      </c>
      <c r="S83" s="1">
        <f>VLOOKUP($B83,traits_by_species_Mar2019!$A$2:$T$437,5,FALSE)</f>
        <v>47.327024809999998</v>
      </c>
      <c r="T83" s="1">
        <f>VLOOKUP($B83,traits_by_species_Mar2019!$A$2:$T$437,6,FALSE)</f>
        <v>0.28470677500000002</v>
      </c>
      <c r="U83" s="1">
        <f>VLOOKUP($B83,traits_by_species_Mar2019!$A$2:$T$437,7,FALSE)</f>
        <v>1346.301138</v>
      </c>
      <c r="V83" s="1">
        <f>VLOOKUP($B83,traits_by_species_Mar2019!$A$2:$T$437,8,FALSE)</f>
        <v>10.7038666</v>
      </c>
      <c r="W83" s="1">
        <f>VLOOKUP($B83,traits_by_species_Mar2019!$A$2:$T$437,9,FALSE)</f>
        <v>2.7045650779999999</v>
      </c>
      <c r="X83" s="1">
        <f>VLOOKUP($B83,traits_by_species_Mar2019!$A$2:$T$437,10,FALSE)</f>
        <v>0.47657416699999999</v>
      </c>
      <c r="Y83" s="1">
        <f>VLOOKUP($B83,traits_by_species_Mar2019!$A$2:$T$437,11,FALSE)</f>
        <v>26.121456729999998</v>
      </c>
      <c r="Z83" s="1">
        <f>VLOOKUP($B83,traits_by_species_Mar2019!$A$2:$T$437,12,FALSE)</f>
        <v>15.875818150000001</v>
      </c>
      <c r="AA83" s="3">
        <f>VLOOKUP($B83,traits_by_species_Mar2019!$A$2:$T$437,13,FALSE)</f>
        <v>94</v>
      </c>
      <c r="AB83" s="1" t="str">
        <f>VLOOKUP($B83,traits_by_species_Mar2019!$A$2:$T$437,14,FALSE)</f>
        <v>Bathypelagic</v>
      </c>
      <c r="AC83" s="1" t="str">
        <f>VLOOKUP($B83,traits_by_species_Mar2019!$A$2:$T$437,15,FALSE)</f>
        <v>Rudderfish</v>
      </c>
      <c r="AD83" s="1">
        <f>VLOOKUP($B83,traits_by_species_Mar2019!$A$2:$T$437,16,FALSE)</f>
        <v>0</v>
      </c>
      <c r="AE83" s="1" t="s">
        <v>1695</v>
      </c>
      <c r="AF83" s="1" t="str">
        <f>VLOOKUP($B83,traits_by_species_Mar2019!$A$2:$T$437,18,FALSE)</f>
        <v>Perciformes</v>
      </c>
      <c r="AG83" s="1" t="str">
        <f>VLOOKUP($B83,traits_by_species_Mar2019!$A$2:$T$437,19,FALSE)</f>
        <v>Other</v>
      </c>
      <c r="AH83" s="1" t="str">
        <f>VLOOKUP($B83,traits_by_species_Mar2019!$A$2:$T$437,20,FALSE)</f>
        <v>Pelagic</v>
      </c>
      <c r="AI83" s="1">
        <f>IF(ISNA(VLOOKUP($B83,traits_by_species_Mar2019!$A$2:$T$437,13,FALSE)),L83,VLOOKUP($B83,traits_by_species_Mar2019!$A$2:$T$437,13,FALSE))</f>
        <v>94</v>
      </c>
    </row>
    <row r="84" spans="1:35" hidden="1" x14ac:dyDescent="0.25">
      <c r="A84">
        <v>105899</v>
      </c>
      <c r="B84" t="s">
        <v>323</v>
      </c>
      <c r="C84" t="s">
        <v>324</v>
      </c>
      <c r="D84" t="s">
        <v>19</v>
      </c>
      <c r="E84" t="s">
        <v>20</v>
      </c>
      <c r="F84" t="s">
        <v>44</v>
      </c>
      <c r="G84" t="s">
        <v>325</v>
      </c>
      <c r="H84" t="s">
        <v>326</v>
      </c>
      <c r="I84" t="s">
        <v>327</v>
      </c>
      <c r="J84" t="s">
        <v>33</v>
      </c>
      <c r="K84" t="s">
        <v>328</v>
      </c>
      <c r="L84">
        <v>170</v>
      </c>
      <c r="M84">
        <v>36</v>
      </c>
      <c r="N84">
        <v>2.3E-3</v>
      </c>
      <c r="O84">
        <v>3.21</v>
      </c>
      <c r="P84" t="s">
        <v>35</v>
      </c>
      <c r="Q84" s="51" t="s">
        <v>73</v>
      </c>
      <c r="R84" t="s">
        <v>1682</v>
      </c>
      <c r="S84" s="1">
        <f>VLOOKUP($B84,traits_by_species_Mar2019!$A$2:$T$437,5,FALSE)</f>
        <v>123.2120879</v>
      </c>
      <c r="T84" s="1">
        <f>VLOOKUP($B84,traits_by_species_Mar2019!$A$2:$T$437,6,FALSE)</f>
        <v>6.7168202999999996E-2</v>
      </c>
      <c r="U84" s="1">
        <f>VLOOKUP($B84,traits_by_species_Mar2019!$A$2:$T$437,7,FALSE)</f>
        <v>11634.9398</v>
      </c>
      <c r="V84" s="1">
        <f>VLOOKUP($B84,traits_by_species_Mar2019!$A$2:$T$437,8,FALSE)</f>
        <v>39.043334059999999</v>
      </c>
      <c r="W84" s="1">
        <f>VLOOKUP($B84,traits_by_species_Mar2019!$A$2:$T$437,9,FALSE)</f>
        <v>18.93804776</v>
      </c>
      <c r="X84" s="1">
        <f>VLOOKUP($B84,traits_by_species_Mar2019!$A$2:$T$437,10,FALSE)</f>
        <v>0.116013177</v>
      </c>
      <c r="Y84" s="1">
        <f>VLOOKUP($B84,traits_by_species_Mar2019!$A$2:$T$437,11,FALSE)</f>
        <v>85.819389439999995</v>
      </c>
      <c r="Z84" s="1">
        <f>VLOOKUP($B84,traits_by_species_Mar2019!$A$2:$T$437,12,FALSE)</f>
        <v>11.55938933</v>
      </c>
      <c r="AA84" s="3">
        <f>VLOOKUP($B84,traits_by_species_Mar2019!$A$2:$T$437,13,FALSE)</f>
        <v>109</v>
      </c>
      <c r="AB84" s="1" t="str">
        <f>VLOOKUP($B84,traits_by_species_Mar2019!$A$2:$T$437,14,FALSE)</f>
        <v>Bathydemersal</v>
      </c>
      <c r="AC84" s="1" t="str">
        <f>VLOOKUP($B84,traits_by_species_Mar2019!$A$2:$T$437,15,FALSE)</f>
        <v>Gulper shark</v>
      </c>
      <c r="AD84" s="1">
        <f>VLOOKUP($B84,traits_by_species_Mar2019!$A$2:$T$437,16,FALSE)</f>
        <v>0</v>
      </c>
      <c r="AE84" s="1" t="str">
        <f>VLOOKUP($B84,traits_by_species_Mar2019!$A$2:$T$437,17,FALSE)</f>
        <v>Demersal</v>
      </c>
      <c r="AF84" s="1" t="str">
        <f>VLOOKUP($B84,traits_by_species_Mar2019!$A$2:$T$437,18,FALSE)</f>
        <v>Squaliformes</v>
      </c>
      <c r="AG84" s="1" t="str">
        <f>VLOOKUP($B84,traits_by_species_Mar2019!$A$2:$T$437,19,FALSE)</f>
        <v>Elasmobranchii</v>
      </c>
      <c r="AH84" s="1" t="str">
        <f>VLOOKUP($B84,traits_by_species_Mar2019!$A$2:$T$437,20,FALSE)</f>
        <v>Demersal</v>
      </c>
      <c r="AI84" s="1">
        <f>IF(ISNA(VLOOKUP($B84,traits_by_species_Mar2019!$A$2:$T$437,13,FALSE)),L84,VLOOKUP($B84,traits_by_species_Mar2019!$A$2:$T$437,13,FALSE))</f>
        <v>109</v>
      </c>
    </row>
    <row r="85" spans="1:35" hidden="1" x14ac:dyDescent="0.25">
      <c r="A85">
        <v>105901</v>
      </c>
      <c r="B85" t="s">
        <v>329</v>
      </c>
      <c r="C85" t="s">
        <v>262</v>
      </c>
      <c r="D85" t="s">
        <v>19</v>
      </c>
      <c r="E85" t="s">
        <v>20</v>
      </c>
      <c r="F85" t="s">
        <v>44</v>
      </c>
      <c r="G85" t="s">
        <v>325</v>
      </c>
      <c r="H85" t="s">
        <v>326</v>
      </c>
      <c r="I85" t="s">
        <v>327</v>
      </c>
      <c r="J85" t="s">
        <v>33</v>
      </c>
      <c r="K85" t="s">
        <v>330</v>
      </c>
      <c r="L85">
        <v>164</v>
      </c>
      <c r="M85">
        <v>39</v>
      </c>
      <c r="N85">
        <v>1.4E-3</v>
      </c>
      <c r="O85">
        <v>3.31</v>
      </c>
      <c r="P85" t="s">
        <v>35</v>
      </c>
      <c r="Q85" t="s">
        <v>27</v>
      </c>
      <c r="R85" t="s">
        <v>1682</v>
      </c>
      <c r="S85" s="1">
        <f>VLOOKUP($B85,traits_by_species_Mar2019!$A$2:$T$437,5,FALSE)</f>
        <v>127.6639436</v>
      </c>
      <c r="T85" s="1">
        <f>VLOOKUP($B85,traits_by_species_Mar2019!$A$2:$T$437,6,FALSE)</f>
        <v>5.6511598000000003E-2</v>
      </c>
      <c r="U85" s="1">
        <f>VLOOKUP($B85,traits_by_species_Mar2019!$A$2:$T$437,7,FALSE)</f>
        <v>13443.443740000001</v>
      </c>
      <c r="V85" s="1">
        <f>VLOOKUP($B85,traits_by_species_Mar2019!$A$2:$T$437,8,FALSE)</f>
        <v>44.224443950000001</v>
      </c>
      <c r="W85" s="1">
        <f>VLOOKUP($B85,traits_by_species_Mar2019!$A$2:$T$437,9,FALSE)</f>
        <v>21.653783619999999</v>
      </c>
      <c r="X85" s="1">
        <f>VLOOKUP($B85,traits_by_species_Mar2019!$A$2:$T$437,10,FALSE)</f>
        <v>0.100626637</v>
      </c>
      <c r="Y85" s="1">
        <f>VLOOKUP($B85,traits_by_species_Mar2019!$A$2:$T$437,11,FALSE)</f>
        <v>88.042898030000003</v>
      </c>
      <c r="Z85" s="1">
        <f>VLOOKUP($B85,traits_by_species_Mar2019!$A$2:$T$437,12,FALSE)</f>
        <v>10.98465581</v>
      </c>
      <c r="AA85" s="3">
        <f>VLOOKUP($B85,traits_by_species_Mar2019!$A$2:$T$437,13,FALSE)</f>
        <v>112</v>
      </c>
      <c r="AB85" s="1" t="str">
        <f>VLOOKUP($B85,traits_by_species_Mar2019!$A$2:$T$437,14,FALSE)</f>
        <v>Bathydemersal</v>
      </c>
      <c r="AC85" s="1" t="str">
        <f>VLOOKUP($B85,traits_by_species_Mar2019!$A$2:$T$437,15,FALSE)</f>
        <v>Leafscale gulper shark</v>
      </c>
      <c r="AD85" s="1">
        <f>VLOOKUP($B85,traits_by_species_Mar2019!$A$2:$T$437,16,FALSE)</f>
        <v>0</v>
      </c>
      <c r="AE85" s="1" t="str">
        <f>VLOOKUP($B85,traits_by_species_Mar2019!$A$2:$T$437,17,FALSE)</f>
        <v>Demersal</v>
      </c>
      <c r="AF85" s="1" t="str">
        <f>VLOOKUP($B85,traits_by_species_Mar2019!$A$2:$T$437,18,FALSE)</f>
        <v>Squaliformes</v>
      </c>
      <c r="AG85" s="1" t="str">
        <f>VLOOKUP($B85,traits_by_species_Mar2019!$A$2:$T$437,19,FALSE)</f>
        <v>Elasmobranchii</v>
      </c>
      <c r="AH85" s="1" t="str">
        <f>VLOOKUP($B85,traits_by_species_Mar2019!$A$2:$T$437,20,FALSE)</f>
        <v>Demersal</v>
      </c>
      <c r="AI85" s="1">
        <f>IF(ISNA(VLOOKUP($B85,traits_by_species_Mar2019!$A$2:$T$437,13,FALSE)),L85,VLOOKUP($B85,traits_by_species_Mar2019!$A$2:$T$437,13,FALSE))</f>
        <v>112</v>
      </c>
    </row>
    <row r="86" spans="1:35" hidden="1" x14ac:dyDescent="0.25">
      <c r="A86">
        <v>105906</v>
      </c>
      <c r="B86" t="s">
        <v>331</v>
      </c>
      <c r="C86" t="s">
        <v>332</v>
      </c>
      <c r="D86" t="s">
        <v>19</v>
      </c>
      <c r="E86" t="s">
        <v>20</v>
      </c>
      <c r="F86" t="s">
        <v>44</v>
      </c>
      <c r="G86" t="s">
        <v>325</v>
      </c>
      <c r="H86" t="s">
        <v>333</v>
      </c>
      <c r="I86" t="s">
        <v>334</v>
      </c>
      <c r="J86" t="s">
        <v>33</v>
      </c>
      <c r="K86" t="s">
        <v>335</v>
      </c>
      <c r="L86">
        <v>107</v>
      </c>
      <c r="M86">
        <v>16</v>
      </c>
      <c r="N86">
        <v>8.9999999999999998E-4</v>
      </c>
      <c r="O86">
        <v>3.42</v>
      </c>
      <c r="P86" t="s">
        <v>35</v>
      </c>
      <c r="Q86" t="s">
        <v>27</v>
      </c>
      <c r="R86" t="s">
        <v>1682</v>
      </c>
      <c r="S86" s="1">
        <f>VLOOKUP($B86,traits_by_species_Mar2019!$A$2:$T$437,5,FALSE)</f>
        <v>100.6248002</v>
      </c>
      <c r="T86" s="1">
        <f>VLOOKUP($B86,traits_by_species_Mar2019!$A$2:$T$437,6,FALSE)</f>
        <v>7.8416062999999994E-2</v>
      </c>
      <c r="U86" s="1">
        <f>VLOOKUP($B86,traits_by_species_Mar2019!$A$2:$T$437,7,FALSE)</f>
        <v>6399.761966</v>
      </c>
      <c r="V86" s="1">
        <f>VLOOKUP($B86,traits_by_species_Mar2019!$A$2:$T$437,8,FALSE)</f>
        <v>34.498259699999998</v>
      </c>
      <c r="W86" s="1">
        <f>VLOOKUP($B86,traits_by_species_Mar2019!$A$2:$T$437,9,FALSE)</f>
        <v>16.787230910000002</v>
      </c>
      <c r="X86" s="1">
        <f>VLOOKUP($B86,traits_by_species_Mar2019!$A$2:$T$437,10,FALSE)</f>
        <v>0.13756912600000001</v>
      </c>
      <c r="Y86" s="1">
        <f>VLOOKUP($B86,traits_by_species_Mar2019!$A$2:$T$437,11,FALSE)</f>
        <v>70.289766630000003</v>
      </c>
      <c r="Z86" s="1">
        <f>VLOOKUP($B86,traits_by_species_Mar2019!$A$2:$T$437,12,FALSE)</f>
        <v>12.33773832</v>
      </c>
      <c r="AA86" s="3">
        <f>VLOOKUP($B86,traits_by_species_Mar2019!$A$2:$T$437,13,FALSE)</f>
        <v>19</v>
      </c>
      <c r="AB86" s="1" t="str">
        <f>VLOOKUP($B86,traits_by_species_Mar2019!$A$2:$T$437,14,FALSE)</f>
        <v>Bathydemersal</v>
      </c>
      <c r="AC86" s="1" t="str">
        <f>VLOOKUP($B86,traits_by_species_Mar2019!$A$2:$T$437,15,FALSE)</f>
        <v>Black dogfish</v>
      </c>
      <c r="AD86" s="1">
        <f>VLOOKUP($B86,traits_by_species_Mar2019!$A$2:$T$437,16,FALSE)</f>
        <v>0</v>
      </c>
      <c r="AE86" s="1" t="str">
        <f>VLOOKUP($B86,traits_by_species_Mar2019!$A$2:$T$437,17,FALSE)</f>
        <v>Demersal</v>
      </c>
      <c r="AF86" s="1" t="str">
        <f>VLOOKUP($B86,traits_by_species_Mar2019!$A$2:$T$437,18,FALSE)</f>
        <v>Squaliformes</v>
      </c>
      <c r="AG86" s="1" t="str">
        <f>VLOOKUP($B86,traits_by_species_Mar2019!$A$2:$T$437,19,FALSE)</f>
        <v>Elasmobranchii</v>
      </c>
      <c r="AH86" s="1" t="str">
        <f>VLOOKUP($B86,traits_by_species_Mar2019!$A$2:$T$437,20,FALSE)</f>
        <v>Demersal</v>
      </c>
      <c r="AI86" s="1">
        <f>IF(ISNA(VLOOKUP($B86,traits_by_species_Mar2019!$A$2:$T$437,13,FALSE)),L86,VLOOKUP($B86,traits_by_species_Mar2019!$A$2:$T$437,13,FALSE))</f>
        <v>19</v>
      </c>
    </row>
    <row r="87" spans="1:35" hidden="1" x14ac:dyDescent="0.25">
      <c r="A87">
        <v>105907</v>
      </c>
      <c r="B87" t="s">
        <v>336</v>
      </c>
      <c r="C87" t="s">
        <v>337</v>
      </c>
      <c r="D87" t="s">
        <v>19</v>
      </c>
      <c r="E87" t="s">
        <v>20</v>
      </c>
      <c r="F87" t="s">
        <v>44</v>
      </c>
      <c r="G87" t="s">
        <v>325</v>
      </c>
      <c r="H87" t="s">
        <v>338</v>
      </c>
      <c r="I87" t="s">
        <v>339</v>
      </c>
      <c r="J87" t="s">
        <v>33</v>
      </c>
      <c r="K87" t="s">
        <v>340</v>
      </c>
      <c r="L87">
        <v>120</v>
      </c>
      <c r="M87">
        <v>27.75</v>
      </c>
      <c r="N87">
        <v>4.3E-3</v>
      </c>
      <c r="O87">
        <v>3.12</v>
      </c>
      <c r="P87" t="s">
        <v>35</v>
      </c>
      <c r="Q87" t="s">
        <v>27</v>
      </c>
      <c r="R87" t="s">
        <v>1682</v>
      </c>
      <c r="S87" s="7">
        <f>S88</f>
        <v>117.9278776</v>
      </c>
      <c r="T87" s="7">
        <f t="shared" ref="T87:AB87" si="22">T88</f>
        <v>9.0355229999999995E-2</v>
      </c>
      <c r="U87" s="7">
        <f t="shared" si="22"/>
        <v>9217.1713650000002</v>
      </c>
      <c r="V87" s="7">
        <f t="shared" si="22"/>
        <v>28.986861860000001</v>
      </c>
      <c r="W87" s="7">
        <f t="shared" si="22"/>
        <v>13.396930100000001</v>
      </c>
      <c r="X87" s="7">
        <f t="shared" si="22"/>
        <v>0.15574365900000001</v>
      </c>
      <c r="Y87" s="7">
        <f t="shared" si="22"/>
        <v>78.297394159999996</v>
      </c>
      <c r="Z87" s="7">
        <f t="shared" si="22"/>
        <v>13.216462870000001</v>
      </c>
      <c r="AA87" s="7">
        <f t="shared" si="22"/>
        <v>77</v>
      </c>
      <c r="AB87" s="7" t="str">
        <f t="shared" si="22"/>
        <v>Bathydemersal</v>
      </c>
      <c r="AC87" s="8" t="s">
        <v>340</v>
      </c>
      <c r="AD87" s="7">
        <f t="shared" ref="AD87" si="23">AD88</f>
        <v>0</v>
      </c>
      <c r="AE87" s="7" t="str">
        <f t="shared" ref="AE87" si="24">AE88</f>
        <v>Demersal</v>
      </c>
      <c r="AF87" s="7" t="str">
        <f t="shared" ref="AF87" si="25">AF88</f>
        <v>Squaliformes</v>
      </c>
      <c r="AG87" s="7" t="str">
        <f t="shared" ref="AG87" si="26">AG88</f>
        <v>Elasmobranchii</v>
      </c>
      <c r="AH87" s="7" t="str">
        <f t="shared" ref="AH87" si="27">AH88</f>
        <v>Demersal</v>
      </c>
      <c r="AI87" s="7">
        <f>IF(ISNA(VLOOKUP($B87,traits_by_species_Mar2019!$A$2:$T$437,13,FALSE)),L87,VLOOKUP($B87,traits_by_species_Mar2019!$A$2:$T$437,13,FALSE))</f>
        <v>120</v>
      </c>
    </row>
    <row r="88" spans="1:35" hidden="1" x14ac:dyDescent="0.25">
      <c r="A88">
        <v>105908</v>
      </c>
      <c r="B88" t="s">
        <v>341</v>
      </c>
      <c r="C88" t="s">
        <v>342</v>
      </c>
      <c r="D88" t="s">
        <v>19</v>
      </c>
      <c r="E88" t="s">
        <v>20</v>
      </c>
      <c r="F88" t="s">
        <v>44</v>
      </c>
      <c r="G88" t="s">
        <v>325</v>
      </c>
      <c r="H88" t="s">
        <v>338</v>
      </c>
      <c r="I88" t="s">
        <v>339</v>
      </c>
      <c r="J88" t="s">
        <v>33</v>
      </c>
      <c r="K88" t="s">
        <v>343</v>
      </c>
      <c r="L88">
        <v>130</v>
      </c>
      <c r="M88">
        <v>31</v>
      </c>
      <c r="N88">
        <v>2.3999999999999998E-3</v>
      </c>
      <c r="O88">
        <v>3.25</v>
      </c>
      <c r="P88" t="s">
        <v>35</v>
      </c>
      <c r="Q88" t="s">
        <v>27</v>
      </c>
      <c r="R88" t="s">
        <v>1682</v>
      </c>
      <c r="S88" s="1">
        <f>VLOOKUP($B88,traits_by_species_Mar2019!$A$2:$T$437,5,FALSE)</f>
        <v>117.9278776</v>
      </c>
      <c r="T88" s="1">
        <f>VLOOKUP($B88,traits_by_species_Mar2019!$A$2:$T$437,6,FALSE)</f>
        <v>9.0355229999999995E-2</v>
      </c>
      <c r="U88" s="1">
        <f>VLOOKUP($B88,traits_by_species_Mar2019!$A$2:$T$437,7,FALSE)</f>
        <v>9217.1713650000002</v>
      </c>
      <c r="V88" s="1">
        <f>VLOOKUP($B88,traits_by_species_Mar2019!$A$2:$T$437,8,FALSE)</f>
        <v>28.986861860000001</v>
      </c>
      <c r="W88" s="1">
        <f>VLOOKUP($B88,traits_by_species_Mar2019!$A$2:$T$437,9,FALSE)</f>
        <v>13.396930100000001</v>
      </c>
      <c r="X88" s="1">
        <f>VLOOKUP($B88,traits_by_species_Mar2019!$A$2:$T$437,10,FALSE)</f>
        <v>0.15574365900000001</v>
      </c>
      <c r="Y88" s="1">
        <f>VLOOKUP($B88,traits_by_species_Mar2019!$A$2:$T$437,11,FALSE)</f>
        <v>78.297394159999996</v>
      </c>
      <c r="Z88" s="1">
        <f>VLOOKUP($B88,traits_by_species_Mar2019!$A$2:$T$437,12,FALSE)</f>
        <v>13.216462870000001</v>
      </c>
      <c r="AA88" s="3">
        <f>VLOOKUP($B88,traits_by_species_Mar2019!$A$2:$T$437,13,FALSE)</f>
        <v>77</v>
      </c>
      <c r="AB88" s="1" t="str">
        <f>VLOOKUP($B88,traits_by_species_Mar2019!$A$2:$T$437,14,FALSE)</f>
        <v>Bathydemersal</v>
      </c>
      <c r="AC88" s="1" t="str">
        <f>VLOOKUP($B88,traits_by_species_Mar2019!$A$2:$T$437,15,FALSE)</f>
        <v>Longnose velvet dogfish</v>
      </c>
      <c r="AD88" s="1">
        <f>VLOOKUP($B88,traits_by_species_Mar2019!$A$2:$T$437,16,FALSE)</f>
        <v>0</v>
      </c>
      <c r="AE88" s="1" t="str">
        <f>VLOOKUP($B88,traits_by_species_Mar2019!$A$2:$T$437,17,FALSE)</f>
        <v>Demersal</v>
      </c>
      <c r="AF88" s="1" t="str">
        <f>VLOOKUP($B88,traits_by_species_Mar2019!$A$2:$T$437,18,FALSE)</f>
        <v>Squaliformes</v>
      </c>
      <c r="AG88" s="1" t="str">
        <f>VLOOKUP($B88,traits_by_species_Mar2019!$A$2:$T$437,19,FALSE)</f>
        <v>Elasmobranchii</v>
      </c>
      <c r="AH88" s="1" t="str">
        <f>VLOOKUP($B88,traits_by_species_Mar2019!$A$2:$T$437,20,FALSE)</f>
        <v>Demersal</v>
      </c>
      <c r="AI88" s="1">
        <f>IF(ISNA(VLOOKUP($B88,traits_by_species_Mar2019!$A$2:$T$437,13,FALSE)),L88,VLOOKUP($B88,traits_by_species_Mar2019!$A$2:$T$437,13,FALSE))</f>
        <v>77</v>
      </c>
    </row>
    <row r="89" spans="1:35" hidden="1" x14ac:dyDescent="0.25">
      <c r="A89">
        <v>126835</v>
      </c>
      <c r="B89" t="s">
        <v>344</v>
      </c>
      <c r="C89" t="s">
        <v>51</v>
      </c>
      <c r="D89" t="s">
        <v>19</v>
      </c>
      <c r="E89" t="s">
        <v>20</v>
      </c>
      <c r="F89" t="s">
        <v>21</v>
      </c>
      <c r="G89" t="s">
        <v>30</v>
      </c>
      <c r="H89" t="s">
        <v>345</v>
      </c>
      <c r="I89" t="s">
        <v>346</v>
      </c>
      <c r="J89" t="s">
        <v>33</v>
      </c>
      <c r="K89" t="s">
        <v>347</v>
      </c>
      <c r="L89">
        <v>80</v>
      </c>
      <c r="M89">
        <v>2</v>
      </c>
      <c r="N89">
        <v>1.8599999999999998E-2</v>
      </c>
      <c r="O89">
        <v>2.02</v>
      </c>
      <c r="P89" t="s">
        <v>35</v>
      </c>
      <c r="Q89" t="s">
        <v>27</v>
      </c>
      <c r="R89" t="s">
        <v>1682</v>
      </c>
      <c r="S89" s="1">
        <f>VLOOKUP($B89,traits_by_species_Mar2019!$A$2:$T$437,5,FALSE)</f>
        <v>62.142953110000001</v>
      </c>
      <c r="T89" s="1">
        <f>VLOOKUP($B89,traits_by_species_Mar2019!$A$2:$T$437,6,FALSE)</f>
        <v>0.265396042</v>
      </c>
      <c r="U89" s="1">
        <f>VLOOKUP($B89,traits_by_species_Mar2019!$A$2:$T$437,7,FALSE)</f>
        <v>75.147353480000007</v>
      </c>
      <c r="V89" s="1">
        <f>VLOOKUP($B89,traits_by_species_Mar2019!$A$2:$T$437,8,FALSE)</f>
        <v>6.767372634</v>
      </c>
      <c r="W89" s="1">
        <f>VLOOKUP($B89,traits_by_species_Mar2019!$A$2:$T$437,9,FALSE)</f>
        <v>1.808519177</v>
      </c>
      <c r="X89" s="1">
        <f>VLOOKUP($B89,traits_by_species_Mar2019!$A$2:$T$437,10,FALSE)</f>
        <v>0.65049408399999997</v>
      </c>
      <c r="Y89" s="1">
        <f>VLOOKUP($B89,traits_by_species_Mar2019!$A$2:$T$437,11,FALSE)</f>
        <v>23.72069935</v>
      </c>
      <c r="Z89" s="1">
        <f>VLOOKUP($B89,traits_by_species_Mar2019!$A$2:$T$437,12,FALSE)</f>
        <v>14.77918142</v>
      </c>
      <c r="AA89" s="3">
        <f>VLOOKUP($B89,traits_by_species_Mar2019!$A$2:$T$437,13,FALSE)</f>
        <v>78</v>
      </c>
      <c r="AB89" s="1" t="str">
        <f>VLOOKUP($B89,traits_by_species_Mar2019!$A$2:$T$437,14,FALSE)</f>
        <v>Demersal</v>
      </c>
      <c r="AC89" s="1" t="str">
        <f>VLOOKUP($B89,traits_by_species_Mar2019!$A$2:$T$437,15,FALSE)</f>
        <v>Red bandfish</v>
      </c>
      <c r="AD89" s="1">
        <f>VLOOKUP($B89,traits_by_species_Mar2019!$A$2:$T$437,16,FALSE)</f>
        <v>0</v>
      </c>
      <c r="AE89" s="1" t="str">
        <f>VLOOKUP($B89,traits_by_species_Mar2019!$A$2:$T$437,17,FALSE)</f>
        <v>Demersal</v>
      </c>
      <c r="AF89" s="1" t="str">
        <f>VLOOKUP($B89,traits_by_species_Mar2019!$A$2:$T$437,18,FALSE)</f>
        <v>Perciformes</v>
      </c>
      <c r="AG89" s="1" t="str">
        <f>VLOOKUP($B89,traits_by_species_Mar2019!$A$2:$T$437,19,FALSE)</f>
        <v>Other</v>
      </c>
      <c r="AH89" s="1" t="str">
        <f>VLOOKUP($B89,traits_by_species_Mar2019!$A$2:$T$437,20,FALSE)</f>
        <v>Demersal</v>
      </c>
      <c r="AI89" s="1">
        <f>IF(ISNA(VLOOKUP($B89,traits_by_species_Mar2019!$A$2:$T$437,13,FALSE)),L89,VLOOKUP($B89,traits_by_species_Mar2019!$A$2:$T$437,13,FALSE))</f>
        <v>78</v>
      </c>
    </row>
    <row r="90" spans="1:35" hidden="1" x14ac:dyDescent="0.25">
      <c r="A90">
        <v>126585</v>
      </c>
      <c r="B90" t="s">
        <v>348</v>
      </c>
      <c r="C90" t="s">
        <v>349</v>
      </c>
      <c r="D90" t="s">
        <v>19</v>
      </c>
      <c r="E90" t="s">
        <v>20</v>
      </c>
      <c r="F90" t="s">
        <v>21</v>
      </c>
      <c r="G90" t="s">
        <v>226</v>
      </c>
      <c r="H90" t="s">
        <v>227</v>
      </c>
      <c r="I90" t="s">
        <v>350</v>
      </c>
      <c r="J90" t="s">
        <v>33</v>
      </c>
      <c r="K90" t="s">
        <v>351</v>
      </c>
      <c r="L90">
        <v>8.1</v>
      </c>
      <c r="M90">
        <v>1.42</v>
      </c>
      <c r="N90">
        <v>5.3699999999999998E-3</v>
      </c>
      <c r="O90">
        <v>3.08</v>
      </c>
      <c r="P90" t="s">
        <v>49</v>
      </c>
      <c r="Q90" t="s">
        <v>27</v>
      </c>
      <c r="R90" t="s">
        <v>1695</v>
      </c>
      <c r="S90" s="1">
        <f>VLOOKUP($B90,traits_by_species_Mar2019!$A$2:$T$437,5,FALSE)</f>
        <v>9.4612918829999995</v>
      </c>
      <c r="T90" s="1">
        <f>VLOOKUP($B90,traits_by_species_Mar2019!$A$2:$T$437,6,FALSE)</f>
        <v>0.65728686700000005</v>
      </c>
      <c r="U90" s="1">
        <f>VLOOKUP($B90,traits_by_species_Mar2019!$A$2:$T$437,7,FALSE)</f>
        <v>8.3269660670000007</v>
      </c>
      <c r="V90" s="1">
        <f>VLOOKUP($B90,traits_by_species_Mar2019!$A$2:$T$437,8,FALSE)</f>
        <v>3.5683267930000002</v>
      </c>
      <c r="W90" s="1">
        <f>VLOOKUP($B90,traits_by_species_Mar2019!$A$2:$T$437,9,FALSE)</f>
        <v>1.1143056499999999</v>
      </c>
      <c r="X90" s="1">
        <f>VLOOKUP($B90,traits_by_species_Mar2019!$A$2:$T$437,10,FALSE)</f>
        <v>1.49470543</v>
      </c>
      <c r="Y90" s="1">
        <f>VLOOKUP($B90,traits_by_species_Mar2019!$A$2:$T$437,11,FALSE)</f>
        <v>5.712577048</v>
      </c>
      <c r="Z90" s="1">
        <f>VLOOKUP($B90,traits_by_species_Mar2019!$A$2:$T$437,12,FALSE)</f>
        <v>15.12030665</v>
      </c>
      <c r="AA90" s="3">
        <f>VLOOKUP($B90,traits_by_species_Mar2019!$A$2:$T$437,13,FALSE)</f>
        <v>9</v>
      </c>
      <c r="AB90" s="1" t="str">
        <f>VLOOKUP($B90,traits_by_species_Mar2019!$A$2:$T$437,14,FALSE)</f>
        <v>Bathypelagic</v>
      </c>
      <c r="AC90" s="1" t="str">
        <f>VLOOKUP($B90,traits_by_species_Mar2019!$A$2:$T$437,15,FALSE)</f>
        <v>Madeira lantern fish</v>
      </c>
      <c r="AD90" s="1">
        <f>VLOOKUP($B90,traits_by_species_Mar2019!$A$2:$T$437,16,FALSE)</f>
        <v>0</v>
      </c>
      <c r="AE90" s="1" t="str">
        <f>VLOOKUP($B90,traits_by_species_Mar2019!$A$2:$T$437,17,FALSE)</f>
        <v>Demersal</v>
      </c>
      <c r="AF90" s="1" t="str">
        <f>VLOOKUP($B90,traits_by_species_Mar2019!$A$2:$T$437,18,FALSE)</f>
        <v>Myctophiformes</v>
      </c>
      <c r="AG90" s="1" t="str">
        <f>VLOOKUP($B90,traits_by_species_Mar2019!$A$2:$T$437,19,FALSE)</f>
        <v>Other</v>
      </c>
      <c r="AH90" s="1" t="str">
        <f>VLOOKUP($B90,traits_by_species_Mar2019!$A$2:$T$437,20,FALSE)</f>
        <v>Pelagic</v>
      </c>
      <c r="AI90" s="1">
        <f>IF(ISNA(VLOOKUP($B90,traits_by_species_Mar2019!$A$2:$T$437,13,FALSE)),L90,VLOOKUP($B90,traits_by_species_Mar2019!$A$2:$T$437,13,FALSE))</f>
        <v>9</v>
      </c>
    </row>
    <row r="91" spans="1:35" hidden="1" x14ac:dyDescent="0.25">
      <c r="A91">
        <v>127338</v>
      </c>
      <c r="B91" t="s">
        <v>352</v>
      </c>
      <c r="C91" t="s">
        <v>353</v>
      </c>
      <c r="D91" t="s">
        <v>19</v>
      </c>
      <c r="E91" t="s">
        <v>20</v>
      </c>
      <c r="F91" t="s">
        <v>21</v>
      </c>
      <c r="G91" t="s">
        <v>144</v>
      </c>
      <c r="H91" t="s">
        <v>253</v>
      </c>
      <c r="I91" t="s">
        <v>354</v>
      </c>
      <c r="J91" t="s">
        <v>33</v>
      </c>
      <c r="K91" t="s">
        <v>355</v>
      </c>
      <c r="L91">
        <v>35</v>
      </c>
      <c r="M91">
        <v>2.14</v>
      </c>
      <c r="N91">
        <v>8.9999999999999998E-4</v>
      </c>
      <c r="O91">
        <v>3.18</v>
      </c>
      <c r="P91" t="s">
        <v>35</v>
      </c>
      <c r="Q91" t="s">
        <v>27</v>
      </c>
      <c r="R91" t="s">
        <v>1695</v>
      </c>
      <c r="S91" s="1">
        <f>VLOOKUP($B91,traits_by_species_Mar2019!$A$2:$T$437,5,FALSE)</f>
        <v>23.435558</v>
      </c>
      <c r="T91" s="1">
        <f>VLOOKUP($B91,traits_by_species_Mar2019!$A$2:$T$437,6,FALSE)</f>
        <v>0.39485893700000002</v>
      </c>
      <c r="U91" s="1">
        <f>VLOOKUP($B91,traits_by_species_Mar2019!$A$2:$T$437,7,FALSE)</f>
        <v>84.591949889999995</v>
      </c>
      <c r="V91" s="1">
        <f>VLOOKUP($B91,traits_by_species_Mar2019!$A$2:$T$437,8,FALSE)</f>
        <v>6.8803168059999997</v>
      </c>
      <c r="W91" s="1">
        <f>VLOOKUP($B91,traits_by_species_Mar2019!$A$2:$T$437,9,FALSE)</f>
        <v>1.9809873760000001</v>
      </c>
      <c r="X91" s="1">
        <f>VLOOKUP($B91,traits_by_species_Mar2019!$A$2:$T$437,10,FALSE)</f>
        <v>0.60747623699999997</v>
      </c>
      <c r="Y91" s="1">
        <f>VLOOKUP($B91,traits_by_species_Mar2019!$A$2:$T$437,11,FALSE)</f>
        <v>14.404700719999999</v>
      </c>
      <c r="Z91" s="1">
        <f>VLOOKUP($B91,traits_by_species_Mar2019!$A$2:$T$437,12,FALSE)</f>
        <v>6.0121670729999996</v>
      </c>
      <c r="AA91" s="3">
        <f>VLOOKUP($B91,traits_by_species_Mar2019!$A$2:$T$437,13,FALSE)</f>
        <v>40</v>
      </c>
      <c r="AB91" s="1" t="str">
        <f>VLOOKUP($B91,traits_by_species_Mar2019!$A$2:$T$437,14,FALSE)</f>
        <v>Bathypelagic</v>
      </c>
      <c r="AC91" s="1" t="str">
        <f>VLOOKUP($B91,traits_by_species_Mar2019!$A$2:$T$437,15,FALSE)</f>
        <v>Sloanes viperfish</v>
      </c>
      <c r="AD91" s="1">
        <f>VLOOKUP($B91,traits_by_species_Mar2019!$A$2:$T$437,16,FALSE)</f>
        <v>0</v>
      </c>
      <c r="AE91" s="1" t="str">
        <f>VLOOKUP($B91,traits_by_species_Mar2019!$A$2:$T$437,17,FALSE)</f>
        <v>Demersal</v>
      </c>
      <c r="AF91" s="1" t="str">
        <f>VLOOKUP($B91,traits_by_species_Mar2019!$A$2:$T$437,18,FALSE)</f>
        <v>Stomiiformes</v>
      </c>
      <c r="AG91" s="1" t="str">
        <f>VLOOKUP($B91,traits_by_species_Mar2019!$A$2:$T$437,19,FALSE)</f>
        <v>Other</v>
      </c>
      <c r="AH91" s="1" t="str">
        <f>VLOOKUP($B91,traits_by_species_Mar2019!$A$2:$T$437,20,FALSE)</f>
        <v>Pelagic</v>
      </c>
      <c r="AI91" s="1">
        <f>IF(ISNA(VLOOKUP($B91,traits_by_species_Mar2019!$A$2:$T$437,13,FALSE)),L91,VLOOKUP($B91,traits_by_species_Mar2019!$A$2:$T$437,13,FALSE))</f>
        <v>40</v>
      </c>
    </row>
    <row r="92" spans="1:35" hidden="1" x14ac:dyDescent="0.25">
      <c r="A92">
        <v>126539</v>
      </c>
      <c r="B92" t="s">
        <v>356</v>
      </c>
      <c r="C92" t="s">
        <v>357</v>
      </c>
      <c r="D92" t="s">
        <v>19</v>
      </c>
      <c r="E92" t="s">
        <v>20</v>
      </c>
      <c r="F92" t="s">
        <v>21</v>
      </c>
      <c r="G92" t="s">
        <v>358</v>
      </c>
      <c r="H92" t="s">
        <v>359</v>
      </c>
      <c r="I92" t="s">
        <v>360</v>
      </c>
      <c r="J92" t="s">
        <v>33</v>
      </c>
      <c r="K92" t="s">
        <v>361</v>
      </c>
      <c r="L92">
        <v>40</v>
      </c>
      <c r="M92">
        <v>2.64</v>
      </c>
      <c r="N92">
        <v>1.9949999999999999E-2</v>
      </c>
      <c r="O92">
        <v>3.01</v>
      </c>
      <c r="P92" t="s">
        <v>210</v>
      </c>
      <c r="Q92" t="s">
        <v>27</v>
      </c>
      <c r="R92" t="s">
        <v>1682</v>
      </c>
      <c r="S92" s="1">
        <f>VLOOKUP($B92,traits_by_species_Mar2019!$A$2:$T$437,5,FALSE)</f>
        <v>36.628688840000002</v>
      </c>
      <c r="T92" s="1">
        <f>VLOOKUP($B92,traits_by_species_Mar2019!$A$2:$T$437,6,FALSE)</f>
        <v>0.25117048600000003</v>
      </c>
      <c r="U92" s="1">
        <f>VLOOKUP($B92,traits_by_species_Mar2019!$A$2:$T$437,7,FALSE)</f>
        <v>444.97357310000001</v>
      </c>
      <c r="V92" s="1">
        <f>VLOOKUP($B92,traits_by_species_Mar2019!$A$2:$T$437,8,FALSE)</f>
        <v>8.7208485979999999</v>
      </c>
      <c r="W92" s="1">
        <f>VLOOKUP($B92,traits_by_species_Mar2019!$A$2:$T$437,9,FALSE)</f>
        <v>2.5234027110000001</v>
      </c>
      <c r="X92" s="1">
        <f>VLOOKUP($B92,traits_by_species_Mar2019!$A$2:$T$437,10,FALSE)</f>
        <v>0.46840192000000003</v>
      </c>
      <c r="Y92" s="1">
        <f>VLOOKUP($B92,traits_by_species_Mar2019!$A$2:$T$437,11,FALSE)</f>
        <v>18.979427789999999</v>
      </c>
      <c r="Z92" s="1">
        <f>VLOOKUP($B92,traits_by_species_Mar2019!$A$2:$T$437,12,FALSE)</f>
        <v>12.27751904</v>
      </c>
      <c r="AA92" s="3">
        <f>VLOOKUP($B92,traits_by_species_Mar2019!$A$2:$T$437,13,FALSE)</f>
        <v>31</v>
      </c>
      <c r="AB92" s="1" t="str">
        <f>VLOOKUP($B92,traits_by_species_Mar2019!$A$2:$T$437,14,FALSE)</f>
        <v>Bathydemersal</v>
      </c>
      <c r="AC92" s="1" t="str">
        <f>VLOOKUP($B92,traits_by_species_Mar2019!$A$2:$T$437,15,FALSE)</f>
        <v>Pink frogmouth</v>
      </c>
      <c r="AD92" s="1">
        <f>VLOOKUP($B92,traits_by_species_Mar2019!$A$2:$T$437,16,FALSE)</f>
        <v>0</v>
      </c>
      <c r="AE92" s="1" t="str">
        <f>VLOOKUP($B92,traits_by_species_Mar2019!$A$2:$T$437,17,FALSE)</f>
        <v>Demersal</v>
      </c>
      <c r="AF92" s="1" t="str">
        <f>VLOOKUP($B92,traits_by_species_Mar2019!$A$2:$T$437,18,FALSE)</f>
        <v>Lophiiformes</v>
      </c>
      <c r="AG92" s="1" t="str">
        <f>VLOOKUP($B92,traits_by_species_Mar2019!$A$2:$T$437,19,FALSE)</f>
        <v>Other</v>
      </c>
      <c r="AH92" s="1" t="str">
        <f>VLOOKUP($B92,traits_by_species_Mar2019!$A$2:$T$437,20,FALSE)</f>
        <v>Demersal</v>
      </c>
      <c r="AI92" s="1">
        <f>IF(ISNA(VLOOKUP($B92,traits_by_species_Mar2019!$A$2:$T$437,13,FALSE)),L92,VLOOKUP($B92,traits_by_species_Mar2019!$A$2:$T$437,13,FALSE))</f>
        <v>31</v>
      </c>
    </row>
    <row r="93" spans="1:35" hidden="1" x14ac:dyDescent="0.25">
      <c r="A93">
        <v>126178</v>
      </c>
      <c r="B93" t="s">
        <v>362</v>
      </c>
      <c r="C93" t="s">
        <v>363</v>
      </c>
      <c r="D93" t="s">
        <v>19</v>
      </c>
      <c r="E93" t="s">
        <v>20</v>
      </c>
      <c r="F93" t="s">
        <v>21</v>
      </c>
      <c r="G93" t="s">
        <v>52</v>
      </c>
      <c r="H93" t="s">
        <v>364</v>
      </c>
      <c r="I93" t="s">
        <v>362</v>
      </c>
      <c r="J93" t="s">
        <v>24</v>
      </c>
      <c r="K93" t="s">
        <v>25</v>
      </c>
      <c r="L93">
        <v>75</v>
      </c>
      <c r="M93">
        <v>0</v>
      </c>
      <c r="N93">
        <v>6.9015659999999996E-3</v>
      </c>
      <c r="O93">
        <v>3.1153330000000001</v>
      </c>
      <c r="P93" t="s">
        <v>61</v>
      </c>
      <c r="Q93" t="s">
        <v>27</v>
      </c>
      <c r="R93" t="s">
        <v>1682</v>
      </c>
      <c r="S93" s="7">
        <f>AVERAGE(S94:S96)</f>
        <v>41.332881360000002</v>
      </c>
      <c r="T93" s="7">
        <f t="shared" ref="T93:AI93" si="28">AVERAGE(T94:T96)</f>
        <v>0.33224576933333333</v>
      </c>
      <c r="U93" s="7">
        <f t="shared" si="28"/>
        <v>749.76503159999993</v>
      </c>
      <c r="V93" s="7">
        <f t="shared" si="28"/>
        <v>11.723053363333333</v>
      </c>
      <c r="W93" s="7">
        <f t="shared" si="28"/>
        <v>3.6202756383333337</v>
      </c>
      <c r="X93" s="7">
        <f t="shared" si="28"/>
        <v>0.47248099733333332</v>
      </c>
      <c r="Y93" s="7">
        <f t="shared" si="28"/>
        <v>23.795781520000002</v>
      </c>
      <c r="Z93" s="7">
        <f t="shared" si="28"/>
        <v>13.721525466666668</v>
      </c>
      <c r="AA93" s="7">
        <f t="shared" si="28"/>
        <v>56.666666666666664</v>
      </c>
      <c r="AB93" s="7" t="str">
        <f>AB94</f>
        <v>Demersal</v>
      </c>
      <c r="AC93" s="7" t="s">
        <v>2138</v>
      </c>
      <c r="AD93" s="7" t="str">
        <f>AD94</f>
        <v>Demersal</v>
      </c>
      <c r="AE93" s="7" t="str">
        <f>AE94</f>
        <v>Demersal</v>
      </c>
      <c r="AF93" s="7" t="str">
        <f>AF94</f>
        <v>Scorpaeniformes</v>
      </c>
      <c r="AG93" s="7" t="str">
        <f>AG94</f>
        <v>Scorpaeniformes</v>
      </c>
      <c r="AH93" s="7" t="str">
        <f>AH94</f>
        <v>Demersal</v>
      </c>
      <c r="AI93" s="7">
        <f t="shared" si="28"/>
        <v>56.666666666666664</v>
      </c>
    </row>
    <row r="94" spans="1:35" hidden="1" x14ac:dyDescent="0.25">
      <c r="A94">
        <v>127259</v>
      </c>
      <c r="B94" t="s">
        <v>365</v>
      </c>
      <c r="C94" t="s">
        <v>51</v>
      </c>
      <c r="D94" t="s">
        <v>19</v>
      </c>
      <c r="E94" t="s">
        <v>20</v>
      </c>
      <c r="F94" t="s">
        <v>21</v>
      </c>
      <c r="G94" t="s">
        <v>52</v>
      </c>
      <c r="H94" t="s">
        <v>364</v>
      </c>
      <c r="I94" t="s">
        <v>362</v>
      </c>
      <c r="J94" t="s">
        <v>33</v>
      </c>
      <c r="K94" t="s">
        <v>366</v>
      </c>
      <c r="L94">
        <v>50</v>
      </c>
      <c r="M94">
        <v>1.5</v>
      </c>
      <c r="N94">
        <v>6.6E-3</v>
      </c>
      <c r="O94">
        <v>3.14</v>
      </c>
      <c r="P94" t="s">
        <v>35</v>
      </c>
      <c r="Q94" t="s">
        <v>27</v>
      </c>
      <c r="R94" t="s">
        <v>1682</v>
      </c>
      <c r="S94" s="1">
        <f>VLOOKUP($B94,traits_by_species_Mar2019!$A$2:$T$437,5,FALSE)</f>
        <v>34.434293969999999</v>
      </c>
      <c r="T94" s="1">
        <f>VLOOKUP($B94,traits_by_species_Mar2019!$A$2:$T$437,6,FALSE)</f>
        <v>0.36571362000000002</v>
      </c>
      <c r="U94" s="1">
        <f>VLOOKUP($B94,traits_by_species_Mar2019!$A$2:$T$437,7,FALSE)</f>
        <v>469.91255539999997</v>
      </c>
      <c r="V94" s="1">
        <f>VLOOKUP($B94,traits_by_species_Mar2019!$A$2:$T$437,8,FALSE)</f>
        <v>12.73050168</v>
      </c>
      <c r="W94" s="1">
        <f>VLOOKUP($B94,traits_by_species_Mar2019!$A$2:$T$437,9,FALSE)</f>
        <v>4.362120097</v>
      </c>
      <c r="X94" s="1">
        <f>VLOOKUP($B94,traits_by_species_Mar2019!$A$2:$T$437,10,FALSE)</f>
        <v>0.49446285600000001</v>
      </c>
      <c r="Y94" s="1">
        <f>VLOOKUP($B94,traits_by_species_Mar2019!$A$2:$T$437,11,FALSE)</f>
        <v>22.82301562</v>
      </c>
      <c r="Z94" s="1">
        <f>VLOOKUP($B94,traits_by_species_Mar2019!$A$2:$T$437,12,FALSE)</f>
        <v>14.453973619999999</v>
      </c>
      <c r="AA94" s="3">
        <f>VLOOKUP($B94,traits_by_species_Mar2019!$A$2:$T$437,13,FALSE)</f>
        <v>54</v>
      </c>
      <c r="AB94" s="1" t="str">
        <f>VLOOKUP($B94,traits_by_species_Mar2019!$A$2:$T$437,14,FALSE)</f>
        <v>Demersal</v>
      </c>
      <c r="AC94" s="1" t="str">
        <f>VLOOKUP($B94,traits_by_species_Mar2019!$A$2:$T$437,15,FALSE)</f>
        <v>Red gurnard</v>
      </c>
      <c r="AD94" s="1" t="str">
        <f>VLOOKUP($B94,traits_by_species_Mar2019!$A$2:$T$437,16,FALSE)</f>
        <v>Demersal</v>
      </c>
      <c r="AE94" s="1" t="str">
        <f>VLOOKUP($B94,traits_by_species_Mar2019!$A$2:$T$437,17,FALSE)</f>
        <v>Demersal</v>
      </c>
      <c r="AF94" s="1" t="str">
        <f>VLOOKUP($B94,traits_by_species_Mar2019!$A$2:$T$437,18,FALSE)</f>
        <v>Scorpaeniformes</v>
      </c>
      <c r="AG94" s="1" t="str">
        <f>VLOOKUP($B94,traits_by_species_Mar2019!$A$2:$T$437,19,FALSE)</f>
        <v>Scorpaeniformes</v>
      </c>
      <c r="AH94" s="1" t="str">
        <f>VLOOKUP($B94,traits_by_species_Mar2019!$A$2:$T$437,20,FALSE)</f>
        <v>Demersal</v>
      </c>
      <c r="AI94" s="1">
        <f>IF(ISNA(VLOOKUP($B94,traits_by_species_Mar2019!$A$2:$T$437,13,FALSE)),L94,VLOOKUP($B94,traits_by_species_Mar2019!$A$2:$T$437,13,FALSE))</f>
        <v>54</v>
      </c>
    </row>
    <row r="95" spans="1:35" hidden="1" x14ac:dyDescent="0.25">
      <c r="A95">
        <v>127262</v>
      </c>
      <c r="B95" t="s">
        <v>367</v>
      </c>
      <c r="C95" t="s">
        <v>51</v>
      </c>
      <c r="D95" t="s">
        <v>19</v>
      </c>
      <c r="E95" t="s">
        <v>20</v>
      </c>
      <c r="F95" t="s">
        <v>21</v>
      </c>
      <c r="G95" t="s">
        <v>52</v>
      </c>
      <c r="H95" t="s">
        <v>364</v>
      </c>
      <c r="I95" t="s">
        <v>362</v>
      </c>
      <c r="J95" t="s">
        <v>33</v>
      </c>
      <c r="K95" t="s">
        <v>368</v>
      </c>
      <c r="L95">
        <v>75</v>
      </c>
      <c r="M95">
        <v>1.9</v>
      </c>
      <c r="N95">
        <v>1.132E-2</v>
      </c>
      <c r="O95">
        <v>2.996</v>
      </c>
      <c r="P95" t="s">
        <v>35</v>
      </c>
      <c r="Q95" t="s">
        <v>73</v>
      </c>
      <c r="R95" t="s">
        <v>1682</v>
      </c>
      <c r="S95" s="1">
        <f>VLOOKUP($B95,traits_by_species_Mar2019!$A$2:$T$437,5,FALSE)</f>
        <v>47.773691460000002</v>
      </c>
      <c r="T95" s="1">
        <f>VLOOKUP($B95,traits_by_species_Mar2019!$A$2:$T$437,6,FALSE)</f>
        <v>0.31217035799999998</v>
      </c>
      <c r="U95" s="1">
        <f>VLOOKUP($B95,traits_by_species_Mar2019!$A$2:$T$437,7,FALSE)</f>
        <v>1027.9872</v>
      </c>
      <c r="V95" s="1">
        <f>VLOOKUP($B95,traits_by_species_Mar2019!$A$2:$T$437,8,FALSE)</f>
        <v>10.8382158</v>
      </c>
      <c r="W95" s="1">
        <f>VLOOKUP($B95,traits_by_species_Mar2019!$A$2:$T$437,9,FALSE)</f>
        <v>2.9539050090000001</v>
      </c>
      <c r="X95" s="1">
        <f>VLOOKUP($B95,traits_by_species_Mar2019!$A$2:$T$437,10,FALSE)</f>
        <v>0.46082566000000003</v>
      </c>
      <c r="Y95" s="1">
        <f>VLOOKUP($B95,traits_by_species_Mar2019!$A$2:$T$437,11,FALSE)</f>
        <v>24.43069959</v>
      </c>
      <c r="Z95" s="1">
        <f>VLOOKUP($B95,traits_by_species_Mar2019!$A$2:$T$437,12,FALSE)</f>
        <v>12.71860867</v>
      </c>
      <c r="AA95" s="3">
        <f>VLOOKUP($B95,traits_by_species_Mar2019!$A$2:$T$437,13,FALSE)</f>
        <v>81</v>
      </c>
      <c r="AB95" s="1" t="str">
        <f>VLOOKUP($B95,traits_by_species_Mar2019!$A$2:$T$437,14,FALSE)</f>
        <v>Demersal</v>
      </c>
      <c r="AC95" s="1" t="str">
        <f>VLOOKUP($B95,traits_by_species_Mar2019!$A$2:$T$437,15,FALSE)</f>
        <v>Tub gurnard</v>
      </c>
      <c r="AD95" s="1" t="str">
        <f>VLOOKUP($B95,traits_by_species_Mar2019!$A$2:$T$437,16,FALSE)</f>
        <v>Demersal</v>
      </c>
      <c r="AE95" s="1" t="str">
        <f>VLOOKUP($B95,traits_by_species_Mar2019!$A$2:$T$437,17,FALSE)</f>
        <v>Demersal</v>
      </c>
      <c r="AF95" s="1" t="str">
        <f>VLOOKUP($B95,traits_by_species_Mar2019!$A$2:$T$437,18,FALSE)</f>
        <v>Scorpaeniformes</v>
      </c>
      <c r="AG95" s="1" t="str">
        <f>VLOOKUP($B95,traits_by_species_Mar2019!$A$2:$T$437,19,FALSE)</f>
        <v>Scorpaeniformes</v>
      </c>
      <c r="AH95" s="1" t="str">
        <f>VLOOKUP($B95,traits_by_species_Mar2019!$A$2:$T$437,20,FALSE)</f>
        <v>Demersal</v>
      </c>
      <c r="AI95" s="1">
        <f>IF(ISNA(VLOOKUP($B95,traits_by_species_Mar2019!$A$2:$T$437,13,FALSE)),L95,VLOOKUP($B95,traits_by_species_Mar2019!$A$2:$T$437,13,FALSE))</f>
        <v>81</v>
      </c>
    </row>
    <row r="96" spans="1:35" hidden="1" x14ac:dyDescent="0.25">
      <c r="A96">
        <v>127263</v>
      </c>
      <c r="B96" t="s">
        <v>369</v>
      </c>
      <c r="C96" t="s">
        <v>169</v>
      </c>
      <c r="D96" t="s">
        <v>19</v>
      </c>
      <c r="E96" t="s">
        <v>20</v>
      </c>
      <c r="F96" t="s">
        <v>21</v>
      </c>
      <c r="G96" t="s">
        <v>52</v>
      </c>
      <c r="H96" t="s">
        <v>364</v>
      </c>
      <c r="I96" t="s">
        <v>362</v>
      </c>
      <c r="J96" t="s">
        <v>33</v>
      </c>
      <c r="K96" t="s">
        <v>370</v>
      </c>
      <c r="L96">
        <v>34</v>
      </c>
      <c r="M96">
        <v>1.92</v>
      </c>
      <c r="N96">
        <v>4.4000000000000003E-3</v>
      </c>
      <c r="O96">
        <v>3.21</v>
      </c>
      <c r="P96" t="s">
        <v>35</v>
      </c>
      <c r="Q96" t="s">
        <v>27</v>
      </c>
      <c r="R96" t="s">
        <v>1682</v>
      </c>
      <c r="S96" s="1">
        <f>VLOOKUP($B96,traits_by_species_Mar2019!$A$2:$T$437,5,FALSE)</f>
        <v>41.790658649999997</v>
      </c>
      <c r="T96" s="1">
        <f>VLOOKUP($B96,traits_by_species_Mar2019!$A$2:$T$437,6,FALSE)</f>
        <v>0.31885332999999999</v>
      </c>
      <c r="U96" s="1">
        <f>VLOOKUP($B96,traits_by_species_Mar2019!$A$2:$T$437,7,FALSE)</f>
        <v>751.39533940000001</v>
      </c>
      <c r="V96" s="1">
        <f>VLOOKUP($B96,traits_by_species_Mar2019!$A$2:$T$437,8,FALSE)</f>
        <v>11.60044261</v>
      </c>
      <c r="W96" s="1">
        <f>VLOOKUP($B96,traits_by_species_Mar2019!$A$2:$T$437,9,FALSE)</f>
        <v>3.544801809</v>
      </c>
      <c r="X96" s="1">
        <f>VLOOKUP($B96,traits_by_species_Mar2019!$A$2:$T$437,10,FALSE)</f>
        <v>0.46215447599999998</v>
      </c>
      <c r="Y96" s="1">
        <f>VLOOKUP($B96,traits_by_species_Mar2019!$A$2:$T$437,11,FALSE)</f>
        <v>24.13362935</v>
      </c>
      <c r="Z96" s="1">
        <f>VLOOKUP($B96,traits_by_species_Mar2019!$A$2:$T$437,12,FALSE)</f>
        <v>13.99199411</v>
      </c>
      <c r="AA96" s="3">
        <f>VLOOKUP($B96,traits_by_species_Mar2019!$A$2:$T$437,13,FALSE)</f>
        <v>35</v>
      </c>
      <c r="AB96" s="1" t="str">
        <f>VLOOKUP($B96,traits_by_species_Mar2019!$A$2:$T$437,14,FALSE)</f>
        <v>Demersal</v>
      </c>
      <c r="AC96" s="1" t="str">
        <f>VLOOKUP($B96,traits_by_species_Mar2019!$A$2:$T$437,15,FALSE)</f>
        <v>Longfin gurnard</v>
      </c>
      <c r="AD96" s="1">
        <f>VLOOKUP($B96,traits_by_species_Mar2019!$A$2:$T$437,16,FALSE)</f>
        <v>0</v>
      </c>
      <c r="AE96" s="1" t="str">
        <f>VLOOKUP($B96,traits_by_species_Mar2019!$A$2:$T$437,17,FALSE)</f>
        <v>Demersal</v>
      </c>
      <c r="AF96" s="1" t="str">
        <f>VLOOKUP($B96,traits_by_species_Mar2019!$A$2:$T$437,18,FALSE)</f>
        <v>Scorpaeniformes</v>
      </c>
      <c r="AG96" s="1" t="str">
        <f>VLOOKUP($B96,traits_by_species_Mar2019!$A$2:$T$437,19,FALSE)</f>
        <v>Scorpaeniformes</v>
      </c>
      <c r="AH96" s="1" t="str">
        <f>VLOOKUP($B96,traits_by_species_Mar2019!$A$2:$T$437,20,FALSE)</f>
        <v>Demersal</v>
      </c>
      <c r="AI96" s="1">
        <f>IF(ISNA(VLOOKUP($B96,traits_by_species_Mar2019!$A$2:$T$437,13,FALSE)),L96,VLOOKUP($B96,traits_by_species_Mar2019!$A$2:$T$437,13,FALSE))</f>
        <v>35</v>
      </c>
    </row>
    <row r="97" spans="1:35" hidden="1" x14ac:dyDescent="0.25">
      <c r="A97">
        <v>126977</v>
      </c>
      <c r="B97" t="s">
        <v>371</v>
      </c>
      <c r="C97" t="s">
        <v>372</v>
      </c>
      <c r="D97" t="s">
        <v>19</v>
      </c>
      <c r="E97" t="s">
        <v>20</v>
      </c>
      <c r="F97" t="s">
        <v>21</v>
      </c>
      <c r="G97" t="s">
        <v>30</v>
      </c>
      <c r="H97" t="s">
        <v>373</v>
      </c>
      <c r="I97" t="s">
        <v>374</v>
      </c>
      <c r="J97" t="s">
        <v>33</v>
      </c>
      <c r="K97" t="s">
        <v>375</v>
      </c>
      <c r="L97">
        <v>75</v>
      </c>
      <c r="M97">
        <v>2.11</v>
      </c>
      <c r="N97">
        <v>8.3000000000000001E-3</v>
      </c>
      <c r="O97">
        <v>3.14</v>
      </c>
      <c r="P97" t="s">
        <v>35</v>
      </c>
      <c r="Q97" t="s">
        <v>27</v>
      </c>
      <c r="R97" t="s">
        <v>1682</v>
      </c>
      <c r="S97" s="1">
        <f>VLOOKUP($B97,traits_by_species_Mar2019!$A$2:$T$437,5,FALSE)</f>
        <v>48.26400383</v>
      </c>
      <c r="T97" s="1">
        <f>VLOOKUP($B97,traits_by_species_Mar2019!$A$2:$T$437,6,FALSE)</f>
        <v>0.203020953</v>
      </c>
      <c r="U97" s="1">
        <f>VLOOKUP($B97,traits_by_species_Mar2019!$A$2:$T$437,7,FALSE)</f>
        <v>1518.7203979999999</v>
      </c>
      <c r="V97" s="1">
        <f>VLOOKUP($B97,traits_by_species_Mar2019!$A$2:$T$437,8,FALSE)</f>
        <v>14.61364066</v>
      </c>
      <c r="W97" s="1">
        <f>VLOOKUP($B97,traits_by_species_Mar2019!$A$2:$T$437,9,FALSE)</f>
        <v>3.6711098949999998</v>
      </c>
      <c r="X97" s="1">
        <f>VLOOKUP($B97,traits_by_species_Mar2019!$A$2:$T$437,10,FALSE)</f>
        <v>0.35929801900000002</v>
      </c>
      <c r="Y97" s="1">
        <f>VLOOKUP($B97,traits_by_species_Mar2019!$A$2:$T$437,11,FALSE)</f>
        <v>25.245904370000002</v>
      </c>
      <c r="Z97" s="1">
        <f>VLOOKUP($B97,traits_by_species_Mar2019!$A$2:$T$437,12,FALSE)</f>
        <v>16.364825079999999</v>
      </c>
      <c r="AA97" s="3">
        <f>VLOOKUP($B97,traits_by_species_Mar2019!$A$2:$T$437,13,FALSE)</f>
        <v>64</v>
      </c>
      <c r="AB97" s="1" t="str">
        <f>VLOOKUP($B97,traits_by_species_Mar2019!$A$2:$T$437,14,FALSE)</f>
        <v>Demersal</v>
      </c>
      <c r="AC97" s="1" t="str">
        <f>VLOOKUP($B97,traits_by_species_Mar2019!$A$2:$T$437,15,FALSE)</f>
        <v>Thick-lipped mullet</v>
      </c>
      <c r="AD97" s="1">
        <f>VLOOKUP($B97,traits_by_species_Mar2019!$A$2:$T$437,16,FALSE)</f>
        <v>0</v>
      </c>
      <c r="AE97" s="1" t="str">
        <f>VLOOKUP($B97,traits_by_species_Mar2019!$A$2:$T$437,17,FALSE)</f>
        <v>Demersal</v>
      </c>
      <c r="AF97" s="1" t="str">
        <f>VLOOKUP($B97,traits_by_species_Mar2019!$A$2:$T$437,18,FALSE)</f>
        <v>Perciformes</v>
      </c>
      <c r="AG97" s="1" t="str">
        <f>VLOOKUP($B97,traits_by_species_Mar2019!$A$2:$T$437,19,FALSE)</f>
        <v>Other</v>
      </c>
      <c r="AH97" s="1" t="str">
        <f>VLOOKUP($B97,traits_by_species_Mar2019!$A$2:$T$437,20,FALSE)</f>
        <v>Demersal</v>
      </c>
      <c r="AI97" s="1">
        <f>IF(ISNA(VLOOKUP($B97,traits_by_species_Mar2019!$A$2:$T$437,13,FALSE)),L97,VLOOKUP($B97,traits_by_species_Mar2019!$A$2:$T$437,13,FALSE))</f>
        <v>64</v>
      </c>
    </row>
    <row r="98" spans="1:35" hidden="1" x14ac:dyDescent="0.25">
      <c r="A98">
        <v>125956</v>
      </c>
      <c r="B98" t="s">
        <v>376</v>
      </c>
      <c r="C98" t="s">
        <v>377</v>
      </c>
      <c r="D98" t="s">
        <v>19</v>
      </c>
      <c r="E98" t="s">
        <v>20</v>
      </c>
      <c r="F98" t="s">
        <v>21</v>
      </c>
      <c r="G98" t="s">
        <v>30</v>
      </c>
      <c r="H98" t="s">
        <v>378</v>
      </c>
      <c r="I98" t="s">
        <v>376</v>
      </c>
      <c r="J98" t="s">
        <v>24</v>
      </c>
      <c r="K98" t="s">
        <v>25</v>
      </c>
      <c r="L98">
        <v>25</v>
      </c>
      <c r="M98">
        <v>0</v>
      </c>
      <c r="N98">
        <v>3.8899999999999998E-3</v>
      </c>
      <c r="O98">
        <v>3.12</v>
      </c>
      <c r="P98" t="s">
        <v>35</v>
      </c>
      <c r="Q98" t="s">
        <v>27</v>
      </c>
      <c r="R98" t="s">
        <v>1682</v>
      </c>
      <c r="S98" s="1">
        <f>VLOOKUP($B98,traits_by_species_Mar2019!$A$2:$T$437,5,FALSE)</f>
        <v>24.97865234</v>
      </c>
      <c r="T98" s="1">
        <f>VLOOKUP($B98,traits_by_species_Mar2019!$A$2:$T$437,6,FALSE)</f>
        <v>2.028049158</v>
      </c>
      <c r="U98" s="1">
        <f>VLOOKUP($B98,traits_by_species_Mar2019!$A$2:$T$437,7,FALSE)</f>
        <v>411.04156870000003</v>
      </c>
      <c r="V98" s="1">
        <f>VLOOKUP($B98,traits_by_species_Mar2019!$A$2:$T$437,8,FALSE)</f>
        <v>5.8786442240000003</v>
      </c>
      <c r="W98" s="1">
        <f>VLOOKUP($B98,traits_by_species_Mar2019!$A$2:$T$437,9,FALSE)</f>
        <v>1.137615738</v>
      </c>
      <c r="X98" s="1">
        <f>VLOOKUP($B98,traits_by_species_Mar2019!$A$2:$T$437,10,FALSE)</f>
        <v>1.627238776</v>
      </c>
      <c r="Y98" s="1">
        <f>VLOOKUP($B98,traits_by_species_Mar2019!$A$2:$T$437,11,FALSE)</f>
        <v>20.982528840000001</v>
      </c>
      <c r="Z98" s="1">
        <f>VLOOKUP($B98,traits_by_species_Mar2019!$A$2:$T$437,12,FALSE)</f>
        <v>25.320883500000001</v>
      </c>
      <c r="AA98" s="3">
        <f>VLOOKUP($B98,traits_by_species_Mar2019!$A$2:$T$437,13,FALSE)</f>
        <v>18</v>
      </c>
      <c r="AB98" s="1" t="str">
        <f>VLOOKUP($B98,traits_by_species_Mar2019!$A$2:$T$437,14,FALSE)</f>
        <v>Bathydemersal</v>
      </c>
      <c r="AC98" s="1" t="str">
        <f>VLOOKUP($B98,traits_by_species_Mar2019!$A$2:$T$437,15,FALSE)</f>
        <v>Snaketooth</v>
      </c>
      <c r="AD98" s="1">
        <f>VLOOKUP($B98,traits_by_species_Mar2019!$A$2:$T$437,16,FALSE)</f>
        <v>0</v>
      </c>
      <c r="AE98" s="1" t="str">
        <f>VLOOKUP($B98,traits_by_species_Mar2019!$A$2:$T$437,17,FALSE)</f>
        <v>Demersal</v>
      </c>
      <c r="AF98" s="1" t="str">
        <f>VLOOKUP($B98,traits_by_species_Mar2019!$A$2:$T$437,18,FALSE)</f>
        <v>Perciformes</v>
      </c>
      <c r="AG98" s="1" t="str">
        <f>VLOOKUP($B98,traits_by_species_Mar2019!$A$2:$T$437,19,FALSE)</f>
        <v>Other</v>
      </c>
      <c r="AH98" s="1" t="str">
        <f>VLOOKUP($B98,traits_by_species_Mar2019!$A$2:$T$437,20,FALSE)</f>
        <v>Demersal</v>
      </c>
      <c r="AI98" s="1">
        <f>IF(ISNA(VLOOKUP($B98,traits_by_species_Mar2019!$A$2:$T$437,13,FALSE)),L98,VLOOKUP($B98,traits_by_species_Mar2019!$A$2:$T$437,13,FALSE))</f>
        <v>18</v>
      </c>
    </row>
    <row r="99" spans="1:35" hidden="1" x14ac:dyDescent="0.25">
      <c r="A99">
        <v>105824</v>
      </c>
      <c r="B99" t="s">
        <v>379</v>
      </c>
      <c r="C99" t="s">
        <v>37</v>
      </c>
      <c r="D99" t="s">
        <v>19</v>
      </c>
      <c r="E99" t="s">
        <v>20</v>
      </c>
      <c r="F99" t="s">
        <v>380</v>
      </c>
      <c r="G99" t="s">
        <v>381</v>
      </c>
      <c r="H99" t="s">
        <v>382</v>
      </c>
      <c r="I99" t="s">
        <v>383</v>
      </c>
      <c r="J99" t="s">
        <v>33</v>
      </c>
      <c r="K99" t="s">
        <v>384</v>
      </c>
      <c r="L99">
        <v>150</v>
      </c>
      <c r="M99">
        <v>10</v>
      </c>
      <c r="N99">
        <v>1.5E-3</v>
      </c>
      <c r="O99">
        <v>3.11</v>
      </c>
      <c r="P99" t="s">
        <v>35</v>
      </c>
      <c r="Q99" t="s">
        <v>73</v>
      </c>
      <c r="R99" t="s">
        <v>1682</v>
      </c>
      <c r="S99" s="1">
        <f>VLOOKUP($B99,traits_by_species_Mar2019!$A$2:$T$437,5,FALSE)</f>
        <v>122.7613683</v>
      </c>
      <c r="T99" s="1">
        <f>VLOOKUP($B99,traits_by_species_Mar2019!$A$2:$T$437,6,FALSE)</f>
        <v>0.108911018</v>
      </c>
      <c r="U99" s="1">
        <f>VLOOKUP($B99,traits_by_species_Mar2019!$A$2:$T$437,7,FALSE)</f>
        <v>14349.369839999999</v>
      </c>
      <c r="V99" s="1">
        <f>VLOOKUP($B99,traits_by_species_Mar2019!$A$2:$T$437,8,FALSE)</f>
        <v>22.97087449</v>
      </c>
      <c r="W99" s="1">
        <f>VLOOKUP($B99,traits_by_species_Mar2019!$A$2:$T$437,9,FALSE)</f>
        <v>8.1379451070000002</v>
      </c>
      <c r="X99" s="1">
        <f>VLOOKUP($B99,traits_by_species_Mar2019!$A$2:$T$437,10,FALSE)</f>
        <v>0.19355397699999999</v>
      </c>
      <c r="Y99" s="1">
        <f>VLOOKUP($B99,traits_by_species_Mar2019!$A$2:$T$437,11,FALSE)</f>
        <v>69.292152340000001</v>
      </c>
      <c r="Z99" s="1">
        <f>VLOOKUP($B99,traits_by_species_Mar2019!$A$2:$T$437,12,FALSE)</f>
        <v>13.01224173</v>
      </c>
      <c r="AA99" s="3">
        <f>VLOOKUP($B99,traits_by_species_Mar2019!$A$2:$T$437,13,FALSE)</f>
        <v>141</v>
      </c>
      <c r="AB99" s="1" t="str">
        <f>VLOOKUP($B99,traits_by_species_Mar2019!$A$2:$T$437,14,FALSE)</f>
        <v>Bathydemersal</v>
      </c>
      <c r="AC99" s="1" t="str">
        <f>VLOOKUP($B99,traits_by_species_Mar2019!$A$2:$T$437,15,FALSE)</f>
        <v>Rabbit ratfish</v>
      </c>
      <c r="AD99" s="1" t="str">
        <f>VLOOKUP($B99,traits_by_species_Mar2019!$A$2:$T$437,16,FALSE)</f>
        <v>Demersal</v>
      </c>
      <c r="AE99" s="1" t="str">
        <f>VLOOKUP($B99,traits_by_species_Mar2019!$A$2:$T$437,17,FALSE)</f>
        <v>Demersal</v>
      </c>
      <c r="AF99" s="1" t="str">
        <f>VLOOKUP($B99,traits_by_species_Mar2019!$A$2:$T$437,18,FALSE)</f>
        <v>Chimaeriformes</v>
      </c>
      <c r="AG99" s="1" t="str">
        <f>VLOOKUP($B99,traits_by_species_Mar2019!$A$2:$T$437,19,FALSE)</f>
        <v>Other</v>
      </c>
      <c r="AH99" s="1" t="str">
        <f>VLOOKUP($B99,traits_by_species_Mar2019!$A$2:$T$437,20,FALSE)</f>
        <v>Demersal</v>
      </c>
      <c r="AI99" s="1">
        <f>IF(ISNA(VLOOKUP($B99,traits_by_species_Mar2019!$A$2:$T$437,13,FALSE)),L99,VLOOKUP($B99,traits_by_species_Mar2019!$A$2:$T$437,13,FALSE))</f>
        <v>141</v>
      </c>
    </row>
    <row r="100" spans="1:35" hidden="1" x14ac:dyDescent="0.25">
      <c r="A100">
        <v>712407</v>
      </c>
      <c r="B100" t="s">
        <v>385</v>
      </c>
      <c r="C100" t="s">
        <v>386</v>
      </c>
      <c r="D100" t="s">
        <v>19</v>
      </c>
      <c r="E100" t="s">
        <v>20</v>
      </c>
      <c r="F100" t="s">
        <v>380</v>
      </c>
      <c r="G100" t="s">
        <v>381</v>
      </c>
      <c r="H100" t="s">
        <v>382</v>
      </c>
      <c r="I100" t="s">
        <v>383</v>
      </c>
      <c r="J100" t="s">
        <v>33</v>
      </c>
      <c r="K100" t="s">
        <v>387</v>
      </c>
      <c r="L100">
        <v>110</v>
      </c>
      <c r="M100">
        <v>14</v>
      </c>
      <c r="N100">
        <v>3.0899999999999999E-3</v>
      </c>
      <c r="O100">
        <v>3.11</v>
      </c>
      <c r="P100" t="s">
        <v>49</v>
      </c>
      <c r="Q100" t="s">
        <v>27</v>
      </c>
      <c r="R100" t="s">
        <v>1682</v>
      </c>
      <c r="S100" s="1">
        <f>VLOOKUP($B100,traits_by_species_Mar2019!$A$2:$T$437,5,FALSE)</f>
        <v>109.9687505</v>
      </c>
      <c r="T100" s="1">
        <f>VLOOKUP($B100,traits_by_species_Mar2019!$A$2:$T$437,6,FALSE)</f>
        <v>0.12814331800000001</v>
      </c>
      <c r="U100" s="1">
        <f>VLOOKUP($B100,traits_by_species_Mar2019!$A$2:$T$437,7,FALSE)</f>
        <v>10163.979499999999</v>
      </c>
      <c r="V100" s="1">
        <f>VLOOKUP($B100,traits_by_species_Mar2019!$A$2:$T$437,8,FALSE)</f>
        <v>20.186569980000002</v>
      </c>
      <c r="W100" s="1">
        <f>VLOOKUP($B100,traits_by_species_Mar2019!$A$2:$T$437,9,FALSE)</f>
        <v>7.0979412780000004</v>
      </c>
      <c r="X100" s="1">
        <f>VLOOKUP($B100,traits_by_species_Mar2019!$A$2:$T$437,10,FALSE)</f>
        <v>0.22384435699999999</v>
      </c>
      <c r="Y100" s="1">
        <f>VLOOKUP($B100,traits_by_species_Mar2019!$A$2:$T$437,11,FALSE)</f>
        <v>62.953677300000003</v>
      </c>
      <c r="Z100" s="1">
        <f>VLOOKUP($B100,traits_by_species_Mar2019!$A$2:$T$437,12,FALSE)</f>
        <v>13.44070894</v>
      </c>
      <c r="AA100" s="3">
        <f>VLOOKUP($B100,traits_by_species_Mar2019!$A$2:$T$437,13,FALSE)</f>
        <v>79</v>
      </c>
      <c r="AB100" s="1" t="str">
        <f>VLOOKUP($B100,traits_by_species_Mar2019!$A$2:$T$437,14,FALSE)</f>
        <v>Bathydemersal</v>
      </c>
      <c r="AC100" s="1" t="str">
        <f>VLOOKUP($B100,traits_by_species_Mar2019!$A$2:$T$437,15,FALSE)</f>
        <v>Opal chimaera</v>
      </c>
      <c r="AD100" s="1">
        <f>VLOOKUP($B100,traits_by_species_Mar2019!$A$2:$T$437,16,FALSE)</f>
        <v>0</v>
      </c>
      <c r="AE100" s="1" t="str">
        <f>VLOOKUP($B100,traits_by_species_Mar2019!$A$2:$T$437,17,FALSE)</f>
        <v>Demersal</v>
      </c>
      <c r="AF100" s="1" t="str">
        <f>VLOOKUP($B100,traits_by_species_Mar2019!$A$2:$T$437,18,FALSE)</f>
        <v>Chimaeriformes</v>
      </c>
      <c r="AG100" s="1" t="str">
        <f>VLOOKUP($B100,traits_by_species_Mar2019!$A$2:$T$437,19,FALSE)</f>
        <v>Other</v>
      </c>
      <c r="AH100" s="1" t="str">
        <f>VLOOKUP($B100,traits_by_species_Mar2019!$A$2:$T$437,20,FALSE)</f>
        <v>Demersal</v>
      </c>
      <c r="AI100" s="1">
        <f>IF(ISNA(VLOOKUP($B100,traits_by_species_Mar2019!$A$2:$T$437,13,FALSE)),L100,VLOOKUP($B100,traits_by_species_Mar2019!$A$2:$T$437,13,FALSE))</f>
        <v>79</v>
      </c>
    </row>
    <row r="101" spans="1:35" hidden="1" x14ac:dyDescent="0.25">
      <c r="A101">
        <v>127071</v>
      </c>
      <c r="B101" t="s">
        <v>388</v>
      </c>
      <c r="C101" t="s">
        <v>169</v>
      </c>
      <c r="D101" t="s">
        <v>19</v>
      </c>
      <c r="E101" t="s">
        <v>20</v>
      </c>
      <c r="F101" t="s">
        <v>21</v>
      </c>
      <c r="G101" t="s">
        <v>30</v>
      </c>
      <c r="H101" t="s">
        <v>389</v>
      </c>
      <c r="I101" t="s">
        <v>390</v>
      </c>
      <c r="J101" t="s">
        <v>33</v>
      </c>
      <c r="K101" t="s">
        <v>391</v>
      </c>
      <c r="L101">
        <v>25</v>
      </c>
      <c r="M101">
        <v>3.4</v>
      </c>
      <c r="N101">
        <v>0.04</v>
      </c>
      <c r="O101">
        <v>2.25</v>
      </c>
      <c r="P101" t="s">
        <v>56</v>
      </c>
      <c r="Q101" t="s">
        <v>27</v>
      </c>
      <c r="R101" t="s">
        <v>1682</v>
      </c>
      <c r="S101" s="1">
        <f>VLOOKUP($B101,traits_by_species_Mar2019!$A$2:$T$437,5,FALSE)</f>
        <v>35.797110580000002</v>
      </c>
      <c r="T101" s="1">
        <f>VLOOKUP($B101,traits_by_species_Mar2019!$A$2:$T$437,6,FALSE)</f>
        <v>0.24114548699999999</v>
      </c>
      <c r="U101" s="1">
        <f>VLOOKUP($B101,traits_by_species_Mar2019!$A$2:$T$437,7,FALSE)</f>
        <v>512.76547970000001</v>
      </c>
      <c r="V101" s="1">
        <f>VLOOKUP($B101,traits_by_species_Mar2019!$A$2:$T$437,8,FALSE)</f>
        <v>12.27154095</v>
      </c>
      <c r="W101" s="1">
        <f>VLOOKUP($B101,traits_by_species_Mar2019!$A$2:$T$437,9,FALSE)</f>
        <v>3.0587388980000001</v>
      </c>
      <c r="X101" s="1">
        <f>VLOOKUP($B101,traits_by_species_Mar2019!$A$2:$T$437,10,FALSE)</f>
        <v>0.41959275699999998</v>
      </c>
      <c r="Y101" s="1">
        <f>VLOOKUP($B101,traits_by_species_Mar2019!$A$2:$T$437,11,FALSE)</f>
        <v>20.041639329999999</v>
      </c>
      <c r="Z101" s="1">
        <f>VLOOKUP($B101,traits_by_species_Mar2019!$A$2:$T$437,12,FALSE)</f>
        <v>14.76994279</v>
      </c>
      <c r="AA101" s="3">
        <f>VLOOKUP($B101,traits_by_species_Mar2019!$A$2:$T$437,13,FALSE)</f>
        <v>19</v>
      </c>
      <c r="AB101" s="1" t="str">
        <f>VLOOKUP($B101,traits_by_species_Mar2019!$A$2:$T$437,14,FALSE)</f>
        <v>Benthopelagic</v>
      </c>
      <c r="AC101" s="1" t="str">
        <f>VLOOKUP($B101,traits_by_species_Mar2019!$A$2:$T$437,15,FALSE)</f>
        <v>Yarrell's blenny</v>
      </c>
      <c r="AD101" s="1">
        <f>VLOOKUP($B101,traits_by_species_Mar2019!$A$2:$T$437,16,FALSE)</f>
        <v>0</v>
      </c>
      <c r="AE101" s="1" t="str">
        <f>VLOOKUP($B101,traits_by_species_Mar2019!$A$2:$T$437,17,FALSE)</f>
        <v>Demersal</v>
      </c>
      <c r="AF101" s="1" t="str">
        <f>VLOOKUP($B101,traits_by_species_Mar2019!$A$2:$T$437,18,FALSE)</f>
        <v>Perciformes</v>
      </c>
      <c r="AG101" s="1" t="str">
        <f>VLOOKUP($B101,traits_by_species_Mar2019!$A$2:$T$437,19,FALSE)</f>
        <v>Other</v>
      </c>
      <c r="AH101" s="1" t="str">
        <f>VLOOKUP($B101,traits_by_species_Mar2019!$A$2:$T$437,20,FALSE)</f>
        <v>Demersal</v>
      </c>
      <c r="AI101" s="1">
        <f>IF(ISNA(VLOOKUP($B101,traits_by_species_Mar2019!$A$2:$T$437,13,FALSE)),L101,VLOOKUP($B101,traits_by_species_Mar2019!$A$2:$T$437,13,FALSE))</f>
        <v>19</v>
      </c>
    </row>
    <row r="102" spans="1:35" hidden="1" x14ac:dyDescent="0.25">
      <c r="A102">
        <v>127339</v>
      </c>
      <c r="B102" t="s">
        <v>392</v>
      </c>
      <c r="C102" t="s">
        <v>393</v>
      </c>
      <c r="D102" t="s">
        <v>19</v>
      </c>
      <c r="E102" t="s">
        <v>20</v>
      </c>
      <c r="F102" t="s">
        <v>21</v>
      </c>
      <c r="G102" t="s">
        <v>144</v>
      </c>
      <c r="H102" t="s">
        <v>253</v>
      </c>
      <c r="I102" t="s">
        <v>394</v>
      </c>
      <c r="J102" t="s">
        <v>33</v>
      </c>
      <c r="K102" t="s">
        <v>395</v>
      </c>
      <c r="L102">
        <v>20.5</v>
      </c>
      <c r="M102">
        <v>1.96</v>
      </c>
      <c r="N102">
        <v>3.8899999999999998E-3</v>
      </c>
      <c r="O102">
        <v>3.12</v>
      </c>
      <c r="P102" t="s">
        <v>210</v>
      </c>
      <c r="Q102" t="s">
        <v>27</v>
      </c>
      <c r="R102" t="s">
        <v>1695</v>
      </c>
      <c r="S102" s="1">
        <f>VLOOKUP($B102,traits_by_species_Mar2019!$A$2:$T$437,5,FALSE)</f>
        <v>23.539756709999999</v>
      </c>
      <c r="T102" s="1">
        <f>VLOOKUP($B102,traits_by_species_Mar2019!$A$2:$T$437,6,FALSE)</f>
        <v>0.42380031299999998</v>
      </c>
      <c r="U102" s="1">
        <f>VLOOKUP($B102,traits_by_species_Mar2019!$A$2:$T$437,7,FALSE)</f>
        <v>85.869456880000001</v>
      </c>
      <c r="V102" s="1">
        <f>VLOOKUP($B102,traits_by_species_Mar2019!$A$2:$T$437,8,FALSE)</f>
        <v>6.2735505910000002</v>
      </c>
      <c r="W102" s="1">
        <f>VLOOKUP($B102,traits_by_species_Mar2019!$A$2:$T$437,9,FALSE)</f>
        <v>1.825042802</v>
      </c>
      <c r="X102" s="1">
        <f>VLOOKUP($B102,traits_by_species_Mar2019!$A$2:$T$437,10,FALSE)</f>
        <v>0.66876808700000001</v>
      </c>
      <c r="Y102" s="1">
        <f>VLOOKUP($B102,traits_by_species_Mar2019!$A$2:$T$437,11,FALSE)</f>
        <v>14.26973939</v>
      </c>
      <c r="Z102" s="1">
        <f>VLOOKUP($B102,traits_by_species_Mar2019!$A$2:$T$437,12,FALSE)</f>
        <v>7.2395423320000001</v>
      </c>
      <c r="AA102" s="3">
        <f>VLOOKUP($B102,traits_by_species_Mar2019!$A$2:$T$437,13,FALSE)</f>
        <v>17</v>
      </c>
      <c r="AB102" s="1" t="str">
        <f>VLOOKUP($B102,traits_by_species_Mar2019!$A$2:$T$437,14,FALSE)</f>
        <v>Bathypelagic</v>
      </c>
      <c r="AC102" s="1" t="str">
        <f>VLOOKUP($B102,traits_by_species_Mar2019!$A$2:$T$437,15,FALSE)</f>
        <v>Dragonfish</v>
      </c>
      <c r="AD102" s="1">
        <f>VLOOKUP($B102,traits_by_species_Mar2019!$A$2:$T$437,16,FALSE)</f>
        <v>0</v>
      </c>
      <c r="AE102" s="1" t="str">
        <f>VLOOKUP($B102,traits_by_species_Mar2019!$A$2:$T$437,17,FALSE)</f>
        <v>Demersal</v>
      </c>
      <c r="AF102" s="1" t="str">
        <f>VLOOKUP($B102,traits_by_species_Mar2019!$A$2:$T$437,18,FALSE)</f>
        <v>Stomiiformes</v>
      </c>
      <c r="AG102" s="1" t="str">
        <f>VLOOKUP($B102,traits_by_species_Mar2019!$A$2:$T$437,19,FALSE)</f>
        <v>Other</v>
      </c>
      <c r="AH102" s="1" t="str">
        <f>VLOOKUP($B102,traits_by_species_Mar2019!$A$2:$T$437,20,FALSE)</f>
        <v>Pelagic</v>
      </c>
      <c r="AI102" s="1">
        <f>IF(ISNA(VLOOKUP($B102,traits_by_species_Mar2019!$A$2:$T$437,13,FALSE)),L102,VLOOKUP($B102,traits_by_species_Mar2019!$A$2:$T$437,13,FALSE))</f>
        <v>17</v>
      </c>
    </row>
    <row r="103" spans="1:35" hidden="1" x14ac:dyDescent="0.25">
      <c r="A103">
        <v>126336</v>
      </c>
      <c r="B103" t="s">
        <v>396</v>
      </c>
      <c r="C103" t="s">
        <v>397</v>
      </c>
      <c r="D103" t="s">
        <v>19</v>
      </c>
      <c r="E103" t="s">
        <v>20</v>
      </c>
      <c r="F103" t="s">
        <v>21</v>
      </c>
      <c r="G103" t="s">
        <v>131</v>
      </c>
      <c r="H103" t="s">
        <v>398</v>
      </c>
      <c r="I103" t="s">
        <v>399</v>
      </c>
      <c r="J103" t="s">
        <v>33</v>
      </c>
      <c r="K103" t="s">
        <v>400</v>
      </c>
      <c r="L103">
        <v>40</v>
      </c>
      <c r="M103">
        <v>1.84</v>
      </c>
      <c r="N103">
        <v>7.8600000000000007E-3</v>
      </c>
      <c r="O103">
        <v>2.9089999999999998</v>
      </c>
      <c r="P103" t="s">
        <v>35</v>
      </c>
      <c r="Q103" t="s">
        <v>27</v>
      </c>
      <c r="R103" t="s">
        <v>1682</v>
      </c>
      <c r="S103" s="1">
        <f>VLOOKUP($B103,traits_by_species_Mar2019!$A$2:$T$437,5,FALSE)</f>
        <v>19.012383060000001</v>
      </c>
      <c r="T103" s="1">
        <f>VLOOKUP($B103,traits_by_species_Mar2019!$A$2:$T$437,6,FALSE)</f>
        <v>0.35627823400000003</v>
      </c>
      <c r="U103" s="1">
        <f>VLOOKUP($B103,traits_by_species_Mar2019!$A$2:$T$437,7,FALSE)</f>
        <v>53.064931649999998</v>
      </c>
      <c r="V103" s="1">
        <f>VLOOKUP($B103,traits_by_species_Mar2019!$A$2:$T$437,8,FALSE)</f>
        <v>6.6160478740000004</v>
      </c>
      <c r="W103" s="1">
        <f>VLOOKUP($B103,traits_by_species_Mar2019!$A$2:$T$437,9,FALSE)</f>
        <v>2.0678474100000002</v>
      </c>
      <c r="X103" s="1">
        <f>VLOOKUP($B103,traits_by_species_Mar2019!$A$2:$T$437,10,FALSE)</f>
        <v>0.66831108100000003</v>
      </c>
      <c r="Y103" s="1">
        <f>VLOOKUP($B103,traits_by_species_Mar2019!$A$2:$T$437,11,FALSE)</f>
        <v>11.42822338</v>
      </c>
      <c r="Z103" s="1">
        <f>VLOOKUP($B103,traits_by_species_Mar2019!$A$2:$T$437,12,FALSE)</f>
        <v>12.15552967</v>
      </c>
      <c r="AA103" s="3">
        <f>VLOOKUP($B103,traits_by_species_Mar2019!$A$2:$T$437,13,FALSE)</f>
        <v>23</v>
      </c>
      <c r="AB103" s="1" t="str">
        <f>VLOOKUP($B103,traits_by_species_Mar2019!$A$2:$T$437,14,FALSE)</f>
        <v>Bathydemersal</v>
      </c>
      <c r="AC103" s="1" t="str">
        <f>VLOOKUP($B103,traits_by_species_Mar2019!$A$2:$T$437,15,FALSE)</f>
        <v>Shortnose greeneye</v>
      </c>
      <c r="AD103" s="1">
        <f>VLOOKUP($B103,traits_by_species_Mar2019!$A$2:$T$437,16,FALSE)</f>
        <v>0</v>
      </c>
      <c r="AE103" s="1" t="str">
        <f>VLOOKUP($B103,traits_by_species_Mar2019!$A$2:$T$437,17,FALSE)</f>
        <v>Demersal</v>
      </c>
      <c r="AF103" s="1" t="str">
        <f>VLOOKUP($B103,traits_by_species_Mar2019!$A$2:$T$437,18,FALSE)</f>
        <v>Aulopiformes</v>
      </c>
      <c r="AG103" s="1" t="str">
        <f>VLOOKUP($B103,traits_by_species_Mar2019!$A$2:$T$437,19,FALSE)</f>
        <v>Other</v>
      </c>
      <c r="AH103" s="1" t="str">
        <f>VLOOKUP($B103,traits_by_species_Mar2019!$A$2:$T$437,20,FALSE)</f>
        <v>Demersal</v>
      </c>
      <c r="AI103" s="1">
        <f>IF(ISNA(VLOOKUP($B103,traits_by_species_Mar2019!$A$2:$T$437,13,FALSE)),L103,VLOOKUP($B103,traits_by_species_Mar2019!$A$2:$T$437,13,FALSE))</f>
        <v>23</v>
      </c>
    </row>
    <row r="104" spans="1:35" hidden="1" x14ac:dyDescent="0.25">
      <c r="A104">
        <v>126448</v>
      </c>
      <c r="B104" t="s">
        <v>401</v>
      </c>
      <c r="C104" t="s">
        <v>51</v>
      </c>
      <c r="D104" t="s">
        <v>19</v>
      </c>
      <c r="E104" t="s">
        <v>20</v>
      </c>
      <c r="F104" t="s">
        <v>21</v>
      </c>
      <c r="G104" t="s">
        <v>268</v>
      </c>
      <c r="H104" t="s">
        <v>269</v>
      </c>
      <c r="I104" t="s">
        <v>402</v>
      </c>
      <c r="J104" t="s">
        <v>33</v>
      </c>
      <c r="K104" t="s">
        <v>403</v>
      </c>
      <c r="L104">
        <v>25</v>
      </c>
      <c r="M104">
        <v>2</v>
      </c>
      <c r="N104">
        <v>2.7000000000000001E-3</v>
      </c>
      <c r="O104">
        <v>3.19</v>
      </c>
      <c r="P104" t="s">
        <v>56</v>
      </c>
      <c r="Q104" t="s">
        <v>27</v>
      </c>
      <c r="R104" t="s">
        <v>1682</v>
      </c>
      <c r="S104" s="1">
        <f>VLOOKUP($B104,traits_by_species_Mar2019!$A$2:$T$437,5,FALSE)</f>
        <v>64.865833289999998</v>
      </c>
      <c r="T104" s="1">
        <f>VLOOKUP($B104,traits_by_species_Mar2019!$A$2:$T$437,6,FALSE)</f>
        <v>0.182923214</v>
      </c>
      <c r="U104" s="1">
        <f>VLOOKUP($B104,traits_by_species_Mar2019!$A$2:$T$437,7,FALSE)</f>
        <v>2438.248912</v>
      </c>
      <c r="V104" s="1">
        <f>VLOOKUP($B104,traits_by_species_Mar2019!$A$2:$T$437,8,FALSE)</f>
        <v>14.937307280000001</v>
      </c>
      <c r="W104" s="1">
        <f>VLOOKUP($B104,traits_by_species_Mar2019!$A$2:$T$437,9,FALSE)</f>
        <v>4.6906097539999996</v>
      </c>
      <c r="X104" s="1">
        <f>VLOOKUP($B104,traits_by_species_Mar2019!$A$2:$T$437,10,FALSE)</f>
        <v>0.327166609</v>
      </c>
      <c r="Y104" s="1">
        <f>VLOOKUP($B104,traits_by_species_Mar2019!$A$2:$T$437,11,FALSE)</f>
        <v>38.657459160000002</v>
      </c>
      <c r="Z104" s="1">
        <f>VLOOKUP($B104,traits_by_species_Mar2019!$A$2:$T$437,12,FALSE)</f>
        <v>10.22968212</v>
      </c>
      <c r="AA104" s="3">
        <f>VLOOKUP($B104,traits_by_species_Mar2019!$A$2:$T$437,13,FALSE)</f>
        <v>27</v>
      </c>
      <c r="AB104" s="1" t="str">
        <f>VLOOKUP($B104,traits_by_species_Mar2019!$A$2:$T$437,14,FALSE)</f>
        <v>Demersal</v>
      </c>
      <c r="AC104" s="1" t="str">
        <f>VLOOKUP($B104,traits_by_species_Mar2019!$A$2:$T$437,15,FALSE)</f>
        <v>Five-bearded rockling</v>
      </c>
      <c r="AD104" s="1" t="str">
        <f>VLOOKUP($B104,traits_by_species_Mar2019!$A$2:$T$437,16,FALSE)</f>
        <v>Demersal</v>
      </c>
      <c r="AE104" s="1" t="str">
        <f>VLOOKUP($B104,traits_by_species_Mar2019!$A$2:$T$437,17,FALSE)</f>
        <v>Demersal</v>
      </c>
      <c r="AF104" s="1" t="str">
        <f>VLOOKUP($B104,traits_by_species_Mar2019!$A$2:$T$437,18,FALSE)</f>
        <v>Gadiformes</v>
      </c>
      <c r="AG104" s="1" t="str">
        <f>VLOOKUP($B104,traits_by_species_Mar2019!$A$2:$T$437,19,FALSE)</f>
        <v>Gadiformes</v>
      </c>
      <c r="AH104" s="1" t="str">
        <f>VLOOKUP($B104,traits_by_species_Mar2019!$A$2:$T$437,20,FALSE)</f>
        <v>Demersal</v>
      </c>
      <c r="AI104" s="1">
        <f>IF(ISNA(VLOOKUP($B104,traits_by_species_Mar2019!$A$2:$T$437,13,FALSE)),L104,VLOOKUP($B104,traits_by_species_Mar2019!$A$2:$T$437,13,FALSE))</f>
        <v>27</v>
      </c>
    </row>
    <row r="105" spans="1:35" hidden="1" x14ac:dyDescent="0.25">
      <c r="A105">
        <v>126449</v>
      </c>
      <c r="B105" t="s">
        <v>404</v>
      </c>
      <c r="C105" t="s">
        <v>405</v>
      </c>
      <c r="D105" t="s">
        <v>19</v>
      </c>
      <c r="E105" t="s">
        <v>20</v>
      </c>
      <c r="F105" t="s">
        <v>21</v>
      </c>
      <c r="G105" t="s">
        <v>268</v>
      </c>
      <c r="H105" t="s">
        <v>269</v>
      </c>
      <c r="I105" t="s">
        <v>402</v>
      </c>
      <c r="J105" t="s">
        <v>33</v>
      </c>
      <c r="K105" t="s">
        <v>406</v>
      </c>
      <c r="L105">
        <v>20</v>
      </c>
      <c r="M105">
        <v>2.5</v>
      </c>
      <c r="N105">
        <v>8.3000000000000001E-3</v>
      </c>
      <c r="O105">
        <v>3.18</v>
      </c>
      <c r="P105" t="s">
        <v>35</v>
      </c>
      <c r="Q105" t="s">
        <v>27</v>
      </c>
      <c r="R105" t="s">
        <v>1682</v>
      </c>
      <c r="S105" s="1">
        <f>VLOOKUP($B105,traits_by_species_Mar2019!$A$2:$T$437,5,FALSE)</f>
        <v>64.865833289999998</v>
      </c>
      <c r="T105" s="1">
        <f>VLOOKUP($B105,traits_by_species_Mar2019!$A$2:$T$437,6,FALSE)</f>
        <v>0.182923214</v>
      </c>
      <c r="U105" s="1">
        <f>VLOOKUP($B105,traits_by_species_Mar2019!$A$2:$T$437,7,FALSE)</f>
        <v>2438.248912</v>
      </c>
      <c r="V105" s="1">
        <f>VLOOKUP($B105,traits_by_species_Mar2019!$A$2:$T$437,8,FALSE)</f>
        <v>14.937307280000001</v>
      </c>
      <c r="W105" s="1">
        <f>VLOOKUP($B105,traits_by_species_Mar2019!$A$2:$T$437,9,FALSE)</f>
        <v>4.6906097539999996</v>
      </c>
      <c r="X105" s="1">
        <f>VLOOKUP($B105,traits_by_species_Mar2019!$A$2:$T$437,10,FALSE)</f>
        <v>0.327166609</v>
      </c>
      <c r="Y105" s="1">
        <f>VLOOKUP($B105,traits_by_species_Mar2019!$A$2:$T$437,11,FALSE)</f>
        <v>38.657459160000002</v>
      </c>
      <c r="Z105" s="1">
        <f>VLOOKUP($B105,traits_by_species_Mar2019!$A$2:$T$437,12,FALSE)</f>
        <v>10.22968212</v>
      </c>
      <c r="AA105" s="3">
        <f>VLOOKUP($B105,traits_by_species_Mar2019!$A$2:$T$437,13,FALSE)</f>
        <v>21</v>
      </c>
      <c r="AB105" s="1" t="str">
        <f>VLOOKUP($B105,traits_by_species_Mar2019!$A$2:$T$437,14,FALSE)</f>
        <v>Demersal</v>
      </c>
      <c r="AC105" s="1" t="str">
        <f>VLOOKUP($B105,traits_by_species_Mar2019!$A$2:$T$437,15,FALSE)</f>
        <v>Northern rockling</v>
      </c>
      <c r="AD105" s="1" t="str">
        <f>VLOOKUP($B105,traits_by_species_Mar2019!$A$2:$T$437,16,FALSE)</f>
        <v>Demersal</v>
      </c>
      <c r="AE105" s="1" t="str">
        <f>VLOOKUP($B105,traits_by_species_Mar2019!$A$2:$T$437,17,FALSE)</f>
        <v>Demersal</v>
      </c>
      <c r="AF105" s="1" t="str">
        <f>VLOOKUP($B105,traits_by_species_Mar2019!$A$2:$T$437,18,FALSE)</f>
        <v>Gadiformes</v>
      </c>
      <c r="AG105" s="1" t="str">
        <f>VLOOKUP($B105,traits_by_species_Mar2019!$A$2:$T$437,19,FALSE)</f>
        <v>Gadiformes</v>
      </c>
      <c r="AH105" s="1" t="str">
        <f>VLOOKUP($B105,traits_by_species_Mar2019!$A$2:$T$437,20,FALSE)</f>
        <v>Demersal</v>
      </c>
      <c r="AI105" s="1">
        <f>IF(ISNA(VLOOKUP($B105,traits_by_species_Mar2019!$A$2:$T$437,13,FALSE)),L105,VLOOKUP($B105,traits_by_species_Mar2019!$A$2:$T$437,13,FALSE))</f>
        <v>21</v>
      </c>
    </row>
    <row r="106" spans="1:35" hidden="1" x14ac:dyDescent="0.25">
      <c r="A106">
        <v>127130</v>
      </c>
      <c r="B106" t="s">
        <v>407</v>
      </c>
      <c r="C106" t="s">
        <v>51</v>
      </c>
      <c r="D106" t="s">
        <v>19</v>
      </c>
      <c r="E106" t="s">
        <v>20</v>
      </c>
      <c r="F106" t="s">
        <v>21</v>
      </c>
      <c r="G106" t="s">
        <v>163</v>
      </c>
      <c r="H106" t="s">
        <v>408</v>
      </c>
      <c r="I106" t="s">
        <v>409</v>
      </c>
      <c r="J106" t="s">
        <v>33</v>
      </c>
      <c r="K106" t="s">
        <v>410</v>
      </c>
      <c r="L106">
        <v>30</v>
      </c>
      <c r="M106">
        <v>1.66</v>
      </c>
      <c r="N106">
        <v>5.1000000000000004E-3</v>
      </c>
      <c r="O106">
        <v>3.12</v>
      </c>
      <c r="P106" t="s">
        <v>35</v>
      </c>
      <c r="Q106" t="s">
        <v>27</v>
      </c>
      <c r="R106" t="s">
        <v>1682</v>
      </c>
      <c r="S106" s="1">
        <f>VLOOKUP($B106,traits_by_species_Mar2019!$A$2:$T$437,5,FALSE)</f>
        <v>26.994810449999999</v>
      </c>
      <c r="T106" s="1">
        <f>VLOOKUP($B106,traits_by_species_Mar2019!$A$2:$T$437,6,FALSE)</f>
        <v>0.27963294700000002</v>
      </c>
      <c r="U106" s="1">
        <f>VLOOKUP($B106,traits_by_species_Mar2019!$A$2:$T$437,7,FALSE)</f>
        <v>142.2378573</v>
      </c>
      <c r="V106" s="1">
        <f>VLOOKUP($B106,traits_by_species_Mar2019!$A$2:$T$437,8,FALSE)</f>
        <v>9.6083573560000008</v>
      </c>
      <c r="W106" s="1">
        <f>VLOOKUP($B106,traits_by_species_Mar2019!$A$2:$T$437,9,FALSE)</f>
        <v>2.1980895230000002</v>
      </c>
      <c r="X106" s="1">
        <f>VLOOKUP($B106,traits_by_species_Mar2019!$A$2:$T$437,10,FALSE)</f>
        <v>0.45506862100000001</v>
      </c>
      <c r="Y106" s="1">
        <f>VLOOKUP($B106,traits_by_species_Mar2019!$A$2:$T$437,11,FALSE)</f>
        <v>13.50245348</v>
      </c>
      <c r="Z106" s="1">
        <f>VLOOKUP($B106,traits_by_species_Mar2019!$A$2:$T$437,12,FALSE)</f>
        <v>14.60886651</v>
      </c>
      <c r="AA106" s="3">
        <f>VLOOKUP($B106,traits_by_species_Mar2019!$A$2:$T$437,13,FALSE)</f>
        <v>28</v>
      </c>
      <c r="AB106" s="1" t="str">
        <f>VLOOKUP($B106,traits_by_species_Mar2019!$A$2:$T$437,14,FALSE)</f>
        <v>Demersal</v>
      </c>
      <c r="AC106" s="1" t="str">
        <f>VLOOKUP($B106,traits_by_species_Mar2019!$A$2:$T$437,15,FALSE)</f>
        <v>Spotted flounder</v>
      </c>
      <c r="AD106" s="1">
        <f>VLOOKUP($B106,traits_by_species_Mar2019!$A$2:$T$437,16,FALSE)</f>
        <v>0</v>
      </c>
      <c r="AE106" s="1" t="str">
        <f>VLOOKUP($B106,traits_by_species_Mar2019!$A$2:$T$437,17,FALSE)</f>
        <v>Demersal</v>
      </c>
      <c r="AF106" s="1" t="str">
        <f>VLOOKUP($B106,traits_by_species_Mar2019!$A$2:$T$437,18,FALSE)</f>
        <v>Pleuronectiformes</v>
      </c>
      <c r="AG106" s="1" t="str">
        <f>VLOOKUP($B106,traits_by_species_Mar2019!$A$2:$T$437,19,FALSE)</f>
        <v>Pleuronectiformes</v>
      </c>
      <c r="AH106" s="1" t="str">
        <f>VLOOKUP($B106,traits_by_species_Mar2019!$A$2:$T$437,20,FALSE)</f>
        <v>Demersal</v>
      </c>
      <c r="AI106" s="1">
        <f>IF(ISNA(VLOOKUP($B106,traits_by_species_Mar2019!$A$2:$T$437,13,FALSE)),L106,VLOOKUP($B106,traits_by_species_Mar2019!$A$2:$T$437,13,FALSE))</f>
        <v>28</v>
      </c>
    </row>
    <row r="107" spans="1:35" hidden="1" x14ac:dyDescent="0.25">
      <c r="A107">
        <v>126417</v>
      </c>
      <c r="B107" t="s">
        <v>411</v>
      </c>
      <c r="C107" t="s">
        <v>37</v>
      </c>
      <c r="D107" t="s">
        <v>19</v>
      </c>
      <c r="E107" t="s">
        <v>20</v>
      </c>
      <c r="F107" t="s">
        <v>21</v>
      </c>
      <c r="G107" t="s">
        <v>71</v>
      </c>
      <c r="H107" t="s">
        <v>72</v>
      </c>
      <c r="I107" t="s">
        <v>412</v>
      </c>
      <c r="J107" t="s">
        <v>33</v>
      </c>
      <c r="K107" t="s">
        <v>413</v>
      </c>
      <c r="L107">
        <v>45</v>
      </c>
      <c r="M107">
        <v>4.9000000000000004</v>
      </c>
      <c r="N107">
        <v>6.8999999999999999E-3</v>
      </c>
      <c r="O107">
        <v>3.04</v>
      </c>
      <c r="P107" t="s">
        <v>35</v>
      </c>
      <c r="Q107" t="s">
        <v>27</v>
      </c>
      <c r="R107" t="s">
        <v>1695</v>
      </c>
      <c r="S107" s="1">
        <f>VLOOKUP($B107,traits_by_species_Mar2019!$A$2:$T$437,5,FALSE)</f>
        <v>30.312737519999999</v>
      </c>
      <c r="T107" s="1">
        <f>VLOOKUP($B107,traits_by_species_Mar2019!$A$2:$T$437,6,FALSE)</f>
        <v>0.33429255499999999</v>
      </c>
      <c r="U107" s="1">
        <f>VLOOKUP($B107,traits_by_species_Mar2019!$A$2:$T$437,7,FALSE)</f>
        <v>212.2151581</v>
      </c>
      <c r="V107" s="1">
        <f>VLOOKUP($B107,traits_by_species_Mar2019!$A$2:$T$437,8,FALSE)</f>
        <v>12.411276300000001</v>
      </c>
      <c r="W107" s="1">
        <f>VLOOKUP($B107,traits_by_species_Mar2019!$A$2:$T$437,9,FALSE)</f>
        <v>4.065925708</v>
      </c>
      <c r="X107" s="1">
        <f>VLOOKUP($B107,traits_by_species_Mar2019!$A$2:$T$437,10,FALSE)</f>
        <v>0.25036061700000001</v>
      </c>
      <c r="Y107" s="1">
        <f>VLOOKUP($B107,traits_by_species_Mar2019!$A$2:$T$437,11,FALSE)</f>
        <v>25.285988039999999</v>
      </c>
      <c r="Z107" s="1">
        <f>VLOOKUP($B107,traits_by_species_Mar2019!$A$2:$T$437,12,FALSE)</f>
        <v>8.3340752489999996</v>
      </c>
      <c r="AA107" s="3">
        <f>VLOOKUP($B107,traits_by_species_Mar2019!$A$2:$T$437,13,FALSE)</f>
        <v>61</v>
      </c>
      <c r="AB107" s="1" t="str">
        <f>VLOOKUP($B107,traits_by_species_Mar2019!$A$2:$T$437,14,FALSE)</f>
        <v>Benthopelagic</v>
      </c>
      <c r="AC107" s="1" t="str">
        <f>VLOOKUP($B107,traits_by_species_Mar2019!$A$2:$T$437,15,FALSE)</f>
        <v>Herring</v>
      </c>
      <c r="AD107" s="1">
        <f>VLOOKUP($B107,traits_by_species_Mar2019!$A$2:$T$437,16,FALSE)</f>
        <v>0</v>
      </c>
      <c r="AE107" s="1" t="str">
        <f>VLOOKUP($B107,traits_by_species_Mar2019!$A$2:$T$437,17,FALSE)</f>
        <v>Pelagic</v>
      </c>
      <c r="AF107" s="1" t="str">
        <f>VLOOKUP($B107,traits_by_species_Mar2019!$A$2:$T$437,18,FALSE)</f>
        <v>Clupeiformes</v>
      </c>
      <c r="AG107" s="1" t="str">
        <f>VLOOKUP($B107,traits_by_species_Mar2019!$A$2:$T$437,19,FALSE)</f>
        <v>Other</v>
      </c>
      <c r="AH107" s="1" t="str">
        <f>VLOOKUP($B107,traits_by_species_Mar2019!$A$2:$T$437,20,FALSE)</f>
        <v>Pelagic</v>
      </c>
      <c r="AI107" s="1">
        <f>IF(ISNA(VLOOKUP($B107,traits_by_species_Mar2019!$A$2:$T$437,13,FALSE)),L107,VLOOKUP($B107,traits_by_species_Mar2019!$A$2:$T$437,13,FALSE))</f>
        <v>61</v>
      </c>
    </row>
    <row r="108" spans="1:35" hidden="1" x14ac:dyDescent="0.25">
      <c r="A108">
        <v>125464</v>
      </c>
      <c r="B108" t="s">
        <v>72</v>
      </c>
      <c r="C108" t="s">
        <v>18</v>
      </c>
      <c r="D108" t="s">
        <v>19</v>
      </c>
      <c r="E108" t="s">
        <v>20</v>
      </c>
      <c r="F108" t="s">
        <v>21</v>
      </c>
      <c r="G108" t="s">
        <v>71</v>
      </c>
      <c r="H108" t="s">
        <v>72</v>
      </c>
      <c r="I108">
        <v>0</v>
      </c>
      <c r="J108" t="s">
        <v>60</v>
      </c>
      <c r="K108" t="s">
        <v>25</v>
      </c>
      <c r="L108">
        <v>70</v>
      </c>
      <c r="M108">
        <v>0</v>
      </c>
      <c r="N108">
        <v>6.240799E-3</v>
      </c>
      <c r="O108">
        <v>3.085</v>
      </c>
      <c r="P108" t="s">
        <v>61</v>
      </c>
      <c r="Q108" t="s">
        <v>27</v>
      </c>
      <c r="R108" t="s">
        <v>1695</v>
      </c>
      <c r="S108" s="7">
        <f>AVERAGE(S10:S13,S107,S438:S439,S483,S485)</f>
        <v>32.769716588888883</v>
      </c>
      <c r="T108" s="7">
        <f t="shared" ref="T108:AI108" si="29">AVERAGE(T10:T13,T107,T438:T439,T483,T485)</f>
        <v>0.75842868933333341</v>
      </c>
      <c r="U108" s="7">
        <f t="shared" si="29"/>
        <v>715.20816858444459</v>
      </c>
      <c r="V108" s="7">
        <f t="shared" si="29"/>
        <v>8.6868158645555553</v>
      </c>
      <c r="W108" s="7">
        <f t="shared" si="29"/>
        <v>2.4187474295555558</v>
      </c>
      <c r="X108" s="7">
        <f t="shared" si="29"/>
        <v>0.76728634122222239</v>
      </c>
      <c r="Y108" s="7">
        <f t="shared" si="29"/>
        <v>21.586116255555552</v>
      </c>
      <c r="Z108" s="7">
        <f t="shared" si="29"/>
        <v>18.149855986555554</v>
      </c>
      <c r="AA108" s="7">
        <f t="shared" si="29"/>
        <v>41.777777777777779</v>
      </c>
      <c r="AB108" s="7" t="str">
        <f t="shared" ref="AB108:AG108" si="30">AB107</f>
        <v>Benthopelagic</v>
      </c>
      <c r="AC108" s="7" t="s">
        <v>2130</v>
      </c>
      <c r="AD108" s="7">
        <f t="shared" si="30"/>
        <v>0</v>
      </c>
      <c r="AE108" s="7" t="str">
        <f t="shared" si="30"/>
        <v>Pelagic</v>
      </c>
      <c r="AF108" s="7" t="str">
        <f t="shared" si="30"/>
        <v>Clupeiformes</v>
      </c>
      <c r="AG108" s="7" t="str">
        <f t="shared" si="30"/>
        <v>Other</v>
      </c>
      <c r="AH108" s="7" t="str">
        <f>AH107</f>
        <v>Pelagic</v>
      </c>
      <c r="AI108" s="7">
        <f t="shared" si="29"/>
        <v>41.777777777777779</v>
      </c>
    </row>
    <row r="109" spans="1:35" hidden="1" x14ac:dyDescent="0.25">
      <c r="A109">
        <v>126337</v>
      </c>
      <c r="B109" t="s">
        <v>414</v>
      </c>
      <c r="C109" t="s">
        <v>415</v>
      </c>
      <c r="D109" t="s">
        <v>19</v>
      </c>
      <c r="E109" t="s">
        <v>20</v>
      </c>
      <c r="F109" t="s">
        <v>21</v>
      </c>
      <c r="G109" t="s">
        <v>131</v>
      </c>
      <c r="H109" t="s">
        <v>416</v>
      </c>
      <c r="I109" t="s">
        <v>417</v>
      </c>
      <c r="J109" t="s">
        <v>33</v>
      </c>
      <c r="K109" t="s">
        <v>418</v>
      </c>
      <c r="L109">
        <v>18.5</v>
      </c>
      <c r="M109">
        <v>1.73</v>
      </c>
      <c r="N109">
        <v>9.5999999999999992E-3</v>
      </c>
      <c r="O109">
        <v>3.0089999999999999</v>
      </c>
      <c r="P109" t="s">
        <v>35</v>
      </c>
      <c r="Q109" t="s">
        <v>27</v>
      </c>
      <c r="R109" t="s">
        <v>1695</v>
      </c>
      <c r="S109" s="1">
        <f>VLOOKUP($B109,traits_by_species_Mar2019!$A$2:$T$437,5,FALSE)</f>
        <v>27.17661408</v>
      </c>
      <c r="T109" s="1">
        <f>VLOOKUP($B109,traits_by_species_Mar2019!$A$2:$T$437,6,FALSE)</f>
        <v>0.47586629699999999</v>
      </c>
      <c r="U109" s="1">
        <f>VLOOKUP($B109,traits_by_species_Mar2019!$A$2:$T$437,7,FALSE)</f>
        <v>125.3380264</v>
      </c>
      <c r="V109" s="1">
        <f>VLOOKUP($B109,traits_by_species_Mar2019!$A$2:$T$437,8,FALSE)</f>
        <v>5.3435698519999999</v>
      </c>
      <c r="W109" s="1">
        <f>VLOOKUP($B109,traits_by_species_Mar2019!$A$2:$T$437,9,FALSE)</f>
        <v>1.589056246</v>
      </c>
      <c r="X109" s="1">
        <f>VLOOKUP($B109,traits_by_species_Mar2019!$A$2:$T$437,10,FALSE)</f>
        <v>0.82921718799999999</v>
      </c>
      <c r="Y109" s="1">
        <f>VLOOKUP($B109,traits_by_species_Mar2019!$A$2:$T$437,11,FALSE)</f>
        <v>15.37901684</v>
      </c>
      <c r="Z109" s="1">
        <f>VLOOKUP($B109,traits_by_species_Mar2019!$A$2:$T$437,12,FALSE)</f>
        <v>13.99764562</v>
      </c>
      <c r="AA109" s="3">
        <f>VLOOKUP($B109,traits_by_species_Mar2019!$A$2:$T$437,13,FALSE)</f>
        <v>11</v>
      </c>
      <c r="AB109" s="1" t="str">
        <f>VLOOKUP($B109,traits_by_species_Mar2019!$A$2:$T$437,14,FALSE)</f>
        <v>Bathypelagic</v>
      </c>
      <c r="AC109" s="1" t="str">
        <f>VLOOKUP($B109,traits_by_species_Mar2019!$A$2:$T$437,15,FALSE)</f>
        <v>Atlantic sabretooth</v>
      </c>
      <c r="AD109" s="1">
        <f>VLOOKUP($B109,traits_by_species_Mar2019!$A$2:$T$437,16,FALSE)</f>
        <v>0</v>
      </c>
      <c r="AE109" s="1" t="str">
        <f>VLOOKUP($B109,traits_by_species_Mar2019!$A$2:$T$437,17,FALSE)</f>
        <v>Demersal</v>
      </c>
      <c r="AF109" s="1" t="str">
        <f>VLOOKUP($B109,traits_by_species_Mar2019!$A$2:$T$437,18,FALSE)</f>
        <v>Aulopiformes</v>
      </c>
      <c r="AG109" s="1" t="str">
        <f>VLOOKUP($B109,traits_by_species_Mar2019!$A$2:$T$437,19,FALSE)</f>
        <v>Other</v>
      </c>
      <c r="AH109" s="1" t="str">
        <f>VLOOKUP($B109,traits_by_species_Mar2019!$A$2:$T$437,20,FALSE)</f>
        <v>Pelagic</v>
      </c>
      <c r="AI109" s="1">
        <f>IF(ISNA(VLOOKUP($B109,traits_by_species_Mar2019!$A$2:$T$437,13,FALSE)),L109,VLOOKUP($B109,traits_by_species_Mar2019!$A$2:$T$437,13,FALSE))</f>
        <v>11</v>
      </c>
    </row>
    <row r="110" spans="1:35" hidden="1" x14ac:dyDescent="0.25">
      <c r="A110">
        <v>398381</v>
      </c>
      <c r="B110" t="s">
        <v>419</v>
      </c>
      <c r="C110" t="s">
        <v>29</v>
      </c>
      <c r="D110" t="s">
        <v>19</v>
      </c>
      <c r="E110" t="s">
        <v>20</v>
      </c>
      <c r="F110" t="s">
        <v>21</v>
      </c>
      <c r="G110" t="s">
        <v>268</v>
      </c>
      <c r="H110" t="s">
        <v>420</v>
      </c>
      <c r="I110" t="s">
        <v>421</v>
      </c>
      <c r="J110" t="s">
        <v>33</v>
      </c>
      <c r="K110" t="s">
        <v>422</v>
      </c>
      <c r="L110">
        <v>48</v>
      </c>
      <c r="M110">
        <v>2.14</v>
      </c>
      <c r="N110">
        <v>2.1900000000000001E-3</v>
      </c>
      <c r="O110">
        <v>3.1059999999999999</v>
      </c>
      <c r="P110" t="s">
        <v>35</v>
      </c>
      <c r="Q110" t="s">
        <v>27</v>
      </c>
      <c r="R110" t="s">
        <v>1682</v>
      </c>
      <c r="S110" s="1">
        <f>VLOOKUP($B110,traits_by_species_Mar2019!$A$2:$T$437,5,FALSE)</f>
        <v>28.422064509999998</v>
      </c>
      <c r="T110" s="1">
        <f>VLOOKUP($B110,traits_by_species_Mar2019!$A$2:$T$437,6,FALSE)</f>
        <v>0.140320582</v>
      </c>
      <c r="U110" s="1">
        <f>VLOOKUP($B110,traits_by_species_Mar2019!$A$2:$T$437,7,FALSE)</f>
        <v>185.96428589999999</v>
      </c>
      <c r="V110" s="1">
        <f>VLOOKUP($B110,traits_by_species_Mar2019!$A$2:$T$437,8,FALSE)</f>
        <v>20.96509721</v>
      </c>
      <c r="W110" s="1">
        <f>VLOOKUP($B110,traits_by_species_Mar2019!$A$2:$T$437,9,FALSE)</f>
        <v>6.0675100180000001</v>
      </c>
      <c r="X110" s="1">
        <f>VLOOKUP($B110,traits_by_species_Mar2019!$A$2:$T$437,10,FALSE)</f>
        <v>0.26488386200000003</v>
      </c>
      <c r="Y110" s="1">
        <f>VLOOKUP($B110,traits_by_species_Mar2019!$A$2:$T$437,11,FALSE)</f>
        <v>17.472445669999999</v>
      </c>
      <c r="Z110" s="1">
        <f>VLOOKUP($B110,traits_by_species_Mar2019!$A$2:$T$437,12,FALSE)</f>
        <v>13.588163339999999</v>
      </c>
      <c r="AA110" s="3">
        <f>VLOOKUP($B110,traits_by_species_Mar2019!$A$2:$T$437,13,FALSE)</f>
        <v>51</v>
      </c>
      <c r="AB110" s="1" t="str">
        <f>VLOOKUP($B110,traits_by_species_Mar2019!$A$2:$T$437,14,FALSE)</f>
        <v>Benthopelagic</v>
      </c>
      <c r="AC110" s="1" t="str">
        <f>VLOOKUP($B110,traits_by_species_Mar2019!$A$2:$T$437,15,FALSE)</f>
        <v>Hollow snout grenadier</v>
      </c>
      <c r="AD110" s="1">
        <f>VLOOKUP($B110,traits_by_species_Mar2019!$A$2:$T$437,16,FALSE)</f>
        <v>0</v>
      </c>
      <c r="AE110" s="1" t="str">
        <f>VLOOKUP($B110,traits_by_species_Mar2019!$A$2:$T$437,17,FALSE)</f>
        <v>Demersal</v>
      </c>
      <c r="AF110" s="1" t="str">
        <f>VLOOKUP($B110,traits_by_species_Mar2019!$A$2:$T$437,18,FALSE)</f>
        <v>Gadiformes</v>
      </c>
      <c r="AG110" s="1" t="str">
        <f>VLOOKUP($B110,traits_by_species_Mar2019!$A$2:$T$437,19,FALSE)</f>
        <v>Gadiformes</v>
      </c>
      <c r="AH110" s="1" t="str">
        <f>VLOOKUP($B110,traits_by_species_Mar2019!$A$2:$T$437,20,FALSE)</f>
        <v>Demersal</v>
      </c>
      <c r="AI110" s="1">
        <f>IF(ISNA(VLOOKUP($B110,traits_by_species_Mar2019!$A$2:$T$437,13,FALSE)),L110,VLOOKUP($B110,traits_by_species_Mar2019!$A$2:$T$437,13,FALSE))</f>
        <v>51</v>
      </c>
    </row>
    <row r="111" spans="1:35" hidden="1" x14ac:dyDescent="0.25">
      <c r="A111">
        <v>280299</v>
      </c>
      <c r="B111" t="s">
        <v>423</v>
      </c>
      <c r="C111" t="s">
        <v>424</v>
      </c>
      <c r="D111" t="s">
        <v>19</v>
      </c>
      <c r="E111" t="s">
        <v>20</v>
      </c>
      <c r="F111" t="s">
        <v>21</v>
      </c>
      <c r="G111" t="s">
        <v>268</v>
      </c>
      <c r="H111" t="s">
        <v>420</v>
      </c>
      <c r="I111" t="s">
        <v>421</v>
      </c>
      <c r="J111" t="s">
        <v>33</v>
      </c>
      <c r="K111" t="s">
        <v>425</v>
      </c>
      <c r="L111">
        <v>50</v>
      </c>
      <c r="M111">
        <v>2.42</v>
      </c>
      <c r="N111">
        <v>4.7299999999999998E-3</v>
      </c>
      <c r="O111">
        <v>2.9</v>
      </c>
      <c r="P111" t="s">
        <v>426</v>
      </c>
      <c r="Q111" t="s">
        <v>27</v>
      </c>
      <c r="R111" t="s">
        <v>1682</v>
      </c>
      <c r="S111" s="1">
        <f>VLOOKUP($B111,traits_by_species_Mar2019!$A$2:$T$437,5,FALSE)</f>
        <v>26.487763940000001</v>
      </c>
      <c r="T111" s="1">
        <f>VLOOKUP($B111,traits_by_species_Mar2019!$A$2:$T$437,6,FALSE)</f>
        <v>0.26119289800000001</v>
      </c>
      <c r="U111" s="1">
        <f>VLOOKUP($B111,traits_by_species_Mar2019!$A$2:$T$437,7,FALSE)</f>
        <v>125.5828994</v>
      </c>
      <c r="V111" s="1">
        <f>VLOOKUP($B111,traits_by_species_Mar2019!$A$2:$T$437,8,FALSE)</f>
        <v>13.6217782</v>
      </c>
      <c r="W111" s="1">
        <f>VLOOKUP($B111,traits_by_species_Mar2019!$A$2:$T$437,9,FALSE)</f>
        <v>3.802936753</v>
      </c>
      <c r="X111" s="1">
        <f>VLOOKUP($B111,traits_by_species_Mar2019!$A$2:$T$437,10,FALSE)</f>
        <v>0.43155608200000001</v>
      </c>
      <c r="Y111" s="1">
        <f>VLOOKUP($B111,traits_by_species_Mar2019!$A$2:$T$437,11,FALSE)</f>
        <v>16.938359760000001</v>
      </c>
      <c r="Z111" s="1">
        <f>VLOOKUP($B111,traits_by_species_Mar2019!$A$2:$T$437,12,FALSE)</f>
        <v>14.77419664</v>
      </c>
      <c r="AA111" s="3">
        <f>VLOOKUP($B111,traits_by_species_Mar2019!$A$2:$T$437,13,FALSE)</f>
        <v>17</v>
      </c>
      <c r="AB111" s="1" t="str">
        <f>VLOOKUP($B111,traits_by_species_Mar2019!$A$2:$T$437,14,FALSE)</f>
        <v>Bathydemersal</v>
      </c>
      <c r="AC111" s="1" t="str">
        <f>VLOOKUP($B111,traits_by_species_Mar2019!$A$2:$T$437,15,FALSE)</f>
        <v>Spearsnouted grenadier</v>
      </c>
      <c r="AD111" s="1">
        <f>VLOOKUP($B111,traits_by_species_Mar2019!$A$2:$T$437,16,FALSE)</f>
        <v>0</v>
      </c>
      <c r="AE111" s="1" t="str">
        <f>VLOOKUP($B111,traits_by_species_Mar2019!$A$2:$T$437,17,FALSE)</f>
        <v>Demersal</v>
      </c>
      <c r="AF111" s="1" t="str">
        <f>VLOOKUP($B111,traits_by_species_Mar2019!$A$2:$T$437,18,FALSE)</f>
        <v>Gadiformes</v>
      </c>
      <c r="AG111" s="1" t="str">
        <f>VLOOKUP($B111,traits_by_species_Mar2019!$A$2:$T$437,19,FALSE)</f>
        <v>Gadiformes</v>
      </c>
      <c r="AH111" s="1" t="str">
        <f>VLOOKUP($B111,traits_by_species_Mar2019!$A$2:$T$437,20,FALSE)</f>
        <v>Demersal</v>
      </c>
      <c r="AI111" s="1">
        <f>IF(ISNA(VLOOKUP($B111,traits_by_species_Mar2019!$A$2:$T$437,13,FALSE)),L111,VLOOKUP($B111,traits_by_species_Mar2019!$A$2:$T$437,13,FALSE))</f>
        <v>17</v>
      </c>
    </row>
    <row r="112" spans="1:35" hidden="1" x14ac:dyDescent="0.25">
      <c r="A112">
        <v>125624</v>
      </c>
      <c r="B112" t="s">
        <v>427</v>
      </c>
      <c r="C112" t="s">
        <v>428</v>
      </c>
      <c r="D112" t="s">
        <v>19</v>
      </c>
      <c r="E112" t="s">
        <v>20</v>
      </c>
      <c r="F112" t="s">
        <v>21</v>
      </c>
      <c r="G112" t="s">
        <v>105</v>
      </c>
      <c r="H112" t="s">
        <v>429</v>
      </c>
      <c r="I112" t="s">
        <v>427</v>
      </c>
      <c r="J112" t="s">
        <v>24</v>
      </c>
      <c r="K112" t="s">
        <v>25</v>
      </c>
      <c r="L112">
        <v>300</v>
      </c>
      <c r="M112">
        <v>0</v>
      </c>
      <c r="N112">
        <v>3.2200000000000002E-4</v>
      </c>
      <c r="O112">
        <v>3.3769999999999998</v>
      </c>
      <c r="P112" t="s">
        <v>61</v>
      </c>
      <c r="Q112" t="s">
        <v>27</v>
      </c>
      <c r="R112" t="s">
        <v>1682</v>
      </c>
      <c r="S112" s="1">
        <f>S113</f>
        <v>74.474217539999998</v>
      </c>
      <c r="T112" s="1">
        <f t="shared" ref="T112:AI112" si="31">T113</f>
        <v>0.103916326</v>
      </c>
      <c r="U112" s="1">
        <f t="shared" si="31"/>
        <v>6006.4810809999999</v>
      </c>
      <c r="V112" s="1">
        <f t="shared" si="31"/>
        <v>19.191959440000002</v>
      </c>
      <c r="W112" s="1">
        <f t="shared" si="31"/>
        <v>6.2701475200000001</v>
      </c>
      <c r="X112" s="1">
        <f t="shared" si="31"/>
        <v>0.225205038</v>
      </c>
      <c r="Y112" s="1">
        <f t="shared" si="31"/>
        <v>38.597070549999998</v>
      </c>
      <c r="Z112" s="1">
        <f t="shared" si="31"/>
        <v>10.8583271</v>
      </c>
      <c r="AA112" s="1">
        <f t="shared" si="31"/>
        <v>265</v>
      </c>
      <c r="AB112" s="1" t="str">
        <f t="shared" si="31"/>
        <v>Demersal</v>
      </c>
      <c r="AC112" s="1" t="s">
        <v>431</v>
      </c>
      <c r="AD112" s="1" t="str">
        <f t="shared" si="31"/>
        <v>Demersal</v>
      </c>
      <c r="AE112" s="1" t="str">
        <f t="shared" si="31"/>
        <v>Demersal</v>
      </c>
      <c r="AF112" s="1" t="str">
        <f t="shared" si="31"/>
        <v>Anguilliformes</v>
      </c>
      <c r="AG112" s="1" t="str">
        <f t="shared" si="31"/>
        <v>Other</v>
      </c>
      <c r="AH112" s="1" t="str">
        <f t="shared" si="31"/>
        <v>Demersal</v>
      </c>
      <c r="AI112" s="1">
        <f t="shared" si="31"/>
        <v>265</v>
      </c>
    </row>
    <row r="113" spans="1:35" hidden="1" x14ac:dyDescent="0.25">
      <c r="A113">
        <v>126285</v>
      </c>
      <c r="B113" t="s">
        <v>430</v>
      </c>
      <c r="C113" t="s">
        <v>51</v>
      </c>
      <c r="D113" t="s">
        <v>19</v>
      </c>
      <c r="E113" t="s">
        <v>20</v>
      </c>
      <c r="F113" t="s">
        <v>21</v>
      </c>
      <c r="G113" t="s">
        <v>105</v>
      </c>
      <c r="H113" t="s">
        <v>429</v>
      </c>
      <c r="I113" t="s">
        <v>427</v>
      </c>
      <c r="J113" t="s">
        <v>33</v>
      </c>
      <c r="K113" t="s">
        <v>431</v>
      </c>
      <c r="L113">
        <v>300</v>
      </c>
      <c r="M113">
        <v>9.33</v>
      </c>
      <c r="N113">
        <v>3.2200000000000002E-4</v>
      </c>
      <c r="O113">
        <v>3.3769999999999998</v>
      </c>
      <c r="P113" t="s">
        <v>35</v>
      </c>
      <c r="Q113" t="s">
        <v>73</v>
      </c>
      <c r="R113" t="s">
        <v>1682</v>
      </c>
      <c r="S113" s="1">
        <f>VLOOKUP($B113,traits_by_species_Mar2019!$A$2:$T$437,5,FALSE)</f>
        <v>74.474217539999998</v>
      </c>
      <c r="T113" s="1">
        <f>VLOOKUP($B113,traits_by_species_Mar2019!$A$2:$T$437,6,FALSE)</f>
        <v>0.103916326</v>
      </c>
      <c r="U113" s="1">
        <f>VLOOKUP($B113,traits_by_species_Mar2019!$A$2:$T$437,7,FALSE)</f>
        <v>6006.4810809999999</v>
      </c>
      <c r="V113" s="1">
        <f>VLOOKUP($B113,traits_by_species_Mar2019!$A$2:$T$437,8,FALSE)</f>
        <v>19.191959440000002</v>
      </c>
      <c r="W113" s="1">
        <f>VLOOKUP($B113,traits_by_species_Mar2019!$A$2:$T$437,9,FALSE)</f>
        <v>6.2701475200000001</v>
      </c>
      <c r="X113" s="1">
        <f>VLOOKUP($B113,traits_by_species_Mar2019!$A$2:$T$437,10,FALSE)</f>
        <v>0.225205038</v>
      </c>
      <c r="Y113" s="1">
        <f>VLOOKUP($B113,traits_by_species_Mar2019!$A$2:$T$437,11,FALSE)</f>
        <v>38.597070549999998</v>
      </c>
      <c r="Z113" s="1">
        <f>VLOOKUP($B113,traits_by_species_Mar2019!$A$2:$T$437,12,FALSE)</f>
        <v>10.8583271</v>
      </c>
      <c r="AA113" s="3">
        <f>VLOOKUP($B113,traits_by_species_Mar2019!$A$2:$T$437,13,FALSE)</f>
        <v>265</v>
      </c>
      <c r="AB113" s="1" t="str">
        <f>VLOOKUP($B113,traits_by_species_Mar2019!$A$2:$T$437,14,FALSE)</f>
        <v>Demersal</v>
      </c>
      <c r="AC113" s="1" t="str">
        <f>VLOOKUP($B113,traits_by_species_Mar2019!$A$2:$T$437,15,FALSE)</f>
        <v>Conger eel</v>
      </c>
      <c r="AD113" s="1" t="str">
        <f>VLOOKUP($B113,traits_by_species_Mar2019!$A$2:$T$437,16,FALSE)</f>
        <v>Demersal</v>
      </c>
      <c r="AE113" s="1" t="str">
        <f>VLOOKUP($B113,traits_by_species_Mar2019!$A$2:$T$437,17,FALSE)</f>
        <v>Demersal</v>
      </c>
      <c r="AF113" s="1" t="str">
        <f>VLOOKUP($B113,traits_by_species_Mar2019!$A$2:$T$437,18,FALSE)</f>
        <v>Anguilliformes</v>
      </c>
      <c r="AG113" s="1" t="str">
        <f>VLOOKUP($B113,traits_by_species_Mar2019!$A$2:$T$437,19,FALSE)</f>
        <v>Other</v>
      </c>
      <c r="AH113" s="1" t="str">
        <f>VLOOKUP($B113,traits_by_species_Mar2019!$A$2:$T$437,20,FALSE)</f>
        <v>Demersal</v>
      </c>
      <c r="AI113" s="1">
        <f>IF(ISNA(VLOOKUP($B113,traits_by_species_Mar2019!$A$2:$T$437,13,FALSE)),L113,VLOOKUP($B113,traits_by_species_Mar2019!$A$2:$T$437,13,FALSE))</f>
        <v>265</v>
      </c>
    </row>
    <row r="114" spans="1:35" hidden="1" x14ac:dyDescent="0.25">
      <c r="A114">
        <v>125427</v>
      </c>
      <c r="B114" t="s">
        <v>429</v>
      </c>
      <c r="C114" t="s">
        <v>432</v>
      </c>
      <c r="D114" t="s">
        <v>19</v>
      </c>
      <c r="E114" t="s">
        <v>20</v>
      </c>
      <c r="F114" t="s">
        <v>21</v>
      </c>
      <c r="G114" t="s">
        <v>105</v>
      </c>
      <c r="H114" t="s">
        <v>429</v>
      </c>
      <c r="I114">
        <v>0</v>
      </c>
      <c r="J114" t="s">
        <v>60</v>
      </c>
      <c r="K114" t="s">
        <v>25</v>
      </c>
      <c r="L114">
        <v>300</v>
      </c>
      <c r="M114">
        <v>0</v>
      </c>
      <c r="N114">
        <v>5.6745099999999996E-4</v>
      </c>
      <c r="O114">
        <v>3.2174999999999998</v>
      </c>
      <c r="P114" t="s">
        <v>61</v>
      </c>
      <c r="Q114" t="s">
        <v>27</v>
      </c>
      <c r="R114" t="s">
        <v>1682</v>
      </c>
      <c r="S114" s="1">
        <f>S113</f>
        <v>74.474217539999998</v>
      </c>
      <c r="T114" s="1">
        <f t="shared" ref="T114:AI114" si="32">T113</f>
        <v>0.103916326</v>
      </c>
      <c r="U114" s="1">
        <f t="shared" si="32"/>
        <v>6006.4810809999999</v>
      </c>
      <c r="V114" s="1">
        <f t="shared" si="32"/>
        <v>19.191959440000002</v>
      </c>
      <c r="W114" s="1">
        <f t="shared" si="32"/>
        <v>6.2701475200000001</v>
      </c>
      <c r="X114" s="1">
        <f t="shared" si="32"/>
        <v>0.225205038</v>
      </c>
      <c r="Y114" s="1">
        <f t="shared" si="32"/>
        <v>38.597070549999998</v>
      </c>
      <c r="Z114" s="1">
        <f t="shared" si="32"/>
        <v>10.8583271</v>
      </c>
      <c r="AA114" s="1">
        <f t="shared" si="32"/>
        <v>265</v>
      </c>
      <c r="AB114" s="1" t="str">
        <f t="shared" si="32"/>
        <v>Demersal</v>
      </c>
      <c r="AC114" s="1" t="str">
        <f t="shared" si="32"/>
        <v>Conger eel</v>
      </c>
      <c r="AD114" s="1" t="str">
        <f t="shared" si="32"/>
        <v>Demersal</v>
      </c>
      <c r="AE114" s="1" t="str">
        <f t="shared" si="32"/>
        <v>Demersal</v>
      </c>
      <c r="AF114" s="1" t="str">
        <f t="shared" si="32"/>
        <v>Anguilliformes</v>
      </c>
      <c r="AG114" s="1" t="str">
        <f t="shared" si="32"/>
        <v>Other</v>
      </c>
      <c r="AH114" s="1" t="str">
        <f t="shared" si="32"/>
        <v>Demersal</v>
      </c>
      <c r="AI114" s="1">
        <f t="shared" si="32"/>
        <v>265</v>
      </c>
    </row>
    <row r="115" spans="1:35" hidden="1" x14ac:dyDescent="0.25">
      <c r="A115">
        <v>158960</v>
      </c>
      <c r="B115" t="s">
        <v>433</v>
      </c>
      <c r="C115" t="s">
        <v>434</v>
      </c>
      <c r="D115" t="s">
        <v>19</v>
      </c>
      <c r="E115" t="s">
        <v>20</v>
      </c>
      <c r="F115" t="s">
        <v>21</v>
      </c>
      <c r="G115" t="s">
        <v>268</v>
      </c>
      <c r="H115" t="s">
        <v>420</v>
      </c>
      <c r="I115" t="s">
        <v>435</v>
      </c>
      <c r="J115" t="s">
        <v>33</v>
      </c>
      <c r="K115" t="s">
        <v>436</v>
      </c>
      <c r="L115">
        <v>110</v>
      </c>
      <c r="M115">
        <v>2.6</v>
      </c>
      <c r="N115">
        <v>1.6999999999999999E-3</v>
      </c>
      <c r="O115">
        <v>3.16</v>
      </c>
      <c r="P115" t="s">
        <v>437</v>
      </c>
      <c r="Q115" t="s">
        <v>73</v>
      </c>
      <c r="R115" t="s">
        <v>1695</v>
      </c>
      <c r="S115" s="1">
        <f>VLOOKUP($B115,traits_by_species_Mar2019!$A$2:$T$437,5,FALSE)</f>
        <v>84.205149239999997</v>
      </c>
      <c r="T115" s="1">
        <f>VLOOKUP($B115,traits_by_species_Mar2019!$A$2:$T$437,6,FALSE)</f>
        <v>9.4995090000000004E-2</v>
      </c>
      <c r="U115" s="1">
        <f>VLOOKUP($B115,traits_by_species_Mar2019!$A$2:$T$437,7,FALSE)</f>
        <v>1574.2816780000001</v>
      </c>
      <c r="V115" s="1">
        <f>VLOOKUP($B115,traits_by_species_Mar2019!$A$2:$T$437,8,FALSE)</f>
        <v>44.88072837</v>
      </c>
      <c r="W115" s="1">
        <f>VLOOKUP($B115,traits_by_species_Mar2019!$A$2:$T$437,9,FALSE)</f>
        <v>11.102213300000001</v>
      </c>
      <c r="X115" s="1">
        <f>VLOOKUP($B115,traits_by_species_Mar2019!$A$2:$T$437,10,FALSE)</f>
        <v>0.128474174</v>
      </c>
      <c r="Y115" s="1">
        <f>VLOOKUP($B115,traits_by_species_Mar2019!$A$2:$T$437,11,FALSE)</f>
        <v>49.698706319999999</v>
      </c>
      <c r="Z115" s="1">
        <f>VLOOKUP($B115,traits_by_species_Mar2019!$A$2:$T$437,12,FALSE)</f>
        <v>9.1937964749999992</v>
      </c>
      <c r="AA115" s="3">
        <f>VLOOKUP($B115,traits_by_species_Mar2019!$A$2:$T$437,13,FALSE)</f>
        <v>121</v>
      </c>
      <c r="AB115" s="1" t="str">
        <f>VLOOKUP($B115,traits_by_species_Mar2019!$A$2:$T$437,14,FALSE)</f>
        <v>Bathypelagic</v>
      </c>
      <c r="AC115" s="1" t="str">
        <f>VLOOKUP($B115,traits_by_species_Mar2019!$A$2:$T$437,15,FALSE)</f>
        <v>Roundnose grenadier</v>
      </c>
      <c r="AD115" s="1">
        <f>VLOOKUP($B115,traits_by_species_Mar2019!$A$2:$T$437,16,FALSE)</f>
        <v>0</v>
      </c>
      <c r="AE115" s="1" t="str">
        <f>VLOOKUP($B115,traits_by_species_Mar2019!$A$2:$T$437,17,FALSE)</f>
        <v>Demersal</v>
      </c>
      <c r="AF115" s="1" t="str">
        <f>VLOOKUP($B115,traits_by_species_Mar2019!$A$2:$T$437,18,FALSE)</f>
        <v>Gadiformes</v>
      </c>
      <c r="AG115" s="1" t="str">
        <f>VLOOKUP($B115,traits_by_species_Mar2019!$A$2:$T$437,19,FALSE)</f>
        <v>Gadiformes</v>
      </c>
      <c r="AH115" s="1" t="str">
        <f>VLOOKUP($B115,traits_by_species_Mar2019!$A$2:$T$437,20,FALSE)</f>
        <v>Pelagic</v>
      </c>
      <c r="AI115" s="1">
        <f>IF(ISNA(VLOOKUP($B115,traits_by_species_Mar2019!$A$2:$T$437,13,FALSE)),L115,VLOOKUP($B115,traits_by_species_Mar2019!$A$2:$T$437,13,FALSE))</f>
        <v>121</v>
      </c>
    </row>
    <row r="116" spans="1:35" hidden="1" x14ac:dyDescent="0.25">
      <c r="A116">
        <v>126762</v>
      </c>
      <c r="B116" t="s">
        <v>438</v>
      </c>
      <c r="C116" t="s">
        <v>51</v>
      </c>
      <c r="D116" t="s">
        <v>19</v>
      </c>
      <c r="E116" t="s">
        <v>20</v>
      </c>
      <c r="F116" t="s">
        <v>21</v>
      </c>
      <c r="G116" t="s">
        <v>30</v>
      </c>
      <c r="H116" t="s">
        <v>238</v>
      </c>
      <c r="I116" t="s">
        <v>439</v>
      </c>
      <c r="J116" t="s">
        <v>33</v>
      </c>
      <c r="K116" t="s">
        <v>440</v>
      </c>
      <c r="L116">
        <v>7.6</v>
      </c>
      <c r="M116">
        <v>2</v>
      </c>
      <c r="N116">
        <v>7.4099999999999999E-3</v>
      </c>
      <c r="O116">
        <v>3</v>
      </c>
      <c r="P116" t="s">
        <v>49</v>
      </c>
      <c r="Q116" t="s">
        <v>27</v>
      </c>
      <c r="R116" t="s">
        <v>1682</v>
      </c>
      <c r="S116" s="1">
        <f>VLOOKUP($B116,traits_by_species_Mar2019!$A$2:$T$437,5,FALSE)</f>
        <v>22.191617449999999</v>
      </c>
      <c r="T116" s="1">
        <f>VLOOKUP($B116,traits_by_species_Mar2019!$A$2:$T$437,6,FALSE)</f>
        <v>0.43777767699999998</v>
      </c>
      <c r="U116" s="1">
        <f>VLOOKUP($B116,traits_by_species_Mar2019!$A$2:$T$437,7,FALSE)</f>
        <v>118.7950183</v>
      </c>
      <c r="V116" s="1">
        <f>VLOOKUP($B116,traits_by_species_Mar2019!$A$2:$T$437,8,FALSE)</f>
        <v>6.8808518650000003</v>
      </c>
      <c r="W116" s="1">
        <f>VLOOKUP($B116,traits_by_species_Mar2019!$A$2:$T$437,9,FALSE)</f>
        <v>1.670471947</v>
      </c>
      <c r="X116" s="1">
        <f>VLOOKUP($B116,traits_by_species_Mar2019!$A$2:$T$437,10,FALSE)</f>
        <v>0.80504259899999997</v>
      </c>
      <c r="Y116" s="1">
        <f>VLOOKUP($B116,traits_by_species_Mar2019!$A$2:$T$437,11,FALSE)</f>
        <v>12.32909972</v>
      </c>
      <c r="Z116" s="1">
        <f>VLOOKUP($B116,traits_by_species_Mar2019!$A$2:$T$437,12,FALSE)</f>
        <v>19.042511309999998</v>
      </c>
      <c r="AA116" s="3">
        <f>VLOOKUP($B116,traits_by_species_Mar2019!$A$2:$T$437,13,FALSE)</f>
        <v>8</v>
      </c>
      <c r="AB116" s="1" t="str">
        <f>VLOOKUP($B116,traits_by_species_Mar2019!$A$2:$T$437,14,FALSE)</f>
        <v>Demersal</v>
      </c>
      <c r="AC116" s="1" t="str">
        <f>VLOOKUP($B116,traits_by_species_Mar2019!$A$2:$T$437,15,FALSE)</f>
        <v>Montagu's blenny</v>
      </c>
      <c r="AD116" s="1">
        <f>VLOOKUP($B116,traits_by_species_Mar2019!$A$2:$T$437,16,FALSE)</f>
        <v>0</v>
      </c>
      <c r="AE116" s="1" t="str">
        <f>VLOOKUP($B116,traits_by_species_Mar2019!$A$2:$T$437,17,FALSE)</f>
        <v>Demersal</v>
      </c>
      <c r="AF116" s="1" t="str">
        <f>VLOOKUP($B116,traits_by_species_Mar2019!$A$2:$T$437,18,FALSE)</f>
        <v>Perciformes</v>
      </c>
      <c r="AG116" s="1" t="str">
        <f>VLOOKUP($B116,traits_by_species_Mar2019!$A$2:$T$437,19,FALSE)</f>
        <v>Other</v>
      </c>
      <c r="AH116" s="1" t="str">
        <f>VLOOKUP($B116,traits_by_species_Mar2019!$A$2:$T$437,20,FALSE)</f>
        <v>Demersal</v>
      </c>
      <c r="AI116" s="1">
        <f>IF(ISNA(VLOOKUP($B116,traits_by_species_Mar2019!$A$2:$T$437,13,FALSE)),L116,VLOOKUP($B116,traits_by_species_Mar2019!$A$2:$T$437,13,FALSE))</f>
        <v>8</v>
      </c>
    </row>
    <row r="117" spans="1:35" hidden="1" x14ac:dyDescent="0.25">
      <c r="A117">
        <v>125589</v>
      </c>
      <c r="B117" t="s">
        <v>179</v>
      </c>
      <c r="C117" t="s">
        <v>286</v>
      </c>
      <c r="D117" t="s">
        <v>19</v>
      </c>
      <c r="E117" t="s">
        <v>20</v>
      </c>
      <c r="F117" t="s">
        <v>21</v>
      </c>
      <c r="G117" t="s">
        <v>52</v>
      </c>
      <c r="H117" t="s">
        <v>179</v>
      </c>
      <c r="I117">
        <v>0</v>
      </c>
      <c r="J117" t="s">
        <v>60</v>
      </c>
      <c r="K117" t="s">
        <v>25</v>
      </c>
      <c r="L117">
        <v>60</v>
      </c>
      <c r="M117">
        <v>0</v>
      </c>
      <c r="N117">
        <v>1.026505E-2</v>
      </c>
      <c r="O117">
        <v>3.0665</v>
      </c>
      <c r="P117" t="s">
        <v>61</v>
      </c>
      <c r="Q117" t="s">
        <v>27</v>
      </c>
      <c r="R117" t="s">
        <v>1682</v>
      </c>
      <c r="S117" s="7">
        <f>AVERAGE(S242,S307,S337:S339,S509,S532)</f>
        <v>28.168688681428566</v>
      </c>
      <c r="T117" s="7">
        <f t="shared" ref="T117:AI117" si="33">AVERAGE(T242,T307,T337:T339,T509,T532)</f>
        <v>0.26368391099999994</v>
      </c>
      <c r="U117" s="7">
        <f t="shared" si="33"/>
        <v>264.21267218571433</v>
      </c>
      <c r="V117" s="7">
        <f t="shared" si="33"/>
        <v>9.5835138167142855</v>
      </c>
      <c r="W117" s="7">
        <f t="shared" si="33"/>
        <v>2.9322585728571431</v>
      </c>
      <c r="X117" s="7">
        <f t="shared" si="33"/>
        <v>0.44223681071428572</v>
      </c>
      <c r="Y117" s="7">
        <f t="shared" si="33"/>
        <v>16.124797999999998</v>
      </c>
      <c r="Z117" s="7">
        <f t="shared" si="33"/>
        <v>10.017359375428571</v>
      </c>
      <c r="AA117" s="7">
        <f t="shared" si="33"/>
        <v>20.285714285714285</v>
      </c>
      <c r="AB117" s="7" t="s">
        <v>1682</v>
      </c>
      <c r="AC117" s="7" t="s">
        <v>2140</v>
      </c>
      <c r="AD117" s="7" t="s">
        <v>1682</v>
      </c>
      <c r="AE117" s="7" t="s">
        <v>1682</v>
      </c>
      <c r="AF117" s="7" t="s">
        <v>52</v>
      </c>
      <c r="AG117" s="7" t="s">
        <v>52</v>
      </c>
      <c r="AH117" s="7" t="s">
        <v>1682</v>
      </c>
      <c r="AI117" s="7">
        <f t="shared" si="33"/>
        <v>20.285714285714285</v>
      </c>
    </row>
    <row r="118" spans="1:35" hidden="1" x14ac:dyDescent="0.25">
      <c r="A118">
        <v>127235</v>
      </c>
      <c r="B118" t="s">
        <v>441</v>
      </c>
      <c r="C118" t="s">
        <v>442</v>
      </c>
      <c r="D118" t="s">
        <v>19</v>
      </c>
      <c r="E118" t="s">
        <v>20</v>
      </c>
      <c r="F118" t="s">
        <v>21</v>
      </c>
      <c r="G118" t="s">
        <v>52</v>
      </c>
      <c r="H118" t="s">
        <v>443</v>
      </c>
      <c r="I118" t="s">
        <v>444</v>
      </c>
      <c r="J118" t="s">
        <v>33</v>
      </c>
      <c r="K118" t="s">
        <v>445</v>
      </c>
      <c r="L118">
        <v>30</v>
      </c>
      <c r="M118">
        <v>1.76</v>
      </c>
      <c r="N118">
        <v>1.239E-2</v>
      </c>
      <c r="O118">
        <v>3.1373799999999998</v>
      </c>
      <c r="P118" t="s">
        <v>426</v>
      </c>
      <c r="Q118" t="s">
        <v>27</v>
      </c>
      <c r="R118" t="s">
        <v>1682</v>
      </c>
      <c r="S118" s="1">
        <f>VLOOKUP($B118,traits_by_species_Mar2019!$A$2:$T$437,5,FALSE)</f>
        <v>34.137462489999997</v>
      </c>
      <c r="T118" s="1">
        <f>VLOOKUP($B118,traits_by_species_Mar2019!$A$2:$T$437,6,FALSE)</f>
        <v>0.19039268000000001</v>
      </c>
      <c r="U118" s="1">
        <f>VLOOKUP($B118,traits_by_species_Mar2019!$A$2:$T$437,7,FALSE)</f>
        <v>394.42677270000001</v>
      </c>
      <c r="V118" s="1">
        <f>VLOOKUP($B118,traits_by_species_Mar2019!$A$2:$T$437,8,FALSE)</f>
        <v>13.521597870000001</v>
      </c>
      <c r="W118" s="1">
        <f>VLOOKUP($B118,traits_by_species_Mar2019!$A$2:$T$437,9,FALSE)</f>
        <v>4.1477126670000004</v>
      </c>
      <c r="X118" s="1">
        <f>VLOOKUP($B118,traits_by_species_Mar2019!$A$2:$T$437,10,FALSE)</f>
        <v>0.31560442799999999</v>
      </c>
      <c r="Y118" s="1">
        <f>VLOOKUP($B118,traits_by_species_Mar2019!$A$2:$T$437,11,FALSE)</f>
        <v>19.941472340000001</v>
      </c>
      <c r="Z118" s="1">
        <f>VLOOKUP($B118,traits_by_species_Mar2019!$A$2:$T$437,12,FALSE)</f>
        <v>8.2442092149999997</v>
      </c>
      <c r="AA118" s="3">
        <f>VLOOKUP($B118,traits_by_species_Mar2019!$A$2:$T$437,13,FALSE)</f>
        <v>29</v>
      </c>
      <c r="AB118" s="1" t="str">
        <f>VLOOKUP($B118,traits_by_species_Mar2019!$A$2:$T$437,14,FALSE)</f>
        <v>Bathydemersal</v>
      </c>
      <c r="AC118" s="1" t="str">
        <f>VLOOKUP($B118,traits_by_species_Mar2019!$A$2:$T$437,15,FALSE)</f>
        <v>Polar sculpin</v>
      </c>
      <c r="AD118" s="1">
        <f>VLOOKUP($B118,traits_by_species_Mar2019!$A$2:$T$437,16,FALSE)</f>
        <v>0</v>
      </c>
      <c r="AE118" s="1" t="str">
        <f>VLOOKUP($B118,traits_by_species_Mar2019!$A$2:$T$437,17,FALSE)</f>
        <v>Demersal</v>
      </c>
      <c r="AF118" s="1" t="str">
        <f>VLOOKUP($B118,traits_by_species_Mar2019!$A$2:$T$437,18,FALSE)</f>
        <v>Scorpaeniformes</v>
      </c>
      <c r="AG118" s="1" t="str">
        <f>VLOOKUP($B118,traits_by_species_Mar2019!$A$2:$T$437,19,FALSE)</f>
        <v>Scorpaeniformes</v>
      </c>
      <c r="AH118" s="1" t="str">
        <f>VLOOKUP($B118,traits_by_species_Mar2019!$A$2:$T$437,20,FALSE)</f>
        <v>Demersal</v>
      </c>
      <c r="AI118" s="1">
        <f>IF(ISNA(VLOOKUP($B118,traits_by_species_Mar2019!$A$2:$T$437,13,FALSE)),L118,VLOOKUP($B118,traits_by_species_Mar2019!$A$2:$T$437,13,FALSE))</f>
        <v>29</v>
      </c>
    </row>
    <row r="119" spans="1:35" hidden="1" x14ac:dyDescent="0.25">
      <c r="A119">
        <v>126878</v>
      </c>
      <c r="B119" t="s">
        <v>446</v>
      </c>
      <c r="C119" t="s">
        <v>447</v>
      </c>
      <c r="D119" t="s">
        <v>19</v>
      </c>
      <c r="E119" t="s">
        <v>20</v>
      </c>
      <c r="F119" t="s">
        <v>21</v>
      </c>
      <c r="G119" t="s">
        <v>30</v>
      </c>
      <c r="H119" t="s">
        <v>120</v>
      </c>
      <c r="I119" t="s">
        <v>448</v>
      </c>
      <c r="J119" t="s">
        <v>33</v>
      </c>
      <c r="K119" t="s">
        <v>449</v>
      </c>
      <c r="L119">
        <v>5</v>
      </c>
      <c r="M119">
        <v>2.5</v>
      </c>
      <c r="N119">
        <v>0.01</v>
      </c>
      <c r="O119">
        <v>2.94</v>
      </c>
      <c r="P119" t="s">
        <v>450</v>
      </c>
      <c r="Q119" t="s">
        <v>27</v>
      </c>
      <c r="R119" t="s">
        <v>1682</v>
      </c>
      <c r="S119" s="7">
        <v>24.97865234</v>
      </c>
      <c r="T119" s="7">
        <v>2.028049158</v>
      </c>
      <c r="U119" s="7">
        <v>411.04156870000003</v>
      </c>
      <c r="V119" s="7">
        <v>5.8786442240000003</v>
      </c>
      <c r="W119" s="7">
        <v>1.137615738</v>
      </c>
      <c r="X119" s="7">
        <v>1.627238776</v>
      </c>
      <c r="Y119" s="7">
        <v>20.982528840000001</v>
      </c>
      <c r="Z119" s="7">
        <v>25.320883500000001</v>
      </c>
      <c r="AA119" s="11">
        <v>22</v>
      </c>
      <c r="AB119" s="7" t="s">
        <v>1682</v>
      </c>
      <c r="AC119" s="7" t="s">
        <v>1960</v>
      </c>
      <c r="AD119" s="7" t="s">
        <v>1682</v>
      </c>
      <c r="AE119" s="7" t="s">
        <v>1682</v>
      </c>
      <c r="AF119" s="7" t="s">
        <v>30</v>
      </c>
      <c r="AG119" s="7" t="s">
        <v>27</v>
      </c>
      <c r="AH119" s="7" t="s">
        <v>1682</v>
      </c>
      <c r="AI119" s="1">
        <f>IF(ISNA(VLOOKUP($B119,traits_by_species_Mar2019!$A$2:$T$437,13,FALSE)),L119,VLOOKUP($B119,traits_by_species_Mar2019!$A$2:$T$437,13,FALSE))</f>
        <v>5</v>
      </c>
    </row>
    <row r="120" spans="1:35" hidden="1" x14ac:dyDescent="0.25">
      <c r="A120">
        <v>126964</v>
      </c>
      <c r="B120" t="s">
        <v>451</v>
      </c>
      <c r="C120" t="s">
        <v>51</v>
      </c>
      <c r="D120" t="s">
        <v>19</v>
      </c>
      <c r="E120" t="s">
        <v>20</v>
      </c>
      <c r="F120" t="s">
        <v>21</v>
      </c>
      <c r="G120" t="s">
        <v>30</v>
      </c>
      <c r="H120" t="s">
        <v>31</v>
      </c>
      <c r="I120" t="s">
        <v>452</v>
      </c>
      <c r="J120" t="s">
        <v>33</v>
      </c>
      <c r="K120" t="s">
        <v>453</v>
      </c>
      <c r="L120">
        <v>18</v>
      </c>
      <c r="M120">
        <v>0.9</v>
      </c>
      <c r="N120">
        <v>0.01</v>
      </c>
      <c r="O120">
        <v>3</v>
      </c>
      <c r="P120" t="s">
        <v>35</v>
      </c>
      <c r="Q120" t="s">
        <v>27</v>
      </c>
      <c r="R120" t="s">
        <v>1682</v>
      </c>
      <c r="S120" s="1">
        <f>VLOOKUP($B120,traits_by_species_Mar2019!$A$2:$T$437,5,FALSE)</f>
        <v>17.55364659</v>
      </c>
      <c r="T120" s="1">
        <f>VLOOKUP($B120,traits_by_species_Mar2019!$A$2:$T$437,6,FALSE)</f>
        <v>0.34334020799999998</v>
      </c>
      <c r="U120" s="1">
        <f>VLOOKUP($B120,traits_by_species_Mar2019!$A$2:$T$437,7,FALSE)</f>
        <v>69.616478270000002</v>
      </c>
      <c r="V120" s="1">
        <f>VLOOKUP($B120,traits_by_species_Mar2019!$A$2:$T$437,8,FALSE)</f>
        <v>8.0842943229999999</v>
      </c>
      <c r="W120" s="1">
        <f>VLOOKUP($B120,traits_by_species_Mar2019!$A$2:$T$437,9,FALSE)</f>
        <v>2.0876708449999999</v>
      </c>
      <c r="X120" s="1">
        <f>VLOOKUP($B120,traits_by_species_Mar2019!$A$2:$T$437,10,FALSE)</f>
        <v>0.63773086700000003</v>
      </c>
      <c r="Y120" s="1">
        <f>VLOOKUP($B120,traits_by_species_Mar2019!$A$2:$T$437,11,FALSE)</f>
        <v>10.11099916</v>
      </c>
      <c r="Z120" s="1">
        <f>VLOOKUP($B120,traits_by_species_Mar2019!$A$2:$T$437,12,FALSE)</f>
        <v>12.672818210000001</v>
      </c>
      <c r="AA120" s="3">
        <f>VLOOKUP($B120,traits_by_species_Mar2019!$A$2:$T$437,13,FALSE)</f>
        <v>25</v>
      </c>
      <c r="AB120" s="1" t="str">
        <f>VLOOKUP($B120,traits_by_species_Mar2019!$A$2:$T$437,14,FALSE)</f>
        <v>Demersal</v>
      </c>
      <c r="AC120" s="1" t="str">
        <f>VLOOKUP($B120,traits_by_species_Mar2019!$A$2:$T$437,15,FALSE)</f>
        <v>Goldsinny wrasse</v>
      </c>
      <c r="AD120" s="1">
        <f>VLOOKUP($B120,traits_by_species_Mar2019!$A$2:$T$437,16,FALSE)</f>
        <v>0</v>
      </c>
      <c r="AE120" s="1" t="str">
        <f>VLOOKUP($B120,traits_by_species_Mar2019!$A$2:$T$437,17,FALSE)</f>
        <v>Demersal</v>
      </c>
      <c r="AF120" s="1" t="str">
        <f>VLOOKUP($B120,traits_by_species_Mar2019!$A$2:$T$437,18,FALSE)</f>
        <v>Perciformes</v>
      </c>
      <c r="AG120" s="1" t="str">
        <f>VLOOKUP($B120,traits_by_species_Mar2019!$A$2:$T$437,19,FALSE)</f>
        <v>Other</v>
      </c>
      <c r="AH120" s="1" t="str">
        <f>VLOOKUP($B120,traits_by_species_Mar2019!$A$2:$T$437,20,FALSE)</f>
        <v>Demersal</v>
      </c>
      <c r="AI120" s="1">
        <f>IF(ISNA(VLOOKUP($B120,traits_by_species_Mar2019!$A$2:$T$437,13,FALSE)),L120,VLOOKUP($B120,traits_by_species_Mar2019!$A$2:$T$437,13,FALSE))</f>
        <v>25</v>
      </c>
    </row>
    <row r="121" spans="1:35" hidden="1" x14ac:dyDescent="0.25">
      <c r="A121">
        <v>126990</v>
      </c>
      <c r="B121" t="s">
        <v>454</v>
      </c>
      <c r="C121" t="s">
        <v>455</v>
      </c>
      <c r="D121" t="s">
        <v>19</v>
      </c>
      <c r="E121" t="s">
        <v>20</v>
      </c>
      <c r="F121" t="s">
        <v>21</v>
      </c>
      <c r="G121" t="s">
        <v>30</v>
      </c>
      <c r="H121" t="s">
        <v>456</v>
      </c>
      <c r="I121" t="s">
        <v>457</v>
      </c>
      <c r="J121" t="s">
        <v>33</v>
      </c>
      <c r="K121" t="s">
        <v>458</v>
      </c>
      <c r="L121">
        <v>107</v>
      </c>
      <c r="M121">
        <v>2.19</v>
      </c>
      <c r="N121">
        <v>1.072E-2</v>
      </c>
      <c r="O121">
        <v>3.03</v>
      </c>
      <c r="P121" t="s">
        <v>49</v>
      </c>
      <c r="Q121" t="s">
        <v>27</v>
      </c>
      <c r="R121" t="s">
        <v>1695</v>
      </c>
      <c r="S121" s="1">
        <f>VLOOKUP($B121,traits_by_species_Mar2019!$A$2:$T$437,5,FALSE)</f>
        <v>26.541653879999998</v>
      </c>
      <c r="T121" s="1">
        <f>VLOOKUP($B121,traits_by_species_Mar2019!$A$2:$T$437,6,FALSE)</f>
        <v>0.61207434900000002</v>
      </c>
      <c r="U121" s="1">
        <f>VLOOKUP($B121,traits_by_species_Mar2019!$A$2:$T$437,7,FALSE)</f>
        <v>194.0464705</v>
      </c>
      <c r="V121" s="1">
        <f>VLOOKUP($B121,traits_by_species_Mar2019!$A$2:$T$437,8,FALSE)</f>
        <v>6.0527635120000003</v>
      </c>
      <c r="W121" s="1">
        <f>VLOOKUP($B121,traits_by_species_Mar2019!$A$2:$T$437,9,FALSE)</f>
        <v>1.433978792</v>
      </c>
      <c r="X121" s="1">
        <f>VLOOKUP($B121,traits_by_species_Mar2019!$A$2:$T$437,10,FALSE)</f>
        <v>0.95528487399999995</v>
      </c>
      <c r="Y121" s="1">
        <f>VLOOKUP($B121,traits_by_species_Mar2019!$A$2:$T$437,11,FALSE)</f>
        <v>15.422630099999999</v>
      </c>
      <c r="Z121" s="1">
        <f>VLOOKUP($B121,traits_by_species_Mar2019!$A$2:$T$437,12,FALSE)</f>
        <v>21.081527210000001</v>
      </c>
      <c r="AA121" s="3">
        <f>VLOOKUP($B121,traits_by_species_Mar2019!$A$2:$T$437,13,FALSE)</f>
        <v>9</v>
      </c>
      <c r="AB121" s="1" t="str">
        <f>VLOOKUP($B121,traits_by_species_Mar2019!$A$2:$T$437,14,FALSE)</f>
        <v>Pelagic</v>
      </c>
      <c r="AC121" s="1" t="str">
        <f>VLOOKUP($B121,traits_by_species_Mar2019!$A$2:$T$437,15,FALSE)</f>
        <v>Driftfish</v>
      </c>
      <c r="AD121" s="1">
        <f>VLOOKUP($B121,traits_by_species_Mar2019!$A$2:$T$437,16,FALSE)</f>
        <v>0</v>
      </c>
      <c r="AE121" s="1" t="str">
        <f>VLOOKUP($B121,traits_by_species_Mar2019!$A$2:$T$437,17,FALSE)</f>
        <v>Pelagic</v>
      </c>
      <c r="AF121" s="1" t="str">
        <f>VLOOKUP($B121,traits_by_species_Mar2019!$A$2:$T$437,18,FALSE)</f>
        <v>Perciformes</v>
      </c>
      <c r="AG121" s="1" t="str">
        <f>VLOOKUP($B121,traits_by_species_Mar2019!$A$2:$T$437,19,FALSE)</f>
        <v>Other</v>
      </c>
      <c r="AH121" s="1" t="str">
        <f>VLOOKUP($B121,traits_by_species_Mar2019!$A$2:$T$437,20,FALSE)</f>
        <v>Pelagic</v>
      </c>
      <c r="AI121" s="1">
        <f>IF(ISNA(VLOOKUP($B121,traits_by_species_Mar2019!$A$2:$T$437,13,FALSE)),L121,VLOOKUP($B121,traits_by_species_Mar2019!$A$2:$T$437,13,FALSE))</f>
        <v>9</v>
      </c>
    </row>
    <row r="122" spans="1:35" hidden="1" x14ac:dyDescent="0.25">
      <c r="A122">
        <v>125590</v>
      </c>
      <c r="B122" t="s">
        <v>459</v>
      </c>
      <c r="C122" t="s">
        <v>286</v>
      </c>
      <c r="D122" t="s">
        <v>19</v>
      </c>
      <c r="E122" t="s">
        <v>20</v>
      </c>
      <c r="F122" t="s">
        <v>21</v>
      </c>
      <c r="G122" t="s">
        <v>52</v>
      </c>
      <c r="H122" t="s">
        <v>459</v>
      </c>
      <c r="I122">
        <v>0</v>
      </c>
      <c r="J122" t="s">
        <v>60</v>
      </c>
      <c r="K122" t="s">
        <v>25</v>
      </c>
      <c r="L122">
        <v>61</v>
      </c>
      <c r="M122">
        <v>0</v>
      </c>
      <c r="N122">
        <v>5.8700000000000002E-2</v>
      </c>
      <c r="O122">
        <v>2.9390000000000001</v>
      </c>
      <c r="P122" t="s">
        <v>61</v>
      </c>
      <c r="Q122" t="s">
        <v>27</v>
      </c>
      <c r="R122" t="s">
        <v>1682</v>
      </c>
      <c r="S122" s="7">
        <f>S123</f>
        <v>52.53005924</v>
      </c>
      <c r="T122" s="7">
        <f t="shared" ref="T122:AI122" si="34">T123</f>
        <v>0.17076993800000001</v>
      </c>
      <c r="U122" s="7">
        <f t="shared" si="34"/>
        <v>1248.8657109999999</v>
      </c>
      <c r="V122" s="7">
        <f t="shared" si="34"/>
        <v>15.814127879999999</v>
      </c>
      <c r="W122" s="7">
        <f t="shared" si="34"/>
        <v>4.834989158</v>
      </c>
      <c r="X122" s="7">
        <f t="shared" si="34"/>
        <v>0.26414114799999999</v>
      </c>
      <c r="Y122" s="7">
        <f t="shared" si="34"/>
        <v>30.124962629999999</v>
      </c>
      <c r="Z122" s="7">
        <f t="shared" si="34"/>
        <v>6.7355268099999996</v>
      </c>
      <c r="AA122" s="7">
        <f t="shared" si="34"/>
        <v>54</v>
      </c>
      <c r="AB122" s="7" t="str">
        <f t="shared" si="34"/>
        <v>Benthopelagic</v>
      </c>
      <c r="AC122" s="7" t="str">
        <f t="shared" si="34"/>
        <v>Lumpsucker</v>
      </c>
      <c r="AD122" s="7" t="str">
        <f t="shared" si="34"/>
        <v>Demersal</v>
      </c>
      <c r="AE122" s="7" t="str">
        <f t="shared" si="34"/>
        <v>Demersal</v>
      </c>
      <c r="AF122" s="7" t="str">
        <f t="shared" si="34"/>
        <v>Scorpaeniformes</v>
      </c>
      <c r="AG122" s="7" t="str">
        <f t="shared" si="34"/>
        <v>Scorpaeniformes</v>
      </c>
      <c r="AH122" s="7" t="str">
        <f t="shared" si="34"/>
        <v>Demersal</v>
      </c>
      <c r="AI122" s="7">
        <f t="shared" si="34"/>
        <v>54</v>
      </c>
    </row>
    <row r="123" spans="1:35" hidden="1" x14ac:dyDescent="0.25">
      <c r="A123">
        <v>127214</v>
      </c>
      <c r="B123" t="s">
        <v>460</v>
      </c>
      <c r="C123" t="s">
        <v>37</v>
      </c>
      <c r="D123" t="s">
        <v>19</v>
      </c>
      <c r="E123" t="s">
        <v>20</v>
      </c>
      <c r="F123" t="s">
        <v>21</v>
      </c>
      <c r="G123" t="s">
        <v>52</v>
      </c>
      <c r="H123" t="s">
        <v>459</v>
      </c>
      <c r="I123" t="s">
        <v>461</v>
      </c>
      <c r="J123" t="s">
        <v>33</v>
      </c>
      <c r="K123" t="s">
        <v>462</v>
      </c>
      <c r="L123">
        <v>61</v>
      </c>
      <c r="M123">
        <v>3.5</v>
      </c>
      <c r="N123">
        <v>5.8700000000000002E-2</v>
      </c>
      <c r="O123">
        <v>2.9390000000000001</v>
      </c>
      <c r="P123" t="s">
        <v>35</v>
      </c>
      <c r="Q123" t="s">
        <v>73</v>
      </c>
      <c r="R123" t="s">
        <v>1682</v>
      </c>
      <c r="S123" s="1">
        <f>VLOOKUP($B123,traits_by_species_Mar2019!$A$2:$T$437,5,FALSE)</f>
        <v>52.53005924</v>
      </c>
      <c r="T123" s="1">
        <f>VLOOKUP($B123,traits_by_species_Mar2019!$A$2:$T$437,6,FALSE)</f>
        <v>0.17076993800000001</v>
      </c>
      <c r="U123" s="1">
        <f>VLOOKUP($B123,traits_by_species_Mar2019!$A$2:$T$437,7,FALSE)</f>
        <v>1248.8657109999999</v>
      </c>
      <c r="V123" s="1">
        <f>VLOOKUP($B123,traits_by_species_Mar2019!$A$2:$T$437,8,FALSE)</f>
        <v>15.814127879999999</v>
      </c>
      <c r="W123" s="1">
        <f>VLOOKUP($B123,traits_by_species_Mar2019!$A$2:$T$437,9,FALSE)</f>
        <v>4.834989158</v>
      </c>
      <c r="X123" s="1">
        <f>VLOOKUP($B123,traits_by_species_Mar2019!$A$2:$T$437,10,FALSE)</f>
        <v>0.26414114799999999</v>
      </c>
      <c r="Y123" s="1">
        <f>VLOOKUP($B123,traits_by_species_Mar2019!$A$2:$T$437,11,FALSE)</f>
        <v>30.124962629999999</v>
      </c>
      <c r="Z123" s="1">
        <f>VLOOKUP($B123,traits_by_species_Mar2019!$A$2:$T$437,12,FALSE)</f>
        <v>6.7355268099999996</v>
      </c>
      <c r="AA123" s="3">
        <f>VLOOKUP($B123,traits_by_species_Mar2019!$A$2:$T$437,13,FALSE)</f>
        <v>54</v>
      </c>
      <c r="AB123" s="1" t="str">
        <f>VLOOKUP($B123,traits_by_species_Mar2019!$A$2:$T$437,14,FALSE)</f>
        <v>Benthopelagic</v>
      </c>
      <c r="AC123" s="1" t="str">
        <f>VLOOKUP($B123,traits_by_species_Mar2019!$A$2:$T$437,15,FALSE)</f>
        <v>Lumpsucker</v>
      </c>
      <c r="AD123" s="1" t="str">
        <f>VLOOKUP($B123,traits_by_species_Mar2019!$A$2:$T$437,16,FALSE)</f>
        <v>Demersal</v>
      </c>
      <c r="AE123" s="1" t="str">
        <f>VLOOKUP($B123,traits_by_species_Mar2019!$A$2:$T$437,17,FALSE)</f>
        <v>Demersal</v>
      </c>
      <c r="AF123" s="1" t="str">
        <f>VLOOKUP($B123,traits_by_species_Mar2019!$A$2:$T$437,18,FALSE)</f>
        <v>Scorpaeniformes</v>
      </c>
      <c r="AG123" s="1" t="str">
        <f>VLOOKUP($B123,traits_by_species_Mar2019!$A$2:$T$437,19,FALSE)</f>
        <v>Scorpaeniformes</v>
      </c>
      <c r="AH123" s="1" t="str">
        <f>VLOOKUP($B123,traits_by_species_Mar2019!$A$2:$T$437,20,FALSE)</f>
        <v>Demersal</v>
      </c>
      <c r="AI123" s="1">
        <f>IF(ISNA(VLOOKUP($B123,traits_by_species_Mar2019!$A$2:$T$437,13,FALSE)),L123,VLOOKUP($B123,traits_by_species_Mar2019!$A$2:$T$437,13,FALSE))</f>
        <v>54</v>
      </c>
    </row>
    <row r="124" spans="1:35" hidden="1" x14ac:dyDescent="0.25">
      <c r="A124">
        <v>126187</v>
      </c>
      <c r="B124" t="s">
        <v>463</v>
      </c>
      <c r="C124" t="s">
        <v>464</v>
      </c>
      <c r="D124" t="s">
        <v>19</v>
      </c>
      <c r="E124" t="s">
        <v>20</v>
      </c>
      <c r="F124" t="s">
        <v>21</v>
      </c>
      <c r="G124" t="s">
        <v>144</v>
      </c>
      <c r="H124" t="s">
        <v>244</v>
      </c>
      <c r="I124" t="s">
        <v>463</v>
      </c>
      <c r="J124" t="s">
        <v>24</v>
      </c>
      <c r="K124" t="s">
        <v>25</v>
      </c>
      <c r="L124">
        <v>7.5</v>
      </c>
      <c r="M124">
        <v>0</v>
      </c>
      <c r="N124">
        <v>3.63E-3</v>
      </c>
      <c r="O124">
        <v>3.07</v>
      </c>
      <c r="P124" t="s">
        <v>35</v>
      </c>
      <c r="Q124" t="s">
        <v>27</v>
      </c>
      <c r="R124" t="s">
        <v>1682</v>
      </c>
      <c r="S124" s="1">
        <f>VLOOKUP($B124,traits_by_species_Mar2019!$A$2:$T$437,5,FALSE)</f>
        <v>24.97865234</v>
      </c>
      <c r="T124" s="1">
        <f>VLOOKUP($B124,traits_by_species_Mar2019!$A$2:$T$437,6,FALSE)</f>
        <v>2.028049158</v>
      </c>
      <c r="U124" s="1">
        <f>VLOOKUP($B124,traits_by_species_Mar2019!$A$2:$T$437,7,FALSE)</f>
        <v>411.04156870000003</v>
      </c>
      <c r="V124" s="1">
        <f>VLOOKUP($B124,traits_by_species_Mar2019!$A$2:$T$437,8,FALSE)</f>
        <v>5.8786442240000003</v>
      </c>
      <c r="W124" s="1">
        <f>VLOOKUP($B124,traits_by_species_Mar2019!$A$2:$T$437,9,FALSE)</f>
        <v>1.137615738</v>
      </c>
      <c r="X124" s="1">
        <f>VLOOKUP($B124,traits_by_species_Mar2019!$A$2:$T$437,10,FALSE)</f>
        <v>1.627238776</v>
      </c>
      <c r="Y124" s="1">
        <f>VLOOKUP($B124,traits_by_species_Mar2019!$A$2:$T$437,11,FALSE)</f>
        <v>20.982528840000001</v>
      </c>
      <c r="Z124" s="1">
        <f>VLOOKUP($B124,traits_by_species_Mar2019!$A$2:$T$437,12,FALSE)</f>
        <v>25.320883500000001</v>
      </c>
      <c r="AA124" s="3">
        <f>VLOOKUP($B124,traits_by_species_Mar2019!$A$2:$T$437,13,FALSE)</f>
        <v>4</v>
      </c>
      <c r="AB124" s="1" t="str">
        <f>VLOOKUP($B124,traits_by_species_Mar2019!$A$2:$T$437,14,FALSE)</f>
        <v>Bathydemersal</v>
      </c>
      <c r="AC124" s="1" t="str">
        <f>VLOOKUP($B124,traits_by_species_Mar2019!$A$2:$T$437,15,FALSE)</f>
        <v>bristlemouths</v>
      </c>
      <c r="AD124" s="1">
        <f>VLOOKUP($B124,traits_by_species_Mar2019!$A$2:$T$437,16,FALSE)</f>
        <v>0</v>
      </c>
      <c r="AE124" s="1" t="str">
        <f>VLOOKUP($B124,traits_by_species_Mar2019!$A$2:$T$437,17,FALSE)</f>
        <v>Demersal</v>
      </c>
      <c r="AF124" s="1" t="str">
        <f>VLOOKUP($B124,traits_by_species_Mar2019!$A$2:$T$437,18,FALSE)</f>
        <v>Scorpaeniformes</v>
      </c>
      <c r="AG124" s="1" t="str">
        <f>VLOOKUP($B124,traits_by_species_Mar2019!$A$2:$T$437,19,FALSE)</f>
        <v>Scorpaeniformes</v>
      </c>
      <c r="AH124" s="1" t="str">
        <f>VLOOKUP($B124,traits_by_species_Mar2019!$A$2:$T$437,20,FALSE)</f>
        <v>Demersal</v>
      </c>
      <c r="AI124" s="1">
        <f>IF(ISNA(VLOOKUP($B124,traits_by_species_Mar2019!$A$2:$T$437,13,FALSE)),L124,VLOOKUP($B124,traits_by_species_Mar2019!$A$2:$T$437,13,FALSE))</f>
        <v>4</v>
      </c>
    </row>
    <row r="125" spans="1:35" hidden="1" x14ac:dyDescent="0.25">
      <c r="A125">
        <v>127425</v>
      </c>
      <c r="B125" t="s">
        <v>465</v>
      </c>
      <c r="C125" t="s">
        <v>455</v>
      </c>
      <c r="D125" t="s">
        <v>19</v>
      </c>
      <c r="E125" t="s">
        <v>20</v>
      </c>
      <c r="F125" t="s">
        <v>21</v>
      </c>
      <c r="G125" t="s">
        <v>466</v>
      </c>
      <c r="H125" t="s">
        <v>467</v>
      </c>
      <c r="I125" t="s">
        <v>468</v>
      </c>
      <c r="J125" t="s">
        <v>33</v>
      </c>
      <c r="K125" t="s">
        <v>469</v>
      </c>
      <c r="L125">
        <v>31</v>
      </c>
      <c r="M125">
        <v>1.47</v>
      </c>
      <c r="N125">
        <v>1.9949999999999999E-2</v>
      </c>
      <c r="O125">
        <v>3.01</v>
      </c>
      <c r="P125" t="s">
        <v>210</v>
      </c>
      <c r="Q125" t="s">
        <v>27</v>
      </c>
      <c r="R125" t="s">
        <v>1695</v>
      </c>
      <c r="S125" s="1">
        <f>VLOOKUP($B125,traits_by_species_Mar2019!$A$2:$T$437,5,FALSE)</f>
        <v>40.312054580000002</v>
      </c>
      <c r="T125" s="1">
        <f>VLOOKUP($B125,traits_by_species_Mar2019!$A$2:$T$437,6,FALSE)</f>
        <v>0.21569934599999999</v>
      </c>
      <c r="U125" s="1">
        <f>VLOOKUP($B125,traits_by_species_Mar2019!$A$2:$T$437,7,FALSE)</f>
        <v>818.02215279999996</v>
      </c>
      <c r="V125" s="1">
        <f>VLOOKUP($B125,traits_by_species_Mar2019!$A$2:$T$437,8,FALSE)</f>
        <v>12.80087106</v>
      </c>
      <c r="W125" s="1">
        <f>VLOOKUP($B125,traits_by_species_Mar2019!$A$2:$T$437,9,FALSE)</f>
        <v>3.9293253520000002</v>
      </c>
      <c r="X125" s="1">
        <f>VLOOKUP($B125,traits_by_species_Mar2019!$A$2:$T$437,10,FALSE)</f>
        <v>0.37200557099999998</v>
      </c>
      <c r="Y125" s="1">
        <f>VLOOKUP($B125,traits_by_species_Mar2019!$A$2:$T$437,11,FALSE)</f>
        <v>24.195289930000001</v>
      </c>
      <c r="Z125" s="1">
        <f>VLOOKUP($B125,traits_by_species_Mar2019!$A$2:$T$437,12,FALSE)</f>
        <v>14.27300475</v>
      </c>
      <c r="AA125" s="3">
        <f>VLOOKUP($B125,traits_by_species_Mar2019!$A$2:$T$437,13,FALSE)</f>
        <v>29</v>
      </c>
      <c r="AB125" s="1" t="str">
        <f>VLOOKUP($B125,traits_by_species_Mar2019!$A$2:$T$437,14,FALSE)</f>
        <v>Bathypelagic</v>
      </c>
      <c r="AC125" s="1" t="str">
        <f>VLOOKUP($B125,traits_by_species_Mar2019!$A$2:$T$437,15,FALSE)</f>
        <v>Rosy dory</v>
      </c>
      <c r="AD125" s="1">
        <f>VLOOKUP($B125,traits_by_species_Mar2019!$A$2:$T$437,16,FALSE)</f>
        <v>0</v>
      </c>
      <c r="AE125" s="1" t="str">
        <f>VLOOKUP($B125,traits_by_species_Mar2019!$A$2:$T$437,17,FALSE)</f>
        <v>Pelagic</v>
      </c>
      <c r="AF125" s="1" t="str">
        <f>VLOOKUP($B125,traits_by_species_Mar2019!$A$2:$T$437,18,FALSE)</f>
        <v>Zeiformes</v>
      </c>
      <c r="AG125" s="1" t="str">
        <f>VLOOKUP($B125,traits_by_species_Mar2019!$A$2:$T$437,19,FALSE)</f>
        <v>Other</v>
      </c>
      <c r="AH125" s="1" t="str">
        <f>VLOOKUP($B125,traits_by_species_Mar2019!$A$2:$T$437,20,FALSE)</f>
        <v>Pelagic</v>
      </c>
      <c r="AI125" s="1">
        <f>IF(ISNA(VLOOKUP($B125,traits_by_species_Mar2019!$A$2:$T$437,13,FALSE)),L125,VLOOKUP($B125,traits_by_species_Mar2019!$A$2:$T$437,13,FALSE))</f>
        <v>29</v>
      </c>
    </row>
    <row r="126" spans="1:35" hidden="1" x14ac:dyDescent="0.25">
      <c r="A126">
        <v>105910</v>
      </c>
      <c r="B126" t="s">
        <v>470</v>
      </c>
      <c r="C126" t="s">
        <v>262</v>
      </c>
      <c r="D126" t="s">
        <v>19</v>
      </c>
      <c r="E126" t="s">
        <v>20</v>
      </c>
      <c r="F126" t="s">
        <v>44</v>
      </c>
      <c r="G126" t="s">
        <v>325</v>
      </c>
      <c r="H126" t="s">
        <v>471</v>
      </c>
      <c r="I126" t="s">
        <v>472</v>
      </c>
      <c r="J126" t="s">
        <v>33</v>
      </c>
      <c r="K126" t="s">
        <v>473</v>
      </c>
      <c r="L126">
        <v>182</v>
      </c>
      <c r="M126">
        <v>36.75</v>
      </c>
      <c r="N126">
        <v>3.63E-3</v>
      </c>
      <c r="O126">
        <v>3.12</v>
      </c>
      <c r="P126" t="s">
        <v>49</v>
      </c>
      <c r="Q126" t="s">
        <v>73</v>
      </c>
      <c r="R126" t="s">
        <v>1682</v>
      </c>
      <c r="S126" s="1">
        <f>VLOOKUP($B126,traits_by_species_Mar2019!$A$2:$T$437,5,FALSE)</f>
        <v>117.9278776</v>
      </c>
      <c r="T126" s="1">
        <f>VLOOKUP($B126,traits_by_species_Mar2019!$A$2:$T$437,6,FALSE)</f>
        <v>9.0355229999999995E-2</v>
      </c>
      <c r="U126" s="1">
        <f>VLOOKUP($B126,traits_by_species_Mar2019!$A$2:$T$437,7,FALSE)</f>
        <v>9217.1713650000002</v>
      </c>
      <c r="V126" s="1">
        <f>VLOOKUP($B126,traits_by_species_Mar2019!$A$2:$T$437,8,FALSE)</f>
        <v>28.986861860000001</v>
      </c>
      <c r="W126" s="1">
        <f>VLOOKUP($B126,traits_by_species_Mar2019!$A$2:$T$437,9,FALSE)</f>
        <v>13.396930100000001</v>
      </c>
      <c r="X126" s="1">
        <f>VLOOKUP($B126,traits_by_species_Mar2019!$A$2:$T$437,10,FALSE)</f>
        <v>0.15574365900000001</v>
      </c>
      <c r="Y126" s="1">
        <f>VLOOKUP($B126,traits_by_species_Mar2019!$A$2:$T$437,11,FALSE)</f>
        <v>78.297394159999996</v>
      </c>
      <c r="Z126" s="1">
        <f>VLOOKUP($B126,traits_by_species_Mar2019!$A$2:$T$437,12,FALSE)</f>
        <v>13.216462870000001</v>
      </c>
      <c r="AA126" s="3">
        <f>VLOOKUP($B126,traits_by_species_Mar2019!$A$2:$T$437,13,FALSE)</f>
        <v>140</v>
      </c>
      <c r="AB126" s="1" t="str">
        <f>VLOOKUP($B126,traits_by_species_Mar2019!$A$2:$T$437,14,FALSE)</f>
        <v>Bathydemersal</v>
      </c>
      <c r="AC126" s="1" t="str">
        <f>VLOOKUP($B126,traits_by_species_Mar2019!$A$2:$T$437,15,FALSE)</f>
        <v>Kitefin shark</v>
      </c>
      <c r="AD126" s="1">
        <f>VLOOKUP($B126,traits_by_species_Mar2019!$A$2:$T$437,16,FALSE)</f>
        <v>0</v>
      </c>
      <c r="AE126" s="1" t="str">
        <f>VLOOKUP($B126,traits_by_species_Mar2019!$A$2:$T$437,17,FALSE)</f>
        <v>Demersal</v>
      </c>
      <c r="AF126" s="1" t="str">
        <f>VLOOKUP($B126,traits_by_species_Mar2019!$A$2:$T$437,18,FALSE)</f>
        <v>Squaliformes</v>
      </c>
      <c r="AG126" s="1" t="str">
        <f>VLOOKUP($B126,traits_by_species_Mar2019!$A$2:$T$437,19,FALSE)</f>
        <v>Elasmobranchii</v>
      </c>
      <c r="AH126" s="1" t="str">
        <f>VLOOKUP($B126,traits_by_species_Mar2019!$A$2:$T$437,20,FALSE)</f>
        <v>Demersal</v>
      </c>
      <c r="AI126" s="1">
        <f>IF(ISNA(VLOOKUP($B126,traits_by_species_Mar2019!$A$2:$T$437,13,FALSE)),L126,VLOOKUP($B126,traits_by_species_Mar2019!$A$2:$T$437,13,FALSE))</f>
        <v>140</v>
      </c>
    </row>
    <row r="127" spans="1:35" hidden="1" x14ac:dyDescent="0.25">
      <c r="A127">
        <v>126313</v>
      </c>
      <c r="B127" t="s">
        <v>474</v>
      </c>
      <c r="C127" t="s">
        <v>258</v>
      </c>
      <c r="D127" t="s">
        <v>19</v>
      </c>
      <c r="E127" t="s">
        <v>20</v>
      </c>
      <c r="F127" t="s">
        <v>21</v>
      </c>
      <c r="G127" t="s">
        <v>105</v>
      </c>
      <c r="H127" t="s">
        <v>475</v>
      </c>
      <c r="I127" t="s">
        <v>476</v>
      </c>
      <c r="J127" t="s">
        <v>33</v>
      </c>
      <c r="K127" t="s">
        <v>477</v>
      </c>
      <c r="L127">
        <v>150</v>
      </c>
      <c r="M127">
        <v>7.98</v>
      </c>
      <c r="N127">
        <v>1.5100000000000001E-3</v>
      </c>
      <c r="O127">
        <v>2.91</v>
      </c>
      <c r="P127" t="s">
        <v>49</v>
      </c>
      <c r="Q127" t="s">
        <v>27</v>
      </c>
      <c r="R127" t="s">
        <v>1682</v>
      </c>
      <c r="S127" s="1">
        <f>VLOOKUP($B127,traits_by_species_Mar2019!$A$2:$T$437,5,FALSE)</f>
        <v>77.873995890000003</v>
      </c>
      <c r="T127" s="1">
        <f>VLOOKUP($B127,traits_by_species_Mar2019!$A$2:$T$437,6,FALSE)</f>
        <v>0.19423903000000001</v>
      </c>
      <c r="U127" s="1">
        <f>VLOOKUP($B127,traits_by_species_Mar2019!$A$2:$T$437,7,FALSE)</f>
        <v>2444.1454560000002</v>
      </c>
      <c r="V127" s="1">
        <f>VLOOKUP($B127,traits_by_species_Mar2019!$A$2:$T$437,8,FALSE)</f>
        <v>12.65965961</v>
      </c>
      <c r="W127" s="1">
        <f>VLOOKUP($B127,traits_by_species_Mar2019!$A$2:$T$437,9,FALSE)</f>
        <v>3.7974841189999999</v>
      </c>
      <c r="X127" s="1">
        <f>VLOOKUP($B127,traits_by_species_Mar2019!$A$2:$T$437,10,FALSE)</f>
        <v>0.327247226</v>
      </c>
      <c r="Y127" s="1">
        <f>VLOOKUP($B127,traits_by_species_Mar2019!$A$2:$T$437,11,FALSE)</f>
        <v>40.736004180000002</v>
      </c>
      <c r="Z127" s="1">
        <f>VLOOKUP($B127,traits_by_species_Mar2019!$A$2:$T$437,12,FALSE)</f>
        <v>9.8054284949999992</v>
      </c>
      <c r="AA127" s="3">
        <f>VLOOKUP($B127,traits_by_species_Mar2019!$A$2:$T$437,13,FALSE)</f>
        <v>61</v>
      </c>
      <c r="AB127" s="1" t="str">
        <f>VLOOKUP($B127,traits_by_species_Mar2019!$A$2:$T$437,14,FALSE)</f>
        <v>Demersal</v>
      </c>
      <c r="AC127" s="1" t="str">
        <f>VLOOKUP($B127,traits_by_species_Mar2019!$A$2:$T$437,15,FALSE)</f>
        <v>Armless snake eel</v>
      </c>
      <c r="AD127" s="1">
        <f>VLOOKUP($B127,traits_by_species_Mar2019!$A$2:$T$437,16,FALSE)</f>
        <v>0</v>
      </c>
      <c r="AE127" s="1" t="str">
        <f>VLOOKUP($B127,traits_by_species_Mar2019!$A$2:$T$437,17,FALSE)</f>
        <v>Demersal</v>
      </c>
      <c r="AF127" s="1" t="str">
        <f>VLOOKUP($B127,traits_by_species_Mar2019!$A$2:$T$437,18,FALSE)</f>
        <v>Anguilliformes</v>
      </c>
      <c r="AG127" s="1" t="str">
        <f>VLOOKUP($B127,traits_by_species_Mar2019!$A$2:$T$437,19,FALSE)</f>
        <v>Other</v>
      </c>
      <c r="AH127" s="1" t="str">
        <f>VLOOKUP($B127,traits_by_species_Mar2019!$A$2:$T$437,20,FALSE)</f>
        <v>Demersal</v>
      </c>
      <c r="AI127" s="1">
        <f>IF(ISNA(VLOOKUP($B127,traits_by_species_Mar2019!$A$2:$T$437,13,FALSE)),L127,VLOOKUP($B127,traits_by_species_Mar2019!$A$2:$T$437,13,FALSE))</f>
        <v>61</v>
      </c>
    </row>
    <row r="128" spans="1:35" hidden="1" x14ac:dyDescent="0.25">
      <c r="A128">
        <v>105851</v>
      </c>
      <c r="B128" t="s">
        <v>478</v>
      </c>
      <c r="C128" t="s">
        <v>51</v>
      </c>
      <c r="D128" t="s">
        <v>19</v>
      </c>
      <c r="E128" t="s">
        <v>20</v>
      </c>
      <c r="F128" t="s">
        <v>44</v>
      </c>
      <c r="G128" t="s">
        <v>45</v>
      </c>
      <c r="H128" t="s">
        <v>479</v>
      </c>
      <c r="I128" t="s">
        <v>480</v>
      </c>
      <c r="J128" t="s">
        <v>33</v>
      </c>
      <c r="K128" t="s">
        <v>481</v>
      </c>
      <c r="L128">
        <v>90</v>
      </c>
      <c r="M128">
        <v>20</v>
      </c>
      <c r="N128">
        <v>9.1000000000000004E-3</v>
      </c>
      <c r="O128">
        <v>3.03</v>
      </c>
      <c r="P128" t="s">
        <v>35</v>
      </c>
      <c r="Q128" t="s">
        <v>73</v>
      </c>
      <c r="R128" t="s">
        <v>1682</v>
      </c>
      <c r="S128" s="1">
        <f>VLOOKUP($B128,traits_by_species_Mar2019!$A$2:$T$437,5,FALSE)</f>
        <v>150.14968909999999</v>
      </c>
      <c r="T128" s="1">
        <f>VLOOKUP($B128,traits_by_species_Mar2019!$A$2:$T$437,6,FALSE)</f>
        <v>8.9079767000000004E-2</v>
      </c>
      <c r="U128" s="1">
        <f>VLOOKUP($B128,traits_by_species_Mar2019!$A$2:$T$437,7,FALSE)</f>
        <v>6438.6601440000004</v>
      </c>
      <c r="V128" s="1">
        <f>VLOOKUP($B128,traits_by_species_Mar2019!$A$2:$T$437,8,FALSE)</f>
        <v>9.0052800499999996</v>
      </c>
      <c r="W128" s="1">
        <f>VLOOKUP($B128,traits_by_species_Mar2019!$A$2:$T$437,9,FALSE)</f>
        <v>3.2230951179999998</v>
      </c>
      <c r="X128" s="1">
        <f>VLOOKUP($B128,traits_by_species_Mar2019!$A$2:$T$437,10,FALSE)</f>
        <v>0.29303338699999998</v>
      </c>
      <c r="Y128" s="1">
        <f>VLOOKUP($B128,traits_by_species_Mar2019!$A$2:$T$437,11,FALSE)</f>
        <v>46.908167499999998</v>
      </c>
      <c r="Z128" s="1">
        <f>VLOOKUP($B128,traits_by_species_Mar2019!$A$2:$T$437,12,FALSE)</f>
        <v>20.328679269999999</v>
      </c>
      <c r="AA128" s="3">
        <f>VLOOKUP($B128,traits_by_species_Mar2019!$A$2:$T$437,13,FALSE)</f>
        <v>122</v>
      </c>
      <c r="AB128" s="1" t="str">
        <f>VLOOKUP($B128,traits_by_species_Mar2019!$A$2:$T$437,14,FALSE)</f>
        <v>Demersal</v>
      </c>
      <c r="AC128" s="1" t="str">
        <f>VLOOKUP($B128,traits_by_species_Mar2019!$A$2:$T$437,15,FALSE)</f>
        <v>Common stingray</v>
      </c>
      <c r="AD128" s="1">
        <f>VLOOKUP($B128,traits_by_species_Mar2019!$A$2:$T$437,16,FALSE)</f>
        <v>0</v>
      </c>
      <c r="AE128" s="1" t="str">
        <f>VLOOKUP($B128,traits_by_species_Mar2019!$A$2:$T$437,17,FALSE)</f>
        <v>Demersal</v>
      </c>
      <c r="AF128" s="1" t="str">
        <f>VLOOKUP($B128,traits_by_species_Mar2019!$A$2:$T$437,18,FALSE)</f>
        <v>Myliobatiformes</v>
      </c>
      <c r="AG128" s="1" t="str">
        <f>VLOOKUP($B128,traits_by_species_Mar2019!$A$2:$T$437,19,FALSE)</f>
        <v>Elasmobranchii</v>
      </c>
      <c r="AH128" s="1" t="str">
        <f>VLOOKUP($B128,traits_by_species_Mar2019!$A$2:$T$437,20,FALSE)</f>
        <v>Demersal</v>
      </c>
      <c r="AI128" s="1">
        <f>IF(ISNA(VLOOKUP($B128,traits_by_species_Mar2019!$A$2:$T$437,13,FALSE)),L128,VLOOKUP($B128,traits_by_species_Mar2019!$A$2:$T$437,13,FALSE))</f>
        <v>122</v>
      </c>
    </row>
    <row r="129" spans="1:35" s="73" customFormat="1" hidden="1" x14ac:dyDescent="0.25">
      <c r="A129" s="73">
        <v>105852</v>
      </c>
      <c r="B129" s="73" t="s">
        <v>2173</v>
      </c>
      <c r="C129" s="73" t="s">
        <v>2315</v>
      </c>
      <c r="D129" s="73" t="s">
        <v>19</v>
      </c>
      <c r="E129" s="73" t="s">
        <v>20</v>
      </c>
      <c r="F129" s="73" t="s">
        <v>44</v>
      </c>
      <c r="G129" s="73" t="s">
        <v>45</v>
      </c>
      <c r="H129" s="73" t="s">
        <v>479</v>
      </c>
      <c r="I129" s="73" t="s">
        <v>480</v>
      </c>
      <c r="J129" s="73" t="s">
        <v>33</v>
      </c>
      <c r="K129" s="73" t="s">
        <v>2316</v>
      </c>
      <c r="L129" s="73">
        <v>80</v>
      </c>
      <c r="M129" s="73">
        <v>20</v>
      </c>
      <c r="N129" s="73">
        <v>6.4599999999999996E-3</v>
      </c>
      <c r="O129" s="73">
        <v>3.06</v>
      </c>
      <c r="P129" t="s">
        <v>49</v>
      </c>
      <c r="Q129" s="73" t="s">
        <v>73</v>
      </c>
      <c r="R129" s="73" t="s">
        <v>1682</v>
      </c>
      <c r="S129" s="74" t="e">
        <f>VLOOKUP($B129,traits_by_species_Mar2019!$A$2:$T$437,5,FALSE)</f>
        <v>#N/A</v>
      </c>
      <c r="T129" s="74" t="e">
        <f>VLOOKUP($B129,traits_by_species_Mar2019!$A$2:$T$437,6,FALSE)</f>
        <v>#N/A</v>
      </c>
      <c r="U129" s="74" t="e">
        <f>VLOOKUP($B129,traits_by_species_Mar2019!$A$2:$T$437,7,FALSE)</f>
        <v>#N/A</v>
      </c>
      <c r="V129" s="74" t="e">
        <f>VLOOKUP($B129,traits_by_species_Mar2019!$A$2:$T$437,8,FALSE)</f>
        <v>#N/A</v>
      </c>
      <c r="W129" s="74" t="e">
        <f>VLOOKUP($B129,traits_by_species_Mar2019!$A$2:$T$437,9,FALSE)</f>
        <v>#N/A</v>
      </c>
      <c r="X129" s="74" t="e">
        <f>VLOOKUP($B129,traits_by_species_Mar2019!$A$2:$T$437,10,FALSE)</f>
        <v>#N/A</v>
      </c>
      <c r="Y129" s="74" t="e">
        <f>VLOOKUP($B129,traits_by_species_Mar2019!$A$2:$T$437,11,FALSE)</f>
        <v>#N/A</v>
      </c>
      <c r="Z129" s="74" t="e">
        <f>VLOOKUP($B129,traits_by_species_Mar2019!$A$2:$T$437,12,FALSE)</f>
        <v>#N/A</v>
      </c>
      <c r="AA129" s="75" t="e">
        <f>VLOOKUP($B129,traits_by_species_Mar2019!$A$2:$T$437,13,FALSE)</f>
        <v>#N/A</v>
      </c>
      <c r="AB129" s="74" t="e">
        <f>VLOOKUP($B129,traits_by_species_Mar2019!$A$2:$T$437,14,FALSE)</f>
        <v>#N/A</v>
      </c>
      <c r="AC129" s="73" t="s">
        <v>2316</v>
      </c>
      <c r="AD129" s="74" t="e">
        <f>VLOOKUP($B129,traits_by_species_Mar2019!$A$2:$T$437,16,FALSE)</f>
        <v>#N/A</v>
      </c>
      <c r="AE129" s="74" t="e">
        <f>VLOOKUP($B129,traits_by_species_Mar2019!$A$2:$T$437,17,FALSE)</f>
        <v>#N/A</v>
      </c>
      <c r="AF129" s="74" t="e">
        <f>VLOOKUP($B129,traits_by_species_Mar2019!$A$2:$T$437,18,FALSE)</f>
        <v>#N/A</v>
      </c>
      <c r="AG129" s="74" t="e">
        <f>VLOOKUP($B129,traits_by_species_Mar2019!$A$2:$T$437,19,FALSE)</f>
        <v>#N/A</v>
      </c>
      <c r="AH129" s="74" t="e">
        <f>VLOOKUP($B129,traits_by_species_Mar2019!$A$2:$T$437,20,FALSE)</f>
        <v>#N/A</v>
      </c>
      <c r="AI129" s="74">
        <f>IF(ISNA(VLOOKUP($B129,traits_by_species_Mar2019!$A$2:$T$437,13,FALSE)),L129,VLOOKUP($B129,traits_by_species_Mar2019!$A$2:$T$437,13,FALSE))</f>
        <v>80</v>
      </c>
    </row>
    <row r="130" spans="1:35" hidden="1" x14ac:dyDescent="0.25">
      <c r="A130">
        <v>105903</v>
      </c>
      <c r="B130" t="s">
        <v>482</v>
      </c>
      <c r="C130" t="s">
        <v>349</v>
      </c>
      <c r="D130" t="s">
        <v>19</v>
      </c>
      <c r="E130" t="s">
        <v>20</v>
      </c>
      <c r="F130" t="s">
        <v>44</v>
      </c>
      <c r="G130" t="s">
        <v>325</v>
      </c>
      <c r="H130" t="s">
        <v>326</v>
      </c>
      <c r="I130" t="s">
        <v>483</v>
      </c>
      <c r="J130" t="s">
        <v>33</v>
      </c>
      <c r="K130" t="s">
        <v>484</v>
      </c>
      <c r="L130">
        <v>122</v>
      </c>
      <c r="M130">
        <v>30.75</v>
      </c>
      <c r="N130">
        <v>1.1999999999999999E-3</v>
      </c>
      <c r="O130">
        <v>3.26</v>
      </c>
      <c r="P130" t="s">
        <v>35</v>
      </c>
      <c r="Q130" s="14" t="s">
        <v>73</v>
      </c>
      <c r="R130" t="s">
        <v>1682</v>
      </c>
      <c r="S130" s="1">
        <f>VLOOKUP($B130,traits_by_species_Mar2019!$A$2:$T$437,5,FALSE)</f>
        <v>112.6295355</v>
      </c>
      <c r="T130" s="1">
        <f>VLOOKUP($B130,traits_by_species_Mar2019!$A$2:$T$437,6,FALSE)</f>
        <v>8.8047152000000004E-2</v>
      </c>
      <c r="U130" s="1">
        <f>VLOOKUP($B130,traits_by_species_Mar2019!$A$2:$T$437,7,FALSE)</f>
        <v>9002.5414550000005</v>
      </c>
      <c r="V130" s="1">
        <f>VLOOKUP($B130,traits_by_species_Mar2019!$A$2:$T$437,8,FALSE)</f>
        <v>37.989262770000003</v>
      </c>
      <c r="W130" s="1">
        <f>VLOOKUP($B130,traits_by_species_Mar2019!$A$2:$T$437,9,FALSE)</f>
        <v>19.364313849999998</v>
      </c>
      <c r="X130" s="1">
        <f>VLOOKUP($B130,traits_by_species_Mar2019!$A$2:$T$437,10,FALSE)</f>
        <v>0.131121235</v>
      </c>
      <c r="Y130" s="1">
        <f>VLOOKUP($B130,traits_by_species_Mar2019!$A$2:$T$437,11,FALSE)</f>
        <v>90.722936610000005</v>
      </c>
      <c r="Z130" s="1">
        <f>VLOOKUP($B130,traits_by_species_Mar2019!$A$2:$T$437,12,FALSE)</f>
        <v>11.118909840000001</v>
      </c>
      <c r="AA130" s="3">
        <f>VLOOKUP($B130,traits_by_species_Mar2019!$A$2:$T$437,13,FALSE)</f>
        <v>118</v>
      </c>
      <c r="AB130" s="1" t="str">
        <f>VLOOKUP($B130,traits_by_species_Mar2019!$A$2:$T$437,14,FALSE)</f>
        <v>Bathydemersal</v>
      </c>
      <c r="AC130" s="1" t="str">
        <f>VLOOKUP($B130,traits_by_species_Mar2019!$A$2:$T$437,15,FALSE)</f>
        <v>Birdbeak dogfish</v>
      </c>
      <c r="AD130" s="1">
        <f>VLOOKUP($B130,traits_by_species_Mar2019!$A$2:$T$437,16,FALSE)</f>
        <v>0</v>
      </c>
      <c r="AE130" s="1" t="str">
        <f>VLOOKUP($B130,traits_by_species_Mar2019!$A$2:$T$437,17,FALSE)</f>
        <v>Demersal</v>
      </c>
      <c r="AF130" s="1" t="str">
        <f>VLOOKUP($B130,traits_by_species_Mar2019!$A$2:$T$437,18,FALSE)</f>
        <v>Squaliformes</v>
      </c>
      <c r="AG130" s="1" t="str">
        <f>VLOOKUP($B130,traits_by_species_Mar2019!$A$2:$T$437,19,FALSE)</f>
        <v>Elasmobranchii</v>
      </c>
      <c r="AH130" s="1" t="str">
        <f>VLOOKUP($B130,traits_by_species_Mar2019!$A$2:$T$437,20,FALSE)</f>
        <v>Demersal</v>
      </c>
      <c r="AI130" s="1">
        <f>IF(ISNA(VLOOKUP($B130,traits_by_species_Mar2019!$A$2:$T$437,13,FALSE)),L130,VLOOKUP($B130,traits_by_species_Mar2019!$A$2:$T$437,13,FALSE))</f>
        <v>118</v>
      </c>
    </row>
    <row r="131" spans="1:35" hidden="1" x14ac:dyDescent="0.25">
      <c r="A131">
        <v>105905</v>
      </c>
      <c r="B131" t="s">
        <v>485</v>
      </c>
      <c r="C131" t="s">
        <v>486</v>
      </c>
      <c r="D131" t="s">
        <v>19</v>
      </c>
      <c r="E131" t="s">
        <v>20</v>
      </c>
      <c r="F131" t="s">
        <v>44</v>
      </c>
      <c r="G131" t="s">
        <v>325</v>
      </c>
      <c r="H131" t="s">
        <v>326</v>
      </c>
      <c r="I131" t="s">
        <v>483</v>
      </c>
      <c r="J131" t="s">
        <v>33</v>
      </c>
      <c r="K131" t="s">
        <v>487</v>
      </c>
      <c r="L131">
        <v>79</v>
      </c>
      <c r="M131">
        <v>32</v>
      </c>
      <c r="N131">
        <v>1.6100000000000001E-3</v>
      </c>
      <c r="O131">
        <v>3.2050000000000001</v>
      </c>
      <c r="P131" t="s">
        <v>35</v>
      </c>
      <c r="Q131" t="s">
        <v>27</v>
      </c>
      <c r="R131" t="s">
        <v>1682</v>
      </c>
      <c r="S131" s="1">
        <f>VLOOKUP($B131,traits_by_species_Mar2019!$A$2:$T$437,5,FALSE)</f>
        <v>115.72983549999999</v>
      </c>
      <c r="T131" s="1">
        <f>VLOOKUP($B131,traits_by_species_Mar2019!$A$2:$T$437,6,FALSE)</f>
        <v>8.3840255000000002E-2</v>
      </c>
      <c r="U131" s="1">
        <f>VLOOKUP($B131,traits_by_species_Mar2019!$A$2:$T$437,7,FALSE)</f>
        <v>9521.1945290000003</v>
      </c>
      <c r="V131" s="1">
        <f>VLOOKUP($B131,traits_by_species_Mar2019!$A$2:$T$437,8,FALSE)</f>
        <v>36.186463269999997</v>
      </c>
      <c r="W131" s="1">
        <f>VLOOKUP($B131,traits_by_species_Mar2019!$A$2:$T$437,9,FALSE)</f>
        <v>17.908918799999999</v>
      </c>
      <c r="X131" s="1">
        <f>VLOOKUP($B131,traits_by_species_Mar2019!$A$2:$T$437,10,FALSE)</f>
        <v>0.132430298</v>
      </c>
      <c r="Y131" s="1">
        <f>VLOOKUP($B131,traits_by_species_Mar2019!$A$2:$T$437,11,FALSE)</f>
        <v>87.11577518</v>
      </c>
      <c r="Z131" s="1">
        <f>VLOOKUP($B131,traits_by_species_Mar2019!$A$2:$T$437,12,FALSE)</f>
        <v>11.626516349999999</v>
      </c>
      <c r="AA131" s="3">
        <f>VLOOKUP($B131,traits_by_species_Mar2019!$A$2:$T$437,13,FALSE)</f>
        <v>109</v>
      </c>
      <c r="AB131" s="1" t="str">
        <f>VLOOKUP($B131,traits_by_species_Mar2019!$A$2:$T$437,14,FALSE)</f>
        <v>Bathydemersal</v>
      </c>
      <c r="AC131" s="1" t="str">
        <f>VLOOKUP($B131,traits_by_species_Mar2019!$A$2:$T$437,15,FALSE)</f>
        <v>Arrowhead dogfish</v>
      </c>
      <c r="AD131" s="1">
        <f>VLOOKUP($B131,traits_by_species_Mar2019!$A$2:$T$437,16,FALSE)</f>
        <v>0</v>
      </c>
      <c r="AE131" s="1" t="str">
        <f>VLOOKUP($B131,traits_by_species_Mar2019!$A$2:$T$437,17,FALSE)</f>
        <v>Demersal</v>
      </c>
      <c r="AF131" s="1" t="str">
        <f>VLOOKUP($B131,traits_by_species_Mar2019!$A$2:$T$437,18,FALSE)</f>
        <v>Squaliformes</v>
      </c>
      <c r="AG131" s="1" t="str">
        <f>VLOOKUP($B131,traits_by_species_Mar2019!$A$2:$T$437,19,FALSE)</f>
        <v>Elasmobranchii</v>
      </c>
      <c r="AH131" s="1" t="str">
        <f>VLOOKUP($B131,traits_by_species_Mar2019!$A$2:$T$437,20,FALSE)</f>
        <v>Demersal</v>
      </c>
      <c r="AI131" s="1">
        <f>IF(ISNA(VLOOKUP($B131,traits_by_species_Mar2019!$A$2:$T$437,13,FALSE)),L131,VLOOKUP($B131,traits_by_species_Mar2019!$A$2:$T$437,13,FALSE))</f>
        <v>109</v>
      </c>
    </row>
    <row r="132" spans="1:35" hidden="1" x14ac:dyDescent="0.25">
      <c r="A132">
        <v>126880</v>
      </c>
      <c r="B132" t="s">
        <v>488</v>
      </c>
      <c r="C132" t="s">
        <v>489</v>
      </c>
      <c r="D132" t="s">
        <v>19</v>
      </c>
      <c r="E132" t="s">
        <v>20</v>
      </c>
      <c r="F132" t="s">
        <v>21</v>
      </c>
      <c r="G132" t="s">
        <v>30</v>
      </c>
      <c r="H132" t="s">
        <v>120</v>
      </c>
      <c r="I132" t="s">
        <v>490</v>
      </c>
      <c r="J132" t="s">
        <v>33</v>
      </c>
      <c r="K132" t="s">
        <v>491</v>
      </c>
      <c r="L132">
        <v>8</v>
      </c>
      <c r="M132">
        <v>1.8</v>
      </c>
      <c r="N132">
        <v>5.1999999999999998E-3</v>
      </c>
      <c r="O132">
        <v>3.21</v>
      </c>
      <c r="P132" t="s">
        <v>35</v>
      </c>
      <c r="Q132" t="s">
        <v>27</v>
      </c>
      <c r="R132" t="s">
        <v>1682</v>
      </c>
      <c r="S132" s="7">
        <v>24.97865234</v>
      </c>
      <c r="T132" s="7">
        <v>2.028049158</v>
      </c>
      <c r="U132" s="7">
        <v>411.04156870000003</v>
      </c>
      <c r="V132" s="7">
        <v>5.8786442240000003</v>
      </c>
      <c r="W132" s="7">
        <v>1.137615738</v>
      </c>
      <c r="X132" s="7">
        <v>1.627238776</v>
      </c>
      <c r="Y132" s="7">
        <v>20.982528840000001</v>
      </c>
      <c r="Z132" s="7">
        <v>25.320883500000001</v>
      </c>
      <c r="AA132" s="11">
        <v>22</v>
      </c>
      <c r="AB132" s="7" t="s">
        <v>1682</v>
      </c>
      <c r="AC132" s="7" t="s">
        <v>1960</v>
      </c>
      <c r="AD132" s="7" t="s">
        <v>1682</v>
      </c>
      <c r="AE132" s="7" t="s">
        <v>1682</v>
      </c>
      <c r="AF132" s="7" t="s">
        <v>30</v>
      </c>
      <c r="AG132" s="7" t="s">
        <v>27</v>
      </c>
      <c r="AH132" s="7" t="s">
        <v>1682</v>
      </c>
      <c r="AI132" s="1">
        <f>IF(ISNA(VLOOKUP($B132,traits_by_species_Mar2019!$A$2:$T$437,13,FALSE)),L132,VLOOKUP($B132,traits_by_species_Mar2019!$A$2:$T$437,13,FALSE))</f>
        <v>8</v>
      </c>
    </row>
    <row r="133" spans="1:35" hidden="1" x14ac:dyDescent="0.25">
      <c r="A133">
        <v>273960</v>
      </c>
      <c r="B133" t="s">
        <v>492</v>
      </c>
      <c r="C133" t="s">
        <v>493</v>
      </c>
      <c r="D133" t="s">
        <v>19</v>
      </c>
      <c r="E133" t="s">
        <v>20</v>
      </c>
      <c r="F133" t="s">
        <v>21</v>
      </c>
      <c r="G133" t="s">
        <v>30</v>
      </c>
      <c r="H133" t="s">
        <v>248</v>
      </c>
      <c r="I133" t="s">
        <v>494</v>
      </c>
      <c r="J133" t="s">
        <v>33</v>
      </c>
      <c r="K133" t="s">
        <v>495</v>
      </c>
      <c r="L133">
        <v>100</v>
      </c>
      <c r="M133">
        <v>2.2000000000000002</v>
      </c>
      <c r="N133">
        <v>1.6199999999999999E-2</v>
      </c>
      <c r="O133">
        <v>3.01</v>
      </c>
      <c r="P133" t="s">
        <v>35</v>
      </c>
      <c r="Q133" t="s">
        <v>27</v>
      </c>
      <c r="R133" t="s">
        <v>1682</v>
      </c>
      <c r="S133" s="1">
        <f>VLOOKUP($B133,traits_by_species_Mar2019!$A$2:$T$437,5,FALSE)</f>
        <v>79.198480149999995</v>
      </c>
      <c r="T133" s="1">
        <f>VLOOKUP($B133,traits_by_species_Mar2019!$A$2:$T$437,6,FALSE)</f>
        <v>0.147778668</v>
      </c>
      <c r="U133" s="1">
        <f>VLOOKUP($B133,traits_by_species_Mar2019!$A$2:$T$437,7,FALSE)</f>
        <v>6565.2884219999996</v>
      </c>
      <c r="V133" s="1">
        <f>VLOOKUP($B133,traits_by_species_Mar2019!$A$2:$T$437,8,FALSE)</f>
        <v>16.089394370000001</v>
      </c>
      <c r="W133" s="1">
        <f>VLOOKUP($B133,traits_by_species_Mar2019!$A$2:$T$437,9,FALSE)</f>
        <v>4.0363409289999996</v>
      </c>
      <c r="X133" s="1">
        <f>VLOOKUP($B133,traits_by_species_Mar2019!$A$2:$T$437,10,FALSE)</f>
        <v>0.30756123899999999</v>
      </c>
      <c r="Y133" s="1">
        <f>VLOOKUP($B133,traits_by_species_Mar2019!$A$2:$T$437,11,FALSE)</f>
        <v>36.287288599999997</v>
      </c>
      <c r="Z133" s="1">
        <f>VLOOKUP($B133,traits_by_species_Mar2019!$A$2:$T$437,12,FALSE)</f>
        <v>17.101964540000001</v>
      </c>
      <c r="AA133" s="3">
        <f>VLOOKUP($B133,traits_by_species_Mar2019!$A$2:$T$437,13,FALSE)</f>
        <v>31</v>
      </c>
      <c r="AB133" s="1" t="str">
        <f>VLOOKUP($B133,traits_by_species_Mar2019!$A$2:$T$437,14,FALSE)</f>
        <v>Demersal</v>
      </c>
      <c r="AC133" s="1" t="str">
        <f>VLOOKUP($B133,traits_by_species_Mar2019!$A$2:$T$437,15,FALSE)</f>
        <v>Canary dentex</v>
      </c>
      <c r="AD133" s="1">
        <f>VLOOKUP($B133,traits_by_species_Mar2019!$A$2:$T$437,16,FALSE)</f>
        <v>0</v>
      </c>
      <c r="AE133" s="1" t="str">
        <f>VLOOKUP($B133,traits_by_species_Mar2019!$A$2:$T$437,17,FALSE)</f>
        <v>Demersal</v>
      </c>
      <c r="AF133" s="1" t="str">
        <f>VLOOKUP($B133,traits_by_species_Mar2019!$A$2:$T$437,18,FALSE)</f>
        <v>Perciformes</v>
      </c>
      <c r="AG133" s="1" t="str">
        <f>VLOOKUP($B133,traits_by_species_Mar2019!$A$2:$T$437,19,FALSE)</f>
        <v>Other</v>
      </c>
      <c r="AH133" s="1" t="str">
        <f>VLOOKUP($B133,traits_by_species_Mar2019!$A$2:$T$437,20,FALSE)</f>
        <v>Demersal</v>
      </c>
      <c r="AI133" s="1">
        <f>IF(ISNA(VLOOKUP($B133,traits_by_species_Mar2019!$A$2:$T$437,13,FALSE)),L133,VLOOKUP($B133,traits_by_species_Mar2019!$A$2:$T$437,13,FALSE))</f>
        <v>31</v>
      </c>
    </row>
    <row r="134" spans="1:35" hidden="1" x14ac:dyDescent="0.25">
      <c r="A134">
        <v>273962</v>
      </c>
      <c r="B134" t="s">
        <v>496</v>
      </c>
      <c r="C134" t="s">
        <v>51</v>
      </c>
      <c r="D134" t="s">
        <v>19</v>
      </c>
      <c r="E134" t="s">
        <v>20</v>
      </c>
      <c r="F134" t="s">
        <v>21</v>
      </c>
      <c r="G134" t="s">
        <v>30</v>
      </c>
      <c r="H134" t="s">
        <v>248</v>
      </c>
      <c r="I134" t="s">
        <v>494</v>
      </c>
      <c r="J134" t="s">
        <v>33</v>
      </c>
      <c r="K134" t="s">
        <v>497</v>
      </c>
      <c r="L134">
        <v>100</v>
      </c>
      <c r="M134">
        <v>2.2799999999999998</v>
      </c>
      <c r="N134">
        <v>1.17E-2</v>
      </c>
      <c r="O134">
        <v>3.09</v>
      </c>
      <c r="P134" t="s">
        <v>35</v>
      </c>
      <c r="Q134" s="51" t="s">
        <v>73</v>
      </c>
      <c r="R134" t="s">
        <v>1682</v>
      </c>
      <c r="S134" s="1">
        <f>VLOOKUP($B134,traits_by_species_Mar2019!$A$2:$T$437,5,FALSE)</f>
        <v>85.638026909999994</v>
      </c>
      <c r="T134" s="1">
        <f>VLOOKUP($B134,traits_by_species_Mar2019!$A$2:$T$437,6,FALSE)</f>
        <v>0.10736430700000001</v>
      </c>
      <c r="U134" s="1">
        <f>VLOOKUP($B134,traits_by_species_Mar2019!$A$2:$T$437,7,FALSE)</f>
        <v>8632.0588709999993</v>
      </c>
      <c r="V134" s="1">
        <f>VLOOKUP($B134,traits_by_species_Mar2019!$A$2:$T$437,8,FALSE)</f>
        <v>21.127674460000001</v>
      </c>
      <c r="W134" s="1">
        <f>VLOOKUP($B134,traits_by_species_Mar2019!$A$2:$T$437,9,FALSE)</f>
        <v>5.5548433380000004</v>
      </c>
      <c r="X134" s="1">
        <f>VLOOKUP($B134,traits_by_species_Mar2019!$A$2:$T$437,10,FALSE)</f>
        <v>0.23558122000000001</v>
      </c>
      <c r="Y134" s="1">
        <f>VLOOKUP($B134,traits_by_species_Mar2019!$A$2:$T$437,11,FALSE)</f>
        <v>39.478667919999999</v>
      </c>
      <c r="Z134" s="1">
        <f>VLOOKUP($B134,traits_by_species_Mar2019!$A$2:$T$437,12,FALSE)</f>
        <v>18.293987560000001</v>
      </c>
      <c r="AA134" s="3">
        <f>VLOOKUP($B134,traits_by_species_Mar2019!$A$2:$T$437,13,FALSE)</f>
        <v>49</v>
      </c>
      <c r="AB134" s="1" t="str">
        <f>VLOOKUP($B134,traits_by_species_Mar2019!$A$2:$T$437,14,FALSE)</f>
        <v>Benthopelagic</v>
      </c>
      <c r="AC134" s="1" t="str">
        <f>VLOOKUP($B134,traits_by_species_Mar2019!$A$2:$T$437,15,FALSE)</f>
        <v>Common dentex</v>
      </c>
      <c r="AD134" s="1">
        <f>VLOOKUP($B134,traits_by_species_Mar2019!$A$2:$T$437,16,FALSE)</f>
        <v>0</v>
      </c>
      <c r="AE134" s="1" t="str">
        <f>VLOOKUP($B134,traits_by_species_Mar2019!$A$2:$T$437,17,FALSE)</f>
        <v>Demersal</v>
      </c>
      <c r="AF134" s="1" t="str">
        <f>VLOOKUP($B134,traits_by_species_Mar2019!$A$2:$T$437,18,FALSE)</f>
        <v>Perciformes</v>
      </c>
      <c r="AG134" s="1" t="str">
        <f>VLOOKUP($B134,traits_by_species_Mar2019!$A$2:$T$437,19,FALSE)</f>
        <v>Other</v>
      </c>
      <c r="AH134" s="1" t="str">
        <f>VLOOKUP($B134,traits_by_species_Mar2019!$A$2:$T$437,20,FALSE)</f>
        <v>Demersal</v>
      </c>
      <c r="AI134" s="1">
        <f>IF(ISNA(VLOOKUP($B134,traits_by_species_Mar2019!$A$2:$T$437,13,FALSE)),L134,VLOOKUP($B134,traits_by_species_Mar2019!$A$2:$T$437,13,FALSE))</f>
        <v>49</v>
      </c>
    </row>
    <row r="135" spans="1:35" hidden="1" x14ac:dyDescent="0.25">
      <c r="A135">
        <v>273964</v>
      </c>
      <c r="B135" t="s">
        <v>498</v>
      </c>
      <c r="C135" t="s">
        <v>166</v>
      </c>
      <c r="D135" t="s">
        <v>19</v>
      </c>
      <c r="E135" t="s">
        <v>20</v>
      </c>
      <c r="F135" t="s">
        <v>21</v>
      </c>
      <c r="G135" t="s">
        <v>30</v>
      </c>
      <c r="H135" t="s">
        <v>248</v>
      </c>
      <c r="I135" t="s">
        <v>494</v>
      </c>
      <c r="J135" t="s">
        <v>33</v>
      </c>
      <c r="K135" t="s">
        <v>499</v>
      </c>
      <c r="L135">
        <v>106</v>
      </c>
      <c r="M135">
        <v>2.2999999999999998</v>
      </c>
      <c r="N135">
        <v>1.0500000000000001E-2</v>
      </c>
      <c r="O135">
        <v>3.06</v>
      </c>
      <c r="P135" t="s">
        <v>35</v>
      </c>
      <c r="Q135" t="s">
        <v>27</v>
      </c>
      <c r="R135" t="s">
        <v>1682</v>
      </c>
      <c r="S135" s="1">
        <f>VLOOKUP($B135,traits_by_species_Mar2019!$A$2:$T$437,5,FALSE)</f>
        <v>93.879908029999996</v>
      </c>
      <c r="T135" s="1">
        <f>VLOOKUP($B135,traits_by_species_Mar2019!$A$2:$T$437,6,FALSE)</f>
        <v>0.14372832399999999</v>
      </c>
      <c r="U135" s="1">
        <f>VLOOKUP($B135,traits_by_species_Mar2019!$A$2:$T$437,7,FALSE)</f>
        <v>12780.828219999999</v>
      </c>
      <c r="V135" s="1">
        <f>VLOOKUP($B135,traits_by_species_Mar2019!$A$2:$T$437,8,FALSE)</f>
        <v>15.39031305</v>
      </c>
      <c r="W135" s="1">
        <f>VLOOKUP($B135,traits_by_species_Mar2019!$A$2:$T$437,9,FALSE)</f>
        <v>3.645928622</v>
      </c>
      <c r="X135" s="1">
        <f>VLOOKUP($B135,traits_by_species_Mar2019!$A$2:$T$437,10,FALSE)</f>
        <v>0.31540141700000002</v>
      </c>
      <c r="Y135" s="1">
        <f>VLOOKUP($B135,traits_by_species_Mar2019!$A$2:$T$437,11,FALSE)</f>
        <v>39.211634920000002</v>
      </c>
      <c r="Z135" s="1">
        <f>VLOOKUP($B135,traits_by_species_Mar2019!$A$2:$T$437,12,FALSE)</f>
        <v>18.643883500000001</v>
      </c>
      <c r="AA135" s="3">
        <f>VLOOKUP($B135,traits_by_species_Mar2019!$A$2:$T$437,13,FALSE)</f>
        <v>94</v>
      </c>
      <c r="AB135" s="1" t="str">
        <f>VLOOKUP($B135,traits_by_species_Mar2019!$A$2:$T$437,14,FALSE)</f>
        <v>Benthopelagic</v>
      </c>
      <c r="AC135" s="1" t="str">
        <f>VLOOKUP($B135,traits_by_species_Mar2019!$A$2:$T$437,15,FALSE)</f>
        <v>Pink dentex</v>
      </c>
      <c r="AD135" s="1">
        <f>VLOOKUP($B135,traits_by_species_Mar2019!$A$2:$T$437,16,FALSE)</f>
        <v>0</v>
      </c>
      <c r="AE135" s="1" t="str">
        <f>VLOOKUP($B135,traits_by_species_Mar2019!$A$2:$T$437,17,FALSE)</f>
        <v>Demersal</v>
      </c>
      <c r="AF135" s="1" t="str">
        <f>VLOOKUP($B135,traits_by_species_Mar2019!$A$2:$T$437,18,FALSE)</f>
        <v>Perciformes</v>
      </c>
      <c r="AG135" s="1" t="str">
        <f>VLOOKUP($B135,traits_by_species_Mar2019!$A$2:$T$437,19,FALSE)</f>
        <v>Other</v>
      </c>
      <c r="AH135" s="1" t="str">
        <f>VLOOKUP($B135,traits_by_species_Mar2019!$A$2:$T$437,20,FALSE)</f>
        <v>Demersal</v>
      </c>
      <c r="AI135" s="1">
        <f>IF(ISNA(VLOOKUP($B135,traits_by_species_Mar2019!$A$2:$T$437,13,FALSE)),L135,VLOOKUP($B135,traits_by_species_Mar2019!$A$2:$T$437,13,FALSE))</f>
        <v>94</v>
      </c>
    </row>
    <row r="136" spans="1:35" hidden="1" x14ac:dyDescent="0.25">
      <c r="A136">
        <v>273965</v>
      </c>
      <c r="B136" t="s">
        <v>500</v>
      </c>
      <c r="C136" t="s">
        <v>501</v>
      </c>
      <c r="D136" t="s">
        <v>19</v>
      </c>
      <c r="E136" t="s">
        <v>20</v>
      </c>
      <c r="F136" t="s">
        <v>21</v>
      </c>
      <c r="G136" t="s">
        <v>30</v>
      </c>
      <c r="H136" t="s">
        <v>248</v>
      </c>
      <c r="I136" t="s">
        <v>494</v>
      </c>
      <c r="J136" t="s">
        <v>33</v>
      </c>
      <c r="K136" t="s">
        <v>502</v>
      </c>
      <c r="L136">
        <v>65</v>
      </c>
      <c r="M136">
        <v>1.93</v>
      </c>
      <c r="N136">
        <v>1.7000000000000001E-2</v>
      </c>
      <c r="O136">
        <v>3.01</v>
      </c>
      <c r="P136" t="s">
        <v>35</v>
      </c>
      <c r="Q136" t="s">
        <v>27</v>
      </c>
      <c r="R136" t="s">
        <v>1682</v>
      </c>
      <c r="S136" s="1">
        <f>VLOOKUP($B136,traits_by_species_Mar2019!$A$2:$T$437,5,FALSE)</f>
        <v>44.652378990000003</v>
      </c>
      <c r="T136" s="1">
        <f>VLOOKUP($B136,traits_by_species_Mar2019!$A$2:$T$437,6,FALSE)</f>
        <v>0.18751404899999999</v>
      </c>
      <c r="U136" s="1">
        <f>VLOOKUP($B136,traits_by_species_Mar2019!$A$2:$T$437,7,FALSE)</f>
        <v>1694.774412</v>
      </c>
      <c r="V136" s="1">
        <f>VLOOKUP($B136,traits_by_species_Mar2019!$A$2:$T$437,8,FALSE)</f>
        <v>12.711377179999999</v>
      </c>
      <c r="W136" s="1">
        <f>VLOOKUP($B136,traits_by_species_Mar2019!$A$2:$T$437,9,FALSE)</f>
        <v>3.1606545370000001</v>
      </c>
      <c r="X136" s="1">
        <f>VLOOKUP($B136,traits_by_species_Mar2019!$A$2:$T$437,10,FALSE)</f>
        <v>0.40527873199999997</v>
      </c>
      <c r="Y136" s="1">
        <f>VLOOKUP($B136,traits_by_species_Mar2019!$A$2:$T$437,11,FALSE)</f>
        <v>21.615877090000001</v>
      </c>
      <c r="Z136" s="1">
        <f>VLOOKUP($B136,traits_by_species_Mar2019!$A$2:$T$437,12,FALSE)</f>
        <v>17.728801520000001</v>
      </c>
      <c r="AA136" s="3">
        <f>VLOOKUP($B136,traits_by_species_Mar2019!$A$2:$T$437,13,FALSE)</f>
        <v>19</v>
      </c>
      <c r="AB136" s="1" t="str">
        <f>VLOOKUP($B136,traits_by_species_Mar2019!$A$2:$T$437,14,FALSE)</f>
        <v>Benthopelagic</v>
      </c>
      <c r="AC136" s="1" t="str">
        <f>VLOOKUP($B136,traits_by_species_Mar2019!$A$2:$T$437,15,FALSE)</f>
        <v>Large-eye dentex</v>
      </c>
      <c r="AD136" s="1">
        <f>VLOOKUP($B136,traits_by_species_Mar2019!$A$2:$T$437,16,FALSE)</f>
        <v>0</v>
      </c>
      <c r="AE136" s="1" t="str">
        <f>VLOOKUP($B136,traits_by_species_Mar2019!$A$2:$T$437,17,FALSE)</f>
        <v>Demersal</v>
      </c>
      <c r="AF136" s="1" t="str">
        <f>VLOOKUP($B136,traits_by_species_Mar2019!$A$2:$T$437,18,FALSE)</f>
        <v>Perciformes</v>
      </c>
      <c r="AG136" s="1" t="str">
        <f>VLOOKUP($B136,traits_by_species_Mar2019!$A$2:$T$437,19,FALSE)</f>
        <v>Other</v>
      </c>
      <c r="AH136" s="1" t="str">
        <f>VLOOKUP($B136,traits_by_species_Mar2019!$A$2:$T$437,20,FALSE)</f>
        <v>Demersal</v>
      </c>
      <c r="AI136" s="1">
        <f>IF(ISNA(VLOOKUP($B136,traits_by_species_Mar2019!$A$2:$T$437,13,FALSE)),L136,VLOOKUP($B136,traits_by_species_Mar2019!$A$2:$T$437,13,FALSE))</f>
        <v>19</v>
      </c>
    </row>
    <row r="137" spans="1:35" hidden="1" x14ac:dyDescent="0.25">
      <c r="A137">
        <v>273966</v>
      </c>
      <c r="B137" t="s">
        <v>503</v>
      </c>
      <c r="C137" t="s">
        <v>504</v>
      </c>
      <c r="D137" t="s">
        <v>19</v>
      </c>
      <c r="E137" t="s">
        <v>20</v>
      </c>
      <c r="F137" t="s">
        <v>21</v>
      </c>
      <c r="G137" t="s">
        <v>30</v>
      </c>
      <c r="H137" t="s">
        <v>248</v>
      </c>
      <c r="I137" t="s">
        <v>494</v>
      </c>
      <c r="J137" t="s">
        <v>33</v>
      </c>
      <c r="K137" t="s">
        <v>505</v>
      </c>
      <c r="L137">
        <v>45</v>
      </c>
      <c r="M137">
        <v>1.9</v>
      </c>
      <c r="N137">
        <v>2.5700000000000001E-2</v>
      </c>
      <c r="O137">
        <v>2.85</v>
      </c>
      <c r="P137" t="s">
        <v>35</v>
      </c>
      <c r="Q137" t="s">
        <v>27</v>
      </c>
      <c r="R137" t="s">
        <v>1682</v>
      </c>
      <c r="S137" s="1">
        <f>VLOOKUP($B137,traits_by_species_Mar2019!$A$2:$T$437,5,FALSE)</f>
        <v>35.724392299999998</v>
      </c>
      <c r="T137" s="1">
        <f>VLOOKUP($B137,traits_by_species_Mar2019!$A$2:$T$437,6,FALSE)</f>
        <v>0.19669104200000001</v>
      </c>
      <c r="U137" s="1">
        <f>VLOOKUP($B137,traits_by_species_Mar2019!$A$2:$T$437,7,FALSE)</f>
        <v>804.99210459999995</v>
      </c>
      <c r="V137" s="1">
        <f>VLOOKUP($B137,traits_by_species_Mar2019!$A$2:$T$437,8,FALSE)</f>
        <v>11.167200190000001</v>
      </c>
      <c r="W137" s="1">
        <f>VLOOKUP($B137,traits_by_species_Mar2019!$A$2:$T$437,9,FALSE)</f>
        <v>2.890880187</v>
      </c>
      <c r="X137" s="1">
        <f>VLOOKUP($B137,traits_by_species_Mar2019!$A$2:$T$437,10,FALSE)</f>
        <v>0.46958683600000001</v>
      </c>
      <c r="Y137" s="1">
        <f>VLOOKUP($B137,traits_by_species_Mar2019!$A$2:$T$437,11,FALSE)</f>
        <v>17.26818639</v>
      </c>
      <c r="Z137" s="1">
        <f>VLOOKUP($B137,traits_by_species_Mar2019!$A$2:$T$437,12,FALSE)</f>
        <v>17.640353409999999</v>
      </c>
      <c r="AA137" s="3">
        <f>VLOOKUP($B137,traits_by_species_Mar2019!$A$2:$T$437,13,FALSE)</f>
        <v>30</v>
      </c>
      <c r="AB137" s="1" t="str">
        <f>VLOOKUP($B137,traits_by_species_Mar2019!$A$2:$T$437,14,FALSE)</f>
        <v>Demersal</v>
      </c>
      <c r="AC137" s="1" t="str">
        <f>VLOOKUP($B137,traits_by_species_Mar2019!$A$2:$T$437,15,FALSE)</f>
        <v>Morocco dentex</v>
      </c>
      <c r="AD137" s="1">
        <f>VLOOKUP($B137,traits_by_species_Mar2019!$A$2:$T$437,16,FALSE)</f>
        <v>0</v>
      </c>
      <c r="AE137" s="1" t="str">
        <f>VLOOKUP($B137,traits_by_species_Mar2019!$A$2:$T$437,17,FALSE)</f>
        <v>Demersal</v>
      </c>
      <c r="AF137" s="1" t="str">
        <f>VLOOKUP($B137,traits_by_species_Mar2019!$A$2:$T$437,18,FALSE)</f>
        <v>Perciformes</v>
      </c>
      <c r="AG137" s="1" t="str">
        <f>VLOOKUP($B137,traits_by_species_Mar2019!$A$2:$T$437,19,FALSE)</f>
        <v>Other</v>
      </c>
      <c r="AH137" s="1" t="str">
        <f>VLOOKUP($B137,traits_by_species_Mar2019!$A$2:$T$437,20,FALSE)</f>
        <v>Demersal</v>
      </c>
      <c r="AI137" s="1">
        <f>IF(ISNA(VLOOKUP($B137,traits_by_species_Mar2019!$A$2:$T$437,13,FALSE)),L137,VLOOKUP($B137,traits_by_species_Mar2019!$A$2:$T$437,13,FALSE))</f>
        <v>30</v>
      </c>
    </row>
    <row r="138" spans="1:35" hidden="1" x14ac:dyDescent="0.25">
      <c r="A138">
        <v>125819</v>
      </c>
      <c r="B138" t="s">
        <v>506</v>
      </c>
      <c r="C138" t="s">
        <v>507</v>
      </c>
      <c r="D138" t="s">
        <v>19</v>
      </c>
      <c r="E138" t="s">
        <v>20</v>
      </c>
      <c r="F138" t="s">
        <v>21</v>
      </c>
      <c r="G138" t="s">
        <v>226</v>
      </c>
      <c r="H138" t="s">
        <v>227</v>
      </c>
      <c r="I138" t="s">
        <v>506</v>
      </c>
      <c r="J138" t="s">
        <v>24</v>
      </c>
      <c r="K138" t="s">
        <v>25</v>
      </c>
      <c r="L138">
        <v>10.3</v>
      </c>
      <c r="M138">
        <v>0</v>
      </c>
      <c r="N138">
        <v>7.179927E-3</v>
      </c>
      <c r="O138">
        <v>3.0445000000000002</v>
      </c>
      <c r="P138" t="s">
        <v>61</v>
      </c>
      <c r="Q138" t="s">
        <v>27</v>
      </c>
      <c r="R138" t="s">
        <v>1695</v>
      </c>
      <c r="S138" s="1">
        <f>VLOOKUP($B138,traits_by_species_Mar2019!$A$2:$T$437,5,FALSE)</f>
        <v>24.97865234</v>
      </c>
      <c r="T138" s="1">
        <f>VLOOKUP($B138,traits_by_species_Mar2019!$A$2:$T$437,6,FALSE)</f>
        <v>2.028049158</v>
      </c>
      <c r="U138" s="1">
        <f>VLOOKUP($B138,traits_by_species_Mar2019!$A$2:$T$437,7,FALSE)</f>
        <v>411.04156870000003</v>
      </c>
      <c r="V138" s="1">
        <f>VLOOKUP($B138,traits_by_species_Mar2019!$A$2:$T$437,8,FALSE)</f>
        <v>5.8786442240000003</v>
      </c>
      <c r="W138" s="1">
        <f>VLOOKUP($B138,traits_by_species_Mar2019!$A$2:$T$437,9,FALSE)</f>
        <v>1.137615738</v>
      </c>
      <c r="X138" s="1">
        <f>VLOOKUP($B138,traits_by_species_Mar2019!$A$2:$T$437,10,FALSE)</f>
        <v>1.627238776</v>
      </c>
      <c r="Y138" s="1">
        <f>VLOOKUP($B138,traits_by_species_Mar2019!$A$2:$T$437,11,FALSE)</f>
        <v>20.982528840000001</v>
      </c>
      <c r="Z138" s="1">
        <f>VLOOKUP($B138,traits_by_species_Mar2019!$A$2:$T$437,12,FALSE)</f>
        <v>25.320883500000001</v>
      </c>
      <c r="AA138" s="3">
        <f>VLOOKUP($B138,traits_by_species_Mar2019!$A$2:$T$437,13,FALSE)</f>
        <v>13</v>
      </c>
      <c r="AB138" s="1" t="str">
        <f>VLOOKUP($B138,traits_by_species_Mar2019!$A$2:$T$437,14,FALSE)</f>
        <v>Bathypelagic</v>
      </c>
      <c r="AC138" s="1" t="str">
        <f>VLOOKUP($B138,traits_by_species_Mar2019!$A$2:$T$437,15,FALSE)</f>
        <v>Lanternfishes</v>
      </c>
      <c r="AD138" s="1">
        <f>VLOOKUP($B138,traits_by_species_Mar2019!$A$2:$T$437,16,FALSE)</f>
        <v>0</v>
      </c>
      <c r="AE138" s="1" t="str">
        <f>VLOOKUP($B138,traits_by_species_Mar2019!$A$2:$T$437,17,FALSE)</f>
        <v>Pelagic</v>
      </c>
      <c r="AF138" s="1" t="str">
        <f>VLOOKUP($B138,traits_by_species_Mar2019!$A$2:$T$437,18,FALSE)</f>
        <v>Myctophiformes</v>
      </c>
      <c r="AG138" s="1" t="str">
        <f>VLOOKUP($B138,traits_by_species_Mar2019!$A$2:$T$437,19,FALSE)</f>
        <v>Other</v>
      </c>
      <c r="AH138" s="1" t="str">
        <f>VLOOKUP($B138,traits_by_species_Mar2019!$A$2:$T$437,20,FALSE)</f>
        <v>Pelagic</v>
      </c>
      <c r="AI138" s="1">
        <f>IF(ISNA(VLOOKUP($B138,traits_by_species_Mar2019!$A$2:$T$437,13,FALSE)),L138,VLOOKUP($B138,traits_by_species_Mar2019!$A$2:$T$437,13,FALSE))</f>
        <v>13</v>
      </c>
    </row>
    <row r="139" spans="1:35" hidden="1" x14ac:dyDescent="0.25">
      <c r="A139">
        <v>126587</v>
      </c>
      <c r="B139" t="s">
        <v>508</v>
      </c>
      <c r="C139" t="s">
        <v>509</v>
      </c>
      <c r="D139" t="s">
        <v>19</v>
      </c>
      <c r="E139" t="s">
        <v>20</v>
      </c>
      <c r="F139" t="s">
        <v>21</v>
      </c>
      <c r="G139" t="s">
        <v>226</v>
      </c>
      <c r="H139" t="s">
        <v>227</v>
      </c>
      <c r="I139" t="s">
        <v>506</v>
      </c>
      <c r="J139" t="s">
        <v>33</v>
      </c>
      <c r="K139" t="s">
        <v>510</v>
      </c>
      <c r="L139">
        <v>18</v>
      </c>
      <c r="M139">
        <v>1.72</v>
      </c>
      <c r="N139">
        <v>9.1199999999999996E-3</v>
      </c>
      <c r="O139">
        <v>3.04</v>
      </c>
      <c r="P139" t="s">
        <v>49</v>
      </c>
      <c r="Q139" t="s">
        <v>27</v>
      </c>
      <c r="R139" t="s">
        <v>1695</v>
      </c>
      <c r="S139" s="1">
        <f>VLOOKUP($B139,traits_by_species_Mar2019!$A$2:$T$437,5,FALSE)</f>
        <v>8.5229199819999995</v>
      </c>
      <c r="T139" s="1">
        <f>VLOOKUP($B139,traits_by_species_Mar2019!$A$2:$T$437,6,FALSE)</f>
        <v>1.0555177120000001</v>
      </c>
      <c r="U139" s="1">
        <f>VLOOKUP($B139,traits_by_species_Mar2019!$A$2:$T$437,7,FALSE)</f>
        <v>5.6766346670000001</v>
      </c>
      <c r="V139" s="1">
        <f>VLOOKUP($B139,traits_by_species_Mar2019!$A$2:$T$437,8,FALSE)</f>
        <v>2.2602860300000001</v>
      </c>
      <c r="W139" s="1">
        <f>VLOOKUP($B139,traits_by_species_Mar2019!$A$2:$T$437,9,FALSE)</f>
        <v>0.70467487500000003</v>
      </c>
      <c r="X139" s="1">
        <f>VLOOKUP($B139,traits_by_species_Mar2019!$A$2:$T$437,10,FALSE)</f>
        <v>2.3514368129999998</v>
      </c>
      <c r="Y139" s="1">
        <f>VLOOKUP($B139,traits_by_species_Mar2019!$A$2:$T$437,11,FALSE)</f>
        <v>5.0841424990000004</v>
      </c>
      <c r="Z139" s="1">
        <f>VLOOKUP($B139,traits_by_species_Mar2019!$A$2:$T$437,12,FALSE)</f>
        <v>18.603241090000001</v>
      </c>
      <c r="AA139" s="3">
        <f>VLOOKUP($B139,traits_by_species_Mar2019!$A$2:$T$437,13,FALSE)</f>
        <v>8</v>
      </c>
      <c r="AB139" s="1" t="str">
        <f>VLOOKUP($B139,traits_by_species_Mar2019!$A$2:$T$437,14,FALSE)</f>
        <v>Bathypelagic</v>
      </c>
      <c r="AC139" s="1" t="str">
        <f>VLOOKUP($B139,traits_by_species_Mar2019!$A$2:$T$437,15,FALSE)</f>
        <v>Gilbert's large lantern fish</v>
      </c>
      <c r="AD139" s="1">
        <f>VLOOKUP($B139,traits_by_species_Mar2019!$A$2:$T$437,16,FALSE)</f>
        <v>0</v>
      </c>
      <c r="AE139" s="1" t="str">
        <f>VLOOKUP($B139,traits_by_species_Mar2019!$A$2:$T$437,17,FALSE)</f>
        <v>Demersal</v>
      </c>
      <c r="AF139" s="1" t="str">
        <f>VLOOKUP($B139,traits_by_species_Mar2019!$A$2:$T$437,18,FALSE)</f>
        <v>Myctophiformes</v>
      </c>
      <c r="AG139" s="1" t="str">
        <f>VLOOKUP($B139,traits_by_species_Mar2019!$A$2:$T$437,19,FALSE)</f>
        <v>Other</v>
      </c>
      <c r="AH139" s="1" t="str">
        <f>VLOOKUP($B139,traits_by_species_Mar2019!$A$2:$T$437,20,FALSE)</f>
        <v>Pelagic</v>
      </c>
      <c r="AI139" s="1">
        <f>IF(ISNA(VLOOKUP($B139,traits_by_species_Mar2019!$A$2:$T$437,13,FALSE)),L139,VLOOKUP($B139,traits_by_species_Mar2019!$A$2:$T$437,13,FALSE))</f>
        <v>8</v>
      </c>
    </row>
    <row r="140" spans="1:35" hidden="1" x14ac:dyDescent="0.25">
      <c r="A140">
        <v>126590</v>
      </c>
      <c r="B140" t="s">
        <v>511</v>
      </c>
      <c r="C140" t="s">
        <v>512</v>
      </c>
      <c r="D140" t="s">
        <v>19</v>
      </c>
      <c r="E140" t="s">
        <v>20</v>
      </c>
      <c r="F140" t="s">
        <v>21</v>
      </c>
      <c r="G140" t="s">
        <v>226</v>
      </c>
      <c r="H140" t="s">
        <v>227</v>
      </c>
      <c r="I140" t="s">
        <v>506</v>
      </c>
      <c r="J140" t="s">
        <v>33</v>
      </c>
      <c r="K140" t="s">
        <v>513</v>
      </c>
      <c r="L140">
        <v>8.6999999999999993</v>
      </c>
      <c r="M140">
        <v>1.41</v>
      </c>
      <c r="N140">
        <v>5.9500000000000004E-3</v>
      </c>
      <c r="O140">
        <v>3.0179999999999998</v>
      </c>
      <c r="P140" t="s">
        <v>35</v>
      </c>
      <c r="Q140" t="s">
        <v>27</v>
      </c>
      <c r="R140" t="s">
        <v>1695</v>
      </c>
      <c r="S140" s="1">
        <f>VLOOKUP($B140,traits_by_species_Mar2019!$A$2:$T$437,5,FALSE)</f>
        <v>7.6776159020000003</v>
      </c>
      <c r="T140" s="1">
        <f>VLOOKUP($B140,traits_by_species_Mar2019!$A$2:$T$437,6,FALSE)</f>
        <v>1.695024952</v>
      </c>
      <c r="U140" s="1">
        <f>VLOOKUP($B140,traits_by_species_Mar2019!$A$2:$T$437,7,FALSE)</f>
        <v>3.869858588</v>
      </c>
      <c r="V140" s="1">
        <f>VLOOKUP($B140,traits_by_species_Mar2019!$A$2:$T$437,8,FALSE)</f>
        <v>1.4317334799999999</v>
      </c>
      <c r="W140" s="1">
        <f>VLOOKUP($B140,traits_by_species_Mar2019!$A$2:$T$437,9,FALSE)</f>
        <v>0.44562879100000002</v>
      </c>
      <c r="X140" s="1">
        <f>VLOOKUP($B140,traits_by_species_Mar2019!$A$2:$T$437,10,FALSE)</f>
        <v>3.699227268</v>
      </c>
      <c r="Y140" s="1">
        <f>VLOOKUP($B140,traits_by_species_Mar2019!$A$2:$T$437,11,FALSE)</f>
        <v>4.5248413699999999</v>
      </c>
      <c r="Z140" s="1">
        <f>VLOOKUP($B140,traits_by_species_Mar2019!$A$2:$T$437,12,FALSE)</f>
        <v>22.086175520000001</v>
      </c>
      <c r="AA140" s="3">
        <f>VLOOKUP($B140,traits_by_species_Mar2019!$A$2:$T$437,13,FALSE)</f>
        <v>11</v>
      </c>
      <c r="AB140" s="1" t="str">
        <f>VLOOKUP($B140,traits_by_species_Mar2019!$A$2:$T$437,14,FALSE)</f>
        <v>Pelagic</v>
      </c>
      <c r="AC140" s="1" t="str">
        <f>VLOOKUP($B140,traits_by_species_Mar2019!$A$2:$T$437,15,FALSE)</f>
        <v>lantern fish</v>
      </c>
      <c r="AD140" s="1">
        <f>VLOOKUP($B140,traits_by_species_Mar2019!$A$2:$T$437,16,FALSE)</f>
        <v>0</v>
      </c>
      <c r="AE140" s="1" t="str">
        <f>VLOOKUP($B140,traits_by_species_Mar2019!$A$2:$T$437,17,FALSE)</f>
        <v>Pelagic</v>
      </c>
      <c r="AF140" s="1" t="str">
        <f>VLOOKUP($B140,traits_by_species_Mar2019!$A$2:$T$437,18,FALSE)</f>
        <v>Myctophiformes</v>
      </c>
      <c r="AG140" s="1" t="str">
        <f>VLOOKUP($B140,traits_by_species_Mar2019!$A$2:$T$437,19,FALSE)</f>
        <v>Other</v>
      </c>
      <c r="AH140" s="1" t="str">
        <f>VLOOKUP($B140,traits_by_species_Mar2019!$A$2:$T$437,20,FALSE)</f>
        <v>Pelagic</v>
      </c>
      <c r="AI140" s="1">
        <f>IF(ISNA(VLOOKUP($B140,traits_by_species_Mar2019!$A$2:$T$437,13,FALSE)),L140,VLOOKUP($B140,traits_by_species_Mar2019!$A$2:$T$437,13,FALSE))</f>
        <v>11</v>
      </c>
    </row>
    <row r="141" spans="1:35" hidden="1" x14ac:dyDescent="0.25">
      <c r="A141">
        <v>126592</v>
      </c>
      <c r="B141" t="s">
        <v>514</v>
      </c>
      <c r="C141" t="s">
        <v>515</v>
      </c>
      <c r="D141" t="s">
        <v>19</v>
      </c>
      <c r="E141" t="s">
        <v>20</v>
      </c>
      <c r="F141" t="s">
        <v>21</v>
      </c>
      <c r="G141" t="s">
        <v>226</v>
      </c>
      <c r="H141" t="s">
        <v>227</v>
      </c>
      <c r="I141" t="s">
        <v>506</v>
      </c>
      <c r="J141" t="s">
        <v>33</v>
      </c>
      <c r="K141" t="s">
        <v>516</v>
      </c>
      <c r="L141">
        <v>7</v>
      </c>
      <c r="M141">
        <v>1.37</v>
      </c>
      <c r="N141">
        <v>9.1199999999999996E-3</v>
      </c>
      <c r="O141">
        <v>3.04</v>
      </c>
      <c r="P141" t="s">
        <v>49</v>
      </c>
      <c r="Q141" t="s">
        <v>27</v>
      </c>
      <c r="R141" t="s">
        <v>1695</v>
      </c>
      <c r="S141" s="1">
        <f>VLOOKUP($B141,traits_by_species_Mar2019!$A$2:$T$437,5,FALSE)</f>
        <v>8.5229199819999995</v>
      </c>
      <c r="T141" s="1">
        <f>VLOOKUP($B141,traits_by_species_Mar2019!$A$2:$T$437,6,FALSE)</f>
        <v>1.0555177120000001</v>
      </c>
      <c r="U141" s="1">
        <f>VLOOKUP($B141,traits_by_species_Mar2019!$A$2:$T$437,7,FALSE)</f>
        <v>5.6766346670000001</v>
      </c>
      <c r="V141" s="1">
        <f>VLOOKUP($B141,traits_by_species_Mar2019!$A$2:$T$437,8,FALSE)</f>
        <v>2.2602860300000001</v>
      </c>
      <c r="W141" s="1">
        <f>VLOOKUP($B141,traits_by_species_Mar2019!$A$2:$T$437,9,FALSE)</f>
        <v>0.70467487500000003</v>
      </c>
      <c r="X141" s="1">
        <f>VLOOKUP($B141,traits_by_species_Mar2019!$A$2:$T$437,10,FALSE)</f>
        <v>2.3514368129999998</v>
      </c>
      <c r="Y141" s="1">
        <f>VLOOKUP($B141,traits_by_species_Mar2019!$A$2:$T$437,11,FALSE)</f>
        <v>5.0841424990000004</v>
      </c>
      <c r="Z141" s="1">
        <f>VLOOKUP($B141,traits_by_species_Mar2019!$A$2:$T$437,12,FALSE)</f>
        <v>18.603241090000001</v>
      </c>
      <c r="AA141" s="3">
        <f>VLOOKUP($B141,traits_by_species_Mar2019!$A$2:$T$437,13,FALSE)</f>
        <v>9</v>
      </c>
      <c r="AB141" s="1" t="str">
        <f>VLOOKUP($B141,traits_by_species_Mar2019!$A$2:$T$437,14,FALSE)</f>
        <v>Bathypelagic</v>
      </c>
      <c r="AC141" s="1" t="str">
        <f>VLOOKUP($B141,traits_by_species_Mar2019!$A$2:$T$437,15,FALSE)</f>
        <v>Small lantern fish</v>
      </c>
      <c r="AD141" s="1">
        <f>VLOOKUP($B141,traits_by_species_Mar2019!$A$2:$T$437,16,FALSE)</f>
        <v>0</v>
      </c>
      <c r="AE141" s="1" t="str">
        <f>VLOOKUP($B141,traits_by_species_Mar2019!$A$2:$T$437,17,FALSE)</f>
        <v>Demersal</v>
      </c>
      <c r="AF141" s="1" t="str">
        <f>VLOOKUP($B141,traits_by_species_Mar2019!$A$2:$T$437,18,FALSE)</f>
        <v>Myctophiformes</v>
      </c>
      <c r="AG141" s="1" t="str">
        <f>VLOOKUP($B141,traits_by_species_Mar2019!$A$2:$T$437,19,FALSE)</f>
        <v>Other</v>
      </c>
      <c r="AH141" s="1" t="str">
        <f>VLOOKUP($B141,traits_by_species_Mar2019!$A$2:$T$437,20,FALSE)</f>
        <v>Pelagic</v>
      </c>
      <c r="AI141" s="1">
        <f>IF(ISNA(VLOOKUP($B141,traits_by_species_Mar2019!$A$2:$T$437,13,FALSE)),L141,VLOOKUP($B141,traits_by_species_Mar2019!$A$2:$T$437,13,FALSE))</f>
        <v>9</v>
      </c>
    </row>
    <row r="142" spans="1:35" hidden="1" x14ac:dyDescent="0.25">
      <c r="A142">
        <v>126596</v>
      </c>
      <c r="B142" t="s">
        <v>517</v>
      </c>
      <c r="C142" t="s">
        <v>518</v>
      </c>
      <c r="D142" t="s">
        <v>19</v>
      </c>
      <c r="E142" t="s">
        <v>20</v>
      </c>
      <c r="F142" t="s">
        <v>21</v>
      </c>
      <c r="G142" t="s">
        <v>226</v>
      </c>
      <c r="H142" t="s">
        <v>227</v>
      </c>
      <c r="I142" t="s">
        <v>506</v>
      </c>
      <c r="J142" t="s">
        <v>33</v>
      </c>
      <c r="K142" t="s">
        <v>519</v>
      </c>
      <c r="L142">
        <v>9</v>
      </c>
      <c r="M142">
        <v>1.46</v>
      </c>
      <c r="N142">
        <v>5.3699999999999998E-3</v>
      </c>
      <c r="O142">
        <v>3.08</v>
      </c>
      <c r="P142" t="s">
        <v>49</v>
      </c>
      <c r="Q142" t="s">
        <v>27</v>
      </c>
      <c r="R142" t="s">
        <v>1695</v>
      </c>
      <c r="S142" s="1">
        <f>VLOOKUP($B142,traits_by_species_Mar2019!$A$2:$T$437,5,FALSE)</f>
        <v>8.5229199819999995</v>
      </c>
      <c r="T142" s="1">
        <f>VLOOKUP($B142,traits_by_species_Mar2019!$A$2:$T$437,6,FALSE)</f>
        <v>1.0555177120000001</v>
      </c>
      <c r="U142" s="1">
        <f>VLOOKUP($B142,traits_by_species_Mar2019!$A$2:$T$437,7,FALSE)</f>
        <v>5.6766346670000001</v>
      </c>
      <c r="V142" s="1">
        <f>VLOOKUP($B142,traits_by_species_Mar2019!$A$2:$T$437,8,FALSE)</f>
        <v>2.2602860300000001</v>
      </c>
      <c r="W142" s="1">
        <f>VLOOKUP($B142,traits_by_species_Mar2019!$A$2:$T$437,9,FALSE)</f>
        <v>0.70467487500000003</v>
      </c>
      <c r="X142" s="1">
        <f>VLOOKUP($B142,traits_by_species_Mar2019!$A$2:$T$437,10,FALSE)</f>
        <v>2.3514368129999998</v>
      </c>
      <c r="Y142" s="1">
        <f>VLOOKUP($B142,traits_by_species_Mar2019!$A$2:$T$437,11,FALSE)</f>
        <v>5.0841424990000004</v>
      </c>
      <c r="Z142" s="1">
        <f>VLOOKUP($B142,traits_by_species_Mar2019!$A$2:$T$437,12,FALSE)</f>
        <v>18.603241090000001</v>
      </c>
      <c r="AA142" s="3">
        <f>VLOOKUP($B142,traits_by_species_Mar2019!$A$2:$T$437,13,FALSE)</f>
        <v>7</v>
      </c>
      <c r="AB142" s="1" t="str">
        <f>VLOOKUP($B142,traits_by_species_Mar2019!$A$2:$T$437,14,FALSE)</f>
        <v>Bathypelagic</v>
      </c>
      <c r="AC142" s="1" t="str">
        <f>VLOOKUP($B142,traits_by_species_Mar2019!$A$2:$T$437,15,FALSE)</f>
        <v>White-spotted lantern fish</v>
      </c>
      <c r="AD142" s="1">
        <f>VLOOKUP($B142,traits_by_species_Mar2019!$A$2:$T$437,16,FALSE)</f>
        <v>0</v>
      </c>
      <c r="AE142" s="1" t="str">
        <f>VLOOKUP($B142,traits_by_species_Mar2019!$A$2:$T$437,17,FALSE)</f>
        <v>Demersal</v>
      </c>
      <c r="AF142" s="1" t="str">
        <f>VLOOKUP($B142,traits_by_species_Mar2019!$A$2:$T$437,18,FALSE)</f>
        <v>Myctophiformes</v>
      </c>
      <c r="AG142" s="1" t="str">
        <f>VLOOKUP($B142,traits_by_species_Mar2019!$A$2:$T$437,19,FALSE)</f>
        <v>Other</v>
      </c>
      <c r="AH142" s="1" t="str">
        <f>VLOOKUP($B142,traits_by_species_Mar2019!$A$2:$T$437,20,FALSE)</f>
        <v>Pelagic</v>
      </c>
      <c r="AI142" s="1">
        <f>IF(ISNA(VLOOKUP($B142,traits_by_species_Mar2019!$A$2:$T$437,13,FALSE)),L142,VLOOKUP($B142,traits_by_species_Mar2019!$A$2:$T$437,13,FALSE))</f>
        <v>7</v>
      </c>
    </row>
    <row r="143" spans="1:35" hidden="1" x14ac:dyDescent="0.25">
      <c r="A143">
        <v>126029</v>
      </c>
      <c r="B143" t="s">
        <v>520</v>
      </c>
      <c r="C143" t="s">
        <v>521</v>
      </c>
      <c r="D143" t="s">
        <v>19</v>
      </c>
      <c r="E143" t="s">
        <v>20</v>
      </c>
      <c r="F143" t="s">
        <v>21</v>
      </c>
      <c r="G143" t="s">
        <v>30</v>
      </c>
      <c r="H143" t="s">
        <v>522</v>
      </c>
      <c r="I143" t="s">
        <v>520</v>
      </c>
      <c r="J143" t="s">
        <v>24</v>
      </c>
      <c r="K143" t="s">
        <v>25</v>
      </c>
      <c r="L143">
        <v>103</v>
      </c>
      <c r="M143">
        <v>0</v>
      </c>
      <c r="N143">
        <v>4.1651420000000001E-3</v>
      </c>
      <c r="O143">
        <v>3.2345000000000002</v>
      </c>
      <c r="P143" t="s">
        <v>61</v>
      </c>
      <c r="Q143" t="s">
        <v>27</v>
      </c>
      <c r="R143" t="s">
        <v>1682</v>
      </c>
      <c r="S143" s="7">
        <f>AVERAGE(S144:S145)</f>
        <v>67.019202799999988</v>
      </c>
      <c r="T143" s="7">
        <f t="shared" ref="T143:AA143" si="35">AVERAGE(T144:T145)</f>
        <v>0.16601497749999999</v>
      </c>
      <c r="U143" s="7">
        <f t="shared" si="35"/>
        <v>3663.5979275</v>
      </c>
      <c r="V143" s="7">
        <f t="shared" si="35"/>
        <v>9.1735435625000008</v>
      </c>
      <c r="W143" s="7">
        <f t="shared" si="35"/>
        <v>2.0142302279999997</v>
      </c>
      <c r="X143" s="7">
        <f t="shared" si="35"/>
        <v>0.196097677</v>
      </c>
      <c r="Y143" s="7">
        <f t="shared" si="35"/>
        <v>28.908928785000001</v>
      </c>
      <c r="Z143" s="7">
        <f t="shared" si="35"/>
        <v>18.51473331</v>
      </c>
      <c r="AA143" s="7">
        <f t="shared" si="35"/>
        <v>67</v>
      </c>
      <c r="AB143" s="7" t="str">
        <f>AB144</f>
        <v>Demersal</v>
      </c>
      <c r="AC143" s="7" t="str">
        <f>AC144</f>
        <v>Bass</v>
      </c>
      <c r="AD143" s="7">
        <v>0</v>
      </c>
      <c r="AE143" t="s">
        <v>1682</v>
      </c>
      <c r="AF143" s="7" t="str">
        <f>AF144</f>
        <v>Perciformes</v>
      </c>
      <c r="AG143" s="7" t="str">
        <f>AG144</f>
        <v>Other</v>
      </c>
      <c r="AH143" s="7" t="str">
        <f>AH144</f>
        <v>Demersal</v>
      </c>
      <c r="AI143" s="7">
        <f>MAX(AI144:AI145)</f>
        <v>87</v>
      </c>
    </row>
    <row r="144" spans="1:35" hidden="1" x14ac:dyDescent="0.25">
      <c r="A144">
        <v>126975</v>
      </c>
      <c r="B144" t="s">
        <v>523</v>
      </c>
      <c r="C144" t="s">
        <v>51</v>
      </c>
      <c r="D144" t="s">
        <v>19</v>
      </c>
      <c r="E144" t="s">
        <v>20</v>
      </c>
      <c r="F144" t="s">
        <v>21</v>
      </c>
      <c r="G144" t="s">
        <v>30</v>
      </c>
      <c r="H144" t="s">
        <v>522</v>
      </c>
      <c r="I144" t="s">
        <v>520</v>
      </c>
      <c r="J144" t="s">
        <v>33</v>
      </c>
      <c r="K144" t="s">
        <v>524</v>
      </c>
      <c r="L144">
        <v>103</v>
      </c>
      <c r="M144">
        <v>2.2000000000000002</v>
      </c>
      <c r="N144">
        <v>9.6380000000000007E-3</v>
      </c>
      <c r="O144">
        <v>3.0289999999999999</v>
      </c>
      <c r="P144" t="s">
        <v>35</v>
      </c>
      <c r="Q144" t="s">
        <v>27</v>
      </c>
      <c r="R144" t="s">
        <v>1682</v>
      </c>
      <c r="S144" s="1">
        <f>VLOOKUP($B144,traits_by_species_Mar2019!$A$2:$T$437,5,FALSE)</f>
        <v>74.331494609999993</v>
      </c>
      <c r="T144" s="1">
        <f>VLOOKUP($B144,traits_by_species_Mar2019!$A$2:$T$437,6,FALSE)</f>
        <v>0.174287102</v>
      </c>
      <c r="U144" s="1">
        <f>VLOOKUP($B144,traits_by_species_Mar2019!$A$2:$T$437,7,FALSE)</f>
        <v>4727.5288769999997</v>
      </c>
      <c r="V144" s="1">
        <f>VLOOKUP($B144,traits_by_species_Mar2019!$A$2:$T$437,8,FALSE)</f>
        <v>7.7657295949999998</v>
      </c>
      <c r="W144" s="1">
        <f>VLOOKUP($B144,traits_by_species_Mar2019!$A$2:$T$437,9,FALSE)</f>
        <v>1.6669547410000001</v>
      </c>
      <c r="X144" s="1">
        <f>VLOOKUP($B144,traits_by_species_Mar2019!$A$2:$T$437,10,FALSE)</f>
        <v>0.182475253</v>
      </c>
      <c r="Y144" s="1">
        <f>VLOOKUP($B144,traits_by_species_Mar2019!$A$2:$T$437,11,FALSE)</f>
        <v>31.27497722</v>
      </c>
      <c r="Z144" s="1">
        <f>VLOOKUP($B144,traits_by_species_Mar2019!$A$2:$T$437,12,FALSE)</f>
        <v>17.34008854</v>
      </c>
      <c r="AA144" s="3">
        <f>VLOOKUP($B144,traits_by_species_Mar2019!$A$2:$T$437,13,FALSE)</f>
        <v>87</v>
      </c>
      <c r="AB144" s="1" t="str">
        <f>VLOOKUP($B144,traits_by_species_Mar2019!$A$2:$T$437,14,FALSE)</f>
        <v>Demersal</v>
      </c>
      <c r="AC144" s="1" t="str">
        <f>VLOOKUP($B144,traits_by_species_Mar2019!$A$2:$T$437,15,FALSE)</f>
        <v>Bass</v>
      </c>
      <c r="AD144" s="1">
        <f>VLOOKUP($B144,traits_by_species_Mar2019!$A$2:$T$437,16,FALSE)</f>
        <v>0</v>
      </c>
      <c r="AE144" s="1" t="str">
        <f>VLOOKUP($B144,traits_by_species_Mar2019!$A$2:$T$437,17,FALSE)</f>
        <v>Demersal</v>
      </c>
      <c r="AF144" s="1" t="str">
        <f>VLOOKUP($B144,traits_by_species_Mar2019!$A$2:$T$437,18,FALSE)</f>
        <v>Perciformes</v>
      </c>
      <c r="AG144" s="1" t="str">
        <f>VLOOKUP($B144,traits_by_species_Mar2019!$A$2:$T$437,19,FALSE)</f>
        <v>Other</v>
      </c>
      <c r="AH144" s="1" t="str">
        <f>VLOOKUP($B144,traits_by_species_Mar2019!$A$2:$T$437,20,FALSE)</f>
        <v>Demersal</v>
      </c>
      <c r="AI144" s="1">
        <f>IF(ISNA(VLOOKUP($B144,traits_by_species_Mar2019!$A$2:$T$437,13,FALSE)),L144,VLOOKUP($B144,traits_by_species_Mar2019!$A$2:$T$437,13,FALSE))</f>
        <v>87</v>
      </c>
    </row>
    <row r="145" spans="1:35" hidden="1" x14ac:dyDescent="0.25">
      <c r="A145">
        <v>126976</v>
      </c>
      <c r="B145" t="s">
        <v>525</v>
      </c>
      <c r="C145" t="s">
        <v>526</v>
      </c>
      <c r="D145" t="s">
        <v>19</v>
      </c>
      <c r="E145" t="s">
        <v>20</v>
      </c>
      <c r="F145" t="s">
        <v>21</v>
      </c>
      <c r="G145" t="s">
        <v>30</v>
      </c>
      <c r="H145" t="s">
        <v>522</v>
      </c>
      <c r="I145" t="s">
        <v>520</v>
      </c>
      <c r="J145" t="s">
        <v>33</v>
      </c>
      <c r="K145" t="s">
        <v>527</v>
      </c>
      <c r="L145">
        <v>70</v>
      </c>
      <c r="M145">
        <v>2.1800000000000002</v>
      </c>
      <c r="N145">
        <v>1.8E-3</v>
      </c>
      <c r="O145">
        <v>3.44</v>
      </c>
      <c r="P145" t="s">
        <v>35</v>
      </c>
      <c r="Q145" t="s">
        <v>73</v>
      </c>
      <c r="R145" t="s">
        <v>1682</v>
      </c>
      <c r="S145" s="1">
        <f>VLOOKUP($B145,traits_by_species_Mar2019!$A$2:$T$437,5,FALSE)</f>
        <v>59.706910989999997</v>
      </c>
      <c r="T145" s="1">
        <f>VLOOKUP($B145,traits_by_species_Mar2019!$A$2:$T$437,6,FALSE)</f>
        <v>0.15774285299999999</v>
      </c>
      <c r="U145" s="1">
        <f>VLOOKUP($B145,traits_by_species_Mar2019!$A$2:$T$437,7,FALSE)</f>
        <v>2599.6669780000002</v>
      </c>
      <c r="V145" s="1">
        <f>VLOOKUP($B145,traits_by_species_Mar2019!$A$2:$T$437,8,FALSE)</f>
        <v>10.58135753</v>
      </c>
      <c r="W145" s="1">
        <f>VLOOKUP($B145,traits_by_species_Mar2019!$A$2:$T$437,9,FALSE)</f>
        <v>2.3615057149999998</v>
      </c>
      <c r="X145" s="1">
        <f>VLOOKUP($B145,traits_by_species_Mar2019!$A$2:$T$437,10,FALSE)</f>
        <v>0.20972010099999999</v>
      </c>
      <c r="Y145" s="1">
        <f>VLOOKUP($B145,traits_by_species_Mar2019!$A$2:$T$437,11,FALSE)</f>
        <v>26.542880350000001</v>
      </c>
      <c r="Z145" s="1">
        <f>VLOOKUP($B145,traits_by_species_Mar2019!$A$2:$T$437,12,FALSE)</f>
        <v>19.689378080000001</v>
      </c>
      <c r="AA145" s="3">
        <f>VLOOKUP($B145,traits_by_species_Mar2019!$A$2:$T$437,13,FALSE)</f>
        <v>47</v>
      </c>
      <c r="AB145" s="1" t="str">
        <f>VLOOKUP($B145,traits_by_species_Mar2019!$A$2:$T$437,14,FALSE)</f>
        <v>Benthopelagic</v>
      </c>
      <c r="AC145" s="1" t="str">
        <f>VLOOKUP($B145,traits_by_species_Mar2019!$A$2:$T$437,15,FALSE)</f>
        <v>Spotted seabass</v>
      </c>
      <c r="AD145" s="1">
        <f>VLOOKUP($B145,traits_by_species_Mar2019!$A$2:$T$437,16,FALSE)</f>
        <v>0</v>
      </c>
      <c r="AE145" s="1" t="str">
        <f>VLOOKUP($B145,traits_by_species_Mar2019!$A$2:$T$437,17,FALSE)</f>
        <v>Pelagic</v>
      </c>
      <c r="AF145" s="1" t="str">
        <f>VLOOKUP($B145,traits_by_species_Mar2019!$A$2:$T$437,18,FALSE)</f>
        <v>Perciformes</v>
      </c>
      <c r="AG145" s="1" t="str">
        <f>VLOOKUP($B145,traits_by_species_Mar2019!$A$2:$T$437,19,FALSE)</f>
        <v>Other</v>
      </c>
      <c r="AH145" s="1" t="str">
        <f>VLOOKUP($B145,traits_by_species_Mar2019!$A$2:$T$437,20,FALSE)</f>
        <v>Demersal</v>
      </c>
      <c r="AI145" s="1">
        <f>IF(ISNA(VLOOKUP($B145,traits_by_species_Mar2019!$A$2:$T$437,13,FALSE)),L145,VLOOKUP($B145,traits_by_species_Mar2019!$A$2:$T$437,13,FALSE))</f>
        <v>47</v>
      </c>
    </row>
    <row r="146" spans="1:35" hidden="1" x14ac:dyDescent="0.25">
      <c r="A146">
        <v>127154</v>
      </c>
      <c r="B146" t="s">
        <v>528</v>
      </c>
      <c r="C146" t="s">
        <v>529</v>
      </c>
      <c r="D146" t="s">
        <v>19</v>
      </c>
      <c r="E146" t="s">
        <v>20</v>
      </c>
      <c r="F146" t="s">
        <v>21</v>
      </c>
      <c r="G146" t="s">
        <v>163</v>
      </c>
      <c r="H146" t="s">
        <v>201</v>
      </c>
      <c r="I146" t="s">
        <v>530</v>
      </c>
      <c r="J146" t="s">
        <v>33</v>
      </c>
      <c r="K146" t="s">
        <v>531</v>
      </c>
      <c r="L146">
        <v>30</v>
      </c>
      <c r="M146">
        <v>1.1599999999999999</v>
      </c>
      <c r="N146">
        <v>7.1999999999999998E-3</v>
      </c>
      <c r="O146">
        <v>3.02</v>
      </c>
      <c r="P146" t="s">
        <v>35</v>
      </c>
      <c r="Q146" t="s">
        <v>27</v>
      </c>
      <c r="R146" t="s">
        <v>1682</v>
      </c>
      <c r="S146" s="1">
        <f>VLOOKUP($B146,traits_by_species_Mar2019!$A$2:$T$437,5,FALSE)</f>
        <v>26.659192789999999</v>
      </c>
      <c r="T146" s="1">
        <f>VLOOKUP($B146,traits_by_species_Mar2019!$A$2:$T$437,6,FALSE)</f>
        <v>0.29066983800000001</v>
      </c>
      <c r="U146" s="1">
        <f>VLOOKUP($B146,traits_by_species_Mar2019!$A$2:$T$437,7,FALSE)</f>
        <v>156.18220350000001</v>
      </c>
      <c r="V146" s="1">
        <f>VLOOKUP($B146,traits_by_species_Mar2019!$A$2:$T$437,8,FALSE)</f>
        <v>13.00161194</v>
      </c>
      <c r="W146" s="1">
        <f>VLOOKUP($B146,traits_by_species_Mar2019!$A$2:$T$437,9,FALSE)</f>
        <v>3.0519957500000001</v>
      </c>
      <c r="X146" s="1">
        <f>VLOOKUP($B146,traits_by_species_Mar2019!$A$2:$T$437,10,FALSE)</f>
        <v>0.37744725299999998</v>
      </c>
      <c r="Y146" s="1">
        <f>VLOOKUP($B146,traits_by_species_Mar2019!$A$2:$T$437,11,FALSE)</f>
        <v>16.781321290000001</v>
      </c>
      <c r="Z146" s="1">
        <f>VLOOKUP($B146,traits_by_species_Mar2019!$A$2:$T$437,12,FALSE)</f>
        <v>13.6854193</v>
      </c>
      <c r="AA146" s="3">
        <f>VLOOKUP($B146,traits_by_species_Mar2019!$A$2:$T$437,13,FALSE)</f>
        <v>29</v>
      </c>
      <c r="AB146" s="1" t="str">
        <f>VLOOKUP($B146,traits_by_species_Mar2019!$A$2:$T$437,14,FALSE)</f>
        <v>Demersal</v>
      </c>
      <c r="AC146" s="1" t="str">
        <f>VLOOKUP($B146,traits_by_species_Mar2019!$A$2:$T$437,15,FALSE)</f>
        <v>Wedge sole</v>
      </c>
      <c r="AD146" s="1">
        <f>VLOOKUP($B146,traits_by_species_Mar2019!$A$2:$T$437,16,FALSE)</f>
        <v>0</v>
      </c>
      <c r="AE146" s="1" t="str">
        <f>VLOOKUP($B146,traits_by_species_Mar2019!$A$2:$T$437,17,FALSE)</f>
        <v>Demersal</v>
      </c>
      <c r="AF146" s="1" t="str">
        <f>VLOOKUP($B146,traits_by_species_Mar2019!$A$2:$T$437,18,FALSE)</f>
        <v>Pleuronectiformes</v>
      </c>
      <c r="AG146" s="1" t="str">
        <f>VLOOKUP($B146,traits_by_species_Mar2019!$A$2:$T$437,19,FALSE)</f>
        <v>Pleuronectiformes</v>
      </c>
      <c r="AH146" s="1" t="str">
        <f>VLOOKUP($B146,traits_by_species_Mar2019!$A$2:$T$437,20,FALSE)</f>
        <v>Demersal</v>
      </c>
      <c r="AI146" s="1">
        <f>IF(ISNA(VLOOKUP($B146,traits_by_species_Mar2019!$A$2:$T$437,13,FALSE)),L146,VLOOKUP($B146,traits_by_species_Mar2019!$A$2:$T$437,13,FALSE))</f>
        <v>29</v>
      </c>
    </row>
    <row r="147" spans="1:35" hidden="1" x14ac:dyDescent="0.25">
      <c r="A147">
        <v>274298</v>
      </c>
      <c r="B147" t="s">
        <v>532</v>
      </c>
      <c r="C147" t="s">
        <v>533</v>
      </c>
      <c r="D147" t="s">
        <v>19</v>
      </c>
      <c r="E147" t="s">
        <v>20</v>
      </c>
      <c r="F147" t="s">
        <v>21</v>
      </c>
      <c r="G147" t="s">
        <v>163</v>
      </c>
      <c r="H147" t="s">
        <v>201</v>
      </c>
      <c r="I147" t="s">
        <v>530</v>
      </c>
      <c r="J147" t="s">
        <v>33</v>
      </c>
      <c r="K147" t="s">
        <v>534</v>
      </c>
      <c r="L147">
        <v>20</v>
      </c>
      <c r="M147">
        <v>1.1100000000000001</v>
      </c>
      <c r="N147">
        <v>9.1999999999999998E-3</v>
      </c>
      <c r="O147">
        <v>3.056</v>
      </c>
      <c r="P147" t="s">
        <v>35</v>
      </c>
      <c r="Q147" t="s">
        <v>27</v>
      </c>
      <c r="R147" t="s">
        <v>1682</v>
      </c>
      <c r="S147" s="1">
        <f>VLOOKUP($B147,traits_by_species_Mar2019!$A$2:$T$437,5,FALSE)</f>
        <v>27.311887179999999</v>
      </c>
      <c r="T147" s="1">
        <f>VLOOKUP($B147,traits_by_species_Mar2019!$A$2:$T$437,6,FALSE)</f>
        <v>0.30973211</v>
      </c>
      <c r="U147" s="1">
        <f>VLOOKUP($B147,traits_by_species_Mar2019!$A$2:$T$437,7,FALSE)</f>
        <v>182.84832890000001</v>
      </c>
      <c r="V147" s="1">
        <f>VLOOKUP($B147,traits_by_species_Mar2019!$A$2:$T$437,8,FALSE)</f>
        <v>12.22999081</v>
      </c>
      <c r="W147" s="1">
        <f>VLOOKUP($B147,traits_by_species_Mar2019!$A$2:$T$437,9,FALSE)</f>
        <v>2.7132369550000002</v>
      </c>
      <c r="X147" s="1">
        <f>VLOOKUP($B147,traits_by_species_Mar2019!$A$2:$T$437,10,FALSE)</f>
        <v>0.39034555300000001</v>
      </c>
      <c r="Y147" s="1">
        <f>VLOOKUP($B147,traits_by_species_Mar2019!$A$2:$T$437,11,FALSE)</f>
        <v>16.636099269999999</v>
      </c>
      <c r="Z147" s="1">
        <f>VLOOKUP($B147,traits_by_species_Mar2019!$A$2:$T$437,12,FALSE)</f>
        <v>14.15952229</v>
      </c>
      <c r="AA147" s="3">
        <f>VLOOKUP($B147,traits_by_species_Mar2019!$A$2:$T$437,13,FALSE)</f>
        <v>11</v>
      </c>
      <c r="AB147" s="1" t="str">
        <f>VLOOKUP($B147,traits_by_species_Mar2019!$A$2:$T$437,14,FALSE)</f>
        <v>Demersal</v>
      </c>
      <c r="AC147" s="1" t="str">
        <f>VLOOKUP($B147,traits_by_species_Mar2019!$A$2:$T$437,15,FALSE)</f>
        <v>Ocellated wedge sole</v>
      </c>
      <c r="AD147" s="1">
        <f>VLOOKUP($B147,traits_by_species_Mar2019!$A$2:$T$437,16,FALSE)</f>
        <v>0</v>
      </c>
      <c r="AE147" s="1" t="str">
        <f>VLOOKUP($B147,traits_by_species_Mar2019!$A$2:$T$437,17,FALSE)</f>
        <v>Demersal</v>
      </c>
      <c r="AF147" s="1" t="str">
        <f>VLOOKUP($B147,traits_by_species_Mar2019!$A$2:$T$437,18,FALSE)</f>
        <v>Pleuronectiformes</v>
      </c>
      <c r="AG147" s="1" t="str">
        <f>VLOOKUP($B147,traits_by_species_Mar2019!$A$2:$T$437,19,FALSE)</f>
        <v>Pleuronectiformes</v>
      </c>
      <c r="AH147" s="1" t="str">
        <f>VLOOKUP($B147,traits_by_species_Mar2019!$A$2:$T$437,20,FALSE)</f>
        <v>Demersal</v>
      </c>
      <c r="AI147" s="1">
        <f>IF(ISNA(VLOOKUP($B147,traits_by_species_Mar2019!$A$2:$T$437,13,FALSE)),L147,VLOOKUP($B147,traits_by_species_Mar2019!$A$2:$T$437,13,FALSE))</f>
        <v>11</v>
      </c>
    </row>
    <row r="148" spans="1:35" hidden="1" x14ac:dyDescent="0.25">
      <c r="A148">
        <v>236458</v>
      </c>
      <c r="B148" t="s">
        <v>535</v>
      </c>
      <c r="C148" t="s">
        <v>262</v>
      </c>
      <c r="D148" t="s">
        <v>19</v>
      </c>
      <c r="E148" t="s">
        <v>20</v>
      </c>
      <c r="F148" t="s">
        <v>21</v>
      </c>
      <c r="G148" t="s">
        <v>125</v>
      </c>
      <c r="H148" t="s">
        <v>126</v>
      </c>
      <c r="I148" t="s">
        <v>536</v>
      </c>
      <c r="J148" t="s">
        <v>191</v>
      </c>
      <c r="K148" t="s">
        <v>537</v>
      </c>
      <c r="L148">
        <v>6</v>
      </c>
      <c r="M148">
        <v>1</v>
      </c>
      <c r="N148">
        <v>0.02</v>
      </c>
      <c r="O148">
        <v>2.91</v>
      </c>
      <c r="P148" t="s">
        <v>56</v>
      </c>
      <c r="Q148" t="s">
        <v>27</v>
      </c>
      <c r="R148" t="s">
        <v>1682</v>
      </c>
      <c r="S148" s="1">
        <f>VLOOKUP($B148,traits_by_species_Mar2019!$A$2:$T$437,5,FALSE)</f>
        <v>8.7499225040000006</v>
      </c>
      <c r="T148" s="1">
        <f>VLOOKUP($B148,traits_by_species_Mar2019!$A$2:$T$437,6,FALSE)</f>
        <v>0.70198307800000004</v>
      </c>
      <c r="U148" s="1">
        <f>VLOOKUP($B148,traits_by_species_Mar2019!$A$2:$T$437,7,FALSE)</f>
        <v>6.998484994</v>
      </c>
      <c r="V148" s="1">
        <f>VLOOKUP($B148,traits_by_species_Mar2019!$A$2:$T$437,8,FALSE)</f>
        <v>3.7740616949999999</v>
      </c>
      <c r="W148" s="1">
        <f>VLOOKUP($B148,traits_by_species_Mar2019!$A$2:$T$437,9,FALSE)</f>
        <v>1.083017178</v>
      </c>
      <c r="X148" s="1">
        <f>VLOOKUP($B148,traits_by_species_Mar2019!$A$2:$T$437,10,FALSE)</f>
        <v>1.336621101</v>
      </c>
      <c r="Y148" s="1">
        <f>VLOOKUP($B148,traits_by_species_Mar2019!$A$2:$T$437,11,FALSE)</f>
        <v>5.4452076470000002</v>
      </c>
      <c r="Z148" s="1">
        <f>VLOOKUP($B148,traits_by_species_Mar2019!$A$2:$T$437,12,FALSE)</f>
        <v>17.923995210000001</v>
      </c>
      <c r="AA148" s="3">
        <f>VLOOKUP($B148,traits_by_species_Mar2019!$A$2:$T$437,13,FALSE)</f>
        <v>4</v>
      </c>
      <c r="AB148" s="1" t="str">
        <f>VLOOKUP($B148,traits_by_species_Mar2019!$A$2:$T$437,14,FALSE)</f>
        <v>Demersal</v>
      </c>
      <c r="AC148" s="1" t="str">
        <f>VLOOKUP($B148,traits_by_species_Mar2019!$A$2:$T$437,15,FALSE)</f>
        <v>Two-spotted clingfish</v>
      </c>
      <c r="AD148" s="1">
        <f>VLOOKUP($B148,traits_by_species_Mar2019!$A$2:$T$437,16,FALSE)</f>
        <v>0</v>
      </c>
      <c r="AE148" s="1" t="str">
        <f>VLOOKUP($B148,traits_by_species_Mar2019!$A$2:$T$437,17,FALSE)</f>
        <v>Demersal</v>
      </c>
      <c r="AF148" s="1" t="str">
        <f>VLOOKUP($B148,traits_by_species_Mar2019!$A$2:$T$437,18,FALSE)</f>
        <v>Gobiesociformes</v>
      </c>
      <c r="AG148" s="1" t="str">
        <f>VLOOKUP($B148,traits_by_species_Mar2019!$A$2:$T$437,19,FALSE)</f>
        <v>Other</v>
      </c>
      <c r="AH148" s="1" t="str">
        <f>VLOOKUP($B148,traits_by_species_Mar2019!$A$2:$T$437,20,FALSE)</f>
        <v>Demersal</v>
      </c>
      <c r="AI148" s="1">
        <f>IF(ISNA(VLOOKUP($B148,traits_by_species_Mar2019!$A$2:$T$437,13,FALSE)),L148,VLOOKUP($B148,traits_by_species_Mar2019!$A$2:$T$437,13,FALSE))</f>
        <v>4</v>
      </c>
    </row>
    <row r="149" spans="1:35" hidden="1" x14ac:dyDescent="0.25">
      <c r="A149">
        <v>127049</v>
      </c>
      <c r="B149" t="s">
        <v>538</v>
      </c>
      <c r="C149" t="s">
        <v>51</v>
      </c>
      <c r="D149" t="s">
        <v>19</v>
      </c>
      <c r="E149" t="s">
        <v>20</v>
      </c>
      <c r="F149" t="s">
        <v>21</v>
      </c>
      <c r="G149" t="s">
        <v>30</v>
      </c>
      <c r="H149" t="s">
        <v>248</v>
      </c>
      <c r="I149" t="s">
        <v>539</v>
      </c>
      <c r="J149" t="s">
        <v>33</v>
      </c>
      <c r="K149" t="s">
        <v>540</v>
      </c>
      <c r="L149">
        <v>24</v>
      </c>
      <c r="M149">
        <v>1.75</v>
      </c>
      <c r="N149">
        <v>1.23E-2</v>
      </c>
      <c r="O149">
        <v>3.14</v>
      </c>
      <c r="P149" t="s">
        <v>35</v>
      </c>
      <c r="Q149" t="s">
        <v>27</v>
      </c>
      <c r="R149" t="s">
        <v>1682</v>
      </c>
      <c r="S149" s="1">
        <f>VLOOKUP($B149,traits_by_species_Mar2019!$A$2:$T$437,5,FALSE)</f>
        <v>20.747245329999998</v>
      </c>
      <c r="T149" s="1">
        <f>VLOOKUP($B149,traits_by_species_Mar2019!$A$2:$T$437,6,FALSE)</f>
        <v>0.24868399899999999</v>
      </c>
      <c r="U149" s="1">
        <f>VLOOKUP($B149,traits_by_species_Mar2019!$A$2:$T$437,7,FALSE)</f>
        <v>153.34424469999999</v>
      </c>
      <c r="V149" s="1">
        <f>VLOOKUP($B149,traits_by_species_Mar2019!$A$2:$T$437,8,FALSE)</f>
        <v>8.45057087</v>
      </c>
      <c r="W149" s="1">
        <f>VLOOKUP($B149,traits_by_species_Mar2019!$A$2:$T$437,9,FALSE)</f>
        <v>1.804819247</v>
      </c>
      <c r="X149" s="1">
        <f>VLOOKUP($B149,traits_by_species_Mar2019!$A$2:$T$437,10,FALSE)</f>
        <v>0.49038617299999998</v>
      </c>
      <c r="Y149" s="1">
        <f>VLOOKUP($B149,traits_by_species_Mar2019!$A$2:$T$437,11,FALSE)</f>
        <v>9.6768835089999996</v>
      </c>
      <c r="Z149" s="1">
        <f>VLOOKUP($B149,traits_by_species_Mar2019!$A$2:$T$437,12,FALSE)</f>
        <v>18.917543890000001</v>
      </c>
      <c r="AA149" s="3">
        <f>VLOOKUP($B149,traits_by_species_Mar2019!$A$2:$T$437,13,FALSE)</f>
        <v>20</v>
      </c>
      <c r="AB149" s="1" t="str">
        <f>VLOOKUP($B149,traits_by_species_Mar2019!$A$2:$T$437,14,FALSE)</f>
        <v>Benthopelagic</v>
      </c>
      <c r="AC149" s="1" t="str">
        <f>VLOOKUP($B149,traits_by_species_Mar2019!$A$2:$T$437,15,FALSE)</f>
        <v>Annular seabream</v>
      </c>
      <c r="AD149" s="1">
        <f>VLOOKUP($B149,traits_by_species_Mar2019!$A$2:$T$437,16,FALSE)</f>
        <v>0</v>
      </c>
      <c r="AE149" s="1" t="str">
        <f>VLOOKUP($B149,traits_by_species_Mar2019!$A$2:$T$437,17,FALSE)</f>
        <v>Demersal</v>
      </c>
      <c r="AF149" s="1" t="str">
        <f>VLOOKUP($B149,traits_by_species_Mar2019!$A$2:$T$437,18,FALSE)</f>
        <v>Perciformes</v>
      </c>
      <c r="AG149" s="1" t="str">
        <f>VLOOKUP($B149,traits_by_species_Mar2019!$A$2:$T$437,19,FALSE)</f>
        <v>Other</v>
      </c>
      <c r="AH149" s="1" t="str">
        <f>VLOOKUP($B149,traits_by_species_Mar2019!$A$2:$T$437,20,FALSE)</f>
        <v>Demersal</v>
      </c>
      <c r="AI149" s="1">
        <f>IF(ISNA(VLOOKUP($B149,traits_by_species_Mar2019!$A$2:$T$437,13,FALSE)),L149,VLOOKUP($B149,traits_by_species_Mar2019!$A$2:$T$437,13,FALSE))</f>
        <v>20</v>
      </c>
    </row>
    <row r="150" spans="1:35" hidden="1" x14ac:dyDescent="0.25">
      <c r="A150">
        <v>127050</v>
      </c>
      <c r="B150" t="s">
        <v>541</v>
      </c>
      <c r="C150" t="s">
        <v>542</v>
      </c>
      <c r="D150" t="s">
        <v>19</v>
      </c>
      <c r="E150" t="s">
        <v>20</v>
      </c>
      <c r="F150" t="s">
        <v>21</v>
      </c>
      <c r="G150" t="s">
        <v>30</v>
      </c>
      <c r="H150" t="s">
        <v>248</v>
      </c>
      <c r="I150" t="s">
        <v>539</v>
      </c>
      <c r="J150" t="s">
        <v>33</v>
      </c>
      <c r="K150" t="s">
        <v>543</v>
      </c>
      <c r="L150">
        <v>30</v>
      </c>
      <c r="M150">
        <v>1.8</v>
      </c>
      <c r="N150">
        <v>9.7999999999999997E-3</v>
      </c>
      <c r="O150">
        <v>3.21</v>
      </c>
      <c r="P150" t="s">
        <v>35</v>
      </c>
      <c r="Q150" t="s">
        <v>27</v>
      </c>
      <c r="R150" t="s">
        <v>1682</v>
      </c>
      <c r="S150" s="1">
        <f>VLOOKUP($B150,traits_by_species_Mar2019!$A$2:$T$437,5,FALSE)</f>
        <v>32.601478819999997</v>
      </c>
      <c r="T150" s="1">
        <f>VLOOKUP($B150,traits_by_species_Mar2019!$A$2:$T$437,6,FALSE)</f>
        <v>0.22922084300000001</v>
      </c>
      <c r="U150" s="1">
        <f>VLOOKUP($B150,traits_by_species_Mar2019!$A$2:$T$437,7,FALSE)</f>
        <v>619.09868189999997</v>
      </c>
      <c r="V150" s="1">
        <f>VLOOKUP($B150,traits_by_species_Mar2019!$A$2:$T$437,8,FALSE)</f>
        <v>11.02185259</v>
      </c>
      <c r="W150" s="1">
        <f>VLOOKUP($B150,traits_by_species_Mar2019!$A$2:$T$437,9,FALSE)</f>
        <v>2.61961735</v>
      </c>
      <c r="X150" s="1">
        <f>VLOOKUP($B150,traits_by_species_Mar2019!$A$2:$T$437,10,FALSE)</f>
        <v>0.47989506999999998</v>
      </c>
      <c r="Y150" s="1">
        <f>VLOOKUP($B150,traits_by_species_Mar2019!$A$2:$T$437,11,FALSE)</f>
        <v>16.027859280000001</v>
      </c>
      <c r="Z150" s="1">
        <f>VLOOKUP($B150,traits_by_species_Mar2019!$A$2:$T$437,12,FALSE)</f>
        <v>21.190845070000002</v>
      </c>
      <c r="AA150" s="3">
        <f>VLOOKUP($B150,traits_by_species_Mar2019!$A$2:$T$437,13,FALSE)</f>
        <v>22</v>
      </c>
      <c r="AB150" s="1" t="str">
        <f>VLOOKUP($B150,traits_by_species_Mar2019!$A$2:$T$437,14,FALSE)</f>
        <v>Benthopelagic</v>
      </c>
      <c r="AC150" s="1" t="str">
        <f>VLOOKUP($B150,traits_by_species_Mar2019!$A$2:$T$437,15,FALSE)</f>
        <v>Senegal seabream</v>
      </c>
      <c r="AD150" s="1">
        <f>VLOOKUP($B150,traits_by_species_Mar2019!$A$2:$T$437,16,FALSE)</f>
        <v>0</v>
      </c>
      <c r="AE150" s="1" t="str">
        <f>VLOOKUP($B150,traits_by_species_Mar2019!$A$2:$T$437,17,FALSE)</f>
        <v>Demersal</v>
      </c>
      <c r="AF150" s="1" t="str">
        <f>VLOOKUP($B150,traits_by_species_Mar2019!$A$2:$T$437,18,FALSE)</f>
        <v>Perciformes</v>
      </c>
      <c r="AG150" s="1" t="str">
        <f>VLOOKUP($B150,traits_by_species_Mar2019!$A$2:$T$437,19,FALSE)</f>
        <v>Other</v>
      </c>
      <c r="AH150" s="1" t="str">
        <f>VLOOKUP($B150,traits_by_species_Mar2019!$A$2:$T$437,20,FALSE)</f>
        <v>Demersal</v>
      </c>
      <c r="AI150" s="1">
        <f>IF(ISNA(VLOOKUP($B150,traits_by_species_Mar2019!$A$2:$T$437,13,FALSE)),L150,VLOOKUP($B150,traits_by_species_Mar2019!$A$2:$T$437,13,FALSE))</f>
        <v>22</v>
      </c>
    </row>
    <row r="151" spans="1:35" hidden="1" x14ac:dyDescent="0.25">
      <c r="A151">
        <v>236470</v>
      </c>
      <c r="B151" t="s">
        <v>544</v>
      </c>
      <c r="C151" t="s">
        <v>545</v>
      </c>
      <c r="D151" t="s">
        <v>19</v>
      </c>
      <c r="E151" t="s">
        <v>20</v>
      </c>
      <c r="F151" t="s">
        <v>21</v>
      </c>
      <c r="G151" t="s">
        <v>30</v>
      </c>
      <c r="H151" t="s">
        <v>248</v>
      </c>
      <c r="I151" t="s">
        <v>539</v>
      </c>
      <c r="J151" t="s">
        <v>191</v>
      </c>
      <c r="K151" t="s">
        <v>546</v>
      </c>
      <c r="L151">
        <v>55</v>
      </c>
      <c r="M151">
        <v>2.0699999999999998</v>
      </c>
      <c r="N151">
        <v>1.1599999999999999E-2</v>
      </c>
      <c r="O151">
        <v>3.14</v>
      </c>
      <c r="P151" t="s">
        <v>35</v>
      </c>
      <c r="Q151" t="s">
        <v>27</v>
      </c>
      <c r="R151" t="s">
        <v>1682</v>
      </c>
      <c r="S151" s="1">
        <f>VLOOKUP($B151,traits_by_species_Mar2019!$A$2:$T$437,5,FALSE)</f>
        <v>41.25895697</v>
      </c>
      <c r="T151" s="1">
        <f>VLOOKUP($B151,traits_by_species_Mar2019!$A$2:$T$437,6,FALSE)</f>
        <v>0.147377273</v>
      </c>
      <c r="U151" s="1">
        <f>VLOOKUP($B151,traits_by_species_Mar2019!$A$2:$T$437,7,FALSE)</f>
        <v>1376.4089719999999</v>
      </c>
      <c r="V151" s="1">
        <f>VLOOKUP($B151,traits_by_species_Mar2019!$A$2:$T$437,8,FALSE)</f>
        <v>21.375802109999999</v>
      </c>
      <c r="W151" s="1">
        <f>VLOOKUP($B151,traits_by_species_Mar2019!$A$2:$T$437,9,FALSE)</f>
        <v>4.7305180839999998</v>
      </c>
      <c r="X151" s="1">
        <f>VLOOKUP($B151,traits_by_species_Mar2019!$A$2:$T$437,10,FALSE)</f>
        <v>0.27290525999999998</v>
      </c>
      <c r="Y151" s="1">
        <f>VLOOKUP($B151,traits_by_species_Mar2019!$A$2:$T$437,11,FALSE)</f>
        <v>21.437113650000001</v>
      </c>
      <c r="Z151" s="1">
        <f>VLOOKUP($B151,traits_by_species_Mar2019!$A$2:$T$437,12,FALSE)</f>
        <v>18.740309409999998</v>
      </c>
      <c r="AA151" s="3">
        <f>VLOOKUP($B151,traits_by_species_Mar2019!$A$2:$T$437,13,FALSE)</f>
        <v>49</v>
      </c>
      <c r="AB151" s="1" t="str">
        <f>VLOOKUP($B151,traits_by_species_Mar2019!$A$2:$T$437,14,FALSE)</f>
        <v>Demersal</v>
      </c>
      <c r="AC151" s="1" t="str">
        <f>VLOOKUP($B151,traits_by_species_Mar2019!$A$2:$T$437,15,FALSE)</f>
        <v>Zebra seabream</v>
      </c>
      <c r="AD151" s="1">
        <f>VLOOKUP($B151,traits_by_species_Mar2019!$A$2:$T$437,16,FALSE)</f>
        <v>0</v>
      </c>
      <c r="AE151" s="1" t="str">
        <f>VLOOKUP($B151,traits_by_species_Mar2019!$A$2:$T$437,17,FALSE)</f>
        <v>Demersal</v>
      </c>
      <c r="AF151" s="1" t="str">
        <f>VLOOKUP($B151,traits_by_species_Mar2019!$A$2:$T$437,18,FALSE)</f>
        <v>Perciformes</v>
      </c>
      <c r="AG151" s="1" t="str">
        <f>VLOOKUP($B151,traits_by_species_Mar2019!$A$2:$T$437,19,FALSE)</f>
        <v>Other</v>
      </c>
      <c r="AH151" s="1" t="str">
        <f>VLOOKUP($B151,traits_by_species_Mar2019!$A$2:$T$437,20,FALSE)</f>
        <v>Demersal</v>
      </c>
      <c r="AI151" s="1">
        <f>IF(ISNA(VLOOKUP($B151,traits_by_species_Mar2019!$A$2:$T$437,13,FALSE)),L151,VLOOKUP($B151,traits_by_species_Mar2019!$A$2:$T$437,13,FALSE))</f>
        <v>49</v>
      </c>
    </row>
    <row r="152" spans="1:35" hidden="1" x14ac:dyDescent="0.25">
      <c r="A152">
        <v>127052</v>
      </c>
      <c r="B152" t="s">
        <v>547</v>
      </c>
      <c r="C152" t="s">
        <v>169</v>
      </c>
      <c r="D152" t="s">
        <v>19</v>
      </c>
      <c r="E152" t="s">
        <v>20</v>
      </c>
      <c r="F152" t="s">
        <v>21</v>
      </c>
      <c r="G152" t="s">
        <v>30</v>
      </c>
      <c r="H152" t="s">
        <v>248</v>
      </c>
      <c r="I152" t="s">
        <v>539</v>
      </c>
      <c r="J152" t="s">
        <v>33</v>
      </c>
      <c r="K152" t="s">
        <v>548</v>
      </c>
      <c r="L152">
        <v>60</v>
      </c>
      <c r="M152">
        <v>1.77</v>
      </c>
      <c r="N152">
        <v>1.55E-2</v>
      </c>
      <c r="O152">
        <v>2.94</v>
      </c>
      <c r="P152" t="s">
        <v>35</v>
      </c>
      <c r="Q152" t="s">
        <v>27</v>
      </c>
      <c r="R152" t="s">
        <v>1682</v>
      </c>
      <c r="S152" s="1">
        <f>VLOOKUP($B152,traits_by_species_Mar2019!$A$2:$T$437,5,FALSE)</f>
        <v>27.333496010000001</v>
      </c>
      <c r="T152" s="1">
        <f>VLOOKUP($B152,traits_by_species_Mar2019!$A$2:$T$437,6,FALSE)</f>
        <v>0.27636902899999999</v>
      </c>
      <c r="U152" s="1">
        <f>VLOOKUP($B152,traits_by_species_Mar2019!$A$2:$T$437,7,FALSE)</f>
        <v>356.09777559999998</v>
      </c>
      <c r="V152" s="1">
        <f>VLOOKUP($B152,traits_by_species_Mar2019!$A$2:$T$437,8,FALSE)</f>
        <v>9.4972623929999997</v>
      </c>
      <c r="W152" s="1">
        <f>VLOOKUP($B152,traits_by_species_Mar2019!$A$2:$T$437,9,FALSE)</f>
        <v>2.2375682440000002</v>
      </c>
      <c r="X152" s="1">
        <f>VLOOKUP($B152,traits_by_species_Mar2019!$A$2:$T$437,10,FALSE)</f>
        <v>0.56396246999999999</v>
      </c>
      <c r="Y152" s="1">
        <f>VLOOKUP($B152,traits_by_species_Mar2019!$A$2:$T$437,11,FALSE)</f>
        <v>13.792747179999999</v>
      </c>
      <c r="Z152" s="1">
        <f>VLOOKUP($B152,traits_by_species_Mar2019!$A$2:$T$437,12,FALSE)</f>
        <v>20.767142379999999</v>
      </c>
      <c r="AA152" s="3">
        <f>VLOOKUP($B152,traits_by_species_Mar2019!$A$2:$T$437,13,FALSE)</f>
        <v>49</v>
      </c>
      <c r="AB152" s="1" t="str">
        <f>VLOOKUP($B152,traits_by_species_Mar2019!$A$2:$T$437,14,FALSE)</f>
        <v>Benthopelagic</v>
      </c>
      <c r="AC152" s="1" t="str">
        <f>VLOOKUP($B152,traits_by_species_Mar2019!$A$2:$T$437,15,FALSE)</f>
        <v>Sharpsnout seabream</v>
      </c>
      <c r="AD152" s="1">
        <f>VLOOKUP($B152,traits_by_species_Mar2019!$A$2:$T$437,16,FALSE)</f>
        <v>0</v>
      </c>
      <c r="AE152" s="1" t="str">
        <f>VLOOKUP($B152,traits_by_species_Mar2019!$A$2:$T$437,17,FALSE)</f>
        <v>Demersal</v>
      </c>
      <c r="AF152" s="1" t="str">
        <f>VLOOKUP($B152,traits_by_species_Mar2019!$A$2:$T$437,18,FALSE)</f>
        <v>Perciformes</v>
      </c>
      <c r="AG152" s="1" t="str">
        <f>VLOOKUP($B152,traits_by_species_Mar2019!$A$2:$T$437,19,FALSE)</f>
        <v>Other</v>
      </c>
      <c r="AH152" s="1" t="str">
        <f>VLOOKUP($B152,traits_by_species_Mar2019!$A$2:$T$437,20,FALSE)</f>
        <v>Demersal</v>
      </c>
      <c r="AI152" s="1">
        <f>IF(ISNA(VLOOKUP($B152,traits_by_species_Mar2019!$A$2:$T$437,13,FALSE)),L152,VLOOKUP($B152,traits_by_species_Mar2019!$A$2:$T$437,13,FALSE))</f>
        <v>49</v>
      </c>
    </row>
    <row r="153" spans="1:35" hidden="1" x14ac:dyDescent="0.25">
      <c r="A153">
        <v>223863</v>
      </c>
      <c r="B153" t="s">
        <v>549</v>
      </c>
      <c r="C153" t="s">
        <v>51</v>
      </c>
      <c r="D153" t="s">
        <v>19</v>
      </c>
      <c r="E153" t="s">
        <v>20</v>
      </c>
      <c r="F153" t="s">
        <v>21</v>
      </c>
      <c r="G153" t="s">
        <v>30</v>
      </c>
      <c r="H153" t="s">
        <v>248</v>
      </c>
      <c r="I153" t="s">
        <v>539</v>
      </c>
      <c r="J153" t="s">
        <v>191</v>
      </c>
      <c r="K153" t="s">
        <v>550</v>
      </c>
      <c r="L153">
        <v>45</v>
      </c>
      <c r="M153">
        <v>2.0099999999999998</v>
      </c>
      <c r="N153">
        <v>0.01</v>
      </c>
      <c r="O153">
        <v>3.12</v>
      </c>
      <c r="P153" t="s">
        <v>35</v>
      </c>
      <c r="Q153" t="s">
        <v>27</v>
      </c>
      <c r="R153" t="s">
        <v>1682</v>
      </c>
      <c r="S153" s="7">
        <f>AVERAGE(S154,S149:S152)</f>
        <v>31.132671822000002</v>
      </c>
      <c r="T153" s="7">
        <f t="shared" ref="T153:Z153" si="36">AVERAGE(T154,T149:T152)</f>
        <v>0.2268208092</v>
      </c>
      <c r="U153" s="7">
        <f t="shared" si="36"/>
        <v>636.01643206000006</v>
      </c>
      <c r="V153" s="7">
        <f t="shared" si="36"/>
        <v>11.9899872276</v>
      </c>
      <c r="W153" s="7">
        <f t="shared" si="36"/>
        <v>2.7681758364000002</v>
      </c>
      <c r="X153" s="7">
        <f t="shared" si="36"/>
        <v>0.46418192839999994</v>
      </c>
      <c r="Y153" s="7">
        <f t="shared" si="36"/>
        <v>15.480708615800001</v>
      </c>
      <c r="Z153" s="7">
        <f t="shared" si="36"/>
        <v>19.745413272</v>
      </c>
      <c r="AA153" s="3">
        <f>VLOOKUP($B153,traits_by_species_Mar2019!$A$2:$T$437,13,FALSE)</f>
        <v>44</v>
      </c>
      <c r="AB153" s="1" t="str">
        <f>VLOOKUP($B153,traits_by_species_Mar2019!$A$2:$T$437,14,FALSE)</f>
        <v>Demersal</v>
      </c>
      <c r="AC153" s="1" t="str">
        <f>VLOOKUP($B153,traits_by_species_Mar2019!$A$2:$T$437,15,FALSE)</f>
        <v>White seabream</v>
      </c>
      <c r="AD153" s="1">
        <f>VLOOKUP($B153,traits_by_species_Mar2019!$A$2:$T$437,16,FALSE)</f>
        <v>0</v>
      </c>
      <c r="AE153" s="1" t="str">
        <f>VLOOKUP($B153,traits_by_species_Mar2019!$A$2:$T$437,17,FALSE)</f>
        <v>Demersal</v>
      </c>
      <c r="AF153" s="1" t="str">
        <f>VLOOKUP($B153,traits_by_species_Mar2019!$A$2:$T$437,18,FALSE)</f>
        <v>Perciformes</v>
      </c>
      <c r="AG153" s="1" t="str">
        <f>VLOOKUP($B153,traits_by_species_Mar2019!$A$2:$T$437,19,FALSE)</f>
        <v>Other</v>
      </c>
      <c r="AH153" s="1" t="str">
        <f>VLOOKUP($B153,traits_by_species_Mar2019!$A$2:$T$437,20,FALSE)</f>
        <v>Demersal</v>
      </c>
      <c r="AI153" s="1">
        <f>IF(ISNA(VLOOKUP($B153,traits_by_species_Mar2019!$A$2:$T$437,13,FALSE)),L153,VLOOKUP($B153,traits_by_species_Mar2019!$A$2:$T$437,13,FALSE))</f>
        <v>44</v>
      </c>
    </row>
    <row r="154" spans="1:35" hidden="1" x14ac:dyDescent="0.25">
      <c r="A154">
        <v>127054</v>
      </c>
      <c r="B154" t="s">
        <v>551</v>
      </c>
      <c r="C154" t="s">
        <v>43</v>
      </c>
      <c r="D154" t="s">
        <v>19</v>
      </c>
      <c r="E154" t="s">
        <v>20</v>
      </c>
      <c r="F154" t="s">
        <v>21</v>
      </c>
      <c r="G154" t="s">
        <v>30</v>
      </c>
      <c r="H154" t="s">
        <v>248</v>
      </c>
      <c r="I154" t="s">
        <v>539</v>
      </c>
      <c r="J154" t="s">
        <v>33</v>
      </c>
      <c r="K154" t="s">
        <v>552</v>
      </c>
      <c r="L154">
        <v>45</v>
      </c>
      <c r="M154">
        <v>1.86</v>
      </c>
      <c r="N154">
        <v>1.29E-2</v>
      </c>
      <c r="O154">
        <v>3.11</v>
      </c>
      <c r="P154" t="s">
        <v>35</v>
      </c>
      <c r="Q154" t="s">
        <v>27</v>
      </c>
      <c r="R154" t="s">
        <v>1682</v>
      </c>
      <c r="S154" s="1">
        <f>VLOOKUP($B154,traits_by_species_Mar2019!$A$2:$T$437,5,FALSE)</f>
        <v>33.722181980000002</v>
      </c>
      <c r="T154" s="1">
        <f>VLOOKUP($B154,traits_by_species_Mar2019!$A$2:$T$437,6,FALSE)</f>
        <v>0.23245290199999999</v>
      </c>
      <c r="U154" s="1">
        <f>VLOOKUP($B154,traits_by_species_Mar2019!$A$2:$T$437,7,FALSE)</f>
        <v>675.13248610000005</v>
      </c>
      <c r="V154" s="1">
        <f>VLOOKUP($B154,traits_by_species_Mar2019!$A$2:$T$437,8,FALSE)</f>
        <v>9.6044481749999999</v>
      </c>
      <c r="W154" s="1">
        <f>VLOOKUP($B154,traits_by_species_Mar2019!$A$2:$T$437,9,FALSE)</f>
        <v>2.4483562569999999</v>
      </c>
      <c r="X154" s="1">
        <f>VLOOKUP($B154,traits_by_species_Mar2019!$A$2:$T$437,10,FALSE)</f>
        <v>0.51376066899999995</v>
      </c>
      <c r="Y154" s="1">
        <f>VLOOKUP($B154,traits_by_species_Mar2019!$A$2:$T$437,11,FALSE)</f>
        <v>16.468939460000001</v>
      </c>
      <c r="Z154" s="1">
        <f>VLOOKUP($B154,traits_by_species_Mar2019!$A$2:$T$437,12,FALSE)</f>
        <v>19.111225610000002</v>
      </c>
      <c r="AA154" s="3">
        <f>VLOOKUP($B154,traits_by_species_Mar2019!$A$2:$T$437,13,FALSE)</f>
        <v>48</v>
      </c>
      <c r="AB154" s="1" t="str">
        <f>VLOOKUP($B154,traits_by_species_Mar2019!$A$2:$T$437,14,FALSE)</f>
        <v>Benthopelagic</v>
      </c>
      <c r="AC154" s="1" t="str">
        <f>VLOOKUP($B154,traits_by_species_Mar2019!$A$2:$T$437,15,FALSE)</f>
        <v>Common two-banded seabream</v>
      </c>
      <c r="AD154" s="1">
        <f>VLOOKUP($B154,traits_by_species_Mar2019!$A$2:$T$437,16,FALSE)</f>
        <v>0</v>
      </c>
      <c r="AE154" s="1" t="str">
        <f>VLOOKUP($B154,traits_by_species_Mar2019!$A$2:$T$437,17,FALSE)</f>
        <v>Demersal</v>
      </c>
      <c r="AF154" s="1" t="str">
        <f>VLOOKUP($B154,traits_by_species_Mar2019!$A$2:$T$437,18,FALSE)</f>
        <v>Perciformes</v>
      </c>
      <c r="AG154" s="1" t="str">
        <f>VLOOKUP($B154,traits_by_species_Mar2019!$A$2:$T$437,19,FALSE)</f>
        <v>Other</v>
      </c>
      <c r="AH154" s="1" t="str">
        <f>VLOOKUP($B154,traits_by_species_Mar2019!$A$2:$T$437,20,FALSE)</f>
        <v>Demersal</v>
      </c>
      <c r="AI154" s="1">
        <f>IF(ISNA(VLOOKUP($B154,traits_by_species_Mar2019!$A$2:$T$437,13,FALSE)),L154,VLOOKUP($B154,traits_by_species_Mar2019!$A$2:$T$437,13,FALSE))</f>
        <v>48</v>
      </c>
    </row>
    <row r="155" spans="1:35" s="4" customFormat="1" hidden="1" x14ac:dyDescent="0.25">
      <c r="A155" s="4">
        <v>105762</v>
      </c>
      <c r="B155" s="4" t="s">
        <v>553</v>
      </c>
      <c r="C155" s="4" t="s">
        <v>109</v>
      </c>
      <c r="D155" s="4" t="s">
        <v>19</v>
      </c>
      <c r="E155" s="4" t="s">
        <v>20</v>
      </c>
      <c r="F155" s="4" t="s">
        <v>44</v>
      </c>
      <c r="G155" s="4" t="s">
        <v>84</v>
      </c>
      <c r="H155" s="4" t="s">
        <v>85</v>
      </c>
      <c r="I155" s="4" t="s">
        <v>553</v>
      </c>
      <c r="J155" s="4" t="s">
        <v>24</v>
      </c>
      <c r="K155" s="4" t="s">
        <v>2123</v>
      </c>
      <c r="L155" s="4">
        <v>200</v>
      </c>
      <c r="M155" s="4">
        <v>0</v>
      </c>
      <c r="N155" s="4">
        <v>2.7403409999999999E-3</v>
      </c>
      <c r="O155" s="4">
        <v>3.2422499999999999</v>
      </c>
      <c r="P155" s="4" t="s">
        <v>61</v>
      </c>
      <c r="Q155" s="4" t="s">
        <v>73</v>
      </c>
      <c r="R155" s="9" t="s">
        <v>1682</v>
      </c>
      <c r="S155" s="10">
        <f>AVERAGE(S156:S159)</f>
        <v>176.76102217500002</v>
      </c>
      <c r="T155" s="10">
        <f t="shared" ref="T155:AA155" si="37">AVERAGE(T156:T159)</f>
        <v>0.10008778375000001</v>
      </c>
      <c r="U155" s="10">
        <f t="shared" si="37"/>
        <v>33504.193403999998</v>
      </c>
      <c r="V155" s="10">
        <f t="shared" si="37"/>
        <v>16.931768044999998</v>
      </c>
      <c r="W155" s="10">
        <f t="shared" si="37"/>
        <v>8.7346150947500014</v>
      </c>
      <c r="X155" s="10">
        <f t="shared" si="37"/>
        <v>0.2038390145</v>
      </c>
      <c r="Y155" s="10">
        <f t="shared" si="37"/>
        <v>100.22349536500001</v>
      </c>
      <c r="Z155" s="10">
        <f t="shared" si="37"/>
        <v>14.2353738075</v>
      </c>
      <c r="AA155" s="10">
        <f t="shared" si="37"/>
        <v>158.75</v>
      </c>
      <c r="AB155" s="7" t="str">
        <f>AB156</f>
        <v>Demersal</v>
      </c>
      <c r="AC155" s="10" t="s">
        <v>2123</v>
      </c>
      <c r="AD155" s="7" t="str">
        <f>AD156</f>
        <v>Demersal</v>
      </c>
      <c r="AE155" s="7" t="str">
        <f>AE156</f>
        <v>Demersal</v>
      </c>
      <c r="AF155" s="10" t="str">
        <f>AF156</f>
        <v>Rajiformes</v>
      </c>
      <c r="AG155" s="10" t="str">
        <f>AG156</f>
        <v>Elasmobranchii</v>
      </c>
      <c r="AH155" s="10" t="str">
        <f>AH156</f>
        <v>Demersal</v>
      </c>
      <c r="AI155" s="10">
        <f>MAX(AI156:AI159)</f>
        <v>235</v>
      </c>
    </row>
    <row r="156" spans="1:35" s="4" customFormat="1" hidden="1" x14ac:dyDescent="0.25">
      <c r="A156" s="4">
        <v>105869</v>
      </c>
      <c r="B156" s="4" t="s">
        <v>554</v>
      </c>
      <c r="C156" s="4" t="s">
        <v>51</v>
      </c>
      <c r="D156" s="4" t="s">
        <v>19</v>
      </c>
      <c r="E156" s="4" t="s">
        <v>20</v>
      </c>
      <c r="F156" s="4" t="s">
        <v>44</v>
      </c>
      <c r="G156" s="4" t="s">
        <v>84</v>
      </c>
      <c r="H156" s="4" t="s">
        <v>85</v>
      </c>
      <c r="I156" s="4" t="s">
        <v>553</v>
      </c>
      <c r="J156" s="4" t="s">
        <v>33</v>
      </c>
      <c r="K156" s="4" t="s">
        <v>555</v>
      </c>
      <c r="L156" s="4">
        <v>285</v>
      </c>
      <c r="M156" s="4">
        <v>22</v>
      </c>
      <c r="N156" s="4">
        <v>1.0800000000000001E-2</v>
      </c>
      <c r="O156" s="4">
        <v>3.0790000000000002</v>
      </c>
      <c r="P156" s="4" t="s">
        <v>35</v>
      </c>
      <c r="Q156" s="4" t="s">
        <v>27</v>
      </c>
      <c r="R156" s="4" t="s">
        <v>1682</v>
      </c>
      <c r="S156" s="5">
        <f>VLOOKUP($B156,traits_by_species_Mar2019!$A$2:$T$437,5,FALSE)</f>
        <v>234.5787378</v>
      </c>
      <c r="T156" s="5">
        <f>VLOOKUP($B156,traits_by_species_Mar2019!$A$2:$T$437,6,FALSE)</f>
        <v>7.0574667999999993E-2</v>
      </c>
      <c r="U156" s="5">
        <f>VLOOKUP($B156,traits_by_species_Mar2019!$A$2:$T$437,7,FALSE)</f>
        <v>65185.481959999997</v>
      </c>
      <c r="V156" s="5">
        <f>VLOOKUP($B156,traits_by_species_Mar2019!$A$2:$T$437,8,FALSE)</f>
        <v>23.188431210000001</v>
      </c>
      <c r="W156" s="5">
        <f>VLOOKUP($B156,traits_by_species_Mar2019!$A$2:$T$437,9,FALSE)</f>
        <v>11.81551792</v>
      </c>
      <c r="X156" s="5">
        <f>VLOOKUP($B156,traits_by_species_Mar2019!$A$2:$T$437,10,FALSE)</f>
        <v>0.13165063099999999</v>
      </c>
      <c r="Y156" s="5">
        <f>VLOOKUP($B156,traits_by_species_Mar2019!$A$2:$T$437,11,FALSE)</f>
        <v>134.62198549999999</v>
      </c>
      <c r="Z156" s="5">
        <f>VLOOKUP($B156,traits_by_species_Mar2019!$A$2:$T$437,12,FALSE)</f>
        <v>12.46797469</v>
      </c>
      <c r="AA156" s="6">
        <f>VLOOKUP($B156,traits_by_species_Mar2019!$A$2:$T$437,13,FALSE)</f>
        <v>235</v>
      </c>
      <c r="AB156" s="5" t="str">
        <f>VLOOKUP($B156,traits_by_species_Mar2019!$A$2:$T$437,14,FALSE)</f>
        <v>Demersal</v>
      </c>
      <c r="AC156" s="5" t="str">
        <f>VLOOKUP($B156,traits_by_species_Mar2019!$A$2:$T$437,15,FALSE)</f>
        <v>Blue skate</v>
      </c>
      <c r="AD156" s="5" t="str">
        <f>VLOOKUP($B156,traits_by_species_Mar2019!$A$2:$T$437,16,FALSE)</f>
        <v>Demersal</v>
      </c>
      <c r="AE156" s="5" t="str">
        <f>VLOOKUP($B156,traits_by_species_Mar2019!$A$2:$T$437,17,FALSE)</f>
        <v>Demersal</v>
      </c>
      <c r="AF156" s="5" t="str">
        <f>VLOOKUP($B156,traits_by_species_Mar2019!$A$2:$T$437,18,FALSE)</f>
        <v>Rajiformes</v>
      </c>
      <c r="AG156" s="5" t="str">
        <f>VLOOKUP($B156,traits_by_species_Mar2019!$A$2:$T$437,19,FALSE)</f>
        <v>Elasmobranchii</v>
      </c>
      <c r="AH156" s="5" t="str">
        <f>VLOOKUP($B156,traits_by_species_Mar2019!$A$2:$T$437,20,FALSE)</f>
        <v>Demersal</v>
      </c>
      <c r="AI156" s="5">
        <f>IF(ISNA(VLOOKUP($B156,traits_by_species_Mar2019!$A$2:$T$437,13,FALSE)),L156,VLOOKUP($B156,traits_by_species_Mar2019!$A$2:$T$437,13,FALSE))</f>
        <v>235</v>
      </c>
    </row>
    <row r="157" spans="1:35" s="4" customFormat="1" hidden="1" x14ac:dyDescent="0.25">
      <c r="A157" s="4">
        <v>105870</v>
      </c>
      <c r="B157" s="4" t="s">
        <v>556</v>
      </c>
      <c r="C157" s="4" t="s">
        <v>557</v>
      </c>
      <c r="D157" s="4" t="s">
        <v>19</v>
      </c>
      <c r="E157" s="4" t="s">
        <v>20</v>
      </c>
      <c r="F157" s="4" t="s">
        <v>44</v>
      </c>
      <c r="G157" s="4" t="s">
        <v>84</v>
      </c>
      <c r="H157" s="4" t="s">
        <v>85</v>
      </c>
      <c r="I157" s="4" t="s">
        <v>553</v>
      </c>
      <c r="J157" s="4" t="s">
        <v>33</v>
      </c>
      <c r="K157" s="4" t="s">
        <v>558</v>
      </c>
      <c r="L157" s="4">
        <v>123</v>
      </c>
      <c r="M157" s="4">
        <v>13.97</v>
      </c>
      <c r="N157" s="4">
        <v>2.9499999999999999E-3</v>
      </c>
      <c r="O157" s="4">
        <v>3.21</v>
      </c>
      <c r="P157" s="4" t="s">
        <v>49</v>
      </c>
      <c r="Q157" s="4" t="s">
        <v>27</v>
      </c>
      <c r="R157" s="4" t="s">
        <v>1682</v>
      </c>
      <c r="S157" s="5">
        <f>VLOOKUP($B157,traits_by_species_Mar2019!$A$2:$T$437,5,FALSE)</f>
        <v>104.33809650000001</v>
      </c>
      <c r="T157" s="5">
        <f>VLOOKUP($B157,traits_by_species_Mar2019!$A$2:$T$437,6,FALSE)</f>
        <v>0.14070381500000001</v>
      </c>
      <c r="U157" s="5">
        <f>VLOOKUP($B157,traits_by_species_Mar2019!$A$2:$T$437,7,FALSE)</f>
        <v>6417.4517759999999</v>
      </c>
      <c r="V157" s="5">
        <f>VLOOKUP($B157,traits_by_species_Mar2019!$A$2:$T$437,8,FALSE)</f>
        <v>15.87432149</v>
      </c>
      <c r="W157" s="5">
        <f>VLOOKUP($B157,traits_by_species_Mar2019!$A$2:$T$437,9,FALSE)</f>
        <v>7.81621934</v>
      </c>
      <c r="X157" s="5">
        <f>VLOOKUP($B157,traits_by_species_Mar2019!$A$2:$T$437,10,FALSE)</f>
        <v>0.25420649099999998</v>
      </c>
      <c r="Y157" s="5">
        <f>VLOOKUP($B157,traits_by_species_Mar2019!$A$2:$T$437,11,FALSE)</f>
        <v>69.101218970000005</v>
      </c>
      <c r="Z157" s="5">
        <f>VLOOKUP($B157,traits_by_species_Mar2019!$A$2:$T$437,12,FALSE)</f>
        <v>14.06143674</v>
      </c>
      <c r="AA157" s="6">
        <f>VLOOKUP($B157,traits_by_species_Mar2019!$A$2:$T$437,13,FALSE)</f>
        <v>70</v>
      </c>
      <c r="AB157" s="5" t="str">
        <f>VLOOKUP($B157,traits_by_species_Mar2019!$A$2:$T$437,14,FALSE)</f>
        <v>Bathydemersal</v>
      </c>
      <c r="AC157" s="5" t="str">
        <f>VLOOKUP($B157,traits_by_species_Mar2019!$A$2:$T$437,15,FALSE)</f>
        <v>Sailray</v>
      </c>
      <c r="AD157" s="5" t="str">
        <f>VLOOKUP($B157,traits_by_species_Mar2019!$A$2:$T$437,16,FALSE)</f>
        <v>Demersal</v>
      </c>
      <c r="AE157" s="5" t="str">
        <f>VLOOKUP($B157,traits_by_species_Mar2019!$A$2:$T$437,17,FALSE)</f>
        <v>Demersal</v>
      </c>
      <c r="AF157" s="5" t="str">
        <f>VLOOKUP($B157,traits_by_species_Mar2019!$A$2:$T$437,18,FALSE)</f>
        <v>Rajiformes</v>
      </c>
      <c r="AG157" s="5" t="str">
        <f>VLOOKUP($B157,traits_by_species_Mar2019!$A$2:$T$437,19,FALSE)</f>
        <v>Elasmobranchii</v>
      </c>
      <c r="AH157" s="5" t="str">
        <f>VLOOKUP($B157,traits_by_species_Mar2019!$A$2:$T$437,20,FALSE)</f>
        <v>Demersal</v>
      </c>
      <c r="AI157" s="5">
        <f>IF(ISNA(VLOOKUP($B157,traits_by_species_Mar2019!$A$2:$T$437,13,FALSE)),L157,VLOOKUP($B157,traits_by_species_Mar2019!$A$2:$T$437,13,FALSE))</f>
        <v>70</v>
      </c>
    </row>
    <row r="158" spans="1:35" s="4" customFormat="1" hidden="1" x14ac:dyDescent="0.25">
      <c r="A158" s="4">
        <v>105871</v>
      </c>
      <c r="B158" s="4" t="s">
        <v>559</v>
      </c>
      <c r="C158" s="4" t="s">
        <v>560</v>
      </c>
      <c r="D158" s="4" t="s">
        <v>19</v>
      </c>
      <c r="E158" s="4" t="s">
        <v>20</v>
      </c>
      <c r="F158" s="4" t="s">
        <v>44</v>
      </c>
      <c r="G158" s="4" t="s">
        <v>84</v>
      </c>
      <c r="H158" s="4" t="s">
        <v>85</v>
      </c>
      <c r="I158" s="4" t="s">
        <v>553</v>
      </c>
      <c r="J158" s="4" t="s">
        <v>33</v>
      </c>
      <c r="K158" s="4" t="s">
        <v>561</v>
      </c>
      <c r="L158" s="4">
        <v>200</v>
      </c>
      <c r="M158" s="4">
        <v>22.92</v>
      </c>
      <c r="N158" s="4">
        <v>2.9499999999999999E-3</v>
      </c>
      <c r="O158" s="4">
        <v>3.21</v>
      </c>
      <c r="P158" s="4" t="s">
        <v>49</v>
      </c>
      <c r="Q158" s="4" t="s">
        <v>27</v>
      </c>
      <c r="R158" s="4" t="s">
        <v>1682</v>
      </c>
      <c r="S158" s="5">
        <f>VLOOKUP($B158,traits_by_species_Mar2019!$A$2:$T$437,5,FALSE)</f>
        <v>188.41443390000001</v>
      </c>
      <c r="T158" s="5">
        <f>VLOOKUP($B158,traits_by_species_Mar2019!$A$2:$T$437,6,FALSE)</f>
        <v>9.2357231999999997E-2</v>
      </c>
      <c r="U158" s="5">
        <f>VLOOKUP($B158,traits_by_species_Mar2019!$A$2:$T$437,7,FALSE)</f>
        <v>35336.333079999997</v>
      </c>
      <c r="V158" s="5">
        <f>VLOOKUP($B158,traits_by_species_Mar2019!$A$2:$T$437,8,FALSE)</f>
        <v>17.716726019999999</v>
      </c>
      <c r="W158" s="5">
        <f>VLOOKUP($B158,traits_by_species_Mar2019!$A$2:$T$437,9,FALSE)</f>
        <v>9.3564290680000006</v>
      </c>
      <c r="X158" s="5">
        <f>VLOOKUP($B158,traits_by_species_Mar2019!$A$2:$T$437,10,FALSE)</f>
        <v>0.18453910500000001</v>
      </c>
      <c r="Y158" s="5">
        <f>VLOOKUP($B158,traits_by_species_Mar2019!$A$2:$T$437,11,FALSE)</f>
        <v>109.74717320000001</v>
      </c>
      <c r="Z158" s="5">
        <f>VLOOKUP($B158,traits_by_species_Mar2019!$A$2:$T$437,12,FALSE)</f>
        <v>14.71177655</v>
      </c>
      <c r="AA158" s="6">
        <f>VLOOKUP($B158,traits_by_species_Mar2019!$A$2:$T$437,13,FALSE)</f>
        <v>187</v>
      </c>
      <c r="AB158" s="5" t="str">
        <f>VLOOKUP($B158,traits_by_species_Mar2019!$A$2:$T$437,14,FALSE)</f>
        <v>Bathydemersal</v>
      </c>
      <c r="AC158" s="5" t="str">
        <f>VLOOKUP($B158,traits_by_species_Mar2019!$A$2:$T$437,15,FALSE)</f>
        <v>Black skate</v>
      </c>
      <c r="AD158" s="5">
        <f>VLOOKUP($B158,traits_by_species_Mar2019!$A$2:$T$437,16,FALSE)</f>
        <v>0</v>
      </c>
      <c r="AE158" s="5" t="str">
        <f>VLOOKUP($B158,traits_by_species_Mar2019!$A$2:$T$437,17,FALSE)</f>
        <v>Demersal</v>
      </c>
      <c r="AF158" s="5" t="str">
        <f>VLOOKUP($B158,traits_by_species_Mar2019!$A$2:$T$437,18,FALSE)</f>
        <v>Rajiformes</v>
      </c>
      <c r="AG158" s="5" t="str">
        <f>VLOOKUP($B158,traits_by_species_Mar2019!$A$2:$T$437,19,FALSE)</f>
        <v>Elasmobranchii</v>
      </c>
      <c r="AH158" s="5" t="str">
        <f>VLOOKUP($B158,traits_by_species_Mar2019!$A$2:$T$437,20,FALSE)</f>
        <v>Demersal</v>
      </c>
      <c r="AI158" s="5">
        <f>IF(ISNA(VLOOKUP($B158,traits_by_species_Mar2019!$A$2:$T$437,13,FALSE)),L158,VLOOKUP($B158,traits_by_species_Mar2019!$A$2:$T$437,13,FALSE))</f>
        <v>187</v>
      </c>
    </row>
    <row r="159" spans="1:35" s="4" customFormat="1" hidden="1" x14ac:dyDescent="0.25">
      <c r="A159" s="4">
        <v>105872</v>
      </c>
      <c r="B159" s="4" t="s">
        <v>562</v>
      </c>
      <c r="C159" s="4" t="s">
        <v>51</v>
      </c>
      <c r="D159" s="4" t="s">
        <v>19</v>
      </c>
      <c r="E159" s="4" t="s">
        <v>20</v>
      </c>
      <c r="F159" s="4" t="s">
        <v>44</v>
      </c>
      <c r="G159" s="4" t="s">
        <v>84</v>
      </c>
      <c r="H159" s="4" t="s">
        <v>85</v>
      </c>
      <c r="I159" s="4" t="s">
        <v>553</v>
      </c>
      <c r="J159" s="4" t="s">
        <v>33</v>
      </c>
      <c r="K159" s="4" t="s">
        <v>563</v>
      </c>
      <c r="L159" s="4">
        <v>150</v>
      </c>
      <c r="M159" s="4">
        <v>17</v>
      </c>
      <c r="N159" s="4">
        <v>5.9999999999999995E-4</v>
      </c>
      <c r="O159" s="4">
        <v>3.47</v>
      </c>
      <c r="P159" s="4" t="s">
        <v>35</v>
      </c>
      <c r="Q159" s="4" t="s">
        <v>73</v>
      </c>
      <c r="R159" s="4" t="s">
        <v>1682</v>
      </c>
      <c r="S159" s="5">
        <f>VLOOKUP($B159,traits_by_species_Mar2019!$A$2:$T$437,5,FALSE)</f>
        <v>179.71282049999999</v>
      </c>
      <c r="T159" s="5">
        <f>VLOOKUP($B159,traits_by_species_Mar2019!$A$2:$T$437,6,FALSE)</f>
        <v>9.6715419999999996E-2</v>
      </c>
      <c r="U159" s="5">
        <f>VLOOKUP($B159,traits_by_species_Mar2019!$A$2:$T$437,7,FALSE)</f>
        <v>27077.506799999999</v>
      </c>
      <c r="V159" s="5">
        <f>VLOOKUP($B159,traits_by_species_Mar2019!$A$2:$T$437,8,FALSE)</f>
        <v>10.94759346</v>
      </c>
      <c r="W159" s="5">
        <f>VLOOKUP($B159,traits_by_species_Mar2019!$A$2:$T$437,9,FALSE)</f>
        <v>5.9502940510000002</v>
      </c>
      <c r="X159" s="5">
        <f>VLOOKUP($B159,traits_by_species_Mar2019!$A$2:$T$437,10,FALSE)</f>
        <v>0.24495983099999999</v>
      </c>
      <c r="Y159" s="5">
        <f>VLOOKUP($B159,traits_by_species_Mar2019!$A$2:$T$437,11,FALSE)</f>
        <v>87.423603790000001</v>
      </c>
      <c r="Z159" s="5">
        <f>VLOOKUP($B159,traits_by_species_Mar2019!$A$2:$T$437,12,FALSE)</f>
        <v>15.70030725</v>
      </c>
      <c r="AA159" s="6">
        <f>VLOOKUP($B159,traits_by_species_Mar2019!$A$2:$T$437,13,FALSE)</f>
        <v>143</v>
      </c>
      <c r="AB159" s="5" t="str">
        <f>VLOOKUP($B159,traits_by_species_Mar2019!$A$2:$T$437,14,FALSE)</f>
        <v>Bathydemersal</v>
      </c>
      <c r="AC159" s="5" t="str">
        <f>VLOOKUP($B159,traits_by_species_Mar2019!$A$2:$T$437,15,FALSE)</f>
        <v>Longnosed skate</v>
      </c>
      <c r="AD159" s="5">
        <f>VLOOKUP($B159,traits_by_species_Mar2019!$A$2:$T$437,16,FALSE)</f>
        <v>0</v>
      </c>
      <c r="AE159" s="5" t="str">
        <f>VLOOKUP($B159,traits_by_species_Mar2019!$A$2:$T$437,17,FALSE)</f>
        <v>Demersal</v>
      </c>
      <c r="AF159" s="5" t="str">
        <f>VLOOKUP($B159,traits_by_species_Mar2019!$A$2:$T$437,18,FALSE)</f>
        <v>Rajiformes</v>
      </c>
      <c r="AG159" s="5" t="str">
        <f>VLOOKUP($B159,traits_by_species_Mar2019!$A$2:$T$437,19,FALSE)</f>
        <v>Elasmobranchii</v>
      </c>
      <c r="AH159" s="5" t="str">
        <f>VLOOKUP($B159,traits_by_species_Mar2019!$A$2:$T$437,20,FALSE)</f>
        <v>Demersal</v>
      </c>
      <c r="AI159" s="5">
        <f>IF(ISNA(VLOOKUP($B159,traits_by_species_Mar2019!$A$2:$T$437,13,FALSE)),L159,VLOOKUP($B159,traits_by_species_Mar2019!$A$2:$T$437,13,FALSE))</f>
        <v>143</v>
      </c>
    </row>
    <row r="160" spans="1:35" hidden="1" x14ac:dyDescent="0.25">
      <c r="A160">
        <v>126398</v>
      </c>
      <c r="B160" t="s">
        <v>564</v>
      </c>
      <c r="C160" t="s">
        <v>377</v>
      </c>
      <c r="D160" t="s">
        <v>19</v>
      </c>
      <c r="E160" t="s">
        <v>20</v>
      </c>
      <c r="F160" t="s">
        <v>21</v>
      </c>
      <c r="G160" t="s">
        <v>231</v>
      </c>
      <c r="H160" t="s">
        <v>565</v>
      </c>
      <c r="I160" t="s">
        <v>566</v>
      </c>
      <c r="J160" t="s">
        <v>33</v>
      </c>
      <c r="K160" t="s">
        <v>567</v>
      </c>
      <c r="L160">
        <v>27.6</v>
      </c>
      <c r="M160">
        <v>1.91</v>
      </c>
      <c r="N160">
        <v>1.9949999999999999E-2</v>
      </c>
      <c r="O160">
        <v>3.01</v>
      </c>
      <c r="P160" t="s">
        <v>210</v>
      </c>
      <c r="Q160" t="s">
        <v>27</v>
      </c>
      <c r="R160" t="s">
        <v>1695</v>
      </c>
      <c r="S160" s="1">
        <f>VLOOKUP($B160,traits_by_species_Mar2019!$A$2:$T$437,5,FALSE)</f>
        <v>29.485711080000002</v>
      </c>
      <c r="T160" s="1">
        <f>VLOOKUP($B160,traits_by_species_Mar2019!$A$2:$T$437,6,FALSE)</f>
        <v>0.30621795299999999</v>
      </c>
      <c r="U160" s="1">
        <f>VLOOKUP($B160,traits_by_species_Mar2019!$A$2:$T$437,7,FALSE)</f>
        <v>267.21364310000001</v>
      </c>
      <c r="V160" s="1">
        <f>VLOOKUP($B160,traits_by_species_Mar2019!$A$2:$T$437,8,FALSE)</f>
        <v>7.7319393700000001</v>
      </c>
      <c r="W160" s="1">
        <f>VLOOKUP($B160,traits_by_species_Mar2019!$A$2:$T$437,9,FALSE)</f>
        <v>2.667259252</v>
      </c>
      <c r="X160" s="1">
        <f>VLOOKUP($B160,traits_by_species_Mar2019!$A$2:$T$437,10,FALSE)</f>
        <v>0.67508287099999997</v>
      </c>
      <c r="Y160" s="1">
        <f>VLOOKUP($B160,traits_by_species_Mar2019!$A$2:$T$437,11,FALSE)</f>
        <v>16.86864418</v>
      </c>
      <c r="Z160" s="1">
        <f>VLOOKUP($B160,traits_by_species_Mar2019!$A$2:$T$437,12,FALSE)</f>
        <v>16.7782144</v>
      </c>
      <c r="AA160" s="3">
        <f>VLOOKUP($B160,traits_by_species_Mar2019!$A$2:$T$437,13,FALSE)</f>
        <v>10</v>
      </c>
      <c r="AB160" s="1" t="str">
        <f>VLOOKUP($B160,traits_by_species_Mar2019!$A$2:$T$437,14,FALSE)</f>
        <v>Bathypelagic</v>
      </c>
      <c r="AC160" s="1" t="str">
        <f>VLOOKUP($B160,traits_by_species_Mar2019!$A$2:$T$437,15,FALSE)</f>
        <v>Silver spinyfin</v>
      </c>
      <c r="AD160" s="1">
        <f>VLOOKUP($B160,traits_by_species_Mar2019!$A$2:$T$437,16,FALSE)</f>
        <v>0</v>
      </c>
      <c r="AE160" s="1" t="str">
        <f>VLOOKUP($B160,traits_by_species_Mar2019!$A$2:$T$437,17,FALSE)</f>
        <v>Demersal</v>
      </c>
      <c r="AF160" s="1" t="str">
        <f>VLOOKUP($B160,traits_by_species_Mar2019!$A$2:$T$437,18,FALSE)</f>
        <v>Beryciformes</v>
      </c>
      <c r="AG160" s="1" t="str">
        <f>VLOOKUP($B160,traits_by_species_Mar2019!$A$2:$T$437,19,FALSE)</f>
        <v>Other</v>
      </c>
      <c r="AH160" s="1" t="str">
        <f>VLOOKUP($B160,traits_by_species_Mar2019!$A$2:$T$437,20,FALSE)</f>
        <v>Pelagic</v>
      </c>
      <c r="AI160" s="1">
        <f>IF(ISNA(VLOOKUP($B160,traits_by_species_Mar2019!$A$2:$T$437,13,FALSE)),L160,VLOOKUP($B160,traits_by_species_Mar2019!$A$2:$T$437,13,FALSE))</f>
        <v>10</v>
      </c>
    </row>
    <row r="161" spans="1:35" hidden="1" x14ac:dyDescent="0.25">
      <c r="A161">
        <v>126321</v>
      </c>
      <c r="B161" t="s">
        <v>568</v>
      </c>
      <c r="C161" t="s">
        <v>124</v>
      </c>
      <c r="D161" t="s">
        <v>19</v>
      </c>
      <c r="E161" t="s">
        <v>20</v>
      </c>
      <c r="F161" t="s">
        <v>21</v>
      </c>
      <c r="G161" t="s">
        <v>105</v>
      </c>
      <c r="H161" t="s">
        <v>569</v>
      </c>
      <c r="I161" t="s">
        <v>570</v>
      </c>
      <c r="J161" t="s">
        <v>33</v>
      </c>
      <c r="K161" t="s">
        <v>571</v>
      </c>
      <c r="L161">
        <v>30</v>
      </c>
      <c r="M161">
        <v>6.11</v>
      </c>
      <c r="N161">
        <v>1.0200000000000001E-3</v>
      </c>
      <c r="O161">
        <v>3.06</v>
      </c>
      <c r="P161" t="s">
        <v>210</v>
      </c>
      <c r="Q161" t="s">
        <v>27</v>
      </c>
      <c r="R161" t="s">
        <v>27</v>
      </c>
      <c r="S161" s="1">
        <f>VLOOKUP($B161,traits_by_species_Mar2019!$A$2:$T$437,5,FALSE)</f>
        <v>94.107014190000001</v>
      </c>
      <c r="T161" s="1">
        <f>VLOOKUP($B161,traits_by_species_Mar2019!$A$2:$T$437,6,FALSE)</f>
        <v>0.209076224</v>
      </c>
      <c r="U161" s="1">
        <f>VLOOKUP($B161,traits_by_species_Mar2019!$A$2:$T$437,7,FALSE)</f>
        <v>4288.1874900000003</v>
      </c>
      <c r="V161" s="1">
        <f>VLOOKUP($B161,traits_by_species_Mar2019!$A$2:$T$437,8,FALSE)</f>
        <v>12.24451535</v>
      </c>
      <c r="W161" s="1">
        <f>VLOOKUP($B161,traits_by_species_Mar2019!$A$2:$T$437,9,FALSE)</f>
        <v>3.6408250390000001</v>
      </c>
      <c r="X161" s="1">
        <f>VLOOKUP($B161,traits_by_species_Mar2019!$A$2:$T$437,10,FALSE)</f>
        <v>0.34614086199999999</v>
      </c>
      <c r="Y161" s="1">
        <f>VLOOKUP($B161,traits_by_species_Mar2019!$A$2:$T$437,11,FALSE)</f>
        <v>48.074610509999999</v>
      </c>
      <c r="Z161" s="1">
        <f>VLOOKUP($B161,traits_by_species_Mar2019!$A$2:$T$437,12,FALSE)</f>
        <v>12.570180669999999</v>
      </c>
      <c r="AA161" s="3">
        <f>VLOOKUP($B161,traits_by_species_Mar2019!$A$2:$T$437,13,FALSE)</f>
        <v>23</v>
      </c>
      <c r="AB161" s="1" t="str">
        <f>VLOOKUP($B161,traits_by_species_Mar2019!$A$2:$T$437,14,FALSE)</f>
        <v>Benthopelagic</v>
      </c>
      <c r="AC161" s="1" t="str">
        <f>VLOOKUP($B161,traits_by_species_Mar2019!$A$2:$T$437,15,FALSE)</f>
        <v>Pignosed arrowtooth eel</v>
      </c>
      <c r="AD161" s="1">
        <f>VLOOKUP($B161,traits_by_species_Mar2019!$A$2:$T$437,16,FALSE)</f>
        <v>0</v>
      </c>
      <c r="AE161" s="1" t="str">
        <f>VLOOKUP($B161,traits_by_species_Mar2019!$A$2:$T$437,17,FALSE)</f>
        <v>Demersal</v>
      </c>
      <c r="AF161" s="1" t="str">
        <f>VLOOKUP($B161,traits_by_species_Mar2019!$A$2:$T$437,18,FALSE)</f>
        <v>Anguilliformes</v>
      </c>
      <c r="AG161" s="1" t="str">
        <f>VLOOKUP($B161,traits_by_species_Mar2019!$A$2:$T$437,19,FALSE)</f>
        <v>Other</v>
      </c>
      <c r="AH161" s="1" t="str">
        <f>VLOOKUP($B161,traits_by_species_Mar2019!$A$2:$T$437,20,FALSE)</f>
        <v>Other</v>
      </c>
      <c r="AI161" s="1">
        <f>IF(ISNA(VLOOKUP($B161,traits_by_species_Mar2019!$A$2:$T$437,13,FALSE)),L161,VLOOKUP($B161,traits_by_species_Mar2019!$A$2:$T$437,13,FALSE))</f>
        <v>23</v>
      </c>
    </row>
    <row r="162" spans="1:35" hidden="1" x14ac:dyDescent="0.25">
      <c r="A162">
        <v>150629</v>
      </c>
      <c r="B162" t="s">
        <v>572</v>
      </c>
      <c r="C162" t="s">
        <v>573</v>
      </c>
      <c r="D162" t="s">
        <v>19</v>
      </c>
      <c r="E162" t="s">
        <v>20</v>
      </c>
      <c r="F162" t="s">
        <v>21</v>
      </c>
      <c r="G162" t="s">
        <v>30</v>
      </c>
      <c r="H162" t="s">
        <v>574</v>
      </c>
      <c r="I162" t="s">
        <v>572</v>
      </c>
      <c r="J162" t="s">
        <v>24</v>
      </c>
      <c r="K162" t="s">
        <v>25</v>
      </c>
      <c r="L162">
        <v>15</v>
      </c>
      <c r="M162">
        <v>0</v>
      </c>
      <c r="N162">
        <v>1.0500000000000001E-2</v>
      </c>
      <c r="O162">
        <v>3.05</v>
      </c>
      <c r="P162" t="s">
        <v>61</v>
      </c>
      <c r="Q162" t="s">
        <v>27</v>
      </c>
      <c r="R162" t="s">
        <v>1682</v>
      </c>
      <c r="S162" s="7">
        <f>S163</f>
        <v>38.591116900000003</v>
      </c>
      <c r="T162" s="7">
        <f t="shared" ref="T162:AI162" si="38">T163</f>
        <v>0.352035021</v>
      </c>
      <c r="U162" s="7">
        <f t="shared" si="38"/>
        <v>627.08228650000001</v>
      </c>
      <c r="V162" s="7">
        <f t="shared" si="38"/>
        <v>9.3933637020000003</v>
      </c>
      <c r="W162" s="7">
        <f t="shared" si="38"/>
        <v>2.2830931149999998</v>
      </c>
      <c r="X162" s="7">
        <f t="shared" si="38"/>
        <v>0.58258206599999995</v>
      </c>
      <c r="Y162" s="7">
        <f t="shared" si="38"/>
        <v>21.373183789999999</v>
      </c>
      <c r="Z162" s="7">
        <f t="shared" si="38"/>
        <v>19.624155049999999</v>
      </c>
      <c r="AA162" s="7">
        <f t="shared" si="38"/>
        <v>21</v>
      </c>
      <c r="AB162" s="7" t="str">
        <f t="shared" si="38"/>
        <v>Demersal</v>
      </c>
      <c r="AC162" s="7" t="str">
        <f t="shared" si="38"/>
        <v>Lesser weever</v>
      </c>
      <c r="AD162" s="7" t="str">
        <f t="shared" si="38"/>
        <v>Demersal</v>
      </c>
      <c r="AE162" s="7" t="str">
        <f t="shared" si="38"/>
        <v>Demersal</v>
      </c>
      <c r="AF162" s="7" t="str">
        <f t="shared" si="38"/>
        <v>Perciformes</v>
      </c>
      <c r="AG162" s="7" t="str">
        <f t="shared" si="38"/>
        <v>Other</v>
      </c>
      <c r="AH162" s="7" t="str">
        <f t="shared" si="38"/>
        <v>Demersal</v>
      </c>
      <c r="AI162" s="7">
        <f t="shared" si="38"/>
        <v>21</v>
      </c>
    </row>
    <row r="163" spans="1:35" hidden="1" x14ac:dyDescent="0.25">
      <c r="A163">
        <v>150630</v>
      </c>
      <c r="B163" t="s">
        <v>575</v>
      </c>
      <c r="C163" t="s">
        <v>155</v>
      </c>
      <c r="D163" t="s">
        <v>19</v>
      </c>
      <c r="E163" t="s">
        <v>20</v>
      </c>
      <c r="F163" t="s">
        <v>21</v>
      </c>
      <c r="G163" t="s">
        <v>30</v>
      </c>
      <c r="H163" t="s">
        <v>574</v>
      </c>
      <c r="I163" t="s">
        <v>572</v>
      </c>
      <c r="J163" t="s">
        <v>33</v>
      </c>
      <c r="K163" t="s">
        <v>576</v>
      </c>
      <c r="L163">
        <v>15</v>
      </c>
      <c r="M163">
        <v>1.5</v>
      </c>
      <c r="N163">
        <v>1.0500000000000001E-2</v>
      </c>
      <c r="O163">
        <v>3.05</v>
      </c>
      <c r="P163" t="s">
        <v>35</v>
      </c>
      <c r="Q163" t="s">
        <v>27</v>
      </c>
      <c r="R163" t="s">
        <v>1682</v>
      </c>
      <c r="S163" s="1">
        <f>VLOOKUP($B163,traits_by_species_Mar2019!$A$2:$T$437,5,FALSE)</f>
        <v>38.591116900000003</v>
      </c>
      <c r="T163" s="1">
        <f>VLOOKUP($B163,traits_by_species_Mar2019!$A$2:$T$437,6,FALSE)</f>
        <v>0.352035021</v>
      </c>
      <c r="U163" s="1">
        <f>VLOOKUP($B163,traits_by_species_Mar2019!$A$2:$T$437,7,FALSE)</f>
        <v>627.08228650000001</v>
      </c>
      <c r="V163" s="1">
        <f>VLOOKUP($B163,traits_by_species_Mar2019!$A$2:$T$437,8,FALSE)</f>
        <v>9.3933637020000003</v>
      </c>
      <c r="W163" s="1">
        <f>VLOOKUP($B163,traits_by_species_Mar2019!$A$2:$T$437,9,FALSE)</f>
        <v>2.2830931149999998</v>
      </c>
      <c r="X163" s="1">
        <f>VLOOKUP($B163,traits_by_species_Mar2019!$A$2:$T$437,10,FALSE)</f>
        <v>0.58258206599999995</v>
      </c>
      <c r="Y163" s="1">
        <f>VLOOKUP($B163,traits_by_species_Mar2019!$A$2:$T$437,11,FALSE)</f>
        <v>21.373183789999999</v>
      </c>
      <c r="Z163" s="1">
        <f>VLOOKUP($B163,traits_by_species_Mar2019!$A$2:$T$437,12,FALSE)</f>
        <v>19.624155049999999</v>
      </c>
      <c r="AA163" s="3">
        <f>VLOOKUP($B163,traits_by_species_Mar2019!$A$2:$T$437,13,FALSE)</f>
        <v>21</v>
      </c>
      <c r="AB163" s="1" t="str">
        <f>VLOOKUP($B163,traits_by_species_Mar2019!$A$2:$T$437,14,FALSE)</f>
        <v>Demersal</v>
      </c>
      <c r="AC163" s="1" t="str">
        <f>VLOOKUP($B163,traits_by_species_Mar2019!$A$2:$T$437,15,FALSE)</f>
        <v>Lesser weever</v>
      </c>
      <c r="AD163" s="1" t="str">
        <f>VLOOKUP($B163,traits_by_species_Mar2019!$A$2:$T$437,16,FALSE)</f>
        <v>Demersal</v>
      </c>
      <c r="AE163" s="1" t="str">
        <f>VLOOKUP($B163,traits_by_species_Mar2019!$A$2:$T$437,17,FALSE)</f>
        <v>Demersal</v>
      </c>
      <c r="AF163" s="1" t="str">
        <f>VLOOKUP($B163,traits_by_species_Mar2019!$A$2:$T$437,18,FALSE)</f>
        <v>Perciformes</v>
      </c>
      <c r="AG163" s="1" t="str">
        <f>VLOOKUP($B163,traits_by_species_Mar2019!$A$2:$T$437,19,FALSE)</f>
        <v>Other</v>
      </c>
      <c r="AH163" s="1" t="str">
        <f>VLOOKUP($B163,traits_by_species_Mar2019!$A$2:$T$437,20,FALSE)</f>
        <v>Demersal</v>
      </c>
      <c r="AI163" s="1">
        <f>IF(ISNA(VLOOKUP($B163,traits_by_species_Mar2019!$A$2:$T$437,13,FALSE)),L163,VLOOKUP($B163,traits_by_species_Mar2019!$A$2:$T$437,13,FALSE))</f>
        <v>21</v>
      </c>
    </row>
    <row r="164" spans="1:35" hidden="1" x14ac:dyDescent="0.25">
      <c r="A164">
        <v>126662</v>
      </c>
      <c r="B164" t="s">
        <v>577</v>
      </c>
      <c r="C164" t="s">
        <v>155</v>
      </c>
      <c r="D164" t="s">
        <v>19</v>
      </c>
      <c r="E164" t="s">
        <v>20</v>
      </c>
      <c r="F164" t="s">
        <v>21</v>
      </c>
      <c r="G164" t="s">
        <v>206</v>
      </c>
      <c r="H164" t="s">
        <v>309</v>
      </c>
      <c r="I164" t="s">
        <v>578</v>
      </c>
      <c r="J164" t="s">
        <v>33</v>
      </c>
      <c r="K164" t="s">
        <v>579</v>
      </c>
      <c r="L164">
        <v>17</v>
      </c>
      <c r="M164">
        <v>6.98</v>
      </c>
      <c r="N164">
        <v>1.0200000000000001E-3</v>
      </c>
      <c r="O164">
        <v>3.06</v>
      </c>
      <c r="P164" t="s">
        <v>210</v>
      </c>
      <c r="Q164" t="s">
        <v>27</v>
      </c>
      <c r="R164" t="s">
        <v>1682</v>
      </c>
      <c r="S164" s="1">
        <f>VLOOKUP($B164,traits_by_species_Mar2019!$A$2:$T$437,5,FALSE)</f>
        <v>36.855349029999999</v>
      </c>
      <c r="T164" s="1">
        <f>VLOOKUP($B164,traits_by_species_Mar2019!$A$2:$T$437,6,FALSE)</f>
        <v>0.32089184100000001</v>
      </c>
      <c r="U164" s="1">
        <f>VLOOKUP($B164,traits_by_species_Mar2019!$A$2:$T$437,7,FALSE)</f>
        <v>379.17638460000001</v>
      </c>
      <c r="V164" s="1">
        <f>VLOOKUP($B164,traits_by_species_Mar2019!$A$2:$T$437,8,FALSE)</f>
        <v>8.7353818069999996</v>
      </c>
      <c r="W164" s="1">
        <f>VLOOKUP($B164,traits_by_species_Mar2019!$A$2:$T$437,9,FALSE)</f>
        <v>2.5273573859999998</v>
      </c>
      <c r="X164" s="1">
        <f>VLOOKUP($B164,traits_by_species_Mar2019!$A$2:$T$437,10,FALSE)</f>
        <v>0.55662236200000004</v>
      </c>
      <c r="Y164" s="1">
        <f>VLOOKUP($B164,traits_by_species_Mar2019!$A$2:$T$437,11,FALSE)</f>
        <v>20.819943259999999</v>
      </c>
      <c r="Z164" s="1">
        <f>VLOOKUP($B164,traits_by_species_Mar2019!$A$2:$T$437,12,FALSE)</f>
        <v>14.82918514</v>
      </c>
      <c r="AA164" s="3">
        <f>VLOOKUP($B164,traits_by_species_Mar2019!$A$2:$T$437,13,FALSE)</f>
        <v>23</v>
      </c>
      <c r="AB164" s="1" t="str">
        <f>VLOOKUP($B164,traits_by_species_Mar2019!$A$2:$T$437,14,FALSE)</f>
        <v>Demersal</v>
      </c>
      <c r="AC164" s="1" t="str">
        <f>VLOOKUP($B164,traits_by_species_Mar2019!$A$2:$T$437,15,FALSE)</f>
        <v>Pearlfish</v>
      </c>
      <c r="AD164" s="1">
        <f>VLOOKUP($B164,traits_by_species_Mar2019!$A$2:$T$437,16,FALSE)</f>
        <v>0</v>
      </c>
      <c r="AE164" s="1" t="str">
        <f>VLOOKUP($B164,traits_by_species_Mar2019!$A$2:$T$437,17,FALSE)</f>
        <v>Demersal</v>
      </c>
      <c r="AF164" s="1" t="str">
        <f>VLOOKUP($B164,traits_by_species_Mar2019!$A$2:$T$437,18,FALSE)</f>
        <v>Ophidiiformes</v>
      </c>
      <c r="AG164" s="1" t="str">
        <f>VLOOKUP($B164,traits_by_species_Mar2019!$A$2:$T$437,19,FALSE)</f>
        <v>Other</v>
      </c>
      <c r="AH164" s="1" t="str">
        <f>VLOOKUP($B164,traits_by_species_Mar2019!$A$2:$T$437,20,FALSE)</f>
        <v>Demersal</v>
      </c>
      <c r="AI164" s="1">
        <f>IF(ISNA(VLOOKUP($B164,traits_by_species_Mar2019!$A$2:$T$437,13,FALSE)),L164,VLOOKUP($B164,traits_by_species_Mar2019!$A$2:$T$437,13,FALSE))</f>
        <v>23</v>
      </c>
    </row>
    <row r="165" spans="1:35" hidden="1" x14ac:dyDescent="0.25">
      <c r="A165">
        <v>126663</v>
      </c>
      <c r="B165" t="s">
        <v>580</v>
      </c>
      <c r="C165" t="s">
        <v>581</v>
      </c>
      <c r="D165" t="s">
        <v>19</v>
      </c>
      <c r="E165" t="s">
        <v>20</v>
      </c>
      <c r="F165" t="s">
        <v>21</v>
      </c>
      <c r="G165" t="s">
        <v>206</v>
      </c>
      <c r="H165" t="s">
        <v>309</v>
      </c>
      <c r="I165" t="s">
        <v>578</v>
      </c>
      <c r="J165" t="s">
        <v>33</v>
      </c>
      <c r="K165" t="s">
        <v>579</v>
      </c>
      <c r="L165">
        <v>30</v>
      </c>
      <c r="M165">
        <v>7.6</v>
      </c>
      <c r="N165">
        <v>0.01</v>
      </c>
      <c r="O165">
        <v>2.34</v>
      </c>
      <c r="P165" t="s">
        <v>56</v>
      </c>
      <c r="Q165" t="s">
        <v>27</v>
      </c>
      <c r="R165" t="s">
        <v>1682</v>
      </c>
      <c r="S165" s="1">
        <f>VLOOKUP($B165,traits_by_species_Mar2019!$A$2:$T$437,5,FALSE)</f>
        <v>36.855349029999999</v>
      </c>
      <c r="T165" s="1">
        <f>VLOOKUP($B165,traits_by_species_Mar2019!$A$2:$T$437,6,FALSE)</f>
        <v>0.32089184100000001</v>
      </c>
      <c r="U165" s="1">
        <f>VLOOKUP($B165,traits_by_species_Mar2019!$A$2:$T$437,7,FALSE)</f>
        <v>379.17638460000001</v>
      </c>
      <c r="V165" s="1">
        <f>VLOOKUP($B165,traits_by_species_Mar2019!$A$2:$T$437,8,FALSE)</f>
        <v>8.7353818069999996</v>
      </c>
      <c r="W165" s="1">
        <f>VLOOKUP($B165,traits_by_species_Mar2019!$A$2:$T$437,9,FALSE)</f>
        <v>2.5273573859999998</v>
      </c>
      <c r="X165" s="1">
        <f>VLOOKUP($B165,traits_by_species_Mar2019!$A$2:$T$437,10,FALSE)</f>
        <v>0.55662236200000004</v>
      </c>
      <c r="Y165" s="1">
        <f>VLOOKUP($B165,traits_by_species_Mar2019!$A$2:$T$437,11,FALSE)</f>
        <v>20.819943259999999</v>
      </c>
      <c r="Z165" s="1">
        <f>VLOOKUP($B165,traits_by_species_Mar2019!$A$2:$T$437,12,FALSE)</f>
        <v>14.82918514</v>
      </c>
      <c r="AA165" s="3">
        <f>VLOOKUP($B165,traits_by_species_Mar2019!$A$2:$T$437,13,FALSE)</f>
        <v>42</v>
      </c>
      <c r="AB165" s="1" t="str">
        <f>VLOOKUP($B165,traits_by_species_Mar2019!$A$2:$T$437,14,FALSE)</f>
        <v>Bathydemersal</v>
      </c>
      <c r="AC165" s="1" t="str">
        <f>VLOOKUP($B165,traits_by_species_Mar2019!$A$2:$T$437,15,FALSE)</f>
        <v>Pearlfish</v>
      </c>
      <c r="AD165" s="1" t="str">
        <f>VLOOKUP($B165,traits_by_species_Mar2019!$A$2:$T$437,16,FALSE)</f>
        <v>Demersal</v>
      </c>
      <c r="AE165" s="1" t="str">
        <f>VLOOKUP($B165,traits_by_species_Mar2019!$A$2:$T$437,17,FALSE)</f>
        <v>Demersal</v>
      </c>
      <c r="AF165" s="1" t="str">
        <f>VLOOKUP($B165,traits_by_species_Mar2019!$A$2:$T$437,18,FALSE)</f>
        <v>Ophidiiformes</v>
      </c>
      <c r="AG165" s="1" t="str">
        <f>VLOOKUP($B165,traits_by_species_Mar2019!$A$2:$T$437,19,FALSE)</f>
        <v>Other</v>
      </c>
      <c r="AH165" s="1" t="str">
        <f>VLOOKUP($B165,traits_by_species_Mar2019!$A$2:$T$437,20,FALSE)</f>
        <v>Demersal</v>
      </c>
      <c r="AI165" s="1">
        <f>IF(ISNA(VLOOKUP($B165,traits_by_species_Mar2019!$A$2:$T$437,13,FALSE)),L165,VLOOKUP($B165,traits_by_species_Mar2019!$A$2:$T$437,13,FALSE))</f>
        <v>42</v>
      </c>
    </row>
    <row r="166" spans="1:35" hidden="1" x14ac:dyDescent="0.25">
      <c r="A166">
        <v>127340</v>
      </c>
      <c r="B166" t="s">
        <v>582</v>
      </c>
      <c r="C166" t="s">
        <v>583</v>
      </c>
      <c r="D166" t="s">
        <v>19</v>
      </c>
      <c r="E166" t="s">
        <v>20</v>
      </c>
      <c r="F166" t="s">
        <v>21</v>
      </c>
      <c r="G166" t="s">
        <v>144</v>
      </c>
      <c r="H166" t="s">
        <v>253</v>
      </c>
      <c r="I166" t="s">
        <v>584</v>
      </c>
      <c r="J166" t="s">
        <v>33</v>
      </c>
      <c r="K166" t="s">
        <v>585</v>
      </c>
      <c r="L166">
        <v>36.799999999999997</v>
      </c>
      <c r="M166">
        <v>2.16</v>
      </c>
      <c r="N166">
        <v>3.8899999999999998E-3</v>
      </c>
      <c r="O166">
        <v>3.12</v>
      </c>
      <c r="P166" t="s">
        <v>210</v>
      </c>
      <c r="Q166" t="s">
        <v>27</v>
      </c>
      <c r="R166" t="s">
        <v>1695</v>
      </c>
      <c r="S166" s="1">
        <f>VLOOKUP($B166,traits_by_species_Mar2019!$A$2:$T$437,5,FALSE)</f>
        <v>23.539756709999999</v>
      </c>
      <c r="T166" s="1">
        <f>VLOOKUP($B166,traits_by_species_Mar2019!$A$2:$T$437,6,FALSE)</f>
        <v>0.42380031299999998</v>
      </c>
      <c r="U166" s="1">
        <f>VLOOKUP($B166,traits_by_species_Mar2019!$A$2:$T$437,7,FALSE)</f>
        <v>85.869456880000001</v>
      </c>
      <c r="V166" s="1">
        <f>VLOOKUP($B166,traits_by_species_Mar2019!$A$2:$T$437,8,FALSE)</f>
        <v>6.2735505910000002</v>
      </c>
      <c r="W166" s="1">
        <f>VLOOKUP($B166,traits_by_species_Mar2019!$A$2:$T$437,9,FALSE)</f>
        <v>1.825042802</v>
      </c>
      <c r="X166" s="1">
        <f>VLOOKUP($B166,traits_by_species_Mar2019!$A$2:$T$437,10,FALSE)</f>
        <v>0.66876808700000001</v>
      </c>
      <c r="Y166" s="1">
        <f>VLOOKUP($B166,traits_by_species_Mar2019!$A$2:$T$437,11,FALSE)</f>
        <v>14.26973939</v>
      </c>
      <c r="Z166" s="1">
        <f>VLOOKUP($B166,traits_by_species_Mar2019!$A$2:$T$437,12,FALSE)</f>
        <v>7.2395423320000001</v>
      </c>
      <c r="AA166" s="3">
        <f>VLOOKUP($B166,traits_by_species_Mar2019!$A$2:$T$437,13,FALSE)</f>
        <v>21</v>
      </c>
      <c r="AB166" s="1" t="str">
        <f>VLOOKUP($B166,traits_by_species_Mar2019!$A$2:$T$437,14,FALSE)</f>
        <v>Bathypelagic</v>
      </c>
      <c r="AC166" s="1" t="str">
        <f>VLOOKUP($B166,traits_by_species_Mar2019!$A$2:$T$437,15,FALSE)</f>
        <v>Threadfin dragonfish</v>
      </c>
      <c r="AD166" s="1">
        <f>VLOOKUP($B166,traits_by_species_Mar2019!$A$2:$T$437,16,FALSE)</f>
        <v>0</v>
      </c>
      <c r="AE166" s="1" t="str">
        <f>VLOOKUP($B166,traits_by_species_Mar2019!$A$2:$T$437,17,FALSE)</f>
        <v>Demersal</v>
      </c>
      <c r="AF166" s="1" t="str">
        <f>VLOOKUP($B166,traits_by_species_Mar2019!$A$2:$T$437,18,FALSE)</f>
        <v>Stomiiformes</v>
      </c>
      <c r="AG166" s="1" t="str">
        <f>VLOOKUP($B166,traits_by_species_Mar2019!$A$2:$T$437,19,FALSE)</f>
        <v>Other</v>
      </c>
      <c r="AH166" s="1" t="str">
        <f>VLOOKUP($B166,traits_by_species_Mar2019!$A$2:$T$437,20,FALSE)</f>
        <v>Pelagic</v>
      </c>
      <c r="AI166" s="1">
        <f>IF(ISNA(VLOOKUP($B166,traits_by_species_Mar2019!$A$2:$T$437,13,FALSE)),L166,VLOOKUP($B166,traits_by_species_Mar2019!$A$2:$T$437,13,FALSE))</f>
        <v>21</v>
      </c>
    </row>
    <row r="167" spans="1:35" hidden="1" x14ac:dyDescent="0.25">
      <c r="A167">
        <v>126600</v>
      </c>
      <c r="B167" t="s">
        <v>586</v>
      </c>
      <c r="C167" t="s">
        <v>587</v>
      </c>
      <c r="D167" t="s">
        <v>19</v>
      </c>
      <c r="E167" t="s">
        <v>20</v>
      </c>
      <c r="F167" t="s">
        <v>21</v>
      </c>
      <c r="G167" t="s">
        <v>226</v>
      </c>
      <c r="H167" t="s">
        <v>227</v>
      </c>
      <c r="I167" t="s">
        <v>588</v>
      </c>
      <c r="J167" t="s">
        <v>33</v>
      </c>
      <c r="K167" t="s">
        <v>589</v>
      </c>
      <c r="L167">
        <v>8.1999999999999993</v>
      </c>
      <c r="M167">
        <v>1.36</v>
      </c>
      <c r="N167">
        <v>3.8899999999999998E-3</v>
      </c>
      <c r="O167">
        <v>3.12</v>
      </c>
      <c r="P167" t="s">
        <v>49</v>
      </c>
      <c r="Q167" t="s">
        <v>27</v>
      </c>
      <c r="R167" t="s">
        <v>1695</v>
      </c>
      <c r="S167" s="1">
        <f>VLOOKUP($B167,traits_by_species_Mar2019!$A$2:$T$437,5,FALSE)</f>
        <v>6.6607742319999996</v>
      </c>
      <c r="T167" s="1">
        <f>VLOOKUP($B167,traits_by_species_Mar2019!$A$2:$T$437,6,FALSE)</f>
        <v>1.0955117009999999</v>
      </c>
      <c r="U167" s="1">
        <f>VLOOKUP($B167,traits_by_species_Mar2019!$A$2:$T$437,7,FALSE)</f>
        <v>2.7557356799999999</v>
      </c>
      <c r="V167" s="1">
        <f>VLOOKUP($B167,traits_by_species_Mar2019!$A$2:$T$437,8,FALSE)</f>
        <v>2.3415302200000001</v>
      </c>
      <c r="W167" s="1">
        <f>VLOOKUP($B167,traits_by_species_Mar2019!$A$2:$T$437,9,FALSE)</f>
        <v>0.71740122200000001</v>
      </c>
      <c r="X167" s="1">
        <f>VLOOKUP($B167,traits_by_species_Mar2019!$A$2:$T$437,10,FALSE)</f>
        <v>2.3754547019999999</v>
      </c>
      <c r="Y167" s="1">
        <f>VLOOKUP($B167,traits_by_species_Mar2019!$A$2:$T$437,11,FALSE)</f>
        <v>4.1931898739999998</v>
      </c>
      <c r="Z167" s="1">
        <f>VLOOKUP($B167,traits_by_species_Mar2019!$A$2:$T$437,12,FALSE)</f>
        <v>16.300708100000001</v>
      </c>
      <c r="AA167" s="3">
        <f>VLOOKUP($B167,traits_by_species_Mar2019!$A$2:$T$437,13,FALSE)</f>
        <v>6</v>
      </c>
      <c r="AB167" s="1" t="str">
        <f>VLOOKUP($B167,traits_by_species_Mar2019!$A$2:$T$437,14,FALSE)</f>
        <v>Bathypelagic</v>
      </c>
      <c r="AC167" s="1" t="str">
        <f>VLOOKUP($B167,traits_by_species_Mar2019!$A$2:$T$437,15,FALSE)</f>
        <v>Electric lanternfish</v>
      </c>
      <c r="AD167" s="1">
        <f>VLOOKUP($B167,traits_by_species_Mar2019!$A$2:$T$437,16,FALSE)</f>
        <v>0</v>
      </c>
      <c r="AE167" s="1" t="str">
        <f>VLOOKUP($B167,traits_by_species_Mar2019!$A$2:$T$437,17,FALSE)</f>
        <v>Pelagic</v>
      </c>
      <c r="AF167" s="1" t="str">
        <f>VLOOKUP($B167,traits_by_species_Mar2019!$A$2:$T$437,18,FALSE)</f>
        <v>Myctophiformes</v>
      </c>
      <c r="AG167" s="1" t="str">
        <f>VLOOKUP($B167,traits_by_species_Mar2019!$A$2:$T$437,19,FALSE)</f>
        <v>Other</v>
      </c>
      <c r="AH167" s="1" t="str">
        <f>VLOOKUP($B167,traits_by_species_Mar2019!$A$2:$T$437,20,FALSE)</f>
        <v>Pelagic</v>
      </c>
      <c r="AI167" s="1">
        <f>IF(ISNA(VLOOKUP($B167,traits_by_species_Mar2019!$A$2:$T$437,13,FALSE)),L167,VLOOKUP($B167,traits_by_species_Mar2019!$A$2:$T$437,13,FALSE))</f>
        <v>6</v>
      </c>
    </row>
    <row r="168" spans="1:35" hidden="1" x14ac:dyDescent="0.25">
      <c r="A168">
        <v>126450</v>
      </c>
      <c r="B168" t="s">
        <v>590</v>
      </c>
      <c r="C168" t="s">
        <v>591</v>
      </c>
      <c r="D168" t="s">
        <v>19</v>
      </c>
      <c r="E168" t="s">
        <v>20</v>
      </c>
      <c r="F168" t="s">
        <v>21</v>
      </c>
      <c r="G168" t="s">
        <v>268</v>
      </c>
      <c r="H168" t="s">
        <v>269</v>
      </c>
      <c r="I168" t="s">
        <v>592</v>
      </c>
      <c r="J168" t="s">
        <v>33</v>
      </c>
      <c r="K168" t="s">
        <v>593</v>
      </c>
      <c r="L168">
        <v>41</v>
      </c>
      <c r="M168">
        <v>3.2</v>
      </c>
      <c r="N168">
        <v>3.5000000000000001E-3</v>
      </c>
      <c r="O168">
        <v>3.1059999999999999</v>
      </c>
      <c r="P168" t="s">
        <v>35</v>
      </c>
      <c r="Q168" t="s">
        <v>27</v>
      </c>
      <c r="R168" t="s">
        <v>1682</v>
      </c>
      <c r="S168" s="1">
        <f>VLOOKUP($B168,traits_by_species_Mar2019!$A$2:$T$437,5,FALSE)</f>
        <v>37.251707109999998</v>
      </c>
      <c r="T168" s="1">
        <f>VLOOKUP($B168,traits_by_species_Mar2019!$A$2:$T$437,6,FALSE)</f>
        <v>0.243394999</v>
      </c>
      <c r="U168" s="1">
        <f>VLOOKUP($B168,traits_by_species_Mar2019!$A$2:$T$437,7,FALSE)</f>
        <v>507.60933979999999</v>
      </c>
      <c r="V168" s="1">
        <f>VLOOKUP($B168,traits_by_species_Mar2019!$A$2:$T$437,8,FALSE)</f>
        <v>10.0510792</v>
      </c>
      <c r="W168" s="1">
        <f>VLOOKUP($B168,traits_by_species_Mar2019!$A$2:$T$437,9,FALSE)</f>
        <v>3.4751132189999998</v>
      </c>
      <c r="X168" s="1">
        <f>VLOOKUP($B168,traits_by_species_Mar2019!$A$2:$T$437,10,FALSE)</f>
        <v>0.47518698500000001</v>
      </c>
      <c r="Y168" s="1">
        <f>VLOOKUP($B168,traits_by_species_Mar2019!$A$2:$T$437,11,FALSE)</f>
        <v>23.647056880000001</v>
      </c>
      <c r="Z168" s="1">
        <f>VLOOKUP($B168,traits_by_species_Mar2019!$A$2:$T$437,12,FALSE)</f>
        <v>10.580401159999999</v>
      </c>
      <c r="AA168" s="3">
        <f>VLOOKUP($B168,traits_by_species_Mar2019!$A$2:$T$437,13,FALSE)</f>
        <v>45</v>
      </c>
      <c r="AB168" s="1" t="str">
        <f>VLOOKUP($B168,traits_by_species_Mar2019!$A$2:$T$437,14,FALSE)</f>
        <v>Demersal</v>
      </c>
      <c r="AC168" s="1" t="str">
        <f>VLOOKUP($B168,traits_by_species_Mar2019!$A$2:$T$437,15,FALSE)</f>
        <v>Four-bearded rockling</v>
      </c>
      <c r="AD168" s="1" t="str">
        <f>VLOOKUP($B168,traits_by_species_Mar2019!$A$2:$T$437,16,FALSE)</f>
        <v>Demersal</v>
      </c>
      <c r="AE168" s="1" t="str">
        <f>VLOOKUP($B168,traits_by_species_Mar2019!$A$2:$T$437,17,FALSE)</f>
        <v>Demersal</v>
      </c>
      <c r="AF168" s="1" t="str">
        <f>VLOOKUP($B168,traits_by_species_Mar2019!$A$2:$T$437,18,FALSE)</f>
        <v>Gadiformes</v>
      </c>
      <c r="AG168" s="1" t="str">
        <f>VLOOKUP($B168,traits_by_species_Mar2019!$A$2:$T$437,19,FALSE)</f>
        <v>Gadiformes</v>
      </c>
      <c r="AH168" s="1" t="str">
        <f>VLOOKUP($B168,traits_by_species_Mar2019!$A$2:$T$437,20,FALSE)</f>
        <v>Demersal</v>
      </c>
      <c r="AI168" s="1">
        <f>IF(ISNA(VLOOKUP($B168,traits_by_species_Mar2019!$A$2:$T$437,13,FALSE)),L168,VLOOKUP($B168,traits_by_species_Mar2019!$A$2:$T$437,13,FALSE))</f>
        <v>45</v>
      </c>
    </row>
    <row r="169" spans="1:35" hidden="1" x14ac:dyDescent="0.25">
      <c r="A169">
        <v>125724</v>
      </c>
      <c r="B169" t="s">
        <v>594</v>
      </c>
      <c r="C169" t="s">
        <v>18</v>
      </c>
      <c r="D169" t="s">
        <v>19</v>
      </c>
      <c r="E169" t="s">
        <v>20</v>
      </c>
      <c r="F169" t="s">
        <v>21</v>
      </c>
      <c r="G169" t="s">
        <v>71</v>
      </c>
      <c r="H169" t="s">
        <v>595</v>
      </c>
      <c r="I169" t="s">
        <v>594</v>
      </c>
      <c r="J169" t="s">
        <v>24</v>
      </c>
      <c r="K169" t="s">
        <v>25</v>
      </c>
      <c r="L169">
        <v>20</v>
      </c>
      <c r="M169">
        <v>0</v>
      </c>
      <c r="N169">
        <v>5.5999999999999999E-3</v>
      </c>
      <c r="O169">
        <v>3.05</v>
      </c>
      <c r="P169" t="s">
        <v>61</v>
      </c>
      <c r="Q169" t="s">
        <v>27</v>
      </c>
      <c r="R169" t="s">
        <v>1695</v>
      </c>
      <c r="S169" s="7">
        <f>S483</f>
        <v>24.97865234</v>
      </c>
      <c r="T169" s="7">
        <f t="shared" ref="T169:AI169" si="39">T483</f>
        <v>2.028049158</v>
      </c>
      <c r="U169" s="7">
        <f t="shared" si="39"/>
        <v>411.04156870000003</v>
      </c>
      <c r="V169" s="7">
        <f t="shared" si="39"/>
        <v>5.8786442240000003</v>
      </c>
      <c r="W169" s="7">
        <f t="shared" si="39"/>
        <v>1.137615738</v>
      </c>
      <c r="X169" s="7">
        <f t="shared" si="39"/>
        <v>1.627238776</v>
      </c>
      <c r="Y169" s="7">
        <f t="shared" si="39"/>
        <v>20.982528840000001</v>
      </c>
      <c r="Z169" s="7">
        <f t="shared" si="39"/>
        <v>25.320883500000001</v>
      </c>
      <c r="AA169" s="7">
        <f t="shared" si="39"/>
        <v>16</v>
      </c>
      <c r="AB169" s="7" t="str">
        <f t="shared" si="39"/>
        <v>Pelagic</v>
      </c>
      <c r="AC169" s="7" t="s">
        <v>2144</v>
      </c>
      <c r="AD169" s="7">
        <f t="shared" si="39"/>
        <v>0</v>
      </c>
      <c r="AE169" s="7" t="str">
        <f t="shared" si="39"/>
        <v>Pelagic</v>
      </c>
      <c r="AF169" s="7" t="str">
        <f t="shared" si="39"/>
        <v>Clupeiformes</v>
      </c>
      <c r="AG169" s="7" t="str">
        <f t="shared" si="39"/>
        <v>Other</v>
      </c>
      <c r="AH169" s="7" t="str">
        <f t="shared" si="39"/>
        <v>Pelagic</v>
      </c>
      <c r="AI169" s="7">
        <f t="shared" si="39"/>
        <v>16</v>
      </c>
    </row>
    <row r="170" spans="1:35" hidden="1" x14ac:dyDescent="0.25">
      <c r="A170">
        <v>126426</v>
      </c>
      <c r="B170" t="s">
        <v>596</v>
      </c>
      <c r="C170" t="s">
        <v>51</v>
      </c>
      <c r="D170" t="s">
        <v>19</v>
      </c>
      <c r="E170" t="s">
        <v>20</v>
      </c>
      <c r="F170" t="s">
        <v>21</v>
      </c>
      <c r="G170" t="s">
        <v>71</v>
      </c>
      <c r="H170" t="s">
        <v>595</v>
      </c>
      <c r="I170" t="s">
        <v>594</v>
      </c>
      <c r="J170" t="s">
        <v>33</v>
      </c>
      <c r="K170" t="s">
        <v>597</v>
      </c>
      <c r="L170">
        <v>20</v>
      </c>
      <c r="M170">
        <v>3.5</v>
      </c>
      <c r="N170">
        <v>5.5999999999999999E-3</v>
      </c>
      <c r="O170">
        <v>3.05</v>
      </c>
      <c r="P170" t="s">
        <v>35</v>
      </c>
      <c r="Q170" t="s">
        <v>27</v>
      </c>
      <c r="R170" t="s">
        <v>1695</v>
      </c>
      <c r="S170" s="1">
        <f>VLOOKUP($B170,traits_by_species_Mar2019!$A$2:$T$437,5,FALSE)</f>
        <v>18.20784085</v>
      </c>
      <c r="T170" s="1">
        <f>VLOOKUP($B170,traits_by_species_Mar2019!$A$2:$T$437,6,FALSE)</f>
        <v>0.48448519800000001</v>
      </c>
      <c r="U170" s="1">
        <f>VLOOKUP($B170,traits_by_species_Mar2019!$A$2:$T$437,7,FALSE)</f>
        <v>36.559646890000003</v>
      </c>
      <c r="V170" s="1">
        <f>VLOOKUP($B170,traits_by_species_Mar2019!$A$2:$T$437,8,FALSE)</f>
        <v>4.7532367950000003</v>
      </c>
      <c r="W170" s="1">
        <f>VLOOKUP($B170,traits_by_species_Mar2019!$A$2:$T$437,9,FALSE)</f>
        <v>1.16282032</v>
      </c>
      <c r="X170" s="1">
        <f>VLOOKUP($B170,traits_by_species_Mar2019!$A$2:$T$437,10,FALSE)</f>
        <v>0.85874790899999998</v>
      </c>
      <c r="Y170" s="1">
        <f>VLOOKUP($B170,traits_by_species_Mar2019!$A$2:$T$437,11,FALSE)</f>
        <v>10.22422003</v>
      </c>
      <c r="Z170" s="1">
        <f>VLOOKUP($B170,traits_by_species_Mar2019!$A$2:$T$437,12,FALSE)</f>
        <v>14.16980523</v>
      </c>
      <c r="AA170" s="3">
        <f>VLOOKUP($B170,traits_by_species_Mar2019!$A$2:$T$437,13,FALSE)</f>
        <v>28</v>
      </c>
      <c r="AB170" s="1" t="str">
        <f>VLOOKUP($B170,traits_by_species_Mar2019!$A$2:$T$437,14,FALSE)</f>
        <v>Pelagic</v>
      </c>
      <c r="AC170" s="1" t="str">
        <f>VLOOKUP($B170,traits_by_species_Mar2019!$A$2:$T$437,15,FALSE)</f>
        <v>Anchovy</v>
      </c>
      <c r="AD170" s="1">
        <f>VLOOKUP($B170,traits_by_species_Mar2019!$A$2:$T$437,16,FALSE)</f>
        <v>0</v>
      </c>
      <c r="AE170" s="1" t="str">
        <f>VLOOKUP($B170,traits_by_species_Mar2019!$A$2:$T$437,17,FALSE)</f>
        <v>Pelagic</v>
      </c>
      <c r="AF170" s="1" t="str">
        <f>VLOOKUP($B170,traits_by_species_Mar2019!$A$2:$T$437,18,FALSE)</f>
        <v>Clupeiformes</v>
      </c>
      <c r="AG170" s="1" t="str">
        <f>VLOOKUP($B170,traits_by_species_Mar2019!$A$2:$T$437,19,FALSE)</f>
        <v>Other</v>
      </c>
      <c r="AH170" s="1" t="str">
        <f>VLOOKUP($B170,traits_by_species_Mar2019!$A$2:$T$437,20,FALSE)</f>
        <v>Pelagic</v>
      </c>
      <c r="AI170" s="1">
        <f>IF(ISNA(VLOOKUP($B170,traits_by_species_Mar2019!$A$2:$T$437,13,FALSE)),L170,VLOOKUP($B170,traits_by_species_Mar2019!$A$2:$T$437,13,FALSE))</f>
        <v>28</v>
      </c>
    </row>
    <row r="171" spans="1:35" hidden="1" x14ac:dyDescent="0.25">
      <c r="A171">
        <v>127379</v>
      </c>
      <c r="B171" t="s">
        <v>598</v>
      </c>
      <c r="C171" t="s">
        <v>51</v>
      </c>
      <c r="D171" t="s">
        <v>19</v>
      </c>
      <c r="E171" t="s">
        <v>20</v>
      </c>
      <c r="F171" t="s">
        <v>21</v>
      </c>
      <c r="G171" t="s">
        <v>599</v>
      </c>
      <c r="H171" t="s">
        <v>600</v>
      </c>
      <c r="I171" t="s">
        <v>601</v>
      </c>
      <c r="J171" t="s">
        <v>33</v>
      </c>
      <c r="K171" t="s">
        <v>602</v>
      </c>
      <c r="L171">
        <v>40</v>
      </c>
      <c r="M171">
        <v>2.54</v>
      </c>
      <c r="N171">
        <v>8.0000000000000004E-4</v>
      </c>
      <c r="O171">
        <v>2.5939000000000001</v>
      </c>
      <c r="P171" t="s">
        <v>276</v>
      </c>
      <c r="Q171" t="s">
        <v>27</v>
      </c>
      <c r="R171" t="s">
        <v>1682</v>
      </c>
      <c r="S171" s="1">
        <f>VLOOKUP($B171,traits_by_species_Mar2019!$A$2:$T$437,5,FALSE)</f>
        <v>18.2326476</v>
      </c>
      <c r="T171" s="1">
        <f>VLOOKUP($B171,traits_by_species_Mar2019!$A$2:$T$437,6,FALSE)</f>
        <v>0.96196835999999997</v>
      </c>
      <c r="U171" s="1">
        <f>VLOOKUP($B171,traits_by_species_Mar2019!$A$2:$T$437,7,FALSE)</f>
        <v>11.68263825</v>
      </c>
      <c r="V171" s="1">
        <f>VLOOKUP($B171,traits_by_species_Mar2019!$A$2:$T$437,8,FALSE)</f>
        <v>3.899769042</v>
      </c>
      <c r="W171" s="1">
        <f>VLOOKUP($B171,traits_by_species_Mar2019!$A$2:$T$437,9,FALSE)</f>
        <v>0.88789541299999997</v>
      </c>
      <c r="X171" s="1">
        <f>VLOOKUP($B171,traits_by_species_Mar2019!$A$2:$T$437,10,FALSE)</f>
        <v>1.065511573</v>
      </c>
      <c r="Y171" s="1">
        <f>VLOOKUP($B171,traits_by_species_Mar2019!$A$2:$T$437,11,FALSE)</f>
        <v>10.578999140000001</v>
      </c>
      <c r="Z171" s="1">
        <f>VLOOKUP($B171,traits_by_species_Mar2019!$A$2:$T$437,12,FALSE)</f>
        <v>17.63615351</v>
      </c>
      <c r="AA171" s="3">
        <f>VLOOKUP($B171,traits_by_species_Mar2019!$A$2:$T$437,13,FALSE)</f>
        <v>56</v>
      </c>
      <c r="AB171" s="1" t="str">
        <f>VLOOKUP($B171,traits_by_species_Mar2019!$A$2:$T$437,14,FALSE)</f>
        <v>Demersal</v>
      </c>
      <c r="AC171" s="1" t="str">
        <f>VLOOKUP($B171,traits_by_species_Mar2019!$A$2:$T$437,15,FALSE)</f>
        <v>Snake pipefish</v>
      </c>
      <c r="AD171" s="1" t="str">
        <f>VLOOKUP($B171,traits_by_species_Mar2019!$A$2:$T$437,16,FALSE)</f>
        <v>Demersal</v>
      </c>
      <c r="AE171" s="1" t="str">
        <f>VLOOKUP($B171,traits_by_species_Mar2019!$A$2:$T$437,17,FALSE)</f>
        <v>Demersal</v>
      </c>
      <c r="AF171" s="1" t="str">
        <f>VLOOKUP($B171,traits_by_species_Mar2019!$A$2:$T$437,18,FALSE)</f>
        <v>Syngnathiformes</v>
      </c>
      <c r="AG171" s="1" t="str">
        <f>VLOOKUP($B171,traits_by_species_Mar2019!$A$2:$T$437,19,FALSE)</f>
        <v>Other</v>
      </c>
      <c r="AH171" s="1" t="str">
        <f>VLOOKUP($B171,traits_by_species_Mar2019!$A$2:$T$437,20,FALSE)</f>
        <v>Demersal</v>
      </c>
      <c r="AI171" s="1">
        <f>IF(ISNA(VLOOKUP($B171,traits_by_species_Mar2019!$A$2:$T$437,13,FALSE)),L171,VLOOKUP($B171,traits_by_species_Mar2019!$A$2:$T$437,13,FALSE))</f>
        <v>56</v>
      </c>
    </row>
    <row r="172" spans="1:35" hidden="1" x14ac:dyDescent="0.25">
      <c r="A172">
        <v>127413</v>
      </c>
      <c r="B172" t="s">
        <v>603</v>
      </c>
      <c r="C172" t="s">
        <v>533</v>
      </c>
      <c r="D172" t="s">
        <v>19</v>
      </c>
      <c r="E172" t="s">
        <v>20</v>
      </c>
      <c r="F172" t="s">
        <v>21</v>
      </c>
      <c r="G172" t="s">
        <v>194</v>
      </c>
      <c r="H172" t="s">
        <v>604</v>
      </c>
      <c r="I172" t="s">
        <v>605</v>
      </c>
      <c r="J172" t="s">
        <v>33</v>
      </c>
      <c r="K172" t="s">
        <v>606</v>
      </c>
      <c r="L172">
        <v>80</v>
      </c>
      <c r="M172">
        <v>2.46</v>
      </c>
      <c r="N172">
        <v>3.1600000000000003E-2</v>
      </c>
      <c r="O172">
        <v>2.87</v>
      </c>
      <c r="P172" t="s">
        <v>437</v>
      </c>
      <c r="Q172" s="73" t="s">
        <v>73</v>
      </c>
      <c r="R172" t="s">
        <v>1682</v>
      </c>
      <c r="S172" s="1">
        <f>VLOOKUP($B172,traits_by_species_Mar2019!$A$2:$T$437,5,FALSE)</f>
        <v>29.627156530000001</v>
      </c>
      <c r="T172" s="1">
        <f>VLOOKUP($B172,traits_by_species_Mar2019!$A$2:$T$437,6,FALSE)</f>
        <v>0.48031693199999997</v>
      </c>
      <c r="U172" s="1">
        <f>VLOOKUP($B172,traits_by_species_Mar2019!$A$2:$T$437,7,FALSE)</f>
        <v>525.31959180000001</v>
      </c>
      <c r="V172" s="1">
        <f>VLOOKUP($B172,traits_by_species_Mar2019!$A$2:$T$437,8,FALSE)</f>
        <v>5.9692973140000003</v>
      </c>
      <c r="W172" s="1">
        <f>VLOOKUP($B172,traits_by_species_Mar2019!$A$2:$T$437,9,FALSE)</f>
        <v>1.832532853</v>
      </c>
      <c r="X172" s="1">
        <f>VLOOKUP($B172,traits_by_species_Mar2019!$A$2:$T$437,10,FALSE)</f>
        <v>0.94231483699999996</v>
      </c>
      <c r="Y172" s="1">
        <f>VLOOKUP($B172,traits_by_species_Mar2019!$A$2:$T$437,11,FALSE)</f>
        <v>17.413589219999999</v>
      </c>
      <c r="Z172" s="1">
        <f>VLOOKUP($B172,traits_by_species_Mar2019!$A$2:$T$437,12,FALSE)</f>
        <v>19.107776000000001</v>
      </c>
      <c r="AA172" s="3">
        <f>VLOOKUP($B172,traits_by_species_Mar2019!$A$2:$T$437,13,FALSE)</f>
        <v>43</v>
      </c>
      <c r="AB172" s="1" t="str">
        <f>VLOOKUP($B172,traits_by_species_Mar2019!$A$2:$T$437,14,FALSE)</f>
        <v>Demersal</v>
      </c>
      <c r="AC172" s="1" t="str">
        <f>VLOOKUP($B172,traits_by_species_Mar2019!$A$2:$T$437,15,FALSE)</f>
        <v>Prickly puffer</v>
      </c>
      <c r="AD172" s="1">
        <f>VLOOKUP($B172,traits_by_species_Mar2019!$A$2:$T$437,16,FALSE)</f>
        <v>0</v>
      </c>
      <c r="AE172" s="1" t="str">
        <f>VLOOKUP($B172,traits_by_species_Mar2019!$A$2:$T$437,17,FALSE)</f>
        <v>Demersal</v>
      </c>
      <c r="AF172" s="1" t="str">
        <f>VLOOKUP($B172,traits_by_species_Mar2019!$A$2:$T$437,18,FALSE)</f>
        <v>Tetraodontiformes</v>
      </c>
      <c r="AG172" s="1" t="str">
        <f>VLOOKUP($B172,traits_by_species_Mar2019!$A$2:$T$437,19,FALSE)</f>
        <v>Other</v>
      </c>
      <c r="AH172" s="1" t="str">
        <f>VLOOKUP($B172,traits_by_species_Mar2019!$A$2:$T$437,20,FALSE)</f>
        <v>Demersal</v>
      </c>
      <c r="AI172" s="1">
        <f>IF(ISNA(VLOOKUP($B172,traits_by_species_Mar2019!$A$2:$T$437,13,FALSE)),L172,VLOOKUP($B172,traits_by_species_Mar2019!$A$2:$T$437,13,FALSE))</f>
        <v>43</v>
      </c>
    </row>
    <row r="173" spans="1:35" hidden="1" x14ac:dyDescent="0.25">
      <c r="A173">
        <v>126857</v>
      </c>
      <c r="B173" t="s">
        <v>607</v>
      </c>
      <c r="C173" t="s">
        <v>608</v>
      </c>
      <c r="D173" t="s">
        <v>19</v>
      </c>
      <c r="E173" t="s">
        <v>20</v>
      </c>
      <c r="F173" t="s">
        <v>21</v>
      </c>
      <c r="G173" t="s">
        <v>30</v>
      </c>
      <c r="H173" t="s">
        <v>609</v>
      </c>
      <c r="I173" t="s">
        <v>610</v>
      </c>
      <c r="J173" t="s">
        <v>33</v>
      </c>
      <c r="K173" t="s">
        <v>611</v>
      </c>
      <c r="L173">
        <v>20</v>
      </c>
      <c r="M173">
        <v>1.66</v>
      </c>
      <c r="N173">
        <v>4.4999999999999997E-3</v>
      </c>
      <c r="O173">
        <v>3.26</v>
      </c>
      <c r="P173" t="s">
        <v>35</v>
      </c>
      <c r="Q173" t="s">
        <v>27</v>
      </c>
      <c r="R173" t="s">
        <v>1682</v>
      </c>
      <c r="S173" s="1">
        <f>VLOOKUP($B173,traits_by_species_Mar2019!$A$2:$T$437,5,FALSE)</f>
        <v>68.453819620000004</v>
      </c>
      <c r="T173" s="1">
        <f>VLOOKUP($B173,traits_by_species_Mar2019!$A$2:$T$437,6,FALSE)</f>
        <v>0.16795115699999999</v>
      </c>
      <c r="U173" s="1">
        <f>VLOOKUP($B173,traits_by_species_Mar2019!$A$2:$T$437,7,FALSE)</f>
        <v>3612.4236780000001</v>
      </c>
      <c r="V173" s="1">
        <f>VLOOKUP($B173,traits_by_species_Mar2019!$A$2:$T$437,8,FALSE)</f>
        <v>21.20398209</v>
      </c>
      <c r="W173" s="1">
        <f>VLOOKUP($B173,traits_by_species_Mar2019!$A$2:$T$437,9,FALSE)</f>
        <v>4.6924696279999996</v>
      </c>
      <c r="X173" s="1">
        <f>VLOOKUP($B173,traits_by_species_Mar2019!$A$2:$T$437,10,FALSE)</f>
        <v>0.22291498300000001</v>
      </c>
      <c r="Y173" s="1">
        <f>VLOOKUP($B173,traits_by_species_Mar2019!$A$2:$T$437,11,FALSE)</f>
        <v>37.628057009999999</v>
      </c>
      <c r="Z173" s="1">
        <f>VLOOKUP($B173,traits_by_species_Mar2019!$A$2:$T$437,12,FALSE)</f>
        <v>16.93231325</v>
      </c>
      <c r="AA173" s="3">
        <f>VLOOKUP($B173,traits_by_species_Mar2019!$A$2:$T$437,13,FALSE)</f>
        <v>21</v>
      </c>
      <c r="AB173" s="1" t="str">
        <f>VLOOKUP($B173,traits_by_species_Mar2019!$A$2:$T$437,14,FALSE)</f>
        <v>Bathydemersal</v>
      </c>
      <c r="AC173" s="1" t="str">
        <f>VLOOKUP($B173,traits_by_species_Mar2019!$A$2:$T$437,15,FALSE)</f>
        <v>Pencil cardinal</v>
      </c>
      <c r="AD173" s="1">
        <f>VLOOKUP($B173,traits_by_species_Mar2019!$A$2:$T$437,16,FALSE)</f>
        <v>0</v>
      </c>
      <c r="AE173" s="1" t="str">
        <f>VLOOKUP($B173,traits_by_species_Mar2019!$A$2:$T$437,17,FALSE)</f>
        <v>Demersal</v>
      </c>
      <c r="AF173" s="1" t="str">
        <f>VLOOKUP($B173,traits_by_species_Mar2019!$A$2:$T$437,18,FALSE)</f>
        <v>Perciformes</v>
      </c>
      <c r="AG173" s="1" t="str">
        <f>VLOOKUP($B173,traits_by_species_Mar2019!$A$2:$T$437,19,FALSE)</f>
        <v>Other</v>
      </c>
      <c r="AH173" s="1" t="str">
        <f>VLOOKUP($B173,traits_by_species_Mar2019!$A$2:$T$437,20,FALSE)</f>
        <v>Demersal</v>
      </c>
      <c r="AI173" s="1">
        <f>IF(ISNA(VLOOKUP($B173,traits_by_species_Mar2019!$A$2:$T$437,13,FALSE)),L173,VLOOKUP($B173,traits_by_species_Mar2019!$A$2:$T$437,13,FALSE))</f>
        <v>21</v>
      </c>
    </row>
    <row r="174" spans="1:35" hidden="1" x14ac:dyDescent="0.25">
      <c r="A174">
        <v>126858</v>
      </c>
      <c r="B174" t="s">
        <v>612</v>
      </c>
      <c r="C174" t="s">
        <v>29</v>
      </c>
      <c r="D174" t="s">
        <v>19</v>
      </c>
      <c r="E174" t="s">
        <v>20</v>
      </c>
      <c r="F174" t="s">
        <v>21</v>
      </c>
      <c r="G174" t="s">
        <v>30</v>
      </c>
      <c r="H174" t="s">
        <v>609</v>
      </c>
      <c r="I174" t="s">
        <v>610</v>
      </c>
      <c r="J174" t="s">
        <v>33</v>
      </c>
      <c r="K174" t="s">
        <v>613</v>
      </c>
      <c r="L174">
        <v>75</v>
      </c>
      <c r="M174">
        <v>2.15</v>
      </c>
      <c r="N174">
        <v>1.2880000000000001E-2</v>
      </c>
      <c r="O174">
        <v>2.9641999999999999</v>
      </c>
      <c r="P174" t="s">
        <v>56</v>
      </c>
      <c r="Q174" s="14" t="s">
        <v>73</v>
      </c>
      <c r="R174" t="s">
        <v>1682</v>
      </c>
      <c r="S174" s="1">
        <f>VLOOKUP($B174,traits_by_species_Mar2019!$A$2:$T$437,5,FALSE)</f>
        <v>127.45327450000001</v>
      </c>
      <c r="T174" s="1">
        <f>VLOOKUP($B174,traits_by_species_Mar2019!$A$2:$T$437,6,FALSE)</f>
        <v>7.0709063000000003E-2</v>
      </c>
      <c r="U174" s="1">
        <f>VLOOKUP($B174,traits_by_species_Mar2019!$A$2:$T$437,7,FALSE)</f>
        <v>24773.59879</v>
      </c>
      <c r="V174" s="1">
        <f>VLOOKUP($B174,traits_by_species_Mar2019!$A$2:$T$437,8,FALSE)</f>
        <v>47.211820060000001</v>
      </c>
      <c r="W174" s="1">
        <f>VLOOKUP($B174,traits_by_species_Mar2019!$A$2:$T$437,9,FALSE)</f>
        <v>10.20052738</v>
      </c>
      <c r="X174" s="1">
        <f>VLOOKUP($B174,traits_by_species_Mar2019!$A$2:$T$437,10,FALSE)</f>
        <v>8.8571923999999996E-2</v>
      </c>
      <c r="Y174" s="1">
        <f>VLOOKUP($B174,traits_by_species_Mar2019!$A$2:$T$437,11,FALSE)</f>
        <v>66.860677429999996</v>
      </c>
      <c r="Z174" s="1">
        <f>VLOOKUP($B174,traits_by_species_Mar2019!$A$2:$T$437,12,FALSE)</f>
        <v>14.281976950000001</v>
      </c>
      <c r="AA174" s="3">
        <f>VLOOKUP($B174,traits_by_species_Mar2019!$A$2:$T$437,13,FALSE)</f>
        <v>42</v>
      </c>
      <c r="AB174" s="1" t="str">
        <f>VLOOKUP($B174,traits_by_species_Mar2019!$A$2:$T$437,14,FALSE)</f>
        <v>Bathydemersal</v>
      </c>
      <c r="AC174" s="1" t="str">
        <f>VLOOKUP($B174,traits_by_species_Mar2019!$A$2:$T$437,15,FALSE)</f>
        <v>Black cardinal fish</v>
      </c>
      <c r="AD174" s="1">
        <f>VLOOKUP($B174,traits_by_species_Mar2019!$A$2:$T$437,16,FALSE)</f>
        <v>0</v>
      </c>
      <c r="AE174" s="1" t="str">
        <f>VLOOKUP($B174,traits_by_species_Mar2019!$A$2:$T$437,17,FALSE)</f>
        <v>Demersal</v>
      </c>
      <c r="AF174" s="1" t="str">
        <f>VLOOKUP($B174,traits_by_species_Mar2019!$A$2:$T$437,18,FALSE)</f>
        <v>Perciformes</v>
      </c>
      <c r="AG174" s="1" t="str">
        <f>VLOOKUP($B174,traits_by_species_Mar2019!$A$2:$T$437,19,FALSE)</f>
        <v>Other</v>
      </c>
      <c r="AH174" s="1" t="str">
        <f>VLOOKUP($B174,traits_by_species_Mar2019!$A$2:$T$437,20,FALSE)</f>
        <v>Demersal</v>
      </c>
      <c r="AI174" s="1">
        <f>IF(ISNA(VLOOKUP($B174,traits_by_species_Mar2019!$A$2:$T$437,13,FALSE)),L174,VLOOKUP($B174,traits_by_species_Mar2019!$A$2:$T$437,13,FALSE))</f>
        <v>42</v>
      </c>
    </row>
    <row r="175" spans="1:35" hidden="1" x14ac:dyDescent="0.25">
      <c r="A175">
        <v>127033</v>
      </c>
      <c r="B175" t="s">
        <v>614</v>
      </c>
      <c r="C175" t="s">
        <v>615</v>
      </c>
      <c r="D175" t="s">
        <v>19</v>
      </c>
      <c r="E175" t="s">
        <v>20</v>
      </c>
      <c r="F175" t="s">
        <v>21</v>
      </c>
      <c r="G175" t="s">
        <v>30</v>
      </c>
      <c r="H175" t="s">
        <v>111</v>
      </c>
      <c r="I175" t="s">
        <v>616</v>
      </c>
      <c r="J175" t="s">
        <v>33</v>
      </c>
      <c r="K175" t="s">
        <v>617</v>
      </c>
      <c r="L175">
        <v>164</v>
      </c>
      <c r="M175">
        <v>2.0299999999999998</v>
      </c>
      <c r="N175">
        <v>1.6077279999999999E-2</v>
      </c>
      <c r="O175">
        <v>2.8977499999999998</v>
      </c>
      <c r="P175" t="s">
        <v>437</v>
      </c>
      <c r="Q175" t="s">
        <v>27</v>
      </c>
      <c r="R175" t="s">
        <v>1682</v>
      </c>
      <c r="S175" s="1">
        <f>VLOOKUP($B175,traits_by_species_Mar2019!$A$2:$T$437,5,FALSE)</f>
        <v>101.34027810000001</v>
      </c>
      <c r="T175" s="1">
        <f>VLOOKUP($B175,traits_by_species_Mar2019!$A$2:$T$437,6,FALSE)</f>
        <v>0.111590649</v>
      </c>
      <c r="U175" s="1">
        <f>VLOOKUP($B175,traits_by_species_Mar2019!$A$2:$T$437,7,FALSE)</f>
        <v>14589.661260000001</v>
      </c>
      <c r="V175" s="1">
        <f>VLOOKUP($B175,traits_by_species_Mar2019!$A$2:$T$437,8,FALSE)</f>
        <v>25.04306334</v>
      </c>
      <c r="W175" s="1">
        <f>VLOOKUP($B175,traits_by_species_Mar2019!$A$2:$T$437,9,FALSE)</f>
        <v>8.199110847</v>
      </c>
      <c r="X175" s="1">
        <f>VLOOKUP($B175,traits_by_species_Mar2019!$A$2:$T$437,10,FALSE)</f>
        <v>0.19505834599999999</v>
      </c>
      <c r="Y175" s="1">
        <f>VLOOKUP($B175,traits_by_species_Mar2019!$A$2:$T$437,11,FALSE)</f>
        <v>54.886989120000003</v>
      </c>
      <c r="Z175" s="1">
        <f>VLOOKUP($B175,traits_by_species_Mar2019!$A$2:$T$437,12,FALSE)</f>
        <v>23.336527109999999</v>
      </c>
      <c r="AA175" s="3">
        <f>VLOOKUP($B175,traits_by_species_Mar2019!$A$2:$T$437,13,FALSE)</f>
        <v>25</v>
      </c>
      <c r="AB175" s="1" t="str">
        <f>VLOOKUP($B175,traits_by_species_Mar2019!$A$2:$T$437,14,FALSE)</f>
        <v>Demersal</v>
      </c>
      <c r="AC175" s="1" t="str">
        <f>VLOOKUP($B175,traits_by_species_Mar2019!$A$2:$T$437,15,FALSE)</f>
        <v>Dogtooth grouper</v>
      </c>
      <c r="AD175" s="1">
        <f>VLOOKUP($B175,traits_by_species_Mar2019!$A$2:$T$437,16,FALSE)</f>
        <v>0</v>
      </c>
      <c r="AE175" s="1" t="str">
        <f>VLOOKUP($B175,traits_by_species_Mar2019!$A$2:$T$437,17,FALSE)</f>
        <v>Demersal</v>
      </c>
      <c r="AF175" s="1" t="str">
        <f>VLOOKUP($B175,traits_by_species_Mar2019!$A$2:$T$437,18,FALSE)</f>
        <v>Perciformes</v>
      </c>
      <c r="AG175" s="1" t="str">
        <f>VLOOKUP($B175,traits_by_species_Mar2019!$A$2:$T$437,19,FALSE)</f>
        <v>Other</v>
      </c>
      <c r="AH175" s="1" t="str">
        <f>VLOOKUP($B175,traits_by_species_Mar2019!$A$2:$T$437,20,FALSE)</f>
        <v>Demersal</v>
      </c>
      <c r="AI175" s="1">
        <f>IF(ISNA(VLOOKUP($B175,traits_by_species_Mar2019!$A$2:$T$437,13,FALSE)),L175,VLOOKUP($B175,traits_by_species_Mar2019!$A$2:$T$437,13,FALSE))</f>
        <v>25</v>
      </c>
    </row>
    <row r="176" spans="1:35" hidden="1" x14ac:dyDescent="0.25">
      <c r="A176">
        <v>105911</v>
      </c>
      <c r="B176" t="s">
        <v>618</v>
      </c>
      <c r="C176" t="s">
        <v>619</v>
      </c>
      <c r="D176" t="s">
        <v>19</v>
      </c>
      <c r="E176" t="s">
        <v>20</v>
      </c>
      <c r="F176" t="s">
        <v>44</v>
      </c>
      <c r="G176" t="s">
        <v>325</v>
      </c>
      <c r="H176" t="s">
        <v>333</v>
      </c>
      <c r="I176" t="s">
        <v>620</v>
      </c>
      <c r="J176" t="s">
        <v>33</v>
      </c>
      <c r="K176" t="s">
        <v>621</v>
      </c>
      <c r="L176">
        <v>75</v>
      </c>
      <c r="M176">
        <v>14.4</v>
      </c>
      <c r="N176">
        <v>2.8E-3</v>
      </c>
      <c r="O176">
        <v>3.15</v>
      </c>
      <c r="P176" t="s">
        <v>35</v>
      </c>
      <c r="Q176" t="s">
        <v>27</v>
      </c>
      <c r="R176" t="s">
        <v>1682</v>
      </c>
      <c r="S176" s="1">
        <f>VLOOKUP($B176,traits_by_species_Mar2019!$A$2:$T$437,5,FALSE)</f>
        <v>85.860532840000005</v>
      </c>
      <c r="T176" s="1">
        <f>VLOOKUP($B176,traits_by_species_Mar2019!$A$2:$T$437,6,FALSE)</f>
        <v>6.8054488999999996E-2</v>
      </c>
      <c r="U176" s="1">
        <f>VLOOKUP($B176,traits_by_species_Mar2019!$A$2:$T$437,7,FALSE)</f>
        <v>4443.5490680000003</v>
      </c>
      <c r="V176" s="1">
        <f>VLOOKUP($B176,traits_by_species_Mar2019!$A$2:$T$437,8,FALSE)</f>
        <v>41.057563520000002</v>
      </c>
      <c r="W176" s="1">
        <f>VLOOKUP($B176,traits_by_species_Mar2019!$A$2:$T$437,9,FALSE)</f>
        <v>21.035499900000001</v>
      </c>
      <c r="X176" s="1">
        <f>VLOOKUP($B176,traits_by_species_Mar2019!$A$2:$T$437,10,FALSE)</f>
        <v>0.121515473</v>
      </c>
      <c r="Y176" s="1">
        <f>VLOOKUP($B176,traits_by_species_Mar2019!$A$2:$T$437,11,FALSE)</f>
        <v>63.10109482</v>
      </c>
      <c r="Z176" s="1">
        <f>VLOOKUP($B176,traits_by_species_Mar2019!$A$2:$T$437,12,FALSE)</f>
        <v>11.45901377</v>
      </c>
      <c r="AA176" s="3">
        <f>VLOOKUP($B176,traits_by_species_Mar2019!$A$2:$T$437,13,FALSE)</f>
        <v>32</v>
      </c>
      <c r="AB176" s="1" t="str">
        <f>VLOOKUP($B176,traits_by_species_Mar2019!$A$2:$T$437,14,FALSE)</f>
        <v>Bathydemersal</v>
      </c>
      <c r="AC176" s="1" t="str">
        <f>VLOOKUP($B176,traits_by_species_Mar2019!$A$2:$T$437,15,FALSE)</f>
        <v>Great lanternshark</v>
      </c>
      <c r="AD176" s="1">
        <f>VLOOKUP($B176,traits_by_species_Mar2019!$A$2:$T$437,16,FALSE)</f>
        <v>0</v>
      </c>
      <c r="AE176" s="1" t="str">
        <f>VLOOKUP($B176,traits_by_species_Mar2019!$A$2:$T$437,17,FALSE)</f>
        <v>Demersal</v>
      </c>
      <c r="AF176" s="1" t="str">
        <f>VLOOKUP($B176,traits_by_species_Mar2019!$A$2:$T$437,18,FALSE)</f>
        <v>Squaliformes</v>
      </c>
      <c r="AG176" s="1" t="str">
        <f>VLOOKUP($B176,traits_by_species_Mar2019!$A$2:$T$437,19,FALSE)</f>
        <v>Elasmobranchii</v>
      </c>
      <c r="AH176" s="1" t="str">
        <f>VLOOKUP($B176,traits_by_species_Mar2019!$A$2:$T$437,20,FALSE)</f>
        <v>Demersal</v>
      </c>
      <c r="AI176" s="1">
        <f>IF(ISNA(VLOOKUP($B176,traits_by_species_Mar2019!$A$2:$T$437,13,FALSE)),L176,VLOOKUP($B176,traits_by_species_Mar2019!$A$2:$T$437,13,FALSE))</f>
        <v>32</v>
      </c>
    </row>
    <row r="177" spans="1:35" hidden="1" x14ac:dyDescent="0.25">
      <c r="A177">
        <v>105912</v>
      </c>
      <c r="B177" t="s">
        <v>622</v>
      </c>
      <c r="C177" t="s">
        <v>349</v>
      </c>
      <c r="D177" t="s">
        <v>19</v>
      </c>
      <c r="E177" t="s">
        <v>20</v>
      </c>
      <c r="F177" t="s">
        <v>44</v>
      </c>
      <c r="G177" t="s">
        <v>325</v>
      </c>
      <c r="H177" t="s">
        <v>333</v>
      </c>
      <c r="I177" t="s">
        <v>620</v>
      </c>
      <c r="J177" t="s">
        <v>33</v>
      </c>
      <c r="K177" t="s">
        <v>623</v>
      </c>
      <c r="L177">
        <v>50</v>
      </c>
      <c r="M177">
        <v>12.8</v>
      </c>
      <c r="N177">
        <v>4.4000000000000003E-3</v>
      </c>
      <c r="O177">
        <v>3</v>
      </c>
      <c r="P177" t="s">
        <v>35</v>
      </c>
      <c r="Q177" t="s">
        <v>27</v>
      </c>
      <c r="R177" t="s">
        <v>1682</v>
      </c>
      <c r="S177" s="1">
        <f>VLOOKUP($B177,traits_by_species_Mar2019!$A$2:$T$437,5,FALSE)</f>
        <v>85.860532840000005</v>
      </c>
      <c r="T177" s="1">
        <f>VLOOKUP($B177,traits_by_species_Mar2019!$A$2:$T$437,6,FALSE)</f>
        <v>6.8054488999999996E-2</v>
      </c>
      <c r="U177" s="1">
        <f>VLOOKUP($B177,traits_by_species_Mar2019!$A$2:$T$437,7,FALSE)</f>
        <v>4443.5490680000003</v>
      </c>
      <c r="V177" s="1">
        <f>VLOOKUP($B177,traits_by_species_Mar2019!$A$2:$T$437,8,FALSE)</f>
        <v>41.057563520000002</v>
      </c>
      <c r="W177" s="1">
        <f>VLOOKUP($B177,traits_by_species_Mar2019!$A$2:$T$437,9,FALSE)</f>
        <v>21.035499900000001</v>
      </c>
      <c r="X177" s="1">
        <f>VLOOKUP($B177,traits_by_species_Mar2019!$A$2:$T$437,10,FALSE)</f>
        <v>0.121515473</v>
      </c>
      <c r="Y177" s="1">
        <f>VLOOKUP($B177,traits_by_species_Mar2019!$A$2:$T$437,11,FALSE)</f>
        <v>63.10109482</v>
      </c>
      <c r="Z177" s="1">
        <f>VLOOKUP($B177,traits_by_species_Mar2019!$A$2:$T$437,12,FALSE)</f>
        <v>11.45901377</v>
      </c>
      <c r="AA177" s="3">
        <f>VLOOKUP($B177,traits_by_species_Mar2019!$A$2:$T$437,13,FALSE)</f>
        <v>44</v>
      </c>
      <c r="AB177" s="1" t="str">
        <f>VLOOKUP($B177,traits_by_species_Mar2019!$A$2:$T$437,14,FALSE)</f>
        <v>Benthopelagic</v>
      </c>
      <c r="AC177" s="1" t="str">
        <f>VLOOKUP($B177,traits_by_species_Mar2019!$A$2:$T$437,15,FALSE)</f>
        <v>Smooth lanternshark</v>
      </c>
      <c r="AD177" s="1">
        <f>VLOOKUP($B177,traits_by_species_Mar2019!$A$2:$T$437,16,FALSE)</f>
        <v>0</v>
      </c>
      <c r="AE177" s="1" t="str">
        <f>VLOOKUP($B177,traits_by_species_Mar2019!$A$2:$T$437,17,FALSE)</f>
        <v>Demersal</v>
      </c>
      <c r="AF177" s="1" t="str">
        <f>VLOOKUP($B177,traits_by_species_Mar2019!$A$2:$T$437,18,FALSE)</f>
        <v>Squaliformes</v>
      </c>
      <c r="AG177" s="1" t="str">
        <f>VLOOKUP($B177,traits_by_species_Mar2019!$A$2:$T$437,19,FALSE)</f>
        <v>Elasmobranchii</v>
      </c>
      <c r="AH177" s="1" t="str">
        <f>VLOOKUP($B177,traits_by_species_Mar2019!$A$2:$T$437,20,FALSE)</f>
        <v>Demersal</v>
      </c>
      <c r="AI177" s="1">
        <f>IF(ISNA(VLOOKUP($B177,traits_by_species_Mar2019!$A$2:$T$437,13,FALSE)),L177,VLOOKUP($B177,traits_by_species_Mar2019!$A$2:$T$437,13,FALSE))</f>
        <v>44</v>
      </c>
    </row>
    <row r="178" spans="1:35" hidden="1" x14ac:dyDescent="0.25">
      <c r="A178">
        <v>105913</v>
      </c>
      <c r="B178" t="s">
        <v>624</v>
      </c>
      <c r="C178" t="s">
        <v>51</v>
      </c>
      <c r="D178" t="s">
        <v>19</v>
      </c>
      <c r="E178" t="s">
        <v>20</v>
      </c>
      <c r="F178" t="s">
        <v>44</v>
      </c>
      <c r="G178" t="s">
        <v>325</v>
      </c>
      <c r="H178" t="s">
        <v>333</v>
      </c>
      <c r="I178" t="s">
        <v>620</v>
      </c>
      <c r="J178" t="s">
        <v>33</v>
      </c>
      <c r="K178" t="s">
        <v>625</v>
      </c>
      <c r="L178">
        <v>60</v>
      </c>
      <c r="M178">
        <v>13</v>
      </c>
      <c r="N178">
        <v>2.5999999999999999E-3</v>
      </c>
      <c r="O178">
        <v>3.15</v>
      </c>
      <c r="P178" t="s">
        <v>35</v>
      </c>
      <c r="Q178" t="s">
        <v>73</v>
      </c>
      <c r="R178" t="s">
        <v>1682</v>
      </c>
      <c r="S178" s="1">
        <f>VLOOKUP($B178,traits_by_species_Mar2019!$A$2:$T$437,5,FALSE)</f>
        <v>85.860532840000005</v>
      </c>
      <c r="T178" s="1">
        <f>VLOOKUP($B178,traits_by_species_Mar2019!$A$2:$T$437,6,FALSE)</f>
        <v>6.8054488999999996E-2</v>
      </c>
      <c r="U178" s="1">
        <f>VLOOKUP($B178,traits_by_species_Mar2019!$A$2:$T$437,7,FALSE)</f>
        <v>4443.5490680000003</v>
      </c>
      <c r="V178" s="1">
        <f>VLOOKUP($B178,traits_by_species_Mar2019!$A$2:$T$437,8,FALSE)</f>
        <v>41.057563520000002</v>
      </c>
      <c r="W178" s="1">
        <f>VLOOKUP($B178,traits_by_species_Mar2019!$A$2:$T$437,9,FALSE)</f>
        <v>21.035499900000001</v>
      </c>
      <c r="X178" s="1">
        <f>VLOOKUP($B178,traits_by_species_Mar2019!$A$2:$T$437,10,FALSE)</f>
        <v>0.121515473</v>
      </c>
      <c r="Y178" s="1">
        <f>VLOOKUP($B178,traits_by_species_Mar2019!$A$2:$T$437,11,FALSE)</f>
        <v>63.10109482</v>
      </c>
      <c r="Z178" s="1">
        <f>VLOOKUP($B178,traits_by_species_Mar2019!$A$2:$T$437,12,FALSE)</f>
        <v>11.45901377</v>
      </c>
      <c r="AA178" s="3">
        <f>VLOOKUP($B178,traits_by_species_Mar2019!$A$2:$T$437,13,FALSE)</f>
        <v>61</v>
      </c>
      <c r="AB178" s="1" t="str">
        <f>VLOOKUP($B178,traits_by_species_Mar2019!$A$2:$T$437,14,FALSE)</f>
        <v>Bathydemersal</v>
      </c>
      <c r="AC178" s="1" t="str">
        <f>VLOOKUP($B178,traits_by_species_Mar2019!$A$2:$T$437,15,FALSE)</f>
        <v>Velvet belly</v>
      </c>
      <c r="AD178" s="1" t="str">
        <f>VLOOKUP($B178,traits_by_species_Mar2019!$A$2:$T$437,16,FALSE)</f>
        <v>Demersal</v>
      </c>
      <c r="AE178" s="1" t="str">
        <f>VLOOKUP($B178,traits_by_species_Mar2019!$A$2:$T$437,17,FALSE)</f>
        <v>Demersal</v>
      </c>
      <c r="AF178" s="1" t="str">
        <f>VLOOKUP($B178,traits_by_species_Mar2019!$A$2:$T$437,18,FALSE)</f>
        <v>Squaliformes</v>
      </c>
      <c r="AG178" s="1" t="str">
        <f>VLOOKUP($B178,traits_by_species_Mar2019!$A$2:$T$437,19,FALSE)</f>
        <v>Elasmobranchii</v>
      </c>
      <c r="AH178" s="1" t="str">
        <f>VLOOKUP($B178,traits_by_species_Mar2019!$A$2:$T$437,20,FALSE)</f>
        <v>Demersal</v>
      </c>
      <c r="AI178" s="1">
        <f>IF(ISNA(VLOOKUP($B178,traits_by_species_Mar2019!$A$2:$T$437,13,FALSE)),L178,VLOOKUP($B178,traits_by_species_Mar2019!$A$2:$T$437,13,FALSE))</f>
        <v>61</v>
      </c>
    </row>
    <row r="179" spans="1:35" hidden="1" x14ac:dyDescent="0.25">
      <c r="A179">
        <v>150636</v>
      </c>
      <c r="B179" t="s">
        <v>626</v>
      </c>
      <c r="C179" t="s">
        <v>627</v>
      </c>
      <c r="D179" t="s">
        <v>19</v>
      </c>
      <c r="E179" t="s">
        <v>20</v>
      </c>
      <c r="F179" t="s">
        <v>21</v>
      </c>
      <c r="G179" t="s">
        <v>52</v>
      </c>
      <c r="H179" t="s">
        <v>364</v>
      </c>
      <c r="I179" t="s">
        <v>626</v>
      </c>
      <c r="J179" t="s">
        <v>24</v>
      </c>
      <c r="K179" t="s">
        <v>25</v>
      </c>
      <c r="L179">
        <v>60</v>
      </c>
      <c r="M179">
        <v>0</v>
      </c>
      <c r="N179">
        <v>9.1500000000000001E-3</v>
      </c>
      <c r="O179">
        <v>2.9998</v>
      </c>
      <c r="P179" t="s">
        <v>61</v>
      </c>
      <c r="Q179" t="s">
        <v>27</v>
      </c>
      <c r="R179" t="s">
        <v>1682</v>
      </c>
      <c r="S179" s="7">
        <f>S180</f>
        <v>36.95081416</v>
      </c>
      <c r="T179" s="7">
        <f t="shared" ref="T179:AI179" si="40">T180</f>
        <v>0.34234659200000001</v>
      </c>
      <c r="U179" s="7">
        <f t="shared" si="40"/>
        <v>410.20221950000001</v>
      </c>
      <c r="V179" s="7">
        <f t="shared" si="40"/>
        <v>11.468035609999999</v>
      </c>
      <c r="W179" s="7">
        <f t="shared" si="40"/>
        <v>3.7148444770000002</v>
      </c>
      <c r="X179" s="7">
        <f t="shared" si="40"/>
        <v>0.46552673100000003</v>
      </c>
      <c r="Y179" s="7">
        <f t="shared" si="40"/>
        <v>24.290607909999999</v>
      </c>
      <c r="Z179" s="7">
        <f t="shared" si="40"/>
        <v>11.46677502</v>
      </c>
      <c r="AA179" s="7">
        <f t="shared" si="40"/>
        <v>58</v>
      </c>
      <c r="AB179" s="7" t="str">
        <f t="shared" si="40"/>
        <v>Demersal</v>
      </c>
      <c r="AC179" s="7" t="str">
        <f t="shared" si="40"/>
        <v>Grey gurnard</v>
      </c>
      <c r="AD179" s="7" t="str">
        <f t="shared" si="40"/>
        <v>Demersal</v>
      </c>
      <c r="AE179" s="7" t="str">
        <f t="shared" si="40"/>
        <v>Demersal</v>
      </c>
      <c r="AF179" s="7" t="str">
        <f t="shared" si="40"/>
        <v>Scorpaeniformes</v>
      </c>
      <c r="AG179" s="7" t="str">
        <f t="shared" si="40"/>
        <v>Scorpaeniformes</v>
      </c>
      <c r="AH179" s="7" t="str">
        <f t="shared" si="40"/>
        <v>Demersal</v>
      </c>
      <c r="AI179" s="7">
        <f t="shared" si="40"/>
        <v>58</v>
      </c>
    </row>
    <row r="180" spans="1:35" hidden="1" x14ac:dyDescent="0.25">
      <c r="A180">
        <v>150637</v>
      </c>
      <c r="B180" t="s">
        <v>628</v>
      </c>
      <c r="C180" t="s">
        <v>51</v>
      </c>
      <c r="D180" t="s">
        <v>19</v>
      </c>
      <c r="E180" t="s">
        <v>20</v>
      </c>
      <c r="F180" t="s">
        <v>21</v>
      </c>
      <c r="G180" t="s">
        <v>52</v>
      </c>
      <c r="H180" t="s">
        <v>364</v>
      </c>
      <c r="I180" t="s">
        <v>626</v>
      </c>
      <c r="J180" t="s">
        <v>33</v>
      </c>
      <c r="K180" t="s">
        <v>629</v>
      </c>
      <c r="L180">
        <v>60</v>
      </c>
      <c r="M180">
        <v>2.5</v>
      </c>
      <c r="N180">
        <v>9.1500000000000001E-3</v>
      </c>
      <c r="O180">
        <v>2.9998</v>
      </c>
      <c r="P180" t="s">
        <v>35</v>
      </c>
      <c r="Q180" t="s">
        <v>27</v>
      </c>
      <c r="R180" t="s">
        <v>1682</v>
      </c>
      <c r="S180" s="1">
        <f>VLOOKUP($B180,traits_by_species_Mar2019!$A$2:$T$437,5,FALSE)</f>
        <v>36.95081416</v>
      </c>
      <c r="T180" s="1">
        <f>VLOOKUP($B180,traits_by_species_Mar2019!$A$2:$T$437,6,FALSE)</f>
        <v>0.34234659200000001</v>
      </c>
      <c r="U180" s="1">
        <f>VLOOKUP($B180,traits_by_species_Mar2019!$A$2:$T$437,7,FALSE)</f>
        <v>410.20221950000001</v>
      </c>
      <c r="V180" s="1">
        <f>VLOOKUP($B180,traits_by_species_Mar2019!$A$2:$T$437,8,FALSE)</f>
        <v>11.468035609999999</v>
      </c>
      <c r="W180" s="1">
        <f>VLOOKUP($B180,traits_by_species_Mar2019!$A$2:$T$437,9,FALSE)</f>
        <v>3.7148444770000002</v>
      </c>
      <c r="X180" s="1">
        <f>VLOOKUP($B180,traits_by_species_Mar2019!$A$2:$T$437,10,FALSE)</f>
        <v>0.46552673100000003</v>
      </c>
      <c r="Y180" s="1">
        <f>VLOOKUP($B180,traits_by_species_Mar2019!$A$2:$T$437,11,FALSE)</f>
        <v>24.290607909999999</v>
      </c>
      <c r="Z180" s="1">
        <f>VLOOKUP($B180,traits_by_species_Mar2019!$A$2:$T$437,12,FALSE)</f>
        <v>11.46677502</v>
      </c>
      <c r="AA180" s="3">
        <f>VLOOKUP($B180,traits_by_species_Mar2019!$A$2:$T$437,13,FALSE)</f>
        <v>58</v>
      </c>
      <c r="AB180" s="1" t="str">
        <f>VLOOKUP($B180,traits_by_species_Mar2019!$A$2:$T$437,14,FALSE)</f>
        <v>Demersal</v>
      </c>
      <c r="AC180" s="1" t="str">
        <f>VLOOKUP($B180,traits_by_species_Mar2019!$A$2:$T$437,15,FALSE)</f>
        <v>Grey gurnard</v>
      </c>
      <c r="AD180" s="1" t="str">
        <f>VLOOKUP($B180,traits_by_species_Mar2019!$A$2:$T$437,16,FALSE)</f>
        <v>Demersal</v>
      </c>
      <c r="AE180" s="1" t="str">
        <f>VLOOKUP($B180,traits_by_species_Mar2019!$A$2:$T$437,17,FALSE)</f>
        <v>Demersal</v>
      </c>
      <c r="AF180" s="1" t="str">
        <f>VLOOKUP($B180,traits_by_species_Mar2019!$A$2:$T$437,18,FALSE)</f>
        <v>Scorpaeniformes</v>
      </c>
      <c r="AG180" s="1" t="str">
        <f>VLOOKUP($B180,traits_by_species_Mar2019!$A$2:$T$437,19,FALSE)</f>
        <v>Scorpaeniformes</v>
      </c>
      <c r="AH180" s="1" t="str">
        <f>VLOOKUP($B180,traits_by_species_Mar2019!$A$2:$T$437,20,FALSE)</f>
        <v>Demersal</v>
      </c>
      <c r="AI180" s="1">
        <f>IF(ISNA(VLOOKUP($B180,traits_by_species_Mar2019!$A$2:$T$437,13,FALSE)),L180,VLOOKUP($B180,traits_by_species_Mar2019!$A$2:$T$437,13,FALSE))</f>
        <v>58</v>
      </c>
    </row>
    <row r="181" spans="1:35" hidden="1" x14ac:dyDescent="0.25">
      <c r="A181">
        <v>126338</v>
      </c>
      <c r="B181" t="s">
        <v>630</v>
      </c>
      <c r="C181" t="s">
        <v>631</v>
      </c>
      <c r="D181" t="s">
        <v>19</v>
      </c>
      <c r="E181" t="s">
        <v>20</v>
      </c>
      <c r="F181" t="s">
        <v>21</v>
      </c>
      <c r="G181" t="s">
        <v>131</v>
      </c>
      <c r="H181" t="s">
        <v>416</v>
      </c>
      <c r="I181" t="s">
        <v>632</v>
      </c>
      <c r="J181" t="s">
        <v>33</v>
      </c>
      <c r="K181" t="s">
        <v>633</v>
      </c>
      <c r="L181">
        <v>16.899999999999999</v>
      </c>
      <c r="M181">
        <v>1.7</v>
      </c>
      <c r="N181">
        <v>4.1700000000000001E-3</v>
      </c>
      <c r="O181">
        <v>3.12</v>
      </c>
      <c r="P181" t="s">
        <v>49</v>
      </c>
      <c r="Q181" t="s">
        <v>27</v>
      </c>
      <c r="R181" t="s">
        <v>1695</v>
      </c>
      <c r="S181" s="1">
        <f>VLOOKUP($B181,traits_by_species_Mar2019!$A$2:$T$437,5,FALSE)</f>
        <v>26.049820610000001</v>
      </c>
      <c r="T181" s="1">
        <f>VLOOKUP($B181,traits_by_species_Mar2019!$A$2:$T$437,6,FALSE)</f>
        <v>0.50659540000000003</v>
      </c>
      <c r="U181" s="1">
        <f>VLOOKUP($B181,traits_by_species_Mar2019!$A$2:$T$437,7,FALSE)</f>
        <v>109.76186079999999</v>
      </c>
      <c r="V181" s="1">
        <f>VLOOKUP($B181,traits_by_species_Mar2019!$A$2:$T$437,8,FALSE)</f>
        <v>5.0843839859999997</v>
      </c>
      <c r="W181" s="1">
        <f>VLOOKUP($B181,traits_by_species_Mar2019!$A$2:$T$437,9,FALSE)</f>
        <v>1.5076093989999999</v>
      </c>
      <c r="X181" s="1">
        <f>VLOOKUP($B181,traits_by_species_Mar2019!$A$2:$T$437,10,FALSE)</f>
        <v>0.87693264299999996</v>
      </c>
      <c r="Y181" s="1">
        <f>VLOOKUP($B181,traits_by_species_Mar2019!$A$2:$T$437,11,FALSE)</f>
        <v>14.8216515</v>
      </c>
      <c r="Z181" s="1">
        <f>VLOOKUP($B181,traits_by_species_Mar2019!$A$2:$T$437,12,FALSE)</f>
        <v>14.16252055</v>
      </c>
      <c r="AA181" s="3">
        <f>VLOOKUP($B181,traits_by_species_Mar2019!$A$2:$T$437,13,FALSE)</f>
        <v>12</v>
      </c>
      <c r="AB181" s="1" t="str">
        <f>VLOOKUP($B181,traits_by_species_Mar2019!$A$2:$T$437,14,FALSE)</f>
        <v>Bathypelagic</v>
      </c>
      <c r="AC181" s="1" t="str">
        <f>VLOOKUP($B181,traits_by_species_Mar2019!$A$2:$T$437,15,FALSE)</f>
        <v>Balbo sabretooth</v>
      </c>
      <c r="AD181" s="1">
        <f>VLOOKUP($B181,traits_by_species_Mar2019!$A$2:$T$437,16,FALSE)</f>
        <v>0</v>
      </c>
      <c r="AE181" s="1" t="str">
        <f>VLOOKUP($B181,traits_by_species_Mar2019!$A$2:$T$437,17,FALSE)</f>
        <v>Demersal</v>
      </c>
      <c r="AF181" s="1" t="str">
        <f>VLOOKUP($B181,traits_by_species_Mar2019!$A$2:$T$437,18,FALSE)</f>
        <v>Aulopiformes</v>
      </c>
      <c r="AG181" s="1" t="str">
        <f>VLOOKUP($B181,traits_by_species_Mar2019!$A$2:$T$437,19,FALSE)</f>
        <v>Other</v>
      </c>
      <c r="AH181" s="1" t="str">
        <f>VLOOKUP($B181,traits_by_species_Mar2019!$A$2:$T$437,20,FALSE)</f>
        <v>Pelagic</v>
      </c>
      <c r="AI181" s="1">
        <f>IF(ISNA(VLOOKUP($B181,traits_by_species_Mar2019!$A$2:$T$437,13,FALSE)),L181,VLOOKUP($B181,traits_by_species_Mar2019!$A$2:$T$437,13,FALSE))</f>
        <v>12</v>
      </c>
    </row>
    <row r="182" spans="1:35" hidden="1" x14ac:dyDescent="0.25">
      <c r="A182">
        <v>126307</v>
      </c>
      <c r="B182" t="s">
        <v>634</v>
      </c>
      <c r="C182" t="s">
        <v>635</v>
      </c>
      <c r="D182" t="s">
        <v>19</v>
      </c>
      <c r="E182" t="s">
        <v>20</v>
      </c>
      <c r="F182" t="s">
        <v>21</v>
      </c>
      <c r="G182" t="s">
        <v>105</v>
      </c>
      <c r="H182" t="s">
        <v>636</v>
      </c>
      <c r="I182" t="s">
        <v>637</v>
      </c>
      <c r="J182" t="s">
        <v>33</v>
      </c>
      <c r="K182" t="s">
        <v>638</v>
      </c>
      <c r="L182">
        <v>64.900000000000006</v>
      </c>
      <c r="M182">
        <v>6.95</v>
      </c>
      <c r="N182">
        <v>8.0999999999999996E-4</v>
      </c>
      <c r="O182">
        <v>3.02</v>
      </c>
      <c r="P182" t="s">
        <v>49</v>
      </c>
      <c r="Q182" t="s">
        <v>27</v>
      </c>
      <c r="R182" t="s">
        <v>1682</v>
      </c>
      <c r="S182" s="1">
        <f>VLOOKUP($B182,traits_by_species_Mar2019!$A$2:$T$437,5,FALSE)</f>
        <v>69.476716949999997</v>
      </c>
      <c r="T182" s="1">
        <f>VLOOKUP($B182,traits_by_species_Mar2019!$A$2:$T$437,6,FALSE)</f>
        <v>0.22884589599999999</v>
      </c>
      <c r="U182" s="1">
        <f>VLOOKUP($B182,traits_by_species_Mar2019!$A$2:$T$437,7,FALSE)</f>
        <v>1592.0101770000001</v>
      </c>
      <c r="V182" s="1">
        <f>VLOOKUP($B182,traits_by_species_Mar2019!$A$2:$T$437,8,FALSE)</f>
        <v>11.411458250000001</v>
      </c>
      <c r="W182" s="1">
        <f>VLOOKUP($B182,traits_by_species_Mar2019!$A$2:$T$437,9,FALSE)</f>
        <v>3.3738731949999998</v>
      </c>
      <c r="X182" s="1">
        <f>VLOOKUP($B182,traits_by_species_Mar2019!$A$2:$T$437,10,FALSE)</f>
        <v>0.36175517000000001</v>
      </c>
      <c r="Y182" s="1">
        <f>VLOOKUP($B182,traits_by_species_Mar2019!$A$2:$T$437,11,FALSE)</f>
        <v>37.627141799999997</v>
      </c>
      <c r="Z182" s="1">
        <f>VLOOKUP($B182,traits_by_species_Mar2019!$A$2:$T$437,12,FALSE)</f>
        <v>7.7938002449999999</v>
      </c>
      <c r="AA182" s="3">
        <f>VLOOKUP($B182,traits_by_species_Mar2019!$A$2:$T$437,13,FALSE)</f>
        <v>71</v>
      </c>
      <c r="AB182" s="1" t="str">
        <f>VLOOKUP($B182,traits_by_species_Mar2019!$A$2:$T$437,14,FALSE)</f>
        <v>Demersal</v>
      </c>
      <c r="AC182" s="1" t="str">
        <f>VLOOKUP($B182,traits_by_species_Mar2019!$A$2:$T$437,15,FALSE)</f>
        <v>Facciola's sorcerer</v>
      </c>
      <c r="AD182" s="1">
        <f>VLOOKUP($B182,traits_by_species_Mar2019!$A$2:$T$437,16,FALSE)</f>
        <v>0</v>
      </c>
      <c r="AE182" s="1" t="str">
        <f>VLOOKUP($B182,traits_by_species_Mar2019!$A$2:$T$437,17,FALSE)</f>
        <v>Demersal</v>
      </c>
      <c r="AF182" s="1" t="str">
        <f>VLOOKUP($B182,traits_by_species_Mar2019!$A$2:$T$437,18,FALSE)</f>
        <v>Anguilliformes</v>
      </c>
      <c r="AG182" s="1" t="str">
        <f>VLOOKUP($B182,traits_by_species_Mar2019!$A$2:$T$437,19,FALSE)</f>
        <v>Other</v>
      </c>
      <c r="AH182" s="1" t="str">
        <f>VLOOKUP($B182,traits_by_species_Mar2019!$A$2:$T$437,20,FALSE)</f>
        <v>Demersal</v>
      </c>
      <c r="AI182" s="1">
        <f>IF(ISNA(VLOOKUP($B182,traits_by_species_Mar2019!$A$2:$T$437,13,FALSE)),L182,VLOOKUP($B182,traits_by_species_Mar2019!$A$2:$T$437,13,FALSE))</f>
        <v>71</v>
      </c>
    </row>
    <row r="183" spans="1:35" hidden="1" x14ac:dyDescent="0.25">
      <c r="A183">
        <v>126488</v>
      </c>
      <c r="B183" t="s">
        <v>639</v>
      </c>
      <c r="C183" t="s">
        <v>29</v>
      </c>
      <c r="D183" t="s">
        <v>19</v>
      </c>
      <c r="E183" t="s">
        <v>20</v>
      </c>
      <c r="F183" t="s">
        <v>21</v>
      </c>
      <c r="G183" t="s">
        <v>268</v>
      </c>
      <c r="H183" t="s">
        <v>640</v>
      </c>
      <c r="I183" t="s">
        <v>641</v>
      </c>
      <c r="J183" t="s">
        <v>33</v>
      </c>
      <c r="K183" t="s">
        <v>641</v>
      </c>
      <c r="L183">
        <v>30</v>
      </c>
      <c r="M183">
        <v>2.12</v>
      </c>
      <c r="N183">
        <v>3.0100000000000001E-3</v>
      </c>
      <c r="O183">
        <v>3.3039999999999998</v>
      </c>
      <c r="P183" t="s">
        <v>35</v>
      </c>
      <c r="Q183" t="s">
        <v>27</v>
      </c>
      <c r="R183" t="s">
        <v>1682</v>
      </c>
      <c r="S183" s="1">
        <f>VLOOKUP($B183,traits_by_species_Mar2019!$A$2:$T$437,5,FALSE)</f>
        <v>56.802835700000003</v>
      </c>
      <c r="T183" s="1">
        <f>VLOOKUP($B183,traits_by_species_Mar2019!$A$2:$T$437,6,FALSE)</f>
        <v>0.198222489</v>
      </c>
      <c r="U183" s="1">
        <f>VLOOKUP($B183,traits_by_species_Mar2019!$A$2:$T$437,7,FALSE)</f>
        <v>1375.0011689999999</v>
      </c>
      <c r="V183" s="1">
        <f>VLOOKUP($B183,traits_by_species_Mar2019!$A$2:$T$437,8,FALSE)</f>
        <v>14.824057</v>
      </c>
      <c r="W183" s="1">
        <f>VLOOKUP($B183,traits_by_species_Mar2019!$A$2:$T$437,9,FALSE)</f>
        <v>4.4035705549999999</v>
      </c>
      <c r="X183" s="1">
        <f>VLOOKUP($B183,traits_by_species_Mar2019!$A$2:$T$437,10,FALSE)</f>
        <v>0.33351213400000002</v>
      </c>
      <c r="Y183" s="1">
        <f>VLOOKUP($B183,traits_by_species_Mar2019!$A$2:$T$437,11,FALSE)</f>
        <v>34.057417340000001</v>
      </c>
      <c r="Z183" s="1">
        <f>VLOOKUP($B183,traits_by_species_Mar2019!$A$2:$T$437,12,FALSE)</f>
        <v>11.59407685</v>
      </c>
      <c r="AA183" s="3">
        <f>VLOOKUP($B183,traits_by_species_Mar2019!$A$2:$T$437,13,FALSE)</f>
        <v>22</v>
      </c>
      <c r="AB183" s="1" t="str">
        <f>VLOOKUP($B183,traits_by_species_Mar2019!$A$2:$T$437,14,FALSE)</f>
        <v>Benthopelagic</v>
      </c>
      <c r="AC183" s="1" t="str">
        <f>VLOOKUP($B183,traits_by_species_Mar2019!$A$2:$T$437,15,FALSE)</f>
        <v>Gadella</v>
      </c>
      <c r="AD183" s="1">
        <f>VLOOKUP($B183,traits_by_species_Mar2019!$A$2:$T$437,16,FALSE)</f>
        <v>0</v>
      </c>
      <c r="AE183" s="1" t="str">
        <f>VLOOKUP($B183,traits_by_species_Mar2019!$A$2:$T$437,17,FALSE)</f>
        <v>Demersal</v>
      </c>
      <c r="AF183" s="1" t="str">
        <f>VLOOKUP($B183,traits_by_species_Mar2019!$A$2:$T$437,18,FALSE)</f>
        <v>Gadiformes</v>
      </c>
      <c r="AG183" s="1" t="str">
        <f>VLOOKUP($B183,traits_by_species_Mar2019!$A$2:$T$437,19,FALSE)</f>
        <v>Gadiformes</v>
      </c>
      <c r="AH183" s="1" t="str">
        <f>VLOOKUP($B183,traits_by_species_Mar2019!$A$2:$T$437,20,FALSE)</f>
        <v>Demersal</v>
      </c>
      <c r="AI183" s="1">
        <f>IF(ISNA(VLOOKUP($B183,traits_by_species_Mar2019!$A$2:$T$437,13,FALSE)),L183,VLOOKUP($B183,traits_by_species_Mar2019!$A$2:$T$437,13,FALSE))</f>
        <v>22</v>
      </c>
    </row>
    <row r="184" spans="1:35" hidden="1" x14ac:dyDescent="0.25">
      <c r="A184">
        <v>125731</v>
      </c>
      <c r="B184" t="s">
        <v>642</v>
      </c>
      <c r="C184" t="s">
        <v>643</v>
      </c>
      <c r="D184" t="s">
        <v>19</v>
      </c>
      <c r="E184" t="s">
        <v>20</v>
      </c>
      <c r="F184" t="s">
        <v>21</v>
      </c>
      <c r="G184" t="s">
        <v>268</v>
      </c>
      <c r="H184" t="s">
        <v>644</v>
      </c>
      <c r="I184" t="s">
        <v>642</v>
      </c>
      <c r="J184" t="s">
        <v>24</v>
      </c>
      <c r="K184" t="s">
        <v>25</v>
      </c>
      <c r="L184">
        <v>15</v>
      </c>
      <c r="M184">
        <v>0</v>
      </c>
      <c r="N184">
        <v>1.7578409999999999E-2</v>
      </c>
      <c r="O184">
        <v>2.7618999999999998</v>
      </c>
      <c r="P184" t="s">
        <v>61</v>
      </c>
      <c r="Q184" t="s">
        <v>27</v>
      </c>
      <c r="R184" t="s">
        <v>1695</v>
      </c>
      <c r="S184" s="1">
        <f>AVERAGE(S185:S186)</f>
        <v>17.464559534999999</v>
      </c>
      <c r="T184" s="1">
        <f t="shared" ref="T184:AI184" si="41">AVERAGE(T185:T186)</f>
        <v>0.51206587300000006</v>
      </c>
      <c r="U184" s="1">
        <f t="shared" si="41"/>
        <v>52.789859355000004</v>
      </c>
      <c r="V184" s="1">
        <f t="shared" si="41"/>
        <v>4.5747689195000003</v>
      </c>
      <c r="W184" s="1">
        <f t="shared" si="41"/>
        <v>1.2252212115000001</v>
      </c>
      <c r="X184" s="1">
        <f t="shared" si="41"/>
        <v>1.050210708</v>
      </c>
      <c r="Y184" s="1">
        <f t="shared" si="41"/>
        <v>10.3894235335</v>
      </c>
      <c r="Z184" s="1">
        <f t="shared" si="41"/>
        <v>12.43821432</v>
      </c>
      <c r="AA184" s="1">
        <f t="shared" si="41"/>
        <v>19</v>
      </c>
      <c r="AB184" s="1" t="str">
        <f t="shared" ref="AB184:AH184" si="42">AB185</f>
        <v>Pelagic</v>
      </c>
      <c r="AC184" s="1" t="str">
        <f t="shared" si="42"/>
        <v>Silvery pout</v>
      </c>
      <c r="AD184" s="1" t="str">
        <f t="shared" si="42"/>
        <v>Demersal</v>
      </c>
      <c r="AE184" s="1" t="str">
        <f t="shared" si="42"/>
        <v>Demersal</v>
      </c>
      <c r="AF184" s="1" t="str">
        <f t="shared" si="42"/>
        <v>Gadiformes</v>
      </c>
      <c r="AG184" s="1" t="str">
        <f t="shared" si="42"/>
        <v>Gadiformes</v>
      </c>
      <c r="AH184" s="1" t="str">
        <f t="shared" si="42"/>
        <v>Pelagic</v>
      </c>
      <c r="AI184" s="1">
        <f t="shared" si="41"/>
        <v>19</v>
      </c>
    </row>
    <row r="185" spans="1:35" hidden="1" x14ac:dyDescent="0.25">
      <c r="A185">
        <v>126435</v>
      </c>
      <c r="B185" t="s">
        <v>645</v>
      </c>
      <c r="C185" t="s">
        <v>643</v>
      </c>
      <c r="D185" t="s">
        <v>19</v>
      </c>
      <c r="E185" t="s">
        <v>20</v>
      </c>
      <c r="F185" t="s">
        <v>21</v>
      </c>
      <c r="G185" t="s">
        <v>268</v>
      </c>
      <c r="H185" t="s">
        <v>644</v>
      </c>
      <c r="I185" t="s">
        <v>642</v>
      </c>
      <c r="J185" t="s">
        <v>33</v>
      </c>
      <c r="K185" t="s">
        <v>646</v>
      </c>
      <c r="L185">
        <v>15</v>
      </c>
      <c r="M185">
        <v>2.9</v>
      </c>
      <c r="N185">
        <v>3.8289999999999999E-3</v>
      </c>
      <c r="O185">
        <v>3.3210000000000002</v>
      </c>
      <c r="P185" t="s">
        <v>35</v>
      </c>
      <c r="Q185" t="s">
        <v>27</v>
      </c>
      <c r="R185" t="s">
        <v>1695</v>
      </c>
      <c r="S185" s="1">
        <f>VLOOKUP($B185,traits_by_species_Mar2019!$A$2:$T$437,5,FALSE)</f>
        <v>17.048050020000002</v>
      </c>
      <c r="T185" s="1">
        <f>VLOOKUP($B185,traits_by_species_Mar2019!$A$2:$T$437,6,FALSE)</f>
        <v>0.46507838400000001</v>
      </c>
      <c r="U185" s="1">
        <f>VLOOKUP($B185,traits_by_species_Mar2019!$A$2:$T$437,7,FALSE)</f>
        <v>50.928280260000001</v>
      </c>
      <c r="V185" s="1">
        <f>VLOOKUP($B185,traits_by_species_Mar2019!$A$2:$T$437,8,FALSE)</f>
        <v>4.1875249720000003</v>
      </c>
      <c r="W185" s="1">
        <f>VLOOKUP($B185,traits_by_species_Mar2019!$A$2:$T$437,9,FALSE)</f>
        <v>1.1559290609999999</v>
      </c>
      <c r="X185" s="1">
        <f>VLOOKUP($B185,traits_by_species_Mar2019!$A$2:$T$437,10,FALSE)</f>
        <v>1.0790308040000001</v>
      </c>
      <c r="Y185" s="1">
        <f>VLOOKUP($B185,traits_by_species_Mar2019!$A$2:$T$437,11,FALSE)</f>
        <v>9.503762257</v>
      </c>
      <c r="Z185" s="1">
        <f>VLOOKUP($B185,traits_by_species_Mar2019!$A$2:$T$437,12,FALSE)</f>
        <v>13.52843448</v>
      </c>
      <c r="AA185" s="3">
        <f>VLOOKUP($B185,traits_by_species_Mar2019!$A$2:$T$437,13,FALSE)</f>
        <v>21</v>
      </c>
      <c r="AB185" s="1" t="str">
        <f>VLOOKUP($B185,traits_by_species_Mar2019!$A$2:$T$437,14,FALSE)</f>
        <v>Pelagic</v>
      </c>
      <c r="AC185" s="1" t="str">
        <f>VLOOKUP($B185,traits_by_species_Mar2019!$A$2:$T$437,15,FALSE)</f>
        <v>Silvery pout</v>
      </c>
      <c r="AD185" s="1" t="str">
        <f>VLOOKUP($B185,traits_by_species_Mar2019!$A$2:$T$437,16,FALSE)</f>
        <v>Demersal</v>
      </c>
      <c r="AE185" s="1" t="str">
        <f>VLOOKUP($B185,traits_by_species_Mar2019!$A$2:$T$437,17,FALSE)</f>
        <v>Demersal</v>
      </c>
      <c r="AF185" s="1" t="str">
        <f>VLOOKUP($B185,traits_by_species_Mar2019!$A$2:$T$437,18,FALSE)</f>
        <v>Gadiformes</v>
      </c>
      <c r="AG185" s="1" t="str">
        <f>VLOOKUP($B185,traits_by_species_Mar2019!$A$2:$T$437,19,FALSE)</f>
        <v>Gadiformes</v>
      </c>
      <c r="AH185" t="s">
        <v>1695</v>
      </c>
      <c r="AI185" s="1">
        <f>IF(ISNA(VLOOKUP($B185,traits_by_species_Mar2019!$A$2:$T$437,13,FALSE)),L185,VLOOKUP($B185,traits_by_species_Mar2019!$A$2:$T$437,13,FALSE))</f>
        <v>21</v>
      </c>
    </row>
    <row r="186" spans="1:35" hidden="1" x14ac:dyDescent="0.25">
      <c r="A186">
        <v>300719</v>
      </c>
      <c r="B186" t="s">
        <v>647</v>
      </c>
      <c r="C186" t="s">
        <v>648</v>
      </c>
      <c r="D186" t="s">
        <v>19</v>
      </c>
      <c r="E186" t="s">
        <v>20</v>
      </c>
      <c r="F186" t="s">
        <v>21</v>
      </c>
      <c r="G186" t="s">
        <v>268</v>
      </c>
      <c r="H186" t="s">
        <v>644</v>
      </c>
      <c r="I186" t="s">
        <v>642</v>
      </c>
      <c r="J186" t="s">
        <v>33</v>
      </c>
      <c r="K186" t="s">
        <v>649</v>
      </c>
      <c r="L186">
        <v>15</v>
      </c>
      <c r="M186">
        <v>2.0699999999999998</v>
      </c>
      <c r="N186">
        <v>8.0699999999999994E-2</v>
      </c>
      <c r="O186">
        <v>2.2027999999999999</v>
      </c>
      <c r="P186" t="s">
        <v>426</v>
      </c>
      <c r="Q186" t="s">
        <v>27</v>
      </c>
      <c r="R186" t="s">
        <v>1695</v>
      </c>
      <c r="S186" s="1">
        <f>VLOOKUP($B186,traits_by_species_Mar2019!$A$2:$T$437,5,FALSE)</f>
        <v>17.881069050000001</v>
      </c>
      <c r="T186" s="1">
        <f>VLOOKUP($B186,traits_by_species_Mar2019!$A$2:$T$437,6,FALSE)</f>
        <v>0.559053362</v>
      </c>
      <c r="U186" s="1">
        <f>VLOOKUP($B186,traits_by_species_Mar2019!$A$2:$T$437,7,FALSE)</f>
        <v>54.651438450000001</v>
      </c>
      <c r="V186" s="1">
        <f>VLOOKUP($B186,traits_by_species_Mar2019!$A$2:$T$437,8,FALSE)</f>
        <v>4.9620128670000003</v>
      </c>
      <c r="W186" s="1">
        <f>VLOOKUP($B186,traits_by_species_Mar2019!$A$2:$T$437,9,FALSE)</f>
        <v>1.294513362</v>
      </c>
      <c r="X186" s="1">
        <f>VLOOKUP($B186,traits_by_species_Mar2019!$A$2:$T$437,10,FALSE)</f>
        <v>1.021390612</v>
      </c>
      <c r="Y186" s="1">
        <f>VLOOKUP($B186,traits_by_species_Mar2019!$A$2:$T$437,11,FALSE)</f>
        <v>11.275084809999999</v>
      </c>
      <c r="Z186" s="1">
        <f>VLOOKUP($B186,traits_by_species_Mar2019!$A$2:$T$437,12,FALSE)</f>
        <v>11.347994160000001</v>
      </c>
      <c r="AA186" s="3">
        <f>VLOOKUP($B186,traits_by_species_Mar2019!$A$2:$T$437,13,FALSE)</f>
        <v>17</v>
      </c>
      <c r="AB186" s="1" t="str">
        <f>VLOOKUP($B186,traits_by_species_Mar2019!$A$2:$T$437,14,FALSE)</f>
        <v>Pelagic</v>
      </c>
      <c r="AC186" s="1" t="str">
        <f>VLOOKUP($B186,traits_by_species_Mar2019!$A$2:$T$437,15,FALSE)</f>
        <v>Silver</v>
      </c>
      <c r="AD186" s="1">
        <f>VLOOKUP($B186,traits_by_species_Mar2019!$A$2:$T$437,16,FALSE)</f>
        <v>0</v>
      </c>
      <c r="AE186" s="1" t="str">
        <f>VLOOKUP($B186,traits_by_species_Mar2019!$A$2:$T$437,17,FALSE)</f>
        <v>Pelagic</v>
      </c>
      <c r="AF186" s="1" t="str">
        <f>VLOOKUP($B186,traits_by_species_Mar2019!$A$2:$T$437,18,FALSE)</f>
        <v>Gadiformes</v>
      </c>
      <c r="AG186" s="1" t="str">
        <f>VLOOKUP($B186,traits_by_species_Mar2019!$A$2:$T$437,19,FALSE)</f>
        <v>Gadiformes</v>
      </c>
      <c r="AH186" s="1" t="str">
        <f>VLOOKUP($B186,traits_by_species_Mar2019!$A$2:$T$437,20,FALSE)</f>
        <v>Pelagic</v>
      </c>
      <c r="AI186" s="1">
        <f>IF(ISNA(VLOOKUP($B186,traits_by_species_Mar2019!$A$2:$T$437,13,FALSE)),L186,VLOOKUP($B186,traits_by_species_Mar2019!$A$2:$T$437,13,FALSE))</f>
        <v>17</v>
      </c>
    </row>
    <row r="187" spans="1:35" hidden="1" x14ac:dyDescent="0.25">
      <c r="A187">
        <v>126436</v>
      </c>
      <c r="B187" t="s">
        <v>650</v>
      </c>
      <c r="C187" t="s">
        <v>37</v>
      </c>
      <c r="D187" t="s">
        <v>19</v>
      </c>
      <c r="E187" t="s">
        <v>20</v>
      </c>
      <c r="F187" t="s">
        <v>21</v>
      </c>
      <c r="G187" t="s">
        <v>268</v>
      </c>
      <c r="H187" t="s">
        <v>644</v>
      </c>
      <c r="I187" t="s">
        <v>651</v>
      </c>
      <c r="J187" t="s">
        <v>33</v>
      </c>
      <c r="K187" t="s">
        <v>652</v>
      </c>
      <c r="L187">
        <v>200</v>
      </c>
      <c r="M187">
        <v>4.5</v>
      </c>
      <c r="N187">
        <v>7.9000000000000008E-3</v>
      </c>
      <c r="O187">
        <v>3.05</v>
      </c>
      <c r="P187" t="s">
        <v>35</v>
      </c>
      <c r="Q187" t="s">
        <v>27</v>
      </c>
      <c r="R187" t="s">
        <v>1682</v>
      </c>
      <c r="S187" s="1">
        <f>VLOOKUP($B187,traits_by_species_Mar2019!$A$2:$T$437,5,FALSE)</f>
        <v>105.85073730000001</v>
      </c>
      <c r="T187" s="1">
        <f>VLOOKUP($B187,traits_by_species_Mar2019!$A$2:$T$437,6,FALSE)</f>
        <v>0.16848907499999999</v>
      </c>
      <c r="U187" s="1">
        <f>VLOOKUP($B187,traits_by_species_Mar2019!$A$2:$T$437,7,FALSE)</f>
        <v>12310.017529999999</v>
      </c>
      <c r="V187" s="1">
        <f>VLOOKUP($B187,traits_by_species_Mar2019!$A$2:$T$437,8,FALSE)</f>
        <v>15.023341540000001</v>
      </c>
      <c r="W187" s="1">
        <f>VLOOKUP($B187,traits_by_species_Mar2019!$A$2:$T$437,9,FALSE)</f>
        <v>2.135371745</v>
      </c>
      <c r="X187" s="1">
        <f>VLOOKUP($B187,traits_by_species_Mar2019!$A$2:$T$437,10,FALSE)</f>
        <v>0.27028799199999998</v>
      </c>
      <c r="Y187" s="1">
        <f>VLOOKUP($B187,traits_by_species_Mar2019!$A$2:$T$437,11,FALSE)</f>
        <v>45.137934970000003</v>
      </c>
      <c r="Z187" s="1">
        <f>VLOOKUP($B187,traits_by_species_Mar2019!$A$2:$T$437,12,FALSE)</f>
        <v>5.5632636639999999</v>
      </c>
      <c r="AA187" s="3">
        <f>VLOOKUP($B187,traits_by_species_Mar2019!$A$2:$T$437,13,FALSE)</f>
        <v>140</v>
      </c>
      <c r="AB187" s="1" t="str">
        <f>VLOOKUP($B187,traits_by_species_Mar2019!$A$2:$T$437,14,FALSE)</f>
        <v>Benthopelagic</v>
      </c>
      <c r="AC187" s="1" t="str">
        <f>VLOOKUP($B187,traits_by_species_Mar2019!$A$2:$T$437,15,FALSE)</f>
        <v>Cod</v>
      </c>
      <c r="AD187" s="1" t="str">
        <f>VLOOKUP($B187,traits_by_species_Mar2019!$A$2:$T$437,16,FALSE)</f>
        <v>Demersal</v>
      </c>
      <c r="AE187" s="1" t="str">
        <f>VLOOKUP($B187,traits_by_species_Mar2019!$A$2:$T$437,17,FALSE)</f>
        <v>Demersal</v>
      </c>
      <c r="AF187" s="1" t="str">
        <f>VLOOKUP($B187,traits_by_species_Mar2019!$A$2:$T$437,18,FALSE)</f>
        <v>Gadiformes</v>
      </c>
      <c r="AG187" s="1" t="str">
        <f>VLOOKUP($B187,traits_by_species_Mar2019!$A$2:$T$437,19,FALSE)</f>
        <v>Gadiformes</v>
      </c>
      <c r="AH187" s="1" t="str">
        <f>VLOOKUP($B187,traits_by_species_Mar2019!$A$2:$T$437,20,FALSE)</f>
        <v>Demersal</v>
      </c>
      <c r="AI187" s="1">
        <f>IF(ISNA(VLOOKUP($B187,traits_by_species_Mar2019!$A$2:$T$437,13,FALSE)),L187,VLOOKUP($B187,traits_by_species_Mar2019!$A$2:$T$437,13,FALSE))</f>
        <v>140</v>
      </c>
    </row>
    <row r="188" spans="1:35" hidden="1" x14ac:dyDescent="0.25">
      <c r="A188">
        <v>125743</v>
      </c>
      <c r="B188" t="s">
        <v>653</v>
      </c>
      <c r="C188" t="s">
        <v>109</v>
      </c>
      <c r="D188" t="s">
        <v>19</v>
      </c>
      <c r="E188" t="s">
        <v>20</v>
      </c>
      <c r="F188" t="s">
        <v>21</v>
      </c>
      <c r="G188" t="s">
        <v>268</v>
      </c>
      <c r="H188" t="s">
        <v>269</v>
      </c>
      <c r="I188" t="s">
        <v>653</v>
      </c>
      <c r="J188" t="s">
        <v>24</v>
      </c>
      <c r="K188" t="s">
        <v>25</v>
      </c>
      <c r="L188">
        <v>60</v>
      </c>
      <c r="M188">
        <v>0</v>
      </c>
      <c r="N188">
        <v>6.2658749999999997E-3</v>
      </c>
      <c r="O188">
        <v>3.0545239999999998</v>
      </c>
      <c r="P188" t="s">
        <v>61</v>
      </c>
      <c r="Q188" t="s">
        <v>27</v>
      </c>
      <c r="R188" t="s">
        <v>1682</v>
      </c>
      <c r="S188" s="7">
        <f>AVERAGE(S189:S193)</f>
        <v>43.14811349</v>
      </c>
      <c r="T188" s="7">
        <f t="shared" ref="T188:AI188" si="43">AVERAGE(T189:T193)</f>
        <v>0.28398190200000001</v>
      </c>
      <c r="U188" s="7">
        <f t="shared" si="43"/>
        <v>763.16559412000004</v>
      </c>
      <c r="V188" s="7">
        <f t="shared" si="43"/>
        <v>10.417577601599998</v>
      </c>
      <c r="W188" s="7">
        <f t="shared" si="43"/>
        <v>3.2193885922000005</v>
      </c>
      <c r="X188" s="7">
        <f t="shared" si="43"/>
        <v>0.50075633559999999</v>
      </c>
      <c r="Y188" s="7">
        <f t="shared" si="43"/>
        <v>26.689854848</v>
      </c>
      <c r="Z188" s="7">
        <f t="shared" si="43"/>
        <v>12.007099655999999</v>
      </c>
      <c r="AA188" s="7">
        <f t="shared" si="43"/>
        <v>31</v>
      </c>
      <c r="AB188" s="7" t="str">
        <f>AB189</f>
        <v>Bathydemersal</v>
      </c>
      <c r="AC188" s="7" t="s">
        <v>2131</v>
      </c>
      <c r="AD188" s="7" t="str">
        <f>AD189</f>
        <v>Demersal</v>
      </c>
      <c r="AE188" s="7" t="str">
        <f>AE189</f>
        <v>Demersal</v>
      </c>
      <c r="AF188" s="7" t="str">
        <f>AF189</f>
        <v>Gadiformes</v>
      </c>
      <c r="AG188" s="7" t="str">
        <f>AG189</f>
        <v>Gadiformes</v>
      </c>
      <c r="AH188" s="7" t="str">
        <f>AH189</f>
        <v>Demersal</v>
      </c>
      <c r="AI188" s="7">
        <f t="shared" si="43"/>
        <v>31</v>
      </c>
    </row>
    <row r="189" spans="1:35" hidden="1" x14ac:dyDescent="0.25">
      <c r="A189">
        <v>126451</v>
      </c>
      <c r="B189" t="s">
        <v>654</v>
      </c>
      <c r="C189" t="s">
        <v>225</v>
      </c>
      <c r="D189" t="s">
        <v>19</v>
      </c>
      <c r="E189" t="s">
        <v>20</v>
      </c>
      <c r="F189" t="s">
        <v>21</v>
      </c>
      <c r="G189" t="s">
        <v>268</v>
      </c>
      <c r="H189" t="s">
        <v>269</v>
      </c>
      <c r="I189" t="s">
        <v>653</v>
      </c>
      <c r="J189" t="s">
        <v>33</v>
      </c>
      <c r="K189" t="s">
        <v>655</v>
      </c>
      <c r="L189">
        <v>35</v>
      </c>
      <c r="M189">
        <v>2.2400000000000002</v>
      </c>
      <c r="N189">
        <v>5.94E-3</v>
      </c>
      <c r="O189">
        <v>3.0350700000000002</v>
      </c>
      <c r="P189" t="s">
        <v>426</v>
      </c>
      <c r="Q189" t="s">
        <v>27</v>
      </c>
      <c r="R189" t="s">
        <v>1682</v>
      </c>
      <c r="S189" s="1">
        <f>VLOOKUP($B189,traits_by_species_Mar2019!$A$2:$T$437,5,FALSE)</f>
        <v>45.837399589999997</v>
      </c>
      <c r="T189" s="1">
        <f>VLOOKUP($B189,traits_by_species_Mar2019!$A$2:$T$437,6,FALSE)</f>
        <v>0.26151153999999999</v>
      </c>
      <c r="U189" s="1">
        <f>VLOOKUP($B189,traits_by_species_Mar2019!$A$2:$T$437,7,FALSE)</f>
        <v>875.38616520000005</v>
      </c>
      <c r="V189" s="1">
        <f>VLOOKUP($B189,traits_by_species_Mar2019!$A$2:$T$437,8,FALSE)</f>
        <v>10.997691270000001</v>
      </c>
      <c r="W189" s="1">
        <f>VLOOKUP($B189,traits_by_species_Mar2019!$A$2:$T$437,9,FALSE)</f>
        <v>3.4059520760000002</v>
      </c>
      <c r="X189" s="1">
        <f>VLOOKUP($B189,traits_by_species_Mar2019!$A$2:$T$437,10,FALSE)</f>
        <v>0.46249520300000002</v>
      </c>
      <c r="Y189" s="1">
        <f>VLOOKUP($B189,traits_by_species_Mar2019!$A$2:$T$437,11,FALSE)</f>
        <v>28.2142552</v>
      </c>
      <c r="Z189" s="1">
        <f>VLOOKUP($B189,traits_by_species_Mar2019!$A$2:$T$437,12,FALSE)</f>
        <v>11.710863399999999</v>
      </c>
      <c r="AA189" s="3">
        <f>VLOOKUP($B189,traits_by_species_Mar2019!$A$2:$T$437,13,FALSE)</f>
        <v>31</v>
      </c>
      <c r="AB189" s="1" t="str">
        <f>VLOOKUP($B189,traits_by_species_Mar2019!$A$2:$T$437,14,FALSE)</f>
        <v>Bathydemersal</v>
      </c>
      <c r="AC189" s="1" t="str">
        <f>VLOOKUP($B189,traits_by_species_Mar2019!$A$2:$T$437,15,FALSE)</f>
        <v>Arctic rockling</v>
      </c>
      <c r="AD189" s="1" t="str">
        <f>VLOOKUP($B189,traits_by_species_Mar2019!$A$2:$T$437,16,FALSE)</f>
        <v>Demersal</v>
      </c>
      <c r="AE189" s="1" t="str">
        <f>VLOOKUP($B189,traits_by_species_Mar2019!$A$2:$T$437,17,FALSE)</f>
        <v>Demersal</v>
      </c>
      <c r="AF189" s="1" t="str">
        <f>VLOOKUP($B189,traits_by_species_Mar2019!$A$2:$T$437,18,FALSE)</f>
        <v>Gadiformes</v>
      </c>
      <c r="AG189" s="1" t="str">
        <f>VLOOKUP($B189,traits_by_species_Mar2019!$A$2:$T$437,19,FALSE)</f>
        <v>Gadiformes</v>
      </c>
      <c r="AH189" s="1" t="str">
        <f>VLOOKUP($B189,traits_by_species_Mar2019!$A$2:$T$437,20,FALSE)</f>
        <v>Demersal</v>
      </c>
      <c r="AI189" s="1">
        <f>IF(ISNA(VLOOKUP($B189,traits_by_species_Mar2019!$A$2:$T$437,13,FALSE)),L189,VLOOKUP($B189,traits_by_species_Mar2019!$A$2:$T$437,13,FALSE))</f>
        <v>31</v>
      </c>
    </row>
    <row r="190" spans="1:35" hidden="1" x14ac:dyDescent="0.25">
      <c r="A190">
        <v>126452</v>
      </c>
      <c r="B190" t="s">
        <v>656</v>
      </c>
      <c r="C190" t="s">
        <v>657</v>
      </c>
      <c r="D190" t="s">
        <v>19</v>
      </c>
      <c r="E190" t="s">
        <v>20</v>
      </c>
      <c r="F190" t="s">
        <v>21</v>
      </c>
      <c r="G190" t="s">
        <v>268</v>
      </c>
      <c r="H190" t="s">
        <v>269</v>
      </c>
      <c r="I190" t="s">
        <v>653</v>
      </c>
      <c r="J190" t="s">
        <v>33</v>
      </c>
      <c r="K190" t="s">
        <v>658</v>
      </c>
      <c r="L190">
        <v>40</v>
      </c>
      <c r="M190">
        <v>2.2799999999999998</v>
      </c>
      <c r="N190">
        <v>4.0699999999999998E-3</v>
      </c>
      <c r="O190">
        <v>3.09</v>
      </c>
      <c r="P190" t="s">
        <v>49</v>
      </c>
      <c r="Q190" t="s">
        <v>27</v>
      </c>
      <c r="R190" t="s">
        <v>1682</v>
      </c>
      <c r="S190" s="1">
        <f>VLOOKUP($B190,traits_by_species_Mar2019!$A$2:$T$437,5,FALSE)</f>
        <v>45.837399589999997</v>
      </c>
      <c r="T190" s="1">
        <f>VLOOKUP($B190,traits_by_species_Mar2019!$A$2:$T$437,6,FALSE)</f>
        <v>0.26151153999999999</v>
      </c>
      <c r="U190" s="1">
        <f>VLOOKUP($B190,traits_by_species_Mar2019!$A$2:$T$437,7,FALSE)</f>
        <v>875.38616520000005</v>
      </c>
      <c r="V190" s="1">
        <f>VLOOKUP($B190,traits_by_species_Mar2019!$A$2:$T$437,8,FALSE)</f>
        <v>10.997691270000001</v>
      </c>
      <c r="W190" s="1">
        <f>VLOOKUP($B190,traits_by_species_Mar2019!$A$2:$T$437,9,FALSE)</f>
        <v>3.4059520760000002</v>
      </c>
      <c r="X190" s="1">
        <f>VLOOKUP($B190,traits_by_species_Mar2019!$A$2:$T$437,10,FALSE)</f>
        <v>0.46249520300000002</v>
      </c>
      <c r="Y190" s="1">
        <f>VLOOKUP($B190,traits_by_species_Mar2019!$A$2:$T$437,11,FALSE)</f>
        <v>28.2142552</v>
      </c>
      <c r="Z190" s="1">
        <f>VLOOKUP($B190,traits_by_species_Mar2019!$A$2:$T$437,12,FALSE)</f>
        <v>11.710863399999999</v>
      </c>
      <c r="AA190" s="3">
        <f>VLOOKUP($B190,traits_by_species_Mar2019!$A$2:$T$437,13,FALSE)</f>
        <v>18</v>
      </c>
      <c r="AB190" s="1" t="str">
        <f>VLOOKUP($B190,traits_by_species_Mar2019!$A$2:$T$437,14,FALSE)</f>
        <v>Benthopelagic</v>
      </c>
      <c r="AC190" s="1" t="str">
        <f>VLOOKUP($B190,traits_by_species_Mar2019!$A$2:$T$437,15,FALSE)</f>
        <v>Mediterranean bigeye rockling</v>
      </c>
      <c r="AD190" s="1">
        <f>VLOOKUP($B190,traits_by_species_Mar2019!$A$2:$T$437,16,FALSE)</f>
        <v>0</v>
      </c>
      <c r="AE190" s="1" t="str">
        <f>VLOOKUP($B190,traits_by_species_Mar2019!$A$2:$T$437,17,FALSE)</f>
        <v>Demersal</v>
      </c>
      <c r="AF190" s="1" t="str">
        <f>VLOOKUP($B190,traits_by_species_Mar2019!$A$2:$T$437,18,FALSE)</f>
        <v>Gadiformes</v>
      </c>
      <c r="AG190" s="1" t="str">
        <f>VLOOKUP($B190,traits_by_species_Mar2019!$A$2:$T$437,19,FALSE)</f>
        <v>Gadiformes</v>
      </c>
      <c r="AH190" s="1" t="str">
        <f>VLOOKUP($B190,traits_by_species_Mar2019!$A$2:$T$437,20,FALSE)</f>
        <v>Demersal</v>
      </c>
      <c r="AI190" s="1">
        <f>IF(ISNA(VLOOKUP($B190,traits_by_species_Mar2019!$A$2:$T$437,13,FALSE)),L190,VLOOKUP($B190,traits_by_species_Mar2019!$A$2:$T$437,13,FALSE))</f>
        <v>18</v>
      </c>
    </row>
    <row r="191" spans="1:35" hidden="1" x14ac:dyDescent="0.25">
      <c r="A191">
        <v>126456</v>
      </c>
      <c r="B191" t="s">
        <v>659</v>
      </c>
      <c r="C191" t="s">
        <v>273</v>
      </c>
      <c r="D191" t="s">
        <v>19</v>
      </c>
      <c r="E191" t="s">
        <v>20</v>
      </c>
      <c r="F191" t="s">
        <v>21</v>
      </c>
      <c r="G191" t="s">
        <v>268</v>
      </c>
      <c r="H191" t="s">
        <v>269</v>
      </c>
      <c r="I191" t="s">
        <v>653</v>
      </c>
      <c r="J191" t="s">
        <v>33</v>
      </c>
      <c r="K191" t="s">
        <v>660</v>
      </c>
      <c r="L191">
        <v>25</v>
      </c>
      <c r="M191">
        <v>2.13</v>
      </c>
      <c r="N191">
        <v>6.3400000000000001E-3</v>
      </c>
      <c r="O191">
        <v>2.95</v>
      </c>
      <c r="P191" t="s">
        <v>35</v>
      </c>
      <c r="Q191" t="s">
        <v>27</v>
      </c>
      <c r="R191" t="s">
        <v>1682</v>
      </c>
      <c r="S191" s="1">
        <f>VLOOKUP($B191,traits_by_species_Mar2019!$A$2:$T$437,5,FALSE)</f>
        <v>45.837399589999997</v>
      </c>
      <c r="T191" s="1">
        <f>VLOOKUP($B191,traits_by_species_Mar2019!$A$2:$T$437,6,FALSE)</f>
        <v>0.26151153999999999</v>
      </c>
      <c r="U191" s="1">
        <f>VLOOKUP($B191,traits_by_species_Mar2019!$A$2:$T$437,7,FALSE)</f>
        <v>875.38616520000005</v>
      </c>
      <c r="V191" s="1">
        <f>VLOOKUP($B191,traits_by_species_Mar2019!$A$2:$T$437,8,FALSE)</f>
        <v>10.997691270000001</v>
      </c>
      <c r="W191" s="1">
        <f>VLOOKUP($B191,traits_by_species_Mar2019!$A$2:$T$437,9,FALSE)</f>
        <v>3.4059520760000002</v>
      </c>
      <c r="X191" s="1">
        <f>VLOOKUP($B191,traits_by_species_Mar2019!$A$2:$T$437,10,FALSE)</f>
        <v>0.46249520300000002</v>
      </c>
      <c r="Y191" s="1">
        <f>VLOOKUP($B191,traits_by_species_Mar2019!$A$2:$T$437,11,FALSE)</f>
        <v>28.2142552</v>
      </c>
      <c r="Z191" s="1">
        <f>VLOOKUP($B191,traits_by_species_Mar2019!$A$2:$T$437,12,FALSE)</f>
        <v>11.710863399999999</v>
      </c>
      <c r="AA191" s="3">
        <f>VLOOKUP($B191,traits_by_species_Mar2019!$A$2:$T$437,13,FALSE)</f>
        <v>27</v>
      </c>
      <c r="AB191" s="1" t="str">
        <f>VLOOKUP($B191,traits_by_species_Mar2019!$A$2:$T$437,14,FALSE)</f>
        <v>Demersal</v>
      </c>
      <c r="AC191" s="1" t="str">
        <f>VLOOKUP($B191,traits_by_species_Mar2019!$A$2:$T$437,15,FALSE)</f>
        <v>Bigeye rockling</v>
      </c>
      <c r="AD191" s="1">
        <f>VLOOKUP($B191,traits_by_species_Mar2019!$A$2:$T$437,16,FALSE)</f>
        <v>0</v>
      </c>
      <c r="AE191" s="1" t="str">
        <f>VLOOKUP($B191,traits_by_species_Mar2019!$A$2:$T$437,17,FALSE)</f>
        <v>Demersal</v>
      </c>
      <c r="AF191" s="1" t="str">
        <f>VLOOKUP($B191,traits_by_species_Mar2019!$A$2:$T$437,18,FALSE)</f>
        <v>Gadiformes</v>
      </c>
      <c r="AG191" s="1" t="str">
        <f>VLOOKUP($B191,traits_by_species_Mar2019!$A$2:$T$437,19,FALSE)</f>
        <v>Gadiformes</v>
      </c>
      <c r="AH191" s="1" t="str">
        <f>VLOOKUP($B191,traits_by_species_Mar2019!$A$2:$T$437,20,FALSE)</f>
        <v>Demersal</v>
      </c>
      <c r="AI191" s="1">
        <f>IF(ISNA(VLOOKUP($B191,traits_by_species_Mar2019!$A$2:$T$437,13,FALSE)),L191,VLOOKUP($B191,traits_by_species_Mar2019!$A$2:$T$437,13,FALSE))</f>
        <v>27</v>
      </c>
    </row>
    <row r="192" spans="1:35" hidden="1" x14ac:dyDescent="0.25">
      <c r="A192">
        <v>126457</v>
      </c>
      <c r="B192" t="s">
        <v>661</v>
      </c>
      <c r="C192" t="s">
        <v>51</v>
      </c>
      <c r="D192" t="s">
        <v>19</v>
      </c>
      <c r="E192" t="s">
        <v>20</v>
      </c>
      <c r="F192" t="s">
        <v>21</v>
      </c>
      <c r="G192" t="s">
        <v>268</v>
      </c>
      <c r="H192" t="s">
        <v>269</v>
      </c>
      <c r="I192" t="s">
        <v>653</v>
      </c>
      <c r="J192" t="s">
        <v>33</v>
      </c>
      <c r="K192" t="s">
        <v>662</v>
      </c>
      <c r="L192">
        <v>50</v>
      </c>
      <c r="M192">
        <v>1.9</v>
      </c>
      <c r="N192">
        <v>5.1000000000000004E-3</v>
      </c>
      <c r="O192">
        <v>2.9986000000000002</v>
      </c>
      <c r="P192" t="s">
        <v>35</v>
      </c>
      <c r="Q192" t="s">
        <v>27</v>
      </c>
      <c r="R192" t="s">
        <v>1682</v>
      </c>
      <c r="S192" s="1">
        <f>VLOOKUP($B192,traits_by_species_Mar2019!$A$2:$T$437,5,FALSE)</f>
        <v>32.390969089999999</v>
      </c>
      <c r="T192" s="1">
        <f>VLOOKUP($B192,traits_by_species_Mar2019!$A$2:$T$437,6,FALSE)</f>
        <v>0.37386334999999998</v>
      </c>
      <c r="U192" s="1">
        <f>VLOOKUP($B192,traits_by_species_Mar2019!$A$2:$T$437,7,FALSE)</f>
        <v>314.28330979999998</v>
      </c>
      <c r="V192" s="1">
        <f>VLOOKUP($B192,traits_by_species_Mar2019!$A$2:$T$437,8,FALSE)</f>
        <v>8.0971229279999992</v>
      </c>
      <c r="W192" s="1">
        <f>VLOOKUP($B192,traits_by_species_Mar2019!$A$2:$T$437,9,FALSE)</f>
        <v>2.4731346570000001</v>
      </c>
      <c r="X192" s="1">
        <f>VLOOKUP($B192,traits_by_species_Mar2019!$A$2:$T$437,10,FALSE)</f>
        <v>0.65380086599999998</v>
      </c>
      <c r="Y192" s="1">
        <f>VLOOKUP($B192,traits_by_species_Mar2019!$A$2:$T$437,11,FALSE)</f>
        <v>20.59225344</v>
      </c>
      <c r="Z192" s="1">
        <f>VLOOKUP($B192,traits_by_species_Mar2019!$A$2:$T$437,12,FALSE)</f>
        <v>13.19204468</v>
      </c>
      <c r="AA192" s="3">
        <f>VLOOKUP($B192,traits_by_species_Mar2019!$A$2:$T$437,13,FALSE)</f>
        <v>29</v>
      </c>
      <c r="AB192" s="1" t="str">
        <f>VLOOKUP($B192,traits_by_species_Mar2019!$A$2:$T$437,14,FALSE)</f>
        <v>Demersal</v>
      </c>
      <c r="AC192" s="1" t="str">
        <f>VLOOKUP($B192,traits_by_species_Mar2019!$A$2:$T$437,15,FALSE)</f>
        <v>Shore rockling</v>
      </c>
      <c r="AD192" s="1" t="str">
        <f>VLOOKUP($B192,traits_by_species_Mar2019!$A$2:$T$437,16,FALSE)</f>
        <v>Demersal</v>
      </c>
      <c r="AE192" s="1" t="str">
        <f>VLOOKUP($B192,traits_by_species_Mar2019!$A$2:$T$437,17,FALSE)</f>
        <v>Demersal</v>
      </c>
      <c r="AF192" s="1" t="str">
        <f>VLOOKUP($B192,traits_by_species_Mar2019!$A$2:$T$437,18,FALSE)</f>
        <v>Gadiformes</v>
      </c>
      <c r="AG192" s="1" t="str">
        <f>VLOOKUP($B192,traits_by_species_Mar2019!$A$2:$T$437,19,FALSE)</f>
        <v>Gadiformes</v>
      </c>
      <c r="AH192" s="1" t="str">
        <f>VLOOKUP($B192,traits_by_species_Mar2019!$A$2:$T$437,20,FALSE)</f>
        <v>Demersal</v>
      </c>
      <c r="AI192" s="1">
        <f>IF(ISNA(VLOOKUP($B192,traits_by_species_Mar2019!$A$2:$T$437,13,FALSE)),L192,VLOOKUP($B192,traits_by_species_Mar2019!$A$2:$T$437,13,FALSE))</f>
        <v>29</v>
      </c>
    </row>
    <row r="193" spans="1:35" hidden="1" x14ac:dyDescent="0.25">
      <c r="A193">
        <v>126458</v>
      </c>
      <c r="B193" t="s">
        <v>663</v>
      </c>
      <c r="C193" t="s">
        <v>664</v>
      </c>
      <c r="D193" t="s">
        <v>19</v>
      </c>
      <c r="E193" t="s">
        <v>20</v>
      </c>
      <c r="F193" t="s">
        <v>21</v>
      </c>
      <c r="G193" t="s">
        <v>268</v>
      </c>
      <c r="H193" t="s">
        <v>269</v>
      </c>
      <c r="I193" t="s">
        <v>653</v>
      </c>
      <c r="J193" t="s">
        <v>33</v>
      </c>
      <c r="K193" t="s">
        <v>665</v>
      </c>
      <c r="L193">
        <v>60</v>
      </c>
      <c r="M193">
        <v>1.9</v>
      </c>
      <c r="N193">
        <v>4.4000000000000003E-3</v>
      </c>
      <c r="O193">
        <v>3.21</v>
      </c>
      <c r="P193" t="s">
        <v>35</v>
      </c>
      <c r="Q193" t="s">
        <v>27</v>
      </c>
      <c r="R193" t="s">
        <v>1682</v>
      </c>
      <c r="S193" s="1">
        <f>VLOOKUP($B193,traits_by_species_Mar2019!$A$2:$T$437,5,FALSE)</f>
        <v>45.837399589999997</v>
      </c>
      <c r="T193" s="1">
        <f>VLOOKUP($B193,traits_by_species_Mar2019!$A$2:$T$437,6,FALSE)</f>
        <v>0.26151153999999999</v>
      </c>
      <c r="U193" s="1">
        <f>VLOOKUP($B193,traits_by_species_Mar2019!$A$2:$T$437,7,FALSE)</f>
        <v>875.38616520000005</v>
      </c>
      <c r="V193" s="1">
        <f>VLOOKUP($B193,traits_by_species_Mar2019!$A$2:$T$437,8,FALSE)</f>
        <v>10.997691270000001</v>
      </c>
      <c r="W193" s="1">
        <f>VLOOKUP($B193,traits_by_species_Mar2019!$A$2:$T$437,9,FALSE)</f>
        <v>3.4059520760000002</v>
      </c>
      <c r="X193" s="1">
        <f>VLOOKUP($B193,traits_by_species_Mar2019!$A$2:$T$437,10,FALSE)</f>
        <v>0.46249520300000002</v>
      </c>
      <c r="Y193" s="1">
        <f>VLOOKUP($B193,traits_by_species_Mar2019!$A$2:$T$437,11,FALSE)</f>
        <v>28.2142552</v>
      </c>
      <c r="Z193" s="1">
        <f>VLOOKUP($B193,traits_by_species_Mar2019!$A$2:$T$437,12,FALSE)</f>
        <v>11.710863399999999</v>
      </c>
      <c r="AA193" s="3">
        <f>VLOOKUP($B193,traits_by_species_Mar2019!$A$2:$T$437,13,FALSE)</f>
        <v>50</v>
      </c>
      <c r="AB193" s="1" t="str">
        <f>VLOOKUP($B193,traits_by_species_Mar2019!$A$2:$T$437,14,FALSE)</f>
        <v>Demersal</v>
      </c>
      <c r="AC193" s="1" t="str">
        <f>VLOOKUP($B193,traits_by_species_Mar2019!$A$2:$T$437,15,FALSE)</f>
        <v>Three-bearded rockling</v>
      </c>
      <c r="AD193" s="1" t="str">
        <f>VLOOKUP($B193,traits_by_species_Mar2019!$A$2:$T$437,16,FALSE)</f>
        <v>Demersal</v>
      </c>
      <c r="AE193" s="1" t="str">
        <f>VLOOKUP($B193,traits_by_species_Mar2019!$A$2:$T$437,17,FALSE)</f>
        <v>Demersal</v>
      </c>
      <c r="AF193" s="1" t="str">
        <f>VLOOKUP($B193,traits_by_species_Mar2019!$A$2:$T$437,18,FALSE)</f>
        <v>Gadiformes</v>
      </c>
      <c r="AG193" s="1" t="str">
        <f>VLOOKUP($B193,traits_by_species_Mar2019!$A$2:$T$437,19,FALSE)</f>
        <v>Gadiformes</v>
      </c>
      <c r="AH193" s="1" t="str">
        <f>VLOOKUP($B193,traits_by_species_Mar2019!$A$2:$T$437,20,FALSE)</f>
        <v>Demersal</v>
      </c>
      <c r="AI193" s="1">
        <f>IF(ISNA(VLOOKUP($B193,traits_by_species_Mar2019!$A$2:$T$437,13,FALSE)),L193,VLOOKUP($B193,traits_by_species_Mar2019!$A$2:$T$437,13,FALSE))</f>
        <v>50</v>
      </c>
    </row>
    <row r="194" spans="1:35" hidden="1" x14ac:dyDescent="0.25">
      <c r="A194">
        <v>105820</v>
      </c>
      <c r="B194" t="s">
        <v>666</v>
      </c>
      <c r="C194" t="s">
        <v>51</v>
      </c>
      <c r="D194" t="s">
        <v>19</v>
      </c>
      <c r="E194" t="s">
        <v>20</v>
      </c>
      <c r="F194" t="s">
        <v>44</v>
      </c>
      <c r="G194" t="s">
        <v>667</v>
      </c>
      <c r="H194" t="s">
        <v>668</v>
      </c>
      <c r="I194" t="s">
        <v>669</v>
      </c>
      <c r="J194" t="s">
        <v>33</v>
      </c>
      <c r="K194" t="s">
        <v>670</v>
      </c>
      <c r="L194">
        <v>193</v>
      </c>
      <c r="M194">
        <v>36.5</v>
      </c>
      <c r="N194">
        <v>4.7000000000000002E-3</v>
      </c>
      <c r="O194">
        <v>2.9940000000000002</v>
      </c>
      <c r="P194" t="s">
        <v>35</v>
      </c>
      <c r="Q194" t="s">
        <v>73</v>
      </c>
      <c r="R194" t="s">
        <v>1682</v>
      </c>
      <c r="S194" s="1">
        <f>VLOOKUP($B194,traits_by_species_Mar2019!$A$2:$T$437,5,FALSE)</f>
        <v>175.20985970000001</v>
      </c>
      <c r="T194" s="1">
        <f>VLOOKUP($B194,traits_by_species_Mar2019!$A$2:$T$437,6,FALSE)</f>
        <v>0.12613033900000001</v>
      </c>
      <c r="U194" s="1">
        <f>VLOOKUP($B194,traits_by_species_Mar2019!$A$2:$T$437,7,FALSE)</f>
        <v>27951.028460000001</v>
      </c>
      <c r="V194" s="1">
        <f>VLOOKUP($B194,traits_by_species_Mar2019!$A$2:$T$437,8,FALSE)</f>
        <v>45.548433350000003</v>
      </c>
      <c r="W194" s="1">
        <f>VLOOKUP($B194,traits_by_species_Mar2019!$A$2:$T$437,9,FALSE)</f>
        <v>12.635868459999999</v>
      </c>
      <c r="X194" s="1">
        <f>VLOOKUP($B194,traits_by_species_Mar2019!$A$2:$T$437,10,FALSE)</f>
        <v>0.10510224999999999</v>
      </c>
      <c r="Y194" s="1">
        <f>VLOOKUP($B194,traits_by_species_Mar2019!$A$2:$T$437,11,FALSE)</f>
        <v>130.6444133</v>
      </c>
      <c r="Z194" s="1">
        <f>VLOOKUP($B194,traits_by_species_Mar2019!$A$2:$T$437,12,FALSE)</f>
        <v>16.471362490000001</v>
      </c>
      <c r="AA194" s="3">
        <f>VLOOKUP($B194,traits_by_species_Mar2019!$A$2:$T$437,13,FALSE)</f>
        <v>180</v>
      </c>
      <c r="AB194" s="1" t="str">
        <f>VLOOKUP($B194,traits_by_species_Mar2019!$A$2:$T$437,14,FALSE)</f>
        <v>Benthopelagic</v>
      </c>
      <c r="AC194" s="1" t="str">
        <f>VLOOKUP($B194,traits_by_species_Mar2019!$A$2:$T$437,15,FALSE)</f>
        <v>Tope</v>
      </c>
      <c r="AD194" s="1" t="str">
        <f>VLOOKUP($B194,traits_by_species_Mar2019!$A$2:$T$437,16,FALSE)</f>
        <v>Demersal</v>
      </c>
      <c r="AE194" s="1" t="str">
        <f>VLOOKUP($B194,traits_by_species_Mar2019!$A$2:$T$437,17,FALSE)</f>
        <v>Demersal</v>
      </c>
      <c r="AF194" s="1" t="str">
        <f>VLOOKUP($B194,traits_by_species_Mar2019!$A$2:$T$437,18,FALSE)</f>
        <v>Carcharhiniformes</v>
      </c>
      <c r="AG194" s="1" t="str">
        <f>VLOOKUP($B194,traits_by_species_Mar2019!$A$2:$T$437,19,FALSE)</f>
        <v>Elasmobranchii</v>
      </c>
      <c r="AH194" s="1" t="str">
        <f>VLOOKUP($B194,traits_by_species_Mar2019!$A$2:$T$437,20,FALSE)</f>
        <v>Demersal</v>
      </c>
      <c r="AI194" s="1">
        <f>IF(ISNA(VLOOKUP($B194,traits_by_species_Mar2019!$A$2:$T$437,13,FALSE)),L194,VLOOKUP($B194,traits_by_species_Mar2019!$A$2:$T$437,13,FALSE))</f>
        <v>180</v>
      </c>
    </row>
    <row r="195" spans="1:35" hidden="1" x14ac:dyDescent="0.25">
      <c r="A195">
        <v>105811</v>
      </c>
      <c r="B195" t="s">
        <v>671</v>
      </c>
      <c r="C195" t="s">
        <v>200</v>
      </c>
      <c r="D195" t="s">
        <v>19</v>
      </c>
      <c r="E195" t="s">
        <v>20</v>
      </c>
      <c r="F195" t="s">
        <v>44</v>
      </c>
      <c r="G195" t="s">
        <v>667</v>
      </c>
      <c r="H195" t="s">
        <v>672</v>
      </c>
      <c r="I195" t="s">
        <v>673</v>
      </c>
      <c r="J195" t="s">
        <v>33</v>
      </c>
      <c r="K195" t="s">
        <v>674</v>
      </c>
      <c r="L195">
        <v>45</v>
      </c>
      <c r="M195">
        <v>8.27</v>
      </c>
      <c r="N195">
        <v>2.3E-3</v>
      </c>
      <c r="O195">
        <v>3.07</v>
      </c>
      <c r="P195" t="s">
        <v>35</v>
      </c>
      <c r="Q195" t="s">
        <v>73</v>
      </c>
      <c r="R195" t="s">
        <v>1682</v>
      </c>
      <c r="S195" s="1">
        <f>VLOOKUP($B195,traits_by_species_Mar2019!$A$2:$T$437,5,FALSE)</f>
        <v>121.1463967</v>
      </c>
      <c r="T195" s="1">
        <f>VLOOKUP($B195,traits_by_species_Mar2019!$A$2:$T$437,6,FALSE)</f>
        <v>0.180179494</v>
      </c>
      <c r="U195" s="1">
        <f>VLOOKUP($B195,traits_by_species_Mar2019!$A$2:$T$437,7,FALSE)</f>
        <v>7511.5457340000003</v>
      </c>
      <c r="V195" s="1">
        <f>VLOOKUP($B195,traits_by_species_Mar2019!$A$2:$T$437,8,FALSE)</f>
        <v>15.8082134</v>
      </c>
      <c r="W195" s="1">
        <f>VLOOKUP($B195,traits_by_species_Mar2019!$A$2:$T$437,9,FALSE)</f>
        <v>5.7830516230000004</v>
      </c>
      <c r="X195" s="1">
        <f>VLOOKUP($B195,traits_by_species_Mar2019!$A$2:$T$437,10,FALSE)</f>
        <v>0.26454745099999999</v>
      </c>
      <c r="Y195" s="1">
        <f>VLOOKUP($B195,traits_by_species_Mar2019!$A$2:$T$437,11,FALSE)</f>
        <v>76.264126500000003</v>
      </c>
      <c r="Z195" s="1">
        <f>VLOOKUP($B195,traits_by_species_Mar2019!$A$2:$T$437,12,FALSE)</f>
        <v>16.08713706</v>
      </c>
      <c r="AA195" s="3">
        <f>VLOOKUP($B195,traits_by_species_Mar2019!$A$2:$T$437,13,FALSE)</f>
        <v>56</v>
      </c>
      <c r="AB195" s="1" t="str">
        <f>VLOOKUP($B195,traits_by_species_Mar2019!$A$2:$T$437,14,FALSE)</f>
        <v>Bathydemersal</v>
      </c>
      <c r="AC195" s="1" t="str">
        <f>VLOOKUP($B195,traits_by_species_Mar2019!$A$2:$T$437,15,FALSE)</f>
        <v>Atlantic sawtail cat shark</v>
      </c>
      <c r="AD195" s="1">
        <f>VLOOKUP($B195,traits_by_species_Mar2019!$A$2:$T$437,16,FALSE)</f>
        <v>0</v>
      </c>
      <c r="AE195" s="1" t="str">
        <f>VLOOKUP($B195,traits_by_species_Mar2019!$A$2:$T$437,17,FALSE)</f>
        <v>Demersal</v>
      </c>
      <c r="AF195" s="1" t="str">
        <f>VLOOKUP($B195,traits_by_species_Mar2019!$A$2:$T$437,18,FALSE)</f>
        <v>Carcharhiniformes</v>
      </c>
      <c r="AG195" s="1" t="str">
        <f>VLOOKUP($B195,traits_by_species_Mar2019!$A$2:$T$437,19,FALSE)</f>
        <v>Elasmobranchii</v>
      </c>
      <c r="AH195" s="1" t="str">
        <f>VLOOKUP($B195,traits_by_species_Mar2019!$A$2:$T$437,20,FALSE)</f>
        <v>Demersal</v>
      </c>
      <c r="AI195" s="1">
        <f>IF(ISNA(VLOOKUP($B195,traits_by_species_Mar2019!$A$2:$T$437,13,FALSE)),L195,VLOOKUP($B195,traits_by_species_Mar2019!$A$2:$T$437,13,FALSE))</f>
        <v>56</v>
      </c>
    </row>
    <row r="196" spans="1:35" s="51" customFormat="1" hidden="1" x14ac:dyDescent="0.25">
      <c r="A196" s="51">
        <v>105812</v>
      </c>
      <c r="B196" s="51" t="s">
        <v>673</v>
      </c>
      <c r="C196" s="51" t="s">
        <v>109</v>
      </c>
      <c r="D196" s="51" t="s">
        <v>19</v>
      </c>
      <c r="E196" s="51" t="s">
        <v>20</v>
      </c>
      <c r="F196" s="51" t="s">
        <v>44</v>
      </c>
      <c r="G196" s="51" t="s">
        <v>667</v>
      </c>
      <c r="H196" s="51" t="s">
        <v>672</v>
      </c>
      <c r="I196" s="51" t="s">
        <v>673</v>
      </c>
      <c r="J196" s="51" t="s">
        <v>60</v>
      </c>
      <c r="K196" s="51" t="s">
        <v>2314</v>
      </c>
      <c r="L196" s="51">
        <f>AVERAGE(L195,L197)</f>
        <v>67.5</v>
      </c>
      <c r="M196" s="51">
        <f t="shared" ref="M196:O196" si="44">AVERAGE(M195,M197)</f>
        <v>8.879999999999999</v>
      </c>
      <c r="N196" s="51">
        <f t="shared" si="44"/>
        <v>2.8500000000000001E-3</v>
      </c>
      <c r="O196" s="51">
        <f t="shared" si="44"/>
        <v>3.0149999999999997</v>
      </c>
      <c r="P196" s="51" t="s">
        <v>35</v>
      </c>
      <c r="Q196" s="51" t="s">
        <v>73</v>
      </c>
      <c r="R196" s="51" t="s">
        <v>1682</v>
      </c>
      <c r="S196" s="51">
        <f t="shared" ref="S196:AA196" si="45">AVERAGE(S195,S197)</f>
        <v>121.1463967</v>
      </c>
      <c r="T196" s="51">
        <f t="shared" si="45"/>
        <v>0.180179494</v>
      </c>
      <c r="U196" s="51">
        <f t="shared" si="45"/>
        <v>7511.5457340000003</v>
      </c>
      <c r="V196" s="51">
        <f t="shared" si="45"/>
        <v>15.8082134</v>
      </c>
      <c r="W196" s="51">
        <f t="shared" si="45"/>
        <v>5.7830516230000004</v>
      </c>
      <c r="X196" s="51">
        <f t="shared" si="45"/>
        <v>0.26454745099999999</v>
      </c>
      <c r="Y196" s="51">
        <f t="shared" si="45"/>
        <v>76.264126500000003</v>
      </c>
      <c r="Z196" s="51">
        <f t="shared" si="45"/>
        <v>16.08713706</v>
      </c>
      <c r="AA196" s="51">
        <f t="shared" si="45"/>
        <v>78</v>
      </c>
      <c r="AB196" s="51" t="s">
        <v>1682</v>
      </c>
      <c r="AC196" s="51" t="s">
        <v>2314</v>
      </c>
      <c r="AD196" s="51" t="s">
        <v>667</v>
      </c>
      <c r="AE196" s="51" t="s">
        <v>44</v>
      </c>
      <c r="AF196" s="51" t="e">
        <f t="shared" ref="AF196" si="46">AVERAGE(AF195,AF197)</f>
        <v>#DIV/0!</v>
      </c>
    </row>
    <row r="197" spans="1:35" hidden="1" x14ac:dyDescent="0.25">
      <c r="A197">
        <v>105812</v>
      </c>
      <c r="B197" t="s">
        <v>675</v>
      </c>
      <c r="C197" t="s">
        <v>109</v>
      </c>
      <c r="D197" t="s">
        <v>19</v>
      </c>
      <c r="E197" t="s">
        <v>20</v>
      </c>
      <c r="F197" t="s">
        <v>44</v>
      </c>
      <c r="G197" t="s">
        <v>667</v>
      </c>
      <c r="H197" t="s">
        <v>672</v>
      </c>
      <c r="I197" t="s">
        <v>673</v>
      </c>
      <c r="J197" t="s">
        <v>33</v>
      </c>
      <c r="K197" t="s">
        <v>676</v>
      </c>
      <c r="L197">
        <v>90</v>
      </c>
      <c r="M197">
        <v>9.49</v>
      </c>
      <c r="N197">
        <v>3.3999999999999998E-3</v>
      </c>
      <c r="O197">
        <v>2.96</v>
      </c>
      <c r="P197" t="s">
        <v>35</v>
      </c>
      <c r="Q197" t="s">
        <v>73</v>
      </c>
      <c r="R197" t="s">
        <v>1682</v>
      </c>
      <c r="S197" s="1">
        <f>VLOOKUP($B197,traits_by_species_Mar2019!$A$2:$T$437,5,FALSE)</f>
        <v>121.1463967</v>
      </c>
      <c r="T197" s="1">
        <f>VLOOKUP($B197,traits_by_species_Mar2019!$A$2:$T$437,6,FALSE)</f>
        <v>0.180179494</v>
      </c>
      <c r="U197" s="1">
        <f>VLOOKUP($B197,traits_by_species_Mar2019!$A$2:$T$437,7,FALSE)</f>
        <v>7511.5457340000003</v>
      </c>
      <c r="V197" s="1">
        <f>VLOOKUP($B197,traits_by_species_Mar2019!$A$2:$T$437,8,FALSE)</f>
        <v>15.8082134</v>
      </c>
      <c r="W197" s="1">
        <f>VLOOKUP($B197,traits_by_species_Mar2019!$A$2:$T$437,9,FALSE)</f>
        <v>5.7830516230000004</v>
      </c>
      <c r="X197" s="1">
        <f>VLOOKUP($B197,traits_by_species_Mar2019!$A$2:$T$437,10,FALSE)</f>
        <v>0.26454745099999999</v>
      </c>
      <c r="Y197" s="1">
        <f>VLOOKUP($B197,traits_by_species_Mar2019!$A$2:$T$437,11,FALSE)</f>
        <v>76.264126500000003</v>
      </c>
      <c r="Z197" s="1">
        <f>VLOOKUP($B197,traits_by_species_Mar2019!$A$2:$T$437,12,FALSE)</f>
        <v>16.08713706</v>
      </c>
      <c r="AA197" s="3">
        <f>VLOOKUP($B197,traits_by_species_Mar2019!$A$2:$T$437,13,FALSE)</f>
        <v>100</v>
      </c>
      <c r="AB197" s="1" t="str">
        <f>VLOOKUP($B197,traits_by_species_Mar2019!$A$2:$T$437,14,FALSE)</f>
        <v>Demersal</v>
      </c>
      <c r="AC197" s="1" t="str">
        <f>VLOOKUP($B197,traits_by_species_Mar2019!$A$2:$T$437,15,FALSE)</f>
        <v>Black mouthed dogfish</v>
      </c>
      <c r="AD197" s="1" t="str">
        <f>VLOOKUP($B197,traits_by_species_Mar2019!$A$2:$T$437,16,FALSE)</f>
        <v>Demersal</v>
      </c>
      <c r="AE197" s="1" t="str">
        <f>VLOOKUP($B197,traits_by_species_Mar2019!$A$2:$T$437,17,FALSE)</f>
        <v>Demersal</v>
      </c>
      <c r="AF197" s="1" t="str">
        <f>VLOOKUP($B197,traits_by_species_Mar2019!$A$2:$T$437,18,FALSE)</f>
        <v>Carcharhiniformes</v>
      </c>
      <c r="AG197" s="1" t="str">
        <f>VLOOKUP($B197,traits_by_species_Mar2019!$A$2:$T$437,19,FALSE)</f>
        <v>Elasmobranchii</v>
      </c>
      <c r="AH197" s="1" t="str">
        <f>VLOOKUP($B197,traits_by_species_Mar2019!$A$2:$T$437,20,FALSE)</f>
        <v>Demersal</v>
      </c>
      <c r="AI197" s="1">
        <f>IF(ISNA(VLOOKUP($B197,traits_by_species_Mar2019!$A$2:$T$437,13,FALSE)),L197,VLOOKUP($B197,traits_by_species_Mar2019!$A$2:$T$437,13,FALSE))</f>
        <v>100</v>
      </c>
    </row>
    <row r="198" spans="1:35" hidden="1" x14ac:dyDescent="0.25">
      <c r="A198">
        <v>105813</v>
      </c>
      <c r="B198" t="s">
        <v>677</v>
      </c>
      <c r="C198" t="s">
        <v>678</v>
      </c>
      <c r="D198" t="s">
        <v>19</v>
      </c>
      <c r="E198" t="s">
        <v>20</v>
      </c>
      <c r="F198" t="s">
        <v>44</v>
      </c>
      <c r="G198" t="s">
        <v>667</v>
      </c>
      <c r="H198" t="s">
        <v>672</v>
      </c>
      <c r="I198" t="s">
        <v>673</v>
      </c>
      <c r="J198" t="s">
        <v>33</v>
      </c>
      <c r="K198" t="s">
        <v>679</v>
      </c>
      <c r="L198">
        <v>63</v>
      </c>
      <c r="M198">
        <v>8.5</v>
      </c>
      <c r="N198">
        <v>3.16E-3</v>
      </c>
      <c r="O198">
        <v>3.11</v>
      </c>
      <c r="P198" t="s">
        <v>49</v>
      </c>
      <c r="Q198" t="s">
        <v>27</v>
      </c>
      <c r="R198" t="s">
        <v>1682</v>
      </c>
      <c r="S198" s="1">
        <f>VLOOKUP($B198,traits_by_species_Mar2019!$A$2:$T$437,5,FALSE)</f>
        <v>121.1463967</v>
      </c>
      <c r="T198" s="1">
        <f>VLOOKUP($B198,traits_by_species_Mar2019!$A$2:$T$437,6,FALSE)</f>
        <v>0.180179494</v>
      </c>
      <c r="U198" s="1">
        <f>VLOOKUP($B198,traits_by_species_Mar2019!$A$2:$T$437,7,FALSE)</f>
        <v>7511.5457340000003</v>
      </c>
      <c r="V198" s="1">
        <f>VLOOKUP($B198,traits_by_species_Mar2019!$A$2:$T$437,8,FALSE)</f>
        <v>15.8082134</v>
      </c>
      <c r="W198" s="1">
        <f>VLOOKUP($B198,traits_by_species_Mar2019!$A$2:$T$437,9,FALSE)</f>
        <v>5.7830516230000004</v>
      </c>
      <c r="X198" s="1">
        <f>VLOOKUP($B198,traits_by_species_Mar2019!$A$2:$T$437,10,FALSE)</f>
        <v>0.26454745099999999</v>
      </c>
      <c r="Y198" s="1">
        <f>VLOOKUP($B198,traits_by_species_Mar2019!$A$2:$T$437,11,FALSE)</f>
        <v>76.264126500000003</v>
      </c>
      <c r="Z198" s="1">
        <f>VLOOKUP($B198,traits_by_species_Mar2019!$A$2:$T$437,12,FALSE)</f>
        <v>16.08713706</v>
      </c>
      <c r="AA198" s="3">
        <f>VLOOKUP($B198,traits_by_species_Mar2019!$A$2:$T$437,13,FALSE)</f>
        <v>59</v>
      </c>
      <c r="AB198" s="1" t="str">
        <f>VLOOKUP($B198,traits_by_species_Mar2019!$A$2:$T$437,14,FALSE)</f>
        <v>Bathydemersal</v>
      </c>
      <c r="AC198" s="1" t="str">
        <f>VLOOKUP($B198,traits_by_species_Mar2019!$A$2:$T$437,15,FALSE)</f>
        <v>Mouse catshark</v>
      </c>
      <c r="AD198" s="1">
        <f>VLOOKUP($B198,traits_by_species_Mar2019!$A$2:$T$437,16,FALSE)</f>
        <v>0</v>
      </c>
      <c r="AE198" s="1" t="str">
        <f>VLOOKUP($B198,traits_by_species_Mar2019!$A$2:$T$437,17,FALSE)</f>
        <v>Demersal</v>
      </c>
      <c r="AF198" s="1" t="str">
        <f>VLOOKUP($B198,traits_by_species_Mar2019!$A$2:$T$437,18,FALSE)</f>
        <v>Carcharhiniformes</v>
      </c>
      <c r="AG198" s="1" t="str">
        <f>VLOOKUP($B198,traits_by_species_Mar2019!$A$2:$T$437,19,FALSE)</f>
        <v>Elasmobranchii</v>
      </c>
      <c r="AH198" s="1" t="str">
        <f>VLOOKUP($B198,traits_by_species_Mar2019!$A$2:$T$437,20,FALSE)</f>
        <v>Demersal</v>
      </c>
      <c r="AI198" s="1">
        <f>IF(ISNA(VLOOKUP($B198,traits_by_species_Mar2019!$A$2:$T$437,13,FALSE)),L198,VLOOKUP($B198,traits_by_species_Mar2019!$A$2:$T$437,13,FALSE))</f>
        <v>59</v>
      </c>
    </row>
    <row r="199" spans="1:35" s="8" customFormat="1" hidden="1" x14ac:dyDescent="0.25">
      <c r="A199" s="8">
        <v>125476</v>
      </c>
      <c r="B199" s="8" t="s">
        <v>680</v>
      </c>
      <c r="C199" s="8" t="s">
        <v>286</v>
      </c>
      <c r="D199" s="8" t="s">
        <v>19</v>
      </c>
      <c r="E199" s="8" t="s">
        <v>20</v>
      </c>
      <c r="F199" s="8" t="s">
        <v>21</v>
      </c>
      <c r="G199" s="8" t="s">
        <v>681</v>
      </c>
      <c r="H199" s="8" t="s">
        <v>680</v>
      </c>
      <c r="I199" s="8">
        <v>0</v>
      </c>
      <c r="J199" s="8" t="s">
        <v>60</v>
      </c>
      <c r="K199" s="8" t="s">
        <v>25</v>
      </c>
      <c r="L199" s="8">
        <v>22</v>
      </c>
      <c r="M199" s="8">
        <v>0</v>
      </c>
      <c r="N199" s="8">
        <v>6.1404390000000001E-3</v>
      </c>
      <c r="O199" s="8">
        <v>3.032667</v>
      </c>
      <c r="P199" s="8" t="s">
        <v>61</v>
      </c>
      <c r="Q199" s="8" t="s">
        <v>27</v>
      </c>
      <c r="R199" s="8" t="s">
        <v>1682</v>
      </c>
      <c r="S199" s="7">
        <f>AVERAGE(S200,S201,S481)</f>
        <v>10.488650027333334</v>
      </c>
      <c r="T199" s="7">
        <f t="shared" ref="T199:AI199" si="47">AVERAGE(T200,T201,T481)</f>
        <v>1.5149237726666669</v>
      </c>
      <c r="U199" s="7">
        <f t="shared" si="47"/>
        <v>10.569778937333332</v>
      </c>
      <c r="V199" s="7">
        <f t="shared" si="47"/>
        <v>3.1185319946666668</v>
      </c>
      <c r="W199" s="7">
        <f t="shared" si="47"/>
        <v>0.66764234666666666</v>
      </c>
      <c r="X199" s="7">
        <f t="shared" si="47"/>
        <v>1.6718148636666665</v>
      </c>
      <c r="Y199" s="7">
        <f t="shared" si="47"/>
        <v>6.9315500119999998</v>
      </c>
      <c r="Z199" s="7">
        <f t="shared" si="47"/>
        <v>11.293419133999999</v>
      </c>
      <c r="AA199" s="7">
        <f t="shared" si="47"/>
        <v>16</v>
      </c>
      <c r="AB199" s="7" t="str">
        <f>AB200</f>
        <v>Bathydemersal</v>
      </c>
      <c r="AC199" s="7" t="s">
        <v>2132</v>
      </c>
      <c r="AD199" s="7">
        <f t="shared" ref="AD199:AH199" si="48">AD200</f>
        <v>0</v>
      </c>
      <c r="AE199" s="7" t="str">
        <f t="shared" si="48"/>
        <v>Demersal</v>
      </c>
      <c r="AF199" s="7" t="str">
        <f t="shared" si="48"/>
        <v>Gasterosteiformes</v>
      </c>
      <c r="AG199" s="7" t="str">
        <f t="shared" si="48"/>
        <v>Other</v>
      </c>
      <c r="AH199" s="7" t="str">
        <f t="shared" si="48"/>
        <v>Demersal</v>
      </c>
      <c r="AI199" s="7">
        <f t="shared" si="47"/>
        <v>16</v>
      </c>
    </row>
    <row r="200" spans="1:35" hidden="1" x14ac:dyDescent="0.25">
      <c r="A200">
        <v>236462</v>
      </c>
      <c r="B200" t="s">
        <v>682</v>
      </c>
      <c r="C200" t="s">
        <v>37</v>
      </c>
      <c r="D200" t="s">
        <v>19</v>
      </c>
      <c r="E200" t="s">
        <v>20</v>
      </c>
      <c r="F200" t="s">
        <v>21</v>
      </c>
      <c r="G200" t="s">
        <v>681</v>
      </c>
      <c r="H200" t="s">
        <v>680</v>
      </c>
      <c r="I200" t="s">
        <v>683</v>
      </c>
      <c r="J200" t="s">
        <v>33</v>
      </c>
      <c r="K200" t="s">
        <v>684</v>
      </c>
      <c r="L200">
        <v>11</v>
      </c>
      <c r="M200">
        <v>1.1000000000000001</v>
      </c>
      <c r="N200">
        <v>1.0500000000000001E-2</v>
      </c>
      <c r="O200">
        <v>3.0489999999999999</v>
      </c>
      <c r="P200" t="s">
        <v>35</v>
      </c>
      <c r="Q200" t="s">
        <v>27</v>
      </c>
      <c r="R200" t="s">
        <v>1682</v>
      </c>
      <c r="S200" s="1">
        <f>VLOOKUP($B200,traits_by_species_Mar2019!$A$2:$T$437,5,FALSE)</f>
        <v>7.0917680809999997</v>
      </c>
      <c r="T200" s="1">
        <f>VLOOKUP($B200,traits_by_species_Mar2019!$A$2:$T$437,6,FALSE)</f>
        <v>1.7460155150000001</v>
      </c>
      <c r="U200" s="1">
        <f>VLOOKUP($B200,traits_by_species_Mar2019!$A$2:$T$437,7,FALSE)</f>
        <v>2.9754360059999998</v>
      </c>
      <c r="V200" s="1">
        <f>VLOOKUP($B200,traits_by_species_Mar2019!$A$2:$T$437,8,FALSE)</f>
        <v>2.6442460290000001</v>
      </c>
      <c r="W200" s="1">
        <f>VLOOKUP($B200,traits_by_species_Mar2019!$A$2:$T$437,9,FALSE)</f>
        <v>0.53186006600000002</v>
      </c>
      <c r="X200" s="1">
        <f>VLOOKUP($B200,traits_by_species_Mar2019!$A$2:$T$437,10,FALSE)</f>
        <v>1.944565444</v>
      </c>
      <c r="Y200" s="1">
        <f>VLOOKUP($B200,traits_by_species_Mar2019!$A$2:$T$437,11,FALSE)</f>
        <v>4.7357458479999996</v>
      </c>
      <c r="Z200" s="1">
        <f>VLOOKUP($B200,traits_by_species_Mar2019!$A$2:$T$437,12,FALSE)</f>
        <v>12.15818219</v>
      </c>
      <c r="AA200" s="3">
        <f>VLOOKUP($B200,traits_by_species_Mar2019!$A$2:$T$437,13,FALSE)</f>
        <v>13</v>
      </c>
      <c r="AB200" s="1" t="str">
        <f>VLOOKUP($B200,traits_by_species_Mar2019!$A$2:$T$437,14,FALSE)</f>
        <v>Bathydemersal</v>
      </c>
      <c r="AC200" s="1" t="str">
        <f>VLOOKUP($B200,traits_by_species_Mar2019!$A$2:$T$437,15,FALSE)</f>
        <v>Three-spined stickleback</v>
      </c>
      <c r="AD200" s="1">
        <f>VLOOKUP($B200,traits_by_species_Mar2019!$A$2:$T$437,16,FALSE)</f>
        <v>0</v>
      </c>
      <c r="AE200" s="1" t="str">
        <f>VLOOKUP($B200,traits_by_species_Mar2019!$A$2:$T$437,17,FALSE)</f>
        <v>Demersal</v>
      </c>
      <c r="AF200" s="1" t="str">
        <f>VLOOKUP($B200,traits_by_species_Mar2019!$A$2:$T$437,18,FALSE)</f>
        <v>Gasterosteiformes</v>
      </c>
      <c r="AG200" s="1" t="str">
        <f>VLOOKUP($B200,traits_by_species_Mar2019!$A$2:$T$437,19,FALSE)</f>
        <v>Other</v>
      </c>
      <c r="AH200" s="1" t="str">
        <f>VLOOKUP($B200,traits_by_species_Mar2019!$A$2:$T$437,20,FALSE)</f>
        <v>Demersal</v>
      </c>
      <c r="AI200" s="1">
        <f>IF(ISNA(VLOOKUP($B200,traits_by_species_Mar2019!$A$2:$T$437,13,FALSE)),L200,VLOOKUP($B200,traits_by_species_Mar2019!$A$2:$T$437,13,FALSE))</f>
        <v>13</v>
      </c>
    </row>
    <row r="201" spans="1:35" hidden="1" x14ac:dyDescent="0.25">
      <c r="A201">
        <v>293602</v>
      </c>
      <c r="B201" t="s">
        <v>685</v>
      </c>
      <c r="C201" t="s">
        <v>686</v>
      </c>
      <c r="D201" t="s">
        <v>19</v>
      </c>
      <c r="E201" t="s">
        <v>20</v>
      </c>
      <c r="F201" t="s">
        <v>21</v>
      </c>
      <c r="G201" t="s">
        <v>681</v>
      </c>
      <c r="H201" t="s">
        <v>680</v>
      </c>
      <c r="I201" t="s">
        <v>683</v>
      </c>
      <c r="J201" t="s">
        <v>191</v>
      </c>
      <c r="K201" t="s">
        <v>684</v>
      </c>
      <c r="L201">
        <v>11</v>
      </c>
      <c r="M201">
        <v>1.1000000000000001</v>
      </c>
      <c r="N201">
        <v>1.0500000000000001E-2</v>
      </c>
      <c r="O201">
        <v>3.0489999999999999</v>
      </c>
      <c r="P201" t="s">
        <v>35</v>
      </c>
      <c r="Q201" t="s">
        <v>27</v>
      </c>
      <c r="R201" t="s">
        <v>1682</v>
      </c>
      <c r="S201" s="1">
        <f>VLOOKUP($B201,traits_by_species_Mar2019!$A$2:$T$437,5,FALSE)</f>
        <v>7.0917680809999997</v>
      </c>
      <c r="T201" s="1">
        <f>VLOOKUP($B201,traits_by_species_Mar2019!$A$2:$T$437,6,FALSE)</f>
        <v>1.7460155150000001</v>
      </c>
      <c r="U201" s="1">
        <f>VLOOKUP($B201,traits_by_species_Mar2019!$A$2:$T$437,7,FALSE)</f>
        <v>2.9754360059999998</v>
      </c>
      <c r="V201" s="1">
        <f>VLOOKUP($B201,traits_by_species_Mar2019!$A$2:$T$437,8,FALSE)</f>
        <v>2.6442460290000001</v>
      </c>
      <c r="W201" s="1">
        <f>VLOOKUP($B201,traits_by_species_Mar2019!$A$2:$T$437,9,FALSE)</f>
        <v>0.53186006600000002</v>
      </c>
      <c r="X201" s="1">
        <f>VLOOKUP($B201,traits_by_species_Mar2019!$A$2:$T$437,10,FALSE)</f>
        <v>1.944565444</v>
      </c>
      <c r="Y201" s="1">
        <f>VLOOKUP($B201,traits_by_species_Mar2019!$A$2:$T$437,11,FALSE)</f>
        <v>4.7357458479999996</v>
      </c>
      <c r="Z201" s="1">
        <f>VLOOKUP($B201,traits_by_species_Mar2019!$A$2:$T$437,12,FALSE)</f>
        <v>12.15818219</v>
      </c>
      <c r="AA201" s="3">
        <f>VLOOKUP($B201,traits_by_species_Mar2019!$A$2:$T$437,13,FALSE)</f>
        <v>7</v>
      </c>
      <c r="AB201" s="1" t="str">
        <f>VLOOKUP($B201,traits_by_species_Mar2019!$A$2:$T$437,14,FALSE)</f>
        <v>Bathydemersal</v>
      </c>
      <c r="AC201" s="1" t="str">
        <f>VLOOKUP($B201,traits_by_species_Mar2019!$A$2:$T$437,15,FALSE)</f>
        <v>Three-spined stickleback</v>
      </c>
      <c r="AD201" s="1">
        <f>VLOOKUP($B201,traits_by_species_Mar2019!$A$2:$T$437,16,FALSE)</f>
        <v>0</v>
      </c>
      <c r="AE201" s="1" t="str">
        <f>VLOOKUP($B201,traits_by_species_Mar2019!$A$2:$T$437,17,FALSE)</f>
        <v>Demersal</v>
      </c>
      <c r="AF201" s="1" t="str">
        <f>VLOOKUP($B201,traits_by_species_Mar2019!$A$2:$T$437,18,FALSE)</f>
        <v>Gasterosteiformes</v>
      </c>
      <c r="AG201" s="1" t="str">
        <f>VLOOKUP($B201,traits_by_species_Mar2019!$A$2:$T$437,19,FALSE)</f>
        <v>Other</v>
      </c>
      <c r="AH201" s="1" t="str">
        <f>VLOOKUP($B201,traits_by_species_Mar2019!$A$2:$T$437,20,FALSE)</f>
        <v>Demersal</v>
      </c>
      <c r="AI201" s="1">
        <f>IF(ISNA(VLOOKUP($B201,traits_by_species_Mar2019!$A$2:$T$437,13,FALSE)),L201,VLOOKUP($B201,traits_by_species_Mar2019!$A$2:$T$437,13,FALSE))</f>
        <v>7</v>
      </c>
    </row>
    <row r="202" spans="1:35" hidden="1" x14ac:dyDescent="0.25">
      <c r="A202">
        <v>126717</v>
      </c>
      <c r="B202" t="s">
        <v>687</v>
      </c>
      <c r="C202" t="s">
        <v>688</v>
      </c>
      <c r="D202" t="s">
        <v>19</v>
      </c>
      <c r="E202" t="s">
        <v>20</v>
      </c>
      <c r="F202" t="s">
        <v>21</v>
      </c>
      <c r="G202" t="s">
        <v>59</v>
      </c>
      <c r="H202" t="s">
        <v>136</v>
      </c>
      <c r="I202" t="s">
        <v>689</v>
      </c>
      <c r="J202" t="s">
        <v>33</v>
      </c>
      <c r="K202" t="s">
        <v>690</v>
      </c>
      <c r="L202">
        <v>20</v>
      </c>
      <c r="M202">
        <v>4.78</v>
      </c>
      <c r="N202">
        <v>2.2000000000000001E-3</v>
      </c>
      <c r="O202">
        <v>3.32</v>
      </c>
      <c r="P202" t="s">
        <v>35</v>
      </c>
      <c r="Q202" t="s">
        <v>27</v>
      </c>
      <c r="R202" t="s">
        <v>1682</v>
      </c>
      <c r="S202" s="1">
        <f>VLOOKUP($B202,traits_by_species_Mar2019!$A$2:$T$437,5,FALSE)</f>
        <v>22.577418829999999</v>
      </c>
      <c r="T202" s="1">
        <f>VLOOKUP($B202,traits_by_species_Mar2019!$A$2:$T$437,6,FALSE)</f>
        <v>0.50294561900000001</v>
      </c>
      <c r="U202" s="1">
        <f>VLOOKUP($B202,traits_by_species_Mar2019!$A$2:$T$437,7,FALSE)</f>
        <v>96.141160999999997</v>
      </c>
      <c r="V202" s="1">
        <f>VLOOKUP($B202,traits_by_species_Mar2019!$A$2:$T$437,8,FALSE)</f>
        <v>6.3575821240000003</v>
      </c>
      <c r="W202" s="1">
        <f>VLOOKUP($B202,traits_by_species_Mar2019!$A$2:$T$437,9,FALSE)</f>
        <v>2.2144938650000001</v>
      </c>
      <c r="X202" s="1">
        <f>VLOOKUP($B202,traits_by_species_Mar2019!$A$2:$T$437,10,FALSE)</f>
        <v>0.93685057900000002</v>
      </c>
      <c r="Y202" s="1">
        <f>VLOOKUP($B202,traits_by_species_Mar2019!$A$2:$T$437,11,FALSE)</f>
        <v>15.23734707</v>
      </c>
      <c r="Z202" s="1">
        <f>VLOOKUP($B202,traits_by_species_Mar2019!$A$2:$T$437,12,FALSE)</f>
        <v>14.91658587</v>
      </c>
      <c r="AA202" s="3">
        <f>VLOOKUP($B202,traits_by_species_Mar2019!$A$2:$T$437,13,FALSE)</f>
        <v>18</v>
      </c>
      <c r="AB202" s="1" t="str">
        <f>VLOOKUP($B202,traits_by_species_Mar2019!$A$2:$T$437,14,FALSE)</f>
        <v>Bathydemersal</v>
      </c>
      <c r="AC202" s="1" t="str">
        <f>VLOOKUP($B202,traits_by_species_Mar2019!$A$2:$T$437,15,FALSE)</f>
        <v>Smalltoothed argentine</v>
      </c>
      <c r="AD202" s="1">
        <f>VLOOKUP($B202,traits_by_species_Mar2019!$A$2:$T$437,16,FALSE)</f>
        <v>0</v>
      </c>
      <c r="AE202" s="1" t="str">
        <f>VLOOKUP($B202,traits_by_species_Mar2019!$A$2:$T$437,17,FALSE)</f>
        <v>Demersal</v>
      </c>
      <c r="AF202" s="1" t="str">
        <f>VLOOKUP($B202,traits_by_species_Mar2019!$A$2:$T$437,18,FALSE)</f>
        <v>Osmeriformes</v>
      </c>
      <c r="AG202" s="1" t="str">
        <f>VLOOKUP($B202,traits_by_species_Mar2019!$A$2:$T$437,19,FALSE)</f>
        <v>Other</v>
      </c>
      <c r="AH202" s="1" t="str">
        <f>VLOOKUP($B202,traits_by_species_Mar2019!$A$2:$T$437,20,FALSE)</f>
        <v>Demersal</v>
      </c>
      <c r="AI202" s="1">
        <f>IF(ISNA(VLOOKUP($B202,traits_by_species_Mar2019!$A$2:$T$437,13,FALSE)),L202,VLOOKUP($B202,traits_by_species_Mar2019!$A$2:$T$437,13,FALSE))</f>
        <v>18</v>
      </c>
    </row>
    <row r="203" spans="1:35" hidden="1" x14ac:dyDescent="0.25">
      <c r="A203">
        <v>127136</v>
      </c>
      <c r="B203" t="s">
        <v>691</v>
      </c>
      <c r="C203" t="s">
        <v>51</v>
      </c>
      <c r="D203" t="s">
        <v>19</v>
      </c>
      <c r="E203" t="s">
        <v>20</v>
      </c>
      <c r="F203" t="s">
        <v>21</v>
      </c>
      <c r="G203" t="s">
        <v>163</v>
      </c>
      <c r="H203" t="s">
        <v>692</v>
      </c>
      <c r="I203" t="s">
        <v>693</v>
      </c>
      <c r="J203" t="s">
        <v>33</v>
      </c>
      <c r="K203" t="s">
        <v>694</v>
      </c>
      <c r="L203">
        <v>60</v>
      </c>
      <c r="M203">
        <v>4.2</v>
      </c>
      <c r="N203">
        <v>1.9E-3</v>
      </c>
      <c r="O203">
        <v>3.35</v>
      </c>
      <c r="P203" t="s">
        <v>35</v>
      </c>
      <c r="Q203" t="s">
        <v>27</v>
      </c>
      <c r="R203" t="s">
        <v>1682</v>
      </c>
      <c r="S203" s="1">
        <f>VLOOKUP($B203,traits_by_species_Mar2019!$A$2:$T$437,5,FALSE)</f>
        <v>43.428563009999998</v>
      </c>
      <c r="T203" s="1">
        <f>VLOOKUP($B203,traits_by_species_Mar2019!$A$2:$T$437,6,FALSE)</f>
        <v>0.20221062300000001</v>
      </c>
      <c r="U203" s="1">
        <f>VLOOKUP($B203,traits_by_species_Mar2019!$A$2:$T$437,7,FALSE)</f>
        <v>617.53101819999995</v>
      </c>
      <c r="V203" s="1">
        <f>VLOOKUP($B203,traits_by_species_Mar2019!$A$2:$T$437,8,FALSE)</f>
        <v>22.710939809999999</v>
      </c>
      <c r="W203" s="1">
        <f>VLOOKUP($B203,traits_by_species_Mar2019!$A$2:$T$437,9,FALSE)</f>
        <v>5.6010401410000004</v>
      </c>
      <c r="X203" s="1">
        <f>VLOOKUP($B203,traits_by_species_Mar2019!$A$2:$T$437,10,FALSE)</f>
        <v>0.22485103000000001</v>
      </c>
      <c r="Y203" s="1">
        <f>VLOOKUP($B203,traits_by_species_Mar2019!$A$2:$T$437,11,FALSE)</f>
        <v>26.95226941</v>
      </c>
      <c r="Z203" s="1">
        <f>VLOOKUP($B203,traits_by_species_Mar2019!$A$2:$T$437,12,FALSE)</f>
        <v>8.0667238900000005</v>
      </c>
      <c r="AA203" s="3">
        <f>VLOOKUP($B203,traits_by_species_Mar2019!$A$2:$T$437,13,FALSE)</f>
        <v>54</v>
      </c>
      <c r="AB203" s="1" t="str">
        <f>VLOOKUP($B203,traits_by_species_Mar2019!$A$2:$T$437,14,FALSE)</f>
        <v>Demersal</v>
      </c>
      <c r="AC203" s="1" t="str">
        <f>VLOOKUP($B203,traits_by_species_Mar2019!$A$2:$T$437,15,FALSE)</f>
        <v>Witch</v>
      </c>
      <c r="AD203" s="1" t="str">
        <f>VLOOKUP($B203,traits_by_species_Mar2019!$A$2:$T$437,16,FALSE)</f>
        <v>Demersal</v>
      </c>
      <c r="AE203" s="1" t="str">
        <f>VLOOKUP($B203,traits_by_species_Mar2019!$A$2:$T$437,17,FALSE)</f>
        <v>Demersal</v>
      </c>
      <c r="AF203" s="1" t="str">
        <f>VLOOKUP($B203,traits_by_species_Mar2019!$A$2:$T$437,18,FALSE)</f>
        <v>Pleuronectiformes</v>
      </c>
      <c r="AG203" s="1" t="str">
        <f>VLOOKUP($B203,traits_by_species_Mar2019!$A$2:$T$437,19,FALSE)</f>
        <v>Pleuronectiformes</v>
      </c>
      <c r="AH203" s="1" t="str">
        <f>VLOOKUP($B203,traits_by_species_Mar2019!$A$2:$T$437,20,FALSE)</f>
        <v>Demersal</v>
      </c>
      <c r="AI203" s="1">
        <f>IF(ISNA(VLOOKUP($B203,traits_by_species_Mar2019!$A$2:$T$437,13,FALSE)),L203,VLOOKUP($B203,traits_by_species_Mar2019!$A$2:$T$437,13,FALSE))</f>
        <v>54</v>
      </c>
    </row>
    <row r="204" spans="1:35" hidden="1" x14ac:dyDescent="0.25">
      <c r="A204">
        <v>126287</v>
      </c>
      <c r="B204" t="s">
        <v>695</v>
      </c>
      <c r="C204" t="s">
        <v>258</v>
      </c>
      <c r="D204" t="s">
        <v>19</v>
      </c>
      <c r="E204" t="s">
        <v>20</v>
      </c>
      <c r="F204" t="s">
        <v>21</v>
      </c>
      <c r="G204" t="s">
        <v>105</v>
      </c>
      <c r="H204" t="s">
        <v>429</v>
      </c>
      <c r="I204" t="s">
        <v>696</v>
      </c>
      <c r="J204" t="s">
        <v>33</v>
      </c>
      <c r="K204" t="s">
        <v>697</v>
      </c>
      <c r="L204">
        <v>60</v>
      </c>
      <c r="M204">
        <v>6.86</v>
      </c>
      <c r="N204">
        <v>1E-3</v>
      </c>
      <c r="O204">
        <v>3.0579999999999998</v>
      </c>
      <c r="P204" t="s">
        <v>35</v>
      </c>
      <c r="Q204" t="s">
        <v>27</v>
      </c>
      <c r="R204" t="s">
        <v>1682</v>
      </c>
      <c r="S204" s="1">
        <f>VLOOKUP($B204,traits_by_species_Mar2019!$A$2:$T$437,5,FALSE)</f>
        <v>75.942781650000001</v>
      </c>
      <c r="T204" s="1">
        <f>VLOOKUP($B204,traits_by_species_Mar2019!$A$2:$T$437,6,FALSE)</f>
        <v>0.15317312899999999</v>
      </c>
      <c r="U204" s="1">
        <f>VLOOKUP($B204,traits_by_species_Mar2019!$A$2:$T$437,7,FALSE)</f>
        <v>3380.001557</v>
      </c>
      <c r="V204" s="1">
        <f>VLOOKUP($B204,traits_by_species_Mar2019!$A$2:$T$437,8,FALSE)</f>
        <v>14.694872269999999</v>
      </c>
      <c r="W204" s="1">
        <f>VLOOKUP($B204,traits_by_species_Mar2019!$A$2:$T$437,9,FALSE)</f>
        <v>4.5399365200000004</v>
      </c>
      <c r="X204" s="1">
        <f>VLOOKUP($B204,traits_by_species_Mar2019!$A$2:$T$437,10,FALSE)</f>
        <v>0.28773666399999998</v>
      </c>
      <c r="Y204" s="1">
        <f>VLOOKUP($B204,traits_by_species_Mar2019!$A$2:$T$437,11,FALSE)</f>
        <v>39.178708610000001</v>
      </c>
      <c r="Z204" s="1">
        <f>VLOOKUP($B204,traits_by_species_Mar2019!$A$2:$T$437,12,FALSE)</f>
        <v>11.515791050000001</v>
      </c>
      <c r="AA204" s="3">
        <f>VLOOKUP($B204,traits_by_species_Mar2019!$A$2:$T$437,13,FALSE)</f>
        <v>65</v>
      </c>
      <c r="AB204" s="1" t="str">
        <f>VLOOKUP($B204,traits_by_species_Mar2019!$A$2:$T$437,14,FALSE)</f>
        <v>Demersal</v>
      </c>
      <c r="AC204" s="1" t="str">
        <f>VLOOKUP($B204,traits_by_species_Mar2019!$A$2:$T$437,15,FALSE)</f>
        <v>Thinlip conger</v>
      </c>
      <c r="AD204" s="1">
        <f>VLOOKUP($B204,traits_by_species_Mar2019!$A$2:$T$437,16,FALSE)</f>
        <v>0</v>
      </c>
      <c r="AE204" s="1" t="str">
        <f>VLOOKUP($B204,traits_by_species_Mar2019!$A$2:$T$437,17,FALSE)</f>
        <v>Demersal</v>
      </c>
      <c r="AF204" s="1" t="str">
        <f>VLOOKUP($B204,traits_by_species_Mar2019!$A$2:$T$437,18,FALSE)</f>
        <v>Anguilliformes</v>
      </c>
      <c r="AG204" s="1" t="str">
        <f>VLOOKUP($B204,traits_by_species_Mar2019!$A$2:$T$437,19,FALSE)</f>
        <v>Other</v>
      </c>
      <c r="AH204" s="1" t="str">
        <f>VLOOKUP($B204,traits_by_species_Mar2019!$A$2:$T$437,20,FALSE)</f>
        <v>Demersal</v>
      </c>
      <c r="AI204" s="1">
        <f>IF(ISNA(VLOOKUP($B204,traits_by_species_Mar2019!$A$2:$T$437,13,FALSE)),L204,VLOOKUP($B204,traits_by_species_Mar2019!$A$2:$T$437,13,FALSE))</f>
        <v>65</v>
      </c>
    </row>
    <row r="205" spans="1:35" hidden="1" x14ac:dyDescent="0.25">
      <c r="A205">
        <v>125477</v>
      </c>
      <c r="B205" t="s">
        <v>126</v>
      </c>
      <c r="C205" t="s">
        <v>698</v>
      </c>
      <c r="D205" t="s">
        <v>19</v>
      </c>
      <c r="E205" t="s">
        <v>20</v>
      </c>
      <c r="F205" t="s">
        <v>21</v>
      </c>
      <c r="G205" t="s">
        <v>125</v>
      </c>
      <c r="H205" t="s">
        <v>126</v>
      </c>
      <c r="I205">
        <v>0</v>
      </c>
      <c r="J205" t="s">
        <v>60</v>
      </c>
      <c r="K205" t="s">
        <v>25</v>
      </c>
      <c r="L205">
        <v>6.5</v>
      </c>
      <c r="M205">
        <v>0</v>
      </c>
      <c r="N205">
        <v>1.466982E-2</v>
      </c>
      <c r="O205">
        <v>3.003333</v>
      </c>
      <c r="P205" t="s">
        <v>61</v>
      </c>
      <c r="Q205" t="s">
        <v>27</v>
      </c>
      <c r="R205" t="s">
        <v>1682</v>
      </c>
      <c r="S205" s="7">
        <f>S253</f>
        <v>8.7499225040000006</v>
      </c>
      <c r="T205" s="7">
        <f t="shared" ref="T205:AI205" si="49">T253</f>
        <v>0.70198307800000004</v>
      </c>
      <c r="U205" s="7">
        <f t="shared" si="49"/>
        <v>6.998484994</v>
      </c>
      <c r="V205" s="7">
        <f t="shared" si="49"/>
        <v>3.7740616949999999</v>
      </c>
      <c r="W205" s="7">
        <f t="shared" si="49"/>
        <v>1.083017178</v>
      </c>
      <c r="X205" s="7">
        <f t="shared" si="49"/>
        <v>1.336621101</v>
      </c>
      <c r="Y205" s="7">
        <f t="shared" si="49"/>
        <v>5.4452076470000002</v>
      </c>
      <c r="Z205" s="7">
        <f t="shared" si="49"/>
        <v>17.923995210000001</v>
      </c>
      <c r="AA205" s="7">
        <f t="shared" si="49"/>
        <v>7</v>
      </c>
      <c r="AB205" s="7" t="str">
        <f t="shared" si="49"/>
        <v>Demersal</v>
      </c>
      <c r="AC205" s="7" t="s">
        <v>2128</v>
      </c>
      <c r="AD205" s="7">
        <f t="shared" si="49"/>
        <v>0</v>
      </c>
      <c r="AE205" s="7" t="str">
        <f t="shared" si="49"/>
        <v>Demersal</v>
      </c>
      <c r="AF205" s="7" t="str">
        <f t="shared" si="49"/>
        <v>Gobiesociformes</v>
      </c>
      <c r="AG205" s="7" t="str">
        <f t="shared" si="49"/>
        <v>Other</v>
      </c>
      <c r="AH205" s="7" t="str">
        <f t="shared" si="49"/>
        <v>Demersal</v>
      </c>
      <c r="AI205" s="7">
        <f t="shared" si="49"/>
        <v>7</v>
      </c>
    </row>
    <row r="206" spans="1:35" hidden="1" x14ac:dyDescent="0.25">
      <c r="A206">
        <v>125537</v>
      </c>
      <c r="B206" t="s">
        <v>120</v>
      </c>
      <c r="C206" t="s">
        <v>18</v>
      </c>
      <c r="D206" t="s">
        <v>19</v>
      </c>
      <c r="E206" t="s">
        <v>20</v>
      </c>
      <c r="F206" t="s">
        <v>21</v>
      </c>
      <c r="G206" t="s">
        <v>30</v>
      </c>
      <c r="H206" t="s">
        <v>120</v>
      </c>
      <c r="I206">
        <v>0</v>
      </c>
      <c r="J206" t="s">
        <v>60</v>
      </c>
      <c r="K206" t="s">
        <v>25</v>
      </c>
      <c r="L206">
        <v>27</v>
      </c>
      <c r="M206">
        <v>0</v>
      </c>
      <c r="N206">
        <v>7.0873819999999997E-3</v>
      </c>
      <c r="O206">
        <v>3.1033941180000002</v>
      </c>
      <c r="P206" t="s">
        <v>61</v>
      </c>
      <c r="Q206" t="s">
        <v>27</v>
      </c>
      <c r="R206" t="s">
        <v>1682</v>
      </c>
      <c r="S206" s="1">
        <f>VLOOKUP($B206,traits_by_species_Mar2019!$A$2:$T$437,5,FALSE)</f>
        <v>24.97865234</v>
      </c>
      <c r="T206" s="1">
        <f>VLOOKUP($B206,traits_by_species_Mar2019!$A$2:$T$437,6,FALSE)</f>
        <v>2.028049158</v>
      </c>
      <c r="U206" s="1">
        <f>VLOOKUP($B206,traits_by_species_Mar2019!$A$2:$T$437,7,FALSE)</f>
        <v>411.04156870000003</v>
      </c>
      <c r="V206" s="1">
        <f>VLOOKUP($B206,traits_by_species_Mar2019!$A$2:$T$437,8,FALSE)</f>
        <v>5.8786442240000003</v>
      </c>
      <c r="W206" s="1">
        <f>VLOOKUP($B206,traits_by_species_Mar2019!$A$2:$T$437,9,FALSE)</f>
        <v>1.137615738</v>
      </c>
      <c r="X206" s="1">
        <f>VLOOKUP($B206,traits_by_species_Mar2019!$A$2:$T$437,10,FALSE)</f>
        <v>1.627238776</v>
      </c>
      <c r="Y206" s="1">
        <f>VLOOKUP($B206,traits_by_species_Mar2019!$A$2:$T$437,11,FALSE)</f>
        <v>20.982528840000001</v>
      </c>
      <c r="Z206" s="1">
        <f>VLOOKUP($B206,traits_by_species_Mar2019!$A$2:$T$437,12,FALSE)</f>
        <v>25.320883500000001</v>
      </c>
      <c r="AA206" s="3">
        <f>VLOOKUP($B206,traits_by_species_Mar2019!$A$2:$T$437,13,FALSE)</f>
        <v>22</v>
      </c>
      <c r="AB206" s="1" t="str">
        <f>VLOOKUP($B206,traits_by_species_Mar2019!$A$2:$T$437,14,FALSE)</f>
        <v>Demersal</v>
      </c>
      <c r="AC206" s="1" t="str">
        <f>VLOOKUP($B206,traits_by_species_Mar2019!$A$2:$T$437,15,FALSE)</f>
        <v>gobies</v>
      </c>
      <c r="AD206" s="1" t="str">
        <f>VLOOKUP($B206,traits_by_species_Mar2019!$A$2:$T$437,16,FALSE)</f>
        <v>Demersal</v>
      </c>
      <c r="AE206" s="1" t="str">
        <f>VLOOKUP($B206,traits_by_species_Mar2019!$A$2:$T$437,17,FALSE)</f>
        <v>Demersal</v>
      </c>
      <c r="AF206" s="1" t="str">
        <f>VLOOKUP($B206,traits_by_species_Mar2019!$A$2:$T$437,18,FALSE)</f>
        <v>Perciformes</v>
      </c>
      <c r="AG206" s="1" t="str">
        <f>VLOOKUP($B206,traits_by_species_Mar2019!$A$2:$T$437,19,FALSE)</f>
        <v>Other</v>
      </c>
      <c r="AH206" s="1" t="str">
        <f>VLOOKUP($B206,traits_by_species_Mar2019!$A$2:$T$437,20,FALSE)</f>
        <v>Demersal</v>
      </c>
      <c r="AI206" s="1">
        <f>IF(ISNA(VLOOKUP($B206,traits_by_species_Mar2019!$A$2:$T$437,13,FALSE)),L206,VLOOKUP($B206,traits_by_species_Mar2019!$A$2:$T$437,13,FALSE))</f>
        <v>22</v>
      </c>
    </row>
    <row r="207" spans="1:35" hidden="1" x14ac:dyDescent="0.25">
      <c r="A207">
        <v>151743</v>
      </c>
      <c r="B207" t="s">
        <v>699</v>
      </c>
      <c r="C207">
        <v>0</v>
      </c>
      <c r="D207" t="s">
        <v>19</v>
      </c>
      <c r="E207" t="s">
        <v>20</v>
      </c>
      <c r="F207" t="s">
        <v>21</v>
      </c>
      <c r="G207" t="s">
        <v>30</v>
      </c>
      <c r="H207">
        <v>0</v>
      </c>
      <c r="I207">
        <v>0</v>
      </c>
      <c r="J207" t="s">
        <v>700</v>
      </c>
      <c r="K207" t="s">
        <v>25</v>
      </c>
      <c r="L207">
        <v>27</v>
      </c>
      <c r="M207">
        <v>0</v>
      </c>
      <c r="N207">
        <v>0.01</v>
      </c>
      <c r="O207">
        <v>3</v>
      </c>
      <c r="P207" t="s">
        <v>26</v>
      </c>
      <c r="Q207" t="s">
        <v>27</v>
      </c>
      <c r="R207" t="s">
        <v>27</v>
      </c>
      <c r="S207" s="1" t="s">
        <v>25</v>
      </c>
      <c r="T207" s="1" t="s">
        <v>25</v>
      </c>
      <c r="U207" s="1" t="s">
        <v>25</v>
      </c>
      <c r="V207" s="1" t="s">
        <v>25</v>
      </c>
      <c r="W207" s="1" t="s">
        <v>25</v>
      </c>
      <c r="X207" s="1" t="s">
        <v>25</v>
      </c>
      <c r="Y207" s="1" t="s">
        <v>25</v>
      </c>
      <c r="Z207" s="1" t="s">
        <v>25</v>
      </c>
      <c r="AA207" s="1" t="s">
        <v>25</v>
      </c>
      <c r="AB207" s="1" t="s">
        <v>25</v>
      </c>
      <c r="AC207" s="1" t="s">
        <v>25</v>
      </c>
      <c r="AD207" s="1" t="s">
        <v>25</v>
      </c>
      <c r="AE207" s="1" t="s">
        <v>25</v>
      </c>
      <c r="AF207" s="1" t="s">
        <v>25</v>
      </c>
      <c r="AG207" s="1" t="s">
        <v>25</v>
      </c>
      <c r="AH207" s="1" t="s">
        <v>25</v>
      </c>
      <c r="AI207" s="1" t="s">
        <v>25</v>
      </c>
    </row>
    <row r="208" spans="1:35" hidden="1" x14ac:dyDescent="0.25">
      <c r="A208">
        <v>125988</v>
      </c>
      <c r="B208" t="s">
        <v>701</v>
      </c>
      <c r="C208" t="s">
        <v>37</v>
      </c>
      <c r="D208" t="s">
        <v>19</v>
      </c>
      <c r="E208" t="s">
        <v>20</v>
      </c>
      <c r="F208" t="s">
        <v>21</v>
      </c>
      <c r="G208" t="s">
        <v>30</v>
      </c>
      <c r="H208" t="s">
        <v>120</v>
      </c>
      <c r="I208" t="s">
        <v>701</v>
      </c>
      <c r="J208" t="s">
        <v>24</v>
      </c>
      <c r="K208" t="s">
        <v>25</v>
      </c>
      <c r="L208">
        <v>27</v>
      </c>
      <c r="M208">
        <v>0</v>
      </c>
      <c r="N208">
        <v>1.081637E-2</v>
      </c>
      <c r="O208">
        <v>3.0724999999999998</v>
      </c>
      <c r="P208" t="s">
        <v>61</v>
      </c>
      <c r="Q208" t="s">
        <v>27</v>
      </c>
      <c r="R208" t="s">
        <v>1682</v>
      </c>
      <c r="S208" s="7">
        <v>24.97865234</v>
      </c>
      <c r="T208" s="7">
        <v>2.028049158</v>
      </c>
      <c r="U208" s="7">
        <v>411.04156870000003</v>
      </c>
      <c r="V208" s="7">
        <v>5.8786442240000003</v>
      </c>
      <c r="W208" s="7">
        <v>1.137615738</v>
      </c>
      <c r="X208" s="7">
        <v>1.627238776</v>
      </c>
      <c r="Y208" s="7">
        <v>20.982528840000001</v>
      </c>
      <c r="Z208" s="7">
        <v>25.320883500000001</v>
      </c>
      <c r="AA208" s="11">
        <v>22</v>
      </c>
      <c r="AB208" s="7" t="s">
        <v>1682</v>
      </c>
      <c r="AC208" s="7" t="s">
        <v>1960</v>
      </c>
      <c r="AD208" s="7" t="s">
        <v>1682</v>
      </c>
      <c r="AE208" s="7" t="s">
        <v>1682</v>
      </c>
      <c r="AF208" s="7" t="s">
        <v>30</v>
      </c>
      <c r="AG208" s="7" t="s">
        <v>27</v>
      </c>
      <c r="AH208" s="7" t="s">
        <v>1682</v>
      </c>
      <c r="AI208" s="1">
        <f>IF(ISNA(VLOOKUP($B208,traits_by_species_Mar2019!$A$2:$T$437,13,FALSE)),L208,VLOOKUP($B208,traits_by_species_Mar2019!$A$2:$T$437,13,FALSE))</f>
        <v>27</v>
      </c>
    </row>
    <row r="209" spans="1:35" hidden="1" x14ac:dyDescent="0.25">
      <c r="A209">
        <v>126886</v>
      </c>
      <c r="B209" t="s">
        <v>702</v>
      </c>
      <c r="C209" t="s">
        <v>703</v>
      </c>
      <c r="D209" t="s">
        <v>19</v>
      </c>
      <c r="E209" t="s">
        <v>20</v>
      </c>
      <c r="F209" t="s">
        <v>21</v>
      </c>
      <c r="G209" t="s">
        <v>30</v>
      </c>
      <c r="H209" t="s">
        <v>120</v>
      </c>
      <c r="I209" t="s">
        <v>701</v>
      </c>
      <c r="J209" t="s">
        <v>33</v>
      </c>
      <c r="K209" t="s">
        <v>704</v>
      </c>
      <c r="L209">
        <v>27</v>
      </c>
      <c r="M209">
        <v>2.08</v>
      </c>
      <c r="N209">
        <v>1.0999999999999999E-2</v>
      </c>
      <c r="O209">
        <v>3.11</v>
      </c>
      <c r="P209" t="s">
        <v>35</v>
      </c>
      <c r="Q209" t="s">
        <v>27</v>
      </c>
      <c r="R209" t="s">
        <v>1682</v>
      </c>
      <c r="S209" s="7">
        <v>24.97865234</v>
      </c>
      <c r="T209" s="7">
        <v>2.028049158</v>
      </c>
      <c r="U209" s="7">
        <v>411.04156870000003</v>
      </c>
      <c r="V209" s="7">
        <v>5.8786442240000003</v>
      </c>
      <c r="W209" s="7">
        <v>1.137615738</v>
      </c>
      <c r="X209" s="7">
        <v>1.627238776</v>
      </c>
      <c r="Y209" s="7">
        <v>20.982528840000001</v>
      </c>
      <c r="Z209" s="7">
        <v>25.320883500000001</v>
      </c>
      <c r="AA209" s="11">
        <v>22</v>
      </c>
      <c r="AB209" s="7" t="s">
        <v>1682</v>
      </c>
      <c r="AC209" s="7" t="s">
        <v>1960</v>
      </c>
      <c r="AD209" s="7" t="s">
        <v>1682</v>
      </c>
      <c r="AE209" s="7" t="s">
        <v>1682</v>
      </c>
      <c r="AF209" s="7" t="s">
        <v>30</v>
      </c>
      <c r="AG209" s="7" t="s">
        <v>27</v>
      </c>
      <c r="AH209" s="7" t="s">
        <v>1682</v>
      </c>
      <c r="AI209" s="1">
        <f>IF(ISNA(VLOOKUP($B209,traits_by_species_Mar2019!$A$2:$T$437,13,FALSE)),L209,VLOOKUP($B209,traits_by_species_Mar2019!$A$2:$T$437,13,FALSE))</f>
        <v>27</v>
      </c>
    </row>
    <row r="210" spans="1:35" hidden="1" x14ac:dyDescent="0.25">
      <c r="A210">
        <v>126890</v>
      </c>
      <c r="B210" t="s">
        <v>705</v>
      </c>
      <c r="C210" t="s">
        <v>706</v>
      </c>
      <c r="D210" t="s">
        <v>19</v>
      </c>
      <c r="E210" t="s">
        <v>20</v>
      </c>
      <c r="F210" t="s">
        <v>21</v>
      </c>
      <c r="G210" t="s">
        <v>30</v>
      </c>
      <c r="H210" t="s">
        <v>120</v>
      </c>
      <c r="I210" t="s">
        <v>701</v>
      </c>
      <c r="J210" t="s">
        <v>33</v>
      </c>
      <c r="K210" t="s">
        <v>707</v>
      </c>
      <c r="L210">
        <v>12</v>
      </c>
      <c r="M210">
        <v>1.8</v>
      </c>
      <c r="N210">
        <v>1.01E-2</v>
      </c>
      <c r="O210">
        <v>3.05</v>
      </c>
      <c r="P210" t="s">
        <v>35</v>
      </c>
      <c r="Q210" t="s">
        <v>27</v>
      </c>
      <c r="R210" t="s">
        <v>1682</v>
      </c>
      <c r="S210" s="7">
        <v>24.97865234</v>
      </c>
      <c r="T210" s="7">
        <v>2.028049158</v>
      </c>
      <c r="U210" s="7">
        <v>411.04156870000003</v>
      </c>
      <c r="V210" s="7">
        <v>5.8786442240000003</v>
      </c>
      <c r="W210" s="7">
        <v>1.137615738</v>
      </c>
      <c r="X210" s="7">
        <v>1.627238776</v>
      </c>
      <c r="Y210" s="7">
        <v>20.982528840000001</v>
      </c>
      <c r="Z210" s="7">
        <v>25.320883500000001</v>
      </c>
      <c r="AA210" s="11">
        <v>22</v>
      </c>
      <c r="AB210" s="7" t="s">
        <v>1682</v>
      </c>
      <c r="AC210" s="7" t="s">
        <v>1960</v>
      </c>
      <c r="AD210" s="7" t="s">
        <v>1682</v>
      </c>
      <c r="AE210" s="7" t="s">
        <v>1682</v>
      </c>
      <c r="AF210" s="7" t="s">
        <v>30</v>
      </c>
      <c r="AG210" s="7" t="s">
        <v>27</v>
      </c>
      <c r="AH210" s="7" t="s">
        <v>1682</v>
      </c>
      <c r="AI210" s="1">
        <f>IF(ISNA(VLOOKUP($B210,traits_by_species_Mar2019!$A$2:$T$437,13,FALSE)),L210,VLOOKUP($B210,traits_by_species_Mar2019!$A$2:$T$437,13,FALSE))</f>
        <v>12</v>
      </c>
    </row>
    <row r="211" spans="1:35" hidden="1" x14ac:dyDescent="0.25">
      <c r="A211">
        <v>126892</v>
      </c>
      <c r="B211" t="s">
        <v>708</v>
      </c>
      <c r="C211" t="s">
        <v>37</v>
      </c>
      <c r="D211" t="s">
        <v>19</v>
      </c>
      <c r="E211" t="s">
        <v>20</v>
      </c>
      <c r="F211" t="s">
        <v>21</v>
      </c>
      <c r="G211" t="s">
        <v>30</v>
      </c>
      <c r="H211" t="s">
        <v>120</v>
      </c>
      <c r="I211" t="s">
        <v>701</v>
      </c>
      <c r="J211" t="s">
        <v>33</v>
      </c>
      <c r="K211" t="s">
        <v>709</v>
      </c>
      <c r="L211">
        <v>18</v>
      </c>
      <c r="M211">
        <v>1.2</v>
      </c>
      <c r="N211">
        <v>1.0999999999999999E-2</v>
      </c>
      <c r="O211">
        <v>3.03</v>
      </c>
      <c r="P211" t="s">
        <v>35</v>
      </c>
      <c r="Q211" t="s">
        <v>27</v>
      </c>
      <c r="R211" t="s">
        <v>1682</v>
      </c>
      <c r="S211" s="7">
        <v>24.97865234</v>
      </c>
      <c r="T211" s="7">
        <v>2.028049158</v>
      </c>
      <c r="U211" s="7">
        <v>411.04156870000003</v>
      </c>
      <c r="V211" s="7">
        <v>5.8786442240000003</v>
      </c>
      <c r="W211" s="7">
        <v>1.137615738</v>
      </c>
      <c r="X211" s="7">
        <v>1.627238776</v>
      </c>
      <c r="Y211" s="7">
        <v>20.982528840000001</v>
      </c>
      <c r="Z211" s="7">
        <v>25.320883500000001</v>
      </c>
      <c r="AA211" s="11">
        <v>22</v>
      </c>
      <c r="AB211" s="7" t="s">
        <v>1682</v>
      </c>
      <c r="AC211" s="7" t="s">
        <v>1960</v>
      </c>
      <c r="AD211" s="7" t="s">
        <v>1682</v>
      </c>
      <c r="AE211" s="7" t="s">
        <v>1682</v>
      </c>
      <c r="AF211" s="7" t="s">
        <v>30</v>
      </c>
      <c r="AG211" s="7" t="s">
        <v>27</v>
      </c>
      <c r="AH211" s="7" t="s">
        <v>1682</v>
      </c>
      <c r="AI211" s="1">
        <f>IF(ISNA(VLOOKUP($B211,traits_by_species_Mar2019!$A$2:$T$437,13,FALSE)),L211,VLOOKUP($B211,traits_by_species_Mar2019!$A$2:$T$437,13,FALSE))</f>
        <v>18</v>
      </c>
    </row>
    <row r="212" spans="1:35" hidden="1" x14ac:dyDescent="0.25">
      <c r="A212">
        <v>126893</v>
      </c>
      <c r="B212" t="s">
        <v>710</v>
      </c>
      <c r="C212" t="s">
        <v>37</v>
      </c>
      <c r="D212" t="s">
        <v>19</v>
      </c>
      <c r="E212" t="s">
        <v>20</v>
      </c>
      <c r="F212" t="s">
        <v>21</v>
      </c>
      <c r="G212" t="s">
        <v>30</v>
      </c>
      <c r="H212" t="s">
        <v>120</v>
      </c>
      <c r="I212" t="s">
        <v>701</v>
      </c>
      <c r="J212" t="s">
        <v>33</v>
      </c>
      <c r="K212" t="s">
        <v>711</v>
      </c>
      <c r="L212">
        <v>13</v>
      </c>
      <c r="M212">
        <v>1.1499999999999999</v>
      </c>
      <c r="N212">
        <v>1.12E-2</v>
      </c>
      <c r="O212">
        <v>3.1</v>
      </c>
      <c r="P212" t="s">
        <v>35</v>
      </c>
      <c r="Q212" t="s">
        <v>27</v>
      </c>
      <c r="R212" t="s">
        <v>1682</v>
      </c>
      <c r="S212" s="7">
        <v>24.97865234</v>
      </c>
      <c r="T212" s="7">
        <v>2.028049158</v>
      </c>
      <c r="U212" s="7">
        <v>411.04156870000003</v>
      </c>
      <c r="V212" s="7">
        <v>5.8786442240000003</v>
      </c>
      <c r="W212" s="7">
        <v>1.137615738</v>
      </c>
      <c r="X212" s="7">
        <v>1.627238776</v>
      </c>
      <c r="Y212" s="7">
        <v>20.982528840000001</v>
      </c>
      <c r="Z212" s="7">
        <v>25.320883500000001</v>
      </c>
      <c r="AA212" s="11">
        <v>22</v>
      </c>
      <c r="AB212" s="7" t="s">
        <v>1682</v>
      </c>
      <c r="AC212" s="7" t="s">
        <v>1960</v>
      </c>
      <c r="AD212" s="7" t="s">
        <v>1682</v>
      </c>
      <c r="AE212" s="7" t="s">
        <v>1682</v>
      </c>
      <c r="AF212" s="7" t="s">
        <v>30</v>
      </c>
      <c r="AG212" s="7" t="s">
        <v>27</v>
      </c>
      <c r="AH212" s="7" t="s">
        <v>1682</v>
      </c>
      <c r="AI212" s="1">
        <f>IF(ISNA(VLOOKUP($B212,traits_by_species_Mar2019!$A$2:$T$437,13,FALSE)),L212,VLOOKUP($B212,traits_by_species_Mar2019!$A$2:$T$437,13,FALSE))</f>
        <v>13</v>
      </c>
    </row>
    <row r="213" spans="1:35" hidden="1" x14ac:dyDescent="0.25">
      <c r="A213">
        <v>126898</v>
      </c>
      <c r="B213" t="s">
        <v>712</v>
      </c>
      <c r="C213" t="s">
        <v>713</v>
      </c>
      <c r="D213" t="s">
        <v>19</v>
      </c>
      <c r="E213" t="s">
        <v>20</v>
      </c>
      <c r="F213" t="s">
        <v>21</v>
      </c>
      <c r="G213" t="s">
        <v>30</v>
      </c>
      <c r="H213" t="s">
        <v>120</v>
      </c>
      <c r="I213" t="s">
        <v>714</v>
      </c>
      <c r="J213" t="s">
        <v>33</v>
      </c>
      <c r="K213" t="s">
        <v>715</v>
      </c>
      <c r="L213">
        <v>6</v>
      </c>
      <c r="M213">
        <v>1.68</v>
      </c>
      <c r="N213">
        <v>5.8900000000000003E-3</v>
      </c>
      <c r="O213">
        <v>3.12</v>
      </c>
      <c r="P213" t="s">
        <v>49</v>
      </c>
      <c r="Q213" t="s">
        <v>27</v>
      </c>
      <c r="R213" t="s">
        <v>1682</v>
      </c>
      <c r="S213" s="7">
        <v>24.97865234</v>
      </c>
      <c r="T213" s="7">
        <v>2.028049158</v>
      </c>
      <c r="U213" s="7">
        <v>411.04156870000003</v>
      </c>
      <c r="V213" s="7">
        <v>5.8786442240000003</v>
      </c>
      <c r="W213" s="7">
        <v>1.137615738</v>
      </c>
      <c r="X213" s="7">
        <v>1.627238776</v>
      </c>
      <c r="Y213" s="7">
        <v>20.982528840000001</v>
      </c>
      <c r="Z213" s="7">
        <v>25.320883500000001</v>
      </c>
      <c r="AA213" s="11">
        <v>22</v>
      </c>
      <c r="AB213" s="7" t="s">
        <v>1682</v>
      </c>
      <c r="AC213" s="7" t="s">
        <v>1960</v>
      </c>
      <c r="AD213" s="7" t="s">
        <v>1682</v>
      </c>
      <c r="AE213" s="7" t="s">
        <v>1682</v>
      </c>
      <c r="AF213" s="7" t="s">
        <v>30</v>
      </c>
      <c r="AG213" s="7" t="s">
        <v>27</v>
      </c>
      <c r="AH213" s="7" t="s">
        <v>1682</v>
      </c>
      <c r="AI213" s="1">
        <f>IF(ISNA(VLOOKUP($B213,traits_by_species_Mar2019!$A$2:$T$437,13,FALSE)),L213,VLOOKUP($B213,traits_by_species_Mar2019!$A$2:$T$437,13,FALSE))</f>
        <v>6</v>
      </c>
    </row>
    <row r="214" spans="1:35" hidden="1" x14ac:dyDescent="0.25">
      <c r="A214">
        <v>126189</v>
      </c>
      <c r="B214" t="s">
        <v>716</v>
      </c>
      <c r="C214" t="s">
        <v>109</v>
      </c>
      <c r="D214" t="s">
        <v>19</v>
      </c>
      <c r="E214" t="s">
        <v>20</v>
      </c>
      <c r="F214" t="s">
        <v>21</v>
      </c>
      <c r="G214" t="s">
        <v>144</v>
      </c>
      <c r="H214" t="s">
        <v>244</v>
      </c>
      <c r="I214" t="s">
        <v>716</v>
      </c>
      <c r="J214" t="s">
        <v>24</v>
      </c>
      <c r="K214" t="s">
        <v>25</v>
      </c>
      <c r="L214">
        <v>27.5</v>
      </c>
      <c r="M214">
        <v>0</v>
      </c>
      <c r="N214">
        <v>3.63E-3</v>
      </c>
      <c r="O214">
        <v>3.07</v>
      </c>
      <c r="P214" t="s">
        <v>61</v>
      </c>
      <c r="Q214" t="s">
        <v>27</v>
      </c>
      <c r="R214" t="s">
        <v>1695</v>
      </c>
      <c r="S214" s="7">
        <f>S215</f>
        <v>13.910443239999999</v>
      </c>
      <c r="T214" s="7">
        <f t="shared" ref="T214:AI214" si="50">T215</f>
        <v>0.61478968300000003</v>
      </c>
      <c r="U214" s="7">
        <f t="shared" si="50"/>
        <v>18.978077620000001</v>
      </c>
      <c r="V214" s="7">
        <f t="shared" si="50"/>
        <v>4.2498061380000003</v>
      </c>
      <c r="W214" s="7">
        <f t="shared" si="50"/>
        <v>1.2509464480000001</v>
      </c>
      <c r="X214" s="7">
        <f t="shared" si="50"/>
        <v>1.037042866</v>
      </c>
      <c r="Y214" s="7">
        <f t="shared" si="50"/>
        <v>8.6929579520000004</v>
      </c>
      <c r="Z214" s="7">
        <f t="shared" si="50"/>
        <v>8.8388785530000007</v>
      </c>
      <c r="AA214" s="7">
        <f t="shared" si="50"/>
        <v>22</v>
      </c>
      <c r="AB214" s="7" t="str">
        <f t="shared" si="50"/>
        <v>Bathypelagic</v>
      </c>
      <c r="AC214" s="7" t="str">
        <f t="shared" si="50"/>
        <v>Elongated bristlemouth fish</v>
      </c>
      <c r="AD214" s="7">
        <f t="shared" si="50"/>
        <v>0</v>
      </c>
      <c r="AE214" s="7" t="str">
        <f t="shared" si="50"/>
        <v>Demersal</v>
      </c>
      <c r="AF214" s="7" t="str">
        <f t="shared" si="50"/>
        <v>Stomiiformes</v>
      </c>
      <c r="AG214" s="7" t="str">
        <f t="shared" si="50"/>
        <v>Other</v>
      </c>
      <c r="AH214" s="7" t="str">
        <f t="shared" si="50"/>
        <v>Pelagic</v>
      </c>
      <c r="AI214" s="7">
        <f t="shared" si="50"/>
        <v>22</v>
      </c>
    </row>
    <row r="215" spans="1:35" hidden="1" x14ac:dyDescent="0.25">
      <c r="A215">
        <v>127296</v>
      </c>
      <c r="B215" t="s">
        <v>717</v>
      </c>
      <c r="C215" t="s">
        <v>718</v>
      </c>
      <c r="D215" t="s">
        <v>19</v>
      </c>
      <c r="E215" t="s">
        <v>20</v>
      </c>
      <c r="F215" t="s">
        <v>21</v>
      </c>
      <c r="G215" t="s">
        <v>144</v>
      </c>
      <c r="H215" t="s">
        <v>244</v>
      </c>
      <c r="I215" t="s">
        <v>716</v>
      </c>
      <c r="J215" t="s">
        <v>33</v>
      </c>
      <c r="K215" t="s">
        <v>719</v>
      </c>
      <c r="L215">
        <v>27.5</v>
      </c>
      <c r="M215">
        <v>2.06</v>
      </c>
      <c r="N215">
        <v>3.63E-3</v>
      </c>
      <c r="O215">
        <v>3.07</v>
      </c>
      <c r="P215" t="s">
        <v>49</v>
      </c>
      <c r="Q215" t="s">
        <v>27</v>
      </c>
      <c r="R215" t="s">
        <v>1695</v>
      </c>
      <c r="S215" s="1">
        <f>VLOOKUP($B215,traits_by_species_Mar2019!$A$2:$T$437,5,FALSE)</f>
        <v>13.910443239999999</v>
      </c>
      <c r="T215" s="1">
        <f>VLOOKUP($B215,traits_by_species_Mar2019!$A$2:$T$437,6,FALSE)</f>
        <v>0.61478968300000003</v>
      </c>
      <c r="U215" s="1">
        <f>VLOOKUP($B215,traits_by_species_Mar2019!$A$2:$T$437,7,FALSE)</f>
        <v>18.978077620000001</v>
      </c>
      <c r="V215" s="1">
        <f>VLOOKUP($B215,traits_by_species_Mar2019!$A$2:$T$437,8,FALSE)</f>
        <v>4.2498061380000003</v>
      </c>
      <c r="W215" s="1">
        <f>VLOOKUP($B215,traits_by_species_Mar2019!$A$2:$T$437,9,FALSE)</f>
        <v>1.2509464480000001</v>
      </c>
      <c r="X215" s="1">
        <f>VLOOKUP($B215,traits_by_species_Mar2019!$A$2:$T$437,10,FALSE)</f>
        <v>1.037042866</v>
      </c>
      <c r="Y215" s="1">
        <f>VLOOKUP($B215,traits_by_species_Mar2019!$A$2:$T$437,11,FALSE)</f>
        <v>8.6929579520000004</v>
      </c>
      <c r="Z215" s="1">
        <f>VLOOKUP($B215,traits_by_species_Mar2019!$A$2:$T$437,12,FALSE)</f>
        <v>8.8388785530000007</v>
      </c>
      <c r="AA215" s="3">
        <f>VLOOKUP($B215,traits_by_species_Mar2019!$A$2:$T$437,13,FALSE)</f>
        <v>22</v>
      </c>
      <c r="AB215" s="1" t="str">
        <f>VLOOKUP($B215,traits_by_species_Mar2019!$A$2:$T$437,14,FALSE)</f>
        <v>Bathypelagic</v>
      </c>
      <c r="AC215" s="1" t="str">
        <f>VLOOKUP($B215,traits_by_species_Mar2019!$A$2:$T$437,15,FALSE)</f>
        <v>Elongated bristlemouth fish</v>
      </c>
      <c r="AD215" s="1">
        <f>VLOOKUP($B215,traits_by_species_Mar2019!$A$2:$T$437,16,FALSE)</f>
        <v>0</v>
      </c>
      <c r="AE215" s="1" t="str">
        <f>VLOOKUP($B215,traits_by_species_Mar2019!$A$2:$T$437,17,FALSE)</f>
        <v>Demersal</v>
      </c>
      <c r="AF215" s="1" t="str">
        <f>VLOOKUP($B215,traits_by_species_Mar2019!$A$2:$T$437,18,FALSE)</f>
        <v>Stomiiformes</v>
      </c>
      <c r="AG215" s="1" t="str">
        <f>VLOOKUP($B215,traits_by_species_Mar2019!$A$2:$T$437,19,FALSE)</f>
        <v>Other</v>
      </c>
      <c r="AH215" s="1" t="str">
        <f>VLOOKUP($B215,traits_by_species_Mar2019!$A$2:$T$437,20,FALSE)</f>
        <v>Pelagic</v>
      </c>
      <c r="AI215" s="1">
        <f>IF(ISNA(VLOOKUP($B215,traits_by_species_Mar2019!$A$2:$T$437,13,FALSE)),L215,VLOOKUP($B215,traits_by_species_Mar2019!$A$2:$T$437,13,FALSE))</f>
        <v>22</v>
      </c>
    </row>
    <row r="216" spans="1:35" hidden="1" x14ac:dyDescent="0.25">
      <c r="A216">
        <v>158978</v>
      </c>
      <c r="B216" t="s">
        <v>720</v>
      </c>
      <c r="C216" t="s">
        <v>721</v>
      </c>
      <c r="D216" t="s">
        <v>19</v>
      </c>
      <c r="E216" t="s">
        <v>20</v>
      </c>
      <c r="F216" t="s">
        <v>21</v>
      </c>
      <c r="G216" t="s">
        <v>268</v>
      </c>
      <c r="H216" t="s">
        <v>640</v>
      </c>
      <c r="I216" t="s">
        <v>722</v>
      </c>
      <c r="J216" t="s">
        <v>33</v>
      </c>
      <c r="K216" t="s">
        <v>649</v>
      </c>
      <c r="L216">
        <v>18.2</v>
      </c>
      <c r="M216">
        <v>1.95</v>
      </c>
      <c r="N216">
        <v>3.8E-3</v>
      </c>
      <c r="O216">
        <v>3.12</v>
      </c>
      <c r="P216" t="s">
        <v>49</v>
      </c>
      <c r="Q216" t="s">
        <v>27</v>
      </c>
      <c r="R216" t="s">
        <v>1682</v>
      </c>
      <c r="S216" s="1">
        <f>VLOOKUP($B216,traits_by_species_Mar2019!$A$2:$T$437,5,FALSE)</f>
        <v>56.802835700000003</v>
      </c>
      <c r="T216" s="1">
        <f>VLOOKUP($B216,traits_by_species_Mar2019!$A$2:$T$437,6,FALSE)</f>
        <v>0.198222489</v>
      </c>
      <c r="U216" s="1">
        <f>VLOOKUP($B216,traits_by_species_Mar2019!$A$2:$T$437,7,FALSE)</f>
        <v>1375.0011689999999</v>
      </c>
      <c r="V216" s="1">
        <f>VLOOKUP($B216,traits_by_species_Mar2019!$A$2:$T$437,8,FALSE)</f>
        <v>14.824057</v>
      </c>
      <c r="W216" s="1">
        <f>VLOOKUP($B216,traits_by_species_Mar2019!$A$2:$T$437,9,FALSE)</f>
        <v>4.4035705549999999</v>
      </c>
      <c r="X216" s="1">
        <f>VLOOKUP($B216,traits_by_species_Mar2019!$A$2:$T$437,10,FALSE)</f>
        <v>0.33351213400000002</v>
      </c>
      <c r="Y216" s="1">
        <f>VLOOKUP($B216,traits_by_species_Mar2019!$A$2:$T$437,11,FALSE)</f>
        <v>34.057417340000001</v>
      </c>
      <c r="Z216" s="1">
        <f>VLOOKUP($B216,traits_by_species_Mar2019!$A$2:$T$437,12,FALSE)</f>
        <v>11.59407685</v>
      </c>
      <c r="AA216" s="3">
        <f>VLOOKUP($B216,traits_by_species_Mar2019!$A$2:$T$437,13,FALSE)</f>
        <v>11</v>
      </c>
      <c r="AB216" s="1" t="str">
        <f>VLOOKUP($B216,traits_by_species_Mar2019!$A$2:$T$437,14,FALSE)</f>
        <v>Bathydemersal</v>
      </c>
      <c r="AC216" s="1" t="str">
        <f>VLOOKUP($B216,traits_by_species_Mar2019!$A$2:$T$437,15,FALSE)</f>
        <v>Guttigadus latifrons</v>
      </c>
      <c r="AD216" s="1">
        <f>VLOOKUP($B216,traits_by_species_Mar2019!$A$2:$T$437,16,FALSE)</f>
        <v>0</v>
      </c>
      <c r="AE216" s="1" t="str">
        <f>VLOOKUP($B216,traits_by_species_Mar2019!$A$2:$T$437,17,FALSE)</f>
        <v>Demersal</v>
      </c>
      <c r="AF216" s="1" t="str">
        <f>VLOOKUP($B216,traits_by_species_Mar2019!$A$2:$T$437,18,FALSE)</f>
        <v>Gadiformes</v>
      </c>
      <c r="AG216" s="1" t="str">
        <f>VLOOKUP($B216,traits_by_species_Mar2019!$A$2:$T$437,19,FALSE)</f>
        <v>Gadiformes</v>
      </c>
      <c r="AH216" s="1" t="str">
        <f>VLOOKUP($B216,traits_by_species_Mar2019!$A$2:$T$437,20,FALSE)</f>
        <v>Demersal</v>
      </c>
      <c r="AI216" s="1">
        <f>IF(ISNA(VLOOKUP($B216,traits_by_species_Mar2019!$A$2:$T$437,13,FALSE)),L216,VLOOKUP($B216,traits_by_species_Mar2019!$A$2:$T$437,13,FALSE))</f>
        <v>11</v>
      </c>
    </row>
    <row r="217" spans="1:35" hidden="1" x14ac:dyDescent="0.25">
      <c r="A217">
        <v>126753</v>
      </c>
      <c r="B217" t="s">
        <v>723</v>
      </c>
      <c r="C217" t="s">
        <v>166</v>
      </c>
      <c r="D217" t="s">
        <v>19</v>
      </c>
      <c r="E217" t="s">
        <v>20</v>
      </c>
      <c r="F217" t="s">
        <v>21</v>
      </c>
      <c r="G217" t="s">
        <v>30</v>
      </c>
      <c r="H217" t="s">
        <v>89</v>
      </c>
      <c r="I217" t="s">
        <v>724</v>
      </c>
      <c r="J217" t="s">
        <v>33</v>
      </c>
      <c r="K217" t="s">
        <v>725</v>
      </c>
      <c r="L217">
        <v>17</v>
      </c>
      <c r="M217">
        <v>2.25</v>
      </c>
      <c r="N217">
        <v>1.1999999999999999E-3</v>
      </c>
      <c r="O217">
        <v>3.3069999999999999</v>
      </c>
      <c r="P217" t="s">
        <v>35</v>
      </c>
      <c r="Q217" t="s">
        <v>27</v>
      </c>
      <c r="R217" t="s">
        <v>27</v>
      </c>
      <c r="S217" s="7">
        <f>S18</f>
        <v>24.97865234</v>
      </c>
      <c r="T217" s="7">
        <f t="shared" ref="T217:AH217" si="51">T18</f>
        <v>2.028049158</v>
      </c>
      <c r="U217" s="7">
        <f t="shared" si="51"/>
        <v>411.04156870000003</v>
      </c>
      <c r="V217" s="7">
        <f t="shared" si="51"/>
        <v>5.8786442240000003</v>
      </c>
      <c r="W217" s="7">
        <f t="shared" si="51"/>
        <v>1.137615738</v>
      </c>
      <c r="X217" s="7">
        <f t="shared" si="51"/>
        <v>1.627238776</v>
      </c>
      <c r="Y217" s="7">
        <f t="shared" si="51"/>
        <v>20.982528840000001</v>
      </c>
      <c r="Z217" s="7">
        <f t="shared" si="51"/>
        <v>25.320883500000001</v>
      </c>
      <c r="AA217" s="7">
        <f t="shared" si="51"/>
        <v>54</v>
      </c>
      <c r="AB217" s="7" t="str">
        <f t="shared" si="51"/>
        <v>Demersal</v>
      </c>
      <c r="AC217" s="7" t="str">
        <f t="shared" si="51"/>
        <v>Sandeel</v>
      </c>
      <c r="AD217" s="7">
        <f t="shared" si="51"/>
        <v>0</v>
      </c>
      <c r="AE217" s="7" t="str">
        <f t="shared" si="51"/>
        <v>Demersal</v>
      </c>
      <c r="AF217" s="7" t="str">
        <f t="shared" si="51"/>
        <v>Perciformes</v>
      </c>
      <c r="AG217" s="7" t="str">
        <f t="shared" si="51"/>
        <v>Other</v>
      </c>
      <c r="AH217" s="7" t="str">
        <f t="shared" si="51"/>
        <v>Demersal</v>
      </c>
      <c r="AI217" s="1">
        <f>IF(ISNA(VLOOKUP($B217,traits_by_species_Mar2019!$A$2:$T$437,13,FALSE)),L217,VLOOKUP($B217,traits_by_species_Mar2019!$A$2:$T$437,13,FALSE))</f>
        <v>17</v>
      </c>
    </row>
    <row r="218" spans="1:35" s="4" customFormat="1" hidden="1" x14ac:dyDescent="0.25">
      <c r="A218" s="4">
        <v>126754</v>
      </c>
      <c r="B218" s="4" t="s">
        <v>726</v>
      </c>
      <c r="C218" s="4" t="s">
        <v>727</v>
      </c>
      <c r="D218" s="4" t="s">
        <v>19</v>
      </c>
      <c r="E218" s="4" t="s">
        <v>20</v>
      </c>
      <c r="F218" s="4" t="s">
        <v>21</v>
      </c>
      <c r="G218" s="4" t="s">
        <v>30</v>
      </c>
      <c r="H218" s="4" t="s">
        <v>89</v>
      </c>
      <c r="I218" s="4" t="s">
        <v>724</v>
      </c>
      <c r="J218" s="4" t="s">
        <v>33</v>
      </c>
      <c r="K218" s="4" t="s">
        <v>728</v>
      </c>
      <c r="L218" s="4">
        <v>30</v>
      </c>
      <c r="M218" s="4">
        <v>2.9</v>
      </c>
      <c r="N218" s="4">
        <v>5.9999999999999995E-4</v>
      </c>
      <c r="O218" s="4">
        <v>3.476</v>
      </c>
      <c r="P218" s="4" t="s">
        <v>35</v>
      </c>
      <c r="Q218" s="4" t="s">
        <v>27</v>
      </c>
      <c r="R218" s="4" t="s">
        <v>27</v>
      </c>
      <c r="S218" s="10">
        <f>S18</f>
        <v>24.97865234</v>
      </c>
      <c r="T218" s="10">
        <f t="shared" ref="T218:AH218" si="52">T18</f>
        <v>2.028049158</v>
      </c>
      <c r="U218" s="10">
        <f t="shared" si="52"/>
        <v>411.04156870000003</v>
      </c>
      <c r="V218" s="10">
        <f t="shared" si="52"/>
        <v>5.8786442240000003</v>
      </c>
      <c r="W218" s="10">
        <f t="shared" si="52"/>
        <v>1.137615738</v>
      </c>
      <c r="X218" s="10">
        <f t="shared" si="52"/>
        <v>1.627238776</v>
      </c>
      <c r="Y218" s="10">
        <f t="shared" si="52"/>
        <v>20.982528840000001</v>
      </c>
      <c r="Z218" s="10">
        <f t="shared" si="52"/>
        <v>25.320883500000001</v>
      </c>
      <c r="AA218" s="10">
        <f t="shared" si="52"/>
        <v>54</v>
      </c>
      <c r="AB218" s="10" t="str">
        <f t="shared" si="52"/>
        <v>Demersal</v>
      </c>
      <c r="AC218" s="10" t="str">
        <f t="shared" si="52"/>
        <v>Sandeel</v>
      </c>
      <c r="AD218" s="10">
        <f t="shared" si="52"/>
        <v>0</v>
      </c>
      <c r="AE218" s="10" t="str">
        <f t="shared" si="52"/>
        <v>Demersal</v>
      </c>
      <c r="AF218" s="10" t="str">
        <f t="shared" si="52"/>
        <v>Perciformes</v>
      </c>
      <c r="AG218" s="10" t="str">
        <f t="shared" si="52"/>
        <v>Other</v>
      </c>
      <c r="AH218" s="10" t="str">
        <f t="shared" si="52"/>
        <v>Demersal</v>
      </c>
      <c r="AI218" s="5">
        <f>IF(ISNA(VLOOKUP($B218,traits_by_species_Mar2019!$A$2:$T$437,13,FALSE)),L218,VLOOKUP($B218,traits_by_species_Mar2019!$A$2:$T$437,13,FALSE))</f>
        <v>30</v>
      </c>
    </row>
    <row r="219" spans="1:35" hidden="1" x14ac:dyDescent="0.25">
      <c r="A219">
        <v>126489</v>
      </c>
      <c r="B219" t="s">
        <v>729</v>
      </c>
      <c r="C219" t="s">
        <v>730</v>
      </c>
      <c r="D219" t="s">
        <v>19</v>
      </c>
      <c r="E219" t="s">
        <v>20</v>
      </c>
      <c r="F219" t="s">
        <v>21</v>
      </c>
      <c r="G219" t="s">
        <v>268</v>
      </c>
      <c r="H219" t="s">
        <v>640</v>
      </c>
      <c r="I219" t="s">
        <v>731</v>
      </c>
      <c r="J219" t="s">
        <v>33</v>
      </c>
      <c r="K219" t="s">
        <v>732</v>
      </c>
      <c r="L219">
        <v>56</v>
      </c>
      <c r="M219">
        <v>2.35</v>
      </c>
      <c r="N219">
        <v>3.8E-3</v>
      </c>
      <c r="O219">
        <v>3.12</v>
      </c>
      <c r="P219" t="s">
        <v>49</v>
      </c>
      <c r="Q219" t="s">
        <v>27</v>
      </c>
      <c r="R219" t="s">
        <v>1695</v>
      </c>
      <c r="S219" s="1">
        <f>VLOOKUP($B219,traits_by_species_Mar2019!$A$2:$T$437,5,FALSE)</f>
        <v>56.802835700000003</v>
      </c>
      <c r="T219" s="1">
        <f>VLOOKUP($B219,traits_by_species_Mar2019!$A$2:$T$437,6,FALSE)</f>
        <v>0.198222489</v>
      </c>
      <c r="U219" s="1">
        <f>VLOOKUP($B219,traits_by_species_Mar2019!$A$2:$T$437,7,FALSE)</f>
        <v>1375.0011689999999</v>
      </c>
      <c r="V219" s="1">
        <f>VLOOKUP($B219,traits_by_species_Mar2019!$A$2:$T$437,8,FALSE)</f>
        <v>14.824057</v>
      </c>
      <c r="W219" s="1">
        <f>VLOOKUP($B219,traits_by_species_Mar2019!$A$2:$T$437,9,FALSE)</f>
        <v>4.4035705549999999</v>
      </c>
      <c r="X219" s="1">
        <f>VLOOKUP($B219,traits_by_species_Mar2019!$A$2:$T$437,10,FALSE)</f>
        <v>0.33351213400000002</v>
      </c>
      <c r="Y219" s="1">
        <f>VLOOKUP($B219,traits_by_species_Mar2019!$A$2:$T$437,11,FALSE)</f>
        <v>34.057417340000001</v>
      </c>
      <c r="Z219" s="1">
        <f>VLOOKUP($B219,traits_by_species_Mar2019!$A$2:$T$437,12,FALSE)</f>
        <v>11.59407685</v>
      </c>
      <c r="AA219" s="3">
        <f>VLOOKUP($B219,traits_by_species_Mar2019!$A$2:$T$437,13,FALSE)</f>
        <v>35</v>
      </c>
      <c r="AB219" s="1" t="str">
        <f>VLOOKUP($B219,traits_by_species_Mar2019!$A$2:$T$437,14,FALSE)</f>
        <v>Bathypelagic</v>
      </c>
      <c r="AC219" s="1" t="str">
        <f>VLOOKUP($B219,traits_by_species_Mar2019!$A$2:$T$437,15,FALSE)</f>
        <v>Slender codling</v>
      </c>
      <c r="AD219" s="1">
        <f>VLOOKUP($B219,traits_by_species_Mar2019!$A$2:$T$437,16,FALSE)</f>
        <v>0</v>
      </c>
      <c r="AE219" s="1" t="str">
        <f>VLOOKUP($B219,traits_by_species_Mar2019!$A$2:$T$437,17,FALSE)</f>
        <v>Demersal</v>
      </c>
      <c r="AF219" s="1" t="str">
        <f>VLOOKUP($B219,traits_by_species_Mar2019!$A$2:$T$437,18,FALSE)</f>
        <v>Gadiformes</v>
      </c>
      <c r="AG219" s="1" t="str">
        <f>VLOOKUP($B219,traits_by_species_Mar2019!$A$2:$T$437,19,FALSE)</f>
        <v>Gadiformes</v>
      </c>
      <c r="AH219" s="1" t="str">
        <f>VLOOKUP($B219,traits_by_species_Mar2019!$A$2:$T$437,20,FALSE)</f>
        <v>Pelagic</v>
      </c>
      <c r="AI219" s="1">
        <f>IF(ISNA(VLOOKUP($B219,traits_by_species_Mar2019!$A$2:$T$437,13,FALSE)),L219,VLOOKUP($B219,traits_by_species_Mar2019!$A$2:$T$437,13,FALSE))</f>
        <v>35</v>
      </c>
    </row>
    <row r="220" spans="1:35" hidden="1" x14ac:dyDescent="0.25">
      <c r="A220">
        <v>126374</v>
      </c>
      <c r="B220" t="s">
        <v>733</v>
      </c>
      <c r="C220" t="s">
        <v>324</v>
      </c>
      <c r="D220" t="s">
        <v>19</v>
      </c>
      <c r="E220" t="s">
        <v>20</v>
      </c>
      <c r="F220" t="s">
        <v>21</v>
      </c>
      <c r="G220" t="s">
        <v>734</v>
      </c>
      <c r="H220" t="s">
        <v>735</v>
      </c>
      <c r="I220" t="s">
        <v>736</v>
      </c>
      <c r="J220" t="s">
        <v>33</v>
      </c>
      <c r="K220" t="s">
        <v>737</v>
      </c>
      <c r="L220">
        <v>50</v>
      </c>
      <c r="M220">
        <v>2.2000000000000002</v>
      </c>
      <c r="N220">
        <v>1.66E-2</v>
      </c>
      <c r="O220">
        <v>3.03</v>
      </c>
      <c r="P220" t="s">
        <v>35</v>
      </c>
      <c r="Q220" t="s">
        <v>27</v>
      </c>
      <c r="R220" t="s">
        <v>1682</v>
      </c>
      <c r="S220" s="1">
        <f>VLOOKUP($B220,traits_by_species_Mar2019!$A$2:$T$437,5,FALSE)</f>
        <v>33.201020450000001</v>
      </c>
      <c r="T220" s="1">
        <f>VLOOKUP($B220,traits_by_species_Mar2019!$A$2:$T$437,6,FALSE)</f>
        <v>0.29868894499999998</v>
      </c>
      <c r="U220" s="1">
        <f>VLOOKUP($B220,traits_by_species_Mar2019!$A$2:$T$437,7,FALSE)</f>
        <v>347.01955459999999</v>
      </c>
      <c r="V220" s="1">
        <f>VLOOKUP($B220,traits_by_species_Mar2019!$A$2:$T$437,8,FALSE)</f>
        <v>8.4489042189999992</v>
      </c>
      <c r="W220" s="1">
        <f>VLOOKUP($B220,traits_by_species_Mar2019!$A$2:$T$437,9,FALSE)</f>
        <v>2.4649842999999998</v>
      </c>
      <c r="X220" s="1">
        <f>VLOOKUP($B220,traits_by_species_Mar2019!$A$2:$T$437,10,FALSE)</f>
        <v>0.55190475299999997</v>
      </c>
      <c r="Y220" s="1">
        <f>VLOOKUP($B220,traits_by_species_Mar2019!$A$2:$T$437,11,FALSE)</f>
        <v>18.24043065</v>
      </c>
      <c r="Z220" s="1">
        <f>VLOOKUP($B220,traits_by_species_Mar2019!$A$2:$T$437,12,FALSE)</f>
        <v>17.86556079</v>
      </c>
      <c r="AA220" s="3">
        <f>VLOOKUP($B220,traits_by_species_Mar2019!$A$2:$T$437,13,FALSE)</f>
        <v>38</v>
      </c>
      <c r="AB220" s="1" t="str">
        <f>VLOOKUP($B220,traits_by_species_Mar2019!$A$2:$T$437,14,FALSE)</f>
        <v>Demersal</v>
      </c>
      <c r="AC220" s="1" t="str">
        <f>VLOOKUP($B220,traits_by_species_Mar2019!$A$2:$T$437,15,FALSE)</f>
        <v>Lusitanian toadfish</v>
      </c>
      <c r="AD220" s="1">
        <f>VLOOKUP($B220,traits_by_species_Mar2019!$A$2:$T$437,16,FALSE)</f>
        <v>0</v>
      </c>
      <c r="AE220" s="1" t="str">
        <f>VLOOKUP($B220,traits_by_species_Mar2019!$A$2:$T$437,17,FALSE)</f>
        <v>Demersal</v>
      </c>
      <c r="AF220" s="1" t="str">
        <f>VLOOKUP($B220,traits_by_species_Mar2019!$A$2:$T$437,18,FALSE)</f>
        <v>Batrachoidiformes</v>
      </c>
      <c r="AG220" s="1" t="str">
        <f>VLOOKUP($B220,traits_by_species_Mar2019!$A$2:$T$437,19,FALSE)</f>
        <v>Other</v>
      </c>
      <c r="AH220" s="1" t="str">
        <f>VLOOKUP($B220,traits_by_species_Mar2019!$A$2:$T$437,20,FALSE)</f>
        <v>Demersal</v>
      </c>
      <c r="AI220" s="1">
        <f>IF(ISNA(VLOOKUP($B220,traits_by_species_Mar2019!$A$2:$T$437,13,FALSE)),L220,VLOOKUP($B220,traits_by_species_Mar2019!$A$2:$T$437,13,FALSE))</f>
        <v>38</v>
      </c>
    </row>
    <row r="221" spans="1:35" hidden="1" x14ac:dyDescent="0.25">
      <c r="A221">
        <v>127251</v>
      </c>
      <c r="B221" t="s">
        <v>738</v>
      </c>
      <c r="C221" t="s">
        <v>258</v>
      </c>
      <c r="D221" t="s">
        <v>19</v>
      </c>
      <c r="E221" t="s">
        <v>20</v>
      </c>
      <c r="F221" t="s">
        <v>21</v>
      </c>
      <c r="G221" t="s">
        <v>52</v>
      </c>
      <c r="H221" t="s">
        <v>739</v>
      </c>
      <c r="I221" t="s">
        <v>740</v>
      </c>
      <c r="J221" t="s">
        <v>33</v>
      </c>
      <c r="K221" t="s">
        <v>741</v>
      </c>
      <c r="L221">
        <v>47</v>
      </c>
      <c r="M221">
        <v>2.1</v>
      </c>
      <c r="N221">
        <v>1.23E-2</v>
      </c>
      <c r="O221">
        <v>3.1</v>
      </c>
      <c r="P221" t="s">
        <v>35</v>
      </c>
      <c r="Q221" t="s">
        <v>73</v>
      </c>
      <c r="R221" t="s">
        <v>1682</v>
      </c>
      <c r="S221" s="1">
        <f>VLOOKUP($B221,traits_by_species_Mar2019!$A$2:$T$437,5,FALSE)</f>
        <v>36.498493310000001</v>
      </c>
      <c r="T221" s="1">
        <f>VLOOKUP($B221,traits_by_species_Mar2019!$A$2:$T$437,6,FALSE)</f>
        <v>0.119091189</v>
      </c>
      <c r="U221" s="1">
        <f>VLOOKUP($B221,traits_by_species_Mar2019!$A$2:$T$437,7,FALSE)</f>
        <v>761.53648969999995</v>
      </c>
      <c r="V221" s="1">
        <f>VLOOKUP($B221,traits_by_species_Mar2019!$A$2:$T$437,8,FALSE)</f>
        <v>19.126959289999999</v>
      </c>
      <c r="W221" s="1">
        <f>VLOOKUP($B221,traits_by_species_Mar2019!$A$2:$T$437,9,FALSE)</f>
        <v>6.9379607219999997</v>
      </c>
      <c r="X221" s="1">
        <f>VLOOKUP($B221,traits_by_species_Mar2019!$A$2:$T$437,10,FALSE)</f>
        <v>0.16863379000000001</v>
      </c>
      <c r="Y221" s="1">
        <f>VLOOKUP($B221,traits_by_species_Mar2019!$A$2:$T$437,11,FALSE)</f>
        <v>23.92849051</v>
      </c>
      <c r="Z221" s="1">
        <f>VLOOKUP($B221,traits_by_species_Mar2019!$A$2:$T$437,12,FALSE)</f>
        <v>16.310199709999999</v>
      </c>
      <c r="AA221" s="3">
        <f>VLOOKUP($B221,traits_by_species_Mar2019!$A$2:$T$437,13,FALSE)</f>
        <v>51</v>
      </c>
      <c r="AB221" s="1" t="str">
        <f>VLOOKUP($B221,traits_by_species_Mar2019!$A$2:$T$437,14,FALSE)</f>
        <v>Bathydemersal</v>
      </c>
      <c r="AC221" s="1" t="str">
        <f>VLOOKUP($B221,traits_by_species_Mar2019!$A$2:$T$437,15,FALSE)</f>
        <v>Bluemouth</v>
      </c>
      <c r="AD221" s="1" t="str">
        <f>VLOOKUP($B221,traits_by_species_Mar2019!$A$2:$T$437,16,FALSE)</f>
        <v>Demersal</v>
      </c>
      <c r="AE221" s="1" t="str">
        <f>VLOOKUP($B221,traits_by_species_Mar2019!$A$2:$T$437,17,FALSE)</f>
        <v>Demersal</v>
      </c>
      <c r="AF221" s="1" t="str">
        <f>VLOOKUP($B221,traits_by_species_Mar2019!$A$2:$T$437,18,FALSE)</f>
        <v>Scorpaeniformes</v>
      </c>
      <c r="AG221" s="1" t="str">
        <f>VLOOKUP($B221,traits_by_species_Mar2019!$A$2:$T$437,19,FALSE)</f>
        <v>Scorpaeniformes</v>
      </c>
      <c r="AH221" s="1" t="str">
        <f>VLOOKUP($B221,traits_by_species_Mar2019!$A$2:$T$437,20,FALSE)</f>
        <v>Demersal</v>
      </c>
      <c r="AI221" s="1">
        <f>IF(ISNA(VLOOKUP($B221,traits_by_species_Mar2019!$A$2:$T$437,13,FALSE)),L221,VLOOKUP($B221,traits_by_species_Mar2019!$A$2:$T$437,13,FALSE))</f>
        <v>51</v>
      </c>
    </row>
    <row r="222" spans="1:35" hidden="1" x14ac:dyDescent="0.25">
      <c r="A222">
        <v>105832</v>
      </c>
      <c r="B222" t="s">
        <v>742</v>
      </c>
      <c r="C222" t="s">
        <v>262</v>
      </c>
      <c r="D222" t="s">
        <v>19</v>
      </c>
      <c r="E222" t="s">
        <v>20</v>
      </c>
      <c r="F222" t="s">
        <v>44</v>
      </c>
      <c r="G222" t="s">
        <v>743</v>
      </c>
      <c r="H222" t="s">
        <v>744</v>
      </c>
      <c r="I222" t="s">
        <v>745</v>
      </c>
      <c r="J222" t="s">
        <v>33</v>
      </c>
      <c r="K222" t="s">
        <v>746</v>
      </c>
      <c r="L222">
        <v>140</v>
      </c>
      <c r="M222">
        <v>25.5</v>
      </c>
      <c r="N222">
        <v>3.8899999999999998E-3</v>
      </c>
      <c r="O222">
        <v>3.12</v>
      </c>
      <c r="P222" t="s">
        <v>210</v>
      </c>
      <c r="Q222" t="s">
        <v>27</v>
      </c>
      <c r="R222" t="s">
        <v>1682</v>
      </c>
      <c r="S222" s="1">
        <f>VLOOKUP($B222,traits_by_species_Mar2019!$A$2:$T$437,5,FALSE)</f>
        <v>174.19626</v>
      </c>
      <c r="T222" s="1">
        <f>VLOOKUP($B222,traits_by_species_Mar2019!$A$2:$T$437,6,FALSE)</f>
        <v>0.14890168200000001</v>
      </c>
      <c r="U222" s="1">
        <f>VLOOKUP($B222,traits_by_species_Mar2019!$A$2:$T$437,7,FALSE)</f>
        <v>27583.668280000002</v>
      </c>
      <c r="V222" s="1">
        <f>VLOOKUP($B222,traits_by_species_Mar2019!$A$2:$T$437,8,FALSE)</f>
        <v>19.179297689999999</v>
      </c>
      <c r="W222" s="1">
        <f>VLOOKUP($B222,traits_by_species_Mar2019!$A$2:$T$437,9,FALSE)</f>
        <v>7.5570406500000002</v>
      </c>
      <c r="X222" s="1">
        <f>VLOOKUP($B222,traits_by_species_Mar2019!$A$2:$T$437,10,FALSE)</f>
        <v>0.23647131399999999</v>
      </c>
      <c r="Y222" s="1">
        <f>VLOOKUP($B222,traits_by_species_Mar2019!$A$2:$T$437,11,FALSE)</f>
        <v>104.168875</v>
      </c>
      <c r="Z222" s="1">
        <f>VLOOKUP($B222,traits_by_species_Mar2019!$A$2:$T$437,12,FALSE)</f>
        <v>17.214334579999999</v>
      </c>
      <c r="AA222" s="3">
        <f>VLOOKUP($B222,traits_by_species_Mar2019!$A$2:$T$437,13,FALSE)</f>
        <v>131</v>
      </c>
      <c r="AB222" s="1" t="str">
        <f>VLOOKUP($B222,traits_by_species_Mar2019!$A$2:$T$437,14,FALSE)</f>
        <v>Bathydemersal</v>
      </c>
      <c r="AC222" s="1" t="str">
        <f>VLOOKUP($B222,traits_by_species_Mar2019!$A$2:$T$437,15,FALSE)</f>
        <v>Sharpnose sevengill shark</v>
      </c>
      <c r="AD222" s="1">
        <f>VLOOKUP($B222,traits_by_species_Mar2019!$A$2:$T$437,16,FALSE)</f>
        <v>0</v>
      </c>
      <c r="AE222" s="1" t="str">
        <f>VLOOKUP($B222,traits_by_species_Mar2019!$A$2:$T$437,17,FALSE)</f>
        <v>Demersal</v>
      </c>
      <c r="AF222" s="1" t="str">
        <f>VLOOKUP($B222,traits_by_species_Mar2019!$A$2:$T$437,18,FALSE)</f>
        <v>Hexanchiformes</v>
      </c>
      <c r="AG222" s="1" t="str">
        <f>VLOOKUP($B222,traits_by_species_Mar2019!$A$2:$T$437,19,FALSE)</f>
        <v>Elasmobranchii</v>
      </c>
      <c r="AH222" s="1" t="str">
        <f>VLOOKUP($B222,traits_by_species_Mar2019!$A$2:$T$437,20,FALSE)</f>
        <v>Demersal</v>
      </c>
      <c r="AI222" s="1">
        <f>IF(ISNA(VLOOKUP($B222,traits_by_species_Mar2019!$A$2:$T$437,13,FALSE)),L222,VLOOKUP($B222,traits_by_species_Mar2019!$A$2:$T$437,13,FALSE))</f>
        <v>131</v>
      </c>
    </row>
    <row r="223" spans="1:35" hidden="1" x14ac:dyDescent="0.25">
      <c r="A223">
        <v>105833</v>
      </c>
      <c r="B223" t="s">
        <v>747</v>
      </c>
      <c r="C223" t="s">
        <v>262</v>
      </c>
      <c r="D223" t="s">
        <v>19</v>
      </c>
      <c r="E223" t="s">
        <v>20</v>
      </c>
      <c r="F223" t="s">
        <v>44</v>
      </c>
      <c r="G223" t="s">
        <v>743</v>
      </c>
      <c r="H223" t="s">
        <v>744</v>
      </c>
      <c r="I223" t="s">
        <v>748</v>
      </c>
      <c r="J223" t="s">
        <v>33</v>
      </c>
      <c r="K223" t="s">
        <v>749</v>
      </c>
      <c r="L223">
        <v>482</v>
      </c>
      <c r="M223">
        <v>63.75</v>
      </c>
      <c r="N223">
        <v>0</v>
      </c>
      <c r="O223">
        <v>3.6785999999999999</v>
      </c>
      <c r="P223" t="s">
        <v>426</v>
      </c>
      <c r="Q223" t="s">
        <v>73</v>
      </c>
      <c r="R223" t="s">
        <v>1682</v>
      </c>
      <c r="S223" s="1">
        <f>VLOOKUP($B223,traits_by_species_Mar2019!$A$2:$T$437,5,FALSE)</f>
        <v>174.19626</v>
      </c>
      <c r="T223" s="1">
        <f>VLOOKUP($B223,traits_by_species_Mar2019!$A$2:$T$437,6,FALSE)</f>
        <v>0.14890168200000001</v>
      </c>
      <c r="U223" s="1">
        <f>VLOOKUP($B223,traits_by_species_Mar2019!$A$2:$T$437,7,FALSE)</f>
        <v>27583.668280000002</v>
      </c>
      <c r="V223" s="1">
        <f>VLOOKUP($B223,traits_by_species_Mar2019!$A$2:$T$437,8,FALSE)</f>
        <v>19.179297689999999</v>
      </c>
      <c r="W223" s="1">
        <f>VLOOKUP($B223,traits_by_species_Mar2019!$A$2:$T$437,9,FALSE)</f>
        <v>7.5570406500000002</v>
      </c>
      <c r="X223" s="1">
        <f>VLOOKUP($B223,traits_by_species_Mar2019!$A$2:$T$437,10,FALSE)</f>
        <v>0.23647131399999999</v>
      </c>
      <c r="Y223" s="1">
        <f>VLOOKUP($B223,traits_by_species_Mar2019!$A$2:$T$437,11,FALSE)</f>
        <v>104.168875</v>
      </c>
      <c r="Z223" s="1">
        <f>VLOOKUP($B223,traits_by_species_Mar2019!$A$2:$T$437,12,FALSE)</f>
        <v>17.214334579999999</v>
      </c>
      <c r="AA223" s="3">
        <f>VLOOKUP($B223,traits_by_species_Mar2019!$A$2:$T$437,13,FALSE)</f>
        <v>220</v>
      </c>
      <c r="AB223" s="1" t="str">
        <f>VLOOKUP($B223,traits_by_species_Mar2019!$A$2:$T$437,14,FALSE)</f>
        <v>Bathydemersal</v>
      </c>
      <c r="AC223" s="1" t="str">
        <f>VLOOKUP($B223,traits_by_species_Mar2019!$A$2:$T$437,15,FALSE)</f>
        <v>Bluntnose sixgill shark</v>
      </c>
      <c r="AD223" s="1">
        <f>VLOOKUP($B223,traits_by_species_Mar2019!$A$2:$T$437,16,FALSE)</f>
        <v>0</v>
      </c>
      <c r="AE223" s="1" t="str">
        <f>VLOOKUP($B223,traits_by_species_Mar2019!$A$2:$T$437,17,FALSE)</f>
        <v>Demersal</v>
      </c>
      <c r="AF223" s="1" t="str">
        <f>VLOOKUP($B223,traits_by_species_Mar2019!$A$2:$T$437,18,FALSE)</f>
        <v>Hexanchiformes</v>
      </c>
      <c r="AG223" s="1" t="str">
        <f>VLOOKUP($B223,traits_by_species_Mar2019!$A$2:$T$437,19,FALSE)</f>
        <v>Elasmobranchii</v>
      </c>
      <c r="AH223" s="1" t="str">
        <f>VLOOKUP($B223,traits_by_species_Mar2019!$A$2:$T$437,20,FALSE)</f>
        <v>Demersal</v>
      </c>
      <c r="AI223" s="1">
        <f>IF(ISNA(VLOOKUP($B223,traits_by_species_Mar2019!$A$2:$T$437,13,FALSE)),L223,VLOOKUP($B223,traits_by_species_Mar2019!$A$2:$T$437,13,FALSE))</f>
        <v>220</v>
      </c>
    </row>
    <row r="224" spans="1:35" hidden="1" x14ac:dyDescent="0.25">
      <c r="A224">
        <v>154776</v>
      </c>
      <c r="B224" t="s">
        <v>750</v>
      </c>
      <c r="C224" t="s">
        <v>183</v>
      </c>
      <c r="D224" t="s">
        <v>19</v>
      </c>
      <c r="E224" t="s">
        <v>20</v>
      </c>
      <c r="F224" t="s">
        <v>21</v>
      </c>
      <c r="G224" t="s">
        <v>599</v>
      </c>
      <c r="H224" t="s">
        <v>600</v>
      </c>
      <c r="I224" t="s">
        <v>751</v>
      </c>
      <c r="J224" t="s">
        <v>33</v>
      </c>
      <c r="K224" t="s">
        <v>752</v>
      </c>
      <c r="L224">
        <v>21.5</v>
      </c>
      <c r="M224">
        <v>2.36</v>
      </c>
      <c r="N224">
        <v>3.2000000000000002E-3</v>
      </c>
      <c r="O224">
        <v>2.9</v>
      </c>
      <c r="P224" t="s">
        <v>35</v>
      </c>
      <c r="Q224" t="s">
        <v>73</v>
      </c>
      <c r="R224" t="s">
        <v>1682</v>
      </c>
      <c r="S224" s="1">
        <f>VLOOKUP($B224,traits_by_species_Mar2019!$A$2:$T$437,5,FALSE)</f>
        <v>14.958928759999999</v>
      </c>
      <c r="T224" s="1">
        <f>VLOOKUP($B224,traits_by_species_Mar2019!$A$2:$T$437,6,FALSE)</f>
        <v>1.148085201</v>
      </c>
      <c r="U224" s="1">
        <f>VLOOKUP($B224,traits_by_species_Mar2019!$A$2:$T$437,7,FALSE)</f>
        <v>7.308397137</v>
      </c>
      <c r="V224" s="1">
        <f>VLOOKUP($B224,traits_by_species_Mar2019!$A$2:$T$437,8,FALSE)</f>
        <v>3.4507699189999999</v>
      </c>
      <c r="W224" s="1">
        <f>VLOOKUP($B224,traits_by_species_Mar2019!$A$2:$T$437,9,FALSE)</f>
        <v>0.74223299899999995</v>
      </c>
      <c r="X224" s="1">
        <f>VLOOKUP($B224,traits_by_species_Mar2019!$A$2:$T$437,10,FALSE)</f>
        <v>1.2254407570000001</v>
      </c>
      <c r="Y224" s="1">
        <f>VLOOKUP($B224,traits_by_species_Mar2019!$A$2:$T$437,11,FALSE)</f>
        <v>8.612449969</v>
      </c>
      <c r="Z224" s="1">
        <f>VLOOKUP($B224,traits_by_species_Mar2019!$A$2:$T$437,12,FALSE)</f>
        <v>22.392120039999998</v>
      </c>
      <c r="AA224" s="3">
        <f>VLOOKUP($B224,traits_by_species_Mar2019!$A$2:$T$437,13,FALSE)</f>
        <v>15</v>
      </c>
      <c r="AB224" s="1" t="str">
        <f>VLOOKUP($B224,traits_by_species_Mar2019!$A$2:$T$437,14,FALSE)</f>
        <v>Demersal</v>
      </c>
      <c r="AC224" s="1" t="str">
        <f>VLOOKUP($B224,traits_by_species_Mar2019!$A$2:$T$437,15,FALSE)</f>
        <v>Long-snouted seahorse</v>
      </c>
      <c r="AD224" s="1">
        <f>VLOOKUP($B224,traits_by_species_Mar2019!$A$2:$T$437,16,FALSE)</f>
        <v>0</v>
      </c>
      <c r="AE224" s="1" t="str">
        <f>VLOOKUP($B224,traits_by_species_Mar2019!$A$2:$T$437,17,FALSE)</f>
        <v>Demersal</v>
      </c>
      <c r="AF224" s="1" t="str">
        <f>VLOOKUP($B224,traits_by_species_Mar2019!$A$2:$T$437,18,FALSE)</f>
        <v>Syngnathiformes</v>
      </c>
      <c r="AG224" s="1" t="str">
        <f>VLOOKUP($B224,traits_by_species_Mar2019!$A$2:$T$437,19,FALSE)</f>
        <v>Other</v>
      </c>
      <c r="AH224" s="1" t="str">
        <f>VLOOKUP($B224,traits_by_species_Mar2019!$A$2:$T$437,20,FALSE)</f>
        <v>Demersal</v>
      </c>
      <c r="AI224" s="1">
        <f>IF(ISNA(VLOOKUP($B224,traits_by_species_Mar2019!$A$2:$T$437,13,FALSE)),L224,VLOOKUP($B224,traits_by_species_Mar2019!$A$2:$T$437,13,FALSE))</f>
        <v>15</v>
      </c>
    </row>
    <row r="225" spans="1:35" hidden="1" x14ac:dyDescent="0.25">
      <c r="A225">
        <v>126224</v>
      </c>
      <c r="B225" t="s">
        <v>751</v>
      </c>
      <c r="C225" t="s">
        <v>183</v>
      </c>
      <c r="D225" t="s">
        <v>19</v>
      </c>
      <c r="E225" t="s">
        <v>20</v>
      </c>
      <c r="F225" t="s">
        <v>21</v>
      </c>
      <c r="G225" t="s">
        <v>599</v>
      </c>
      <c r="H225" t="s">
        <v>600</v>
      </c>
      <c r="I225" t="s">
        <v>751</v>
      </c>
      <c r="J225" t="s">
        <v>24</v>
      </c>
      <c r="K225" t="s">
        <v>754</v>
      </c>
      <c r="L225">
        <v>18.25</v>
      </c>
      <c r="M225">
        <v>2.2749999999999999</v>
      </c>
      <c r="N225">
        <v>2.7499999999999998E-3</v>
      </c>
      <c r="O225">
        <v>2.95</v>
      </c>
      <c r="P225" t="s">
        <v>755</v>
      </c>
      <c r="Q225" t="s">
        <v>73</v>
      </c>
      <c r="R225" t="s">
        <v>1682</v>
      </c>
      <c r="S225" s="7">
        <f>AVERAGE(S224,S226)</f>
        <v>14.100285355</v>
      </c>
      <c r="T225" s="7">
        <f t="shared" ref="T225:AI225" si="53">AVERAGE(T224,T226)</f>
        <v>1.2897668869999999</v>
      </c>
      <c r="U225" s="7">
        <f t="shared" si="53"/>
        <v>6.1057799915000004</v>
      </c>
      <c r="V225" s="7">
        <f t="shared" si="53"/>
        <v>3.3025893369999997</v>
      </c>
      <c r="W225" s="7">
        <f t="shared" si="53"/>
        <v>0.69105864750000001</v>
      </c>
      <c r="X225" s="7">
        <f t="shared" si="53"/>
        <v>1.279281538</v>
      </c>
      <c r="Y225" s="7">
        <f t="shared" si="53"/>
        <v>8.2759466535000001</v>
      </c>
      <c r="Z225" s="7">
        <f t="shared" si="53"/>
        <v>22.542526344999999</v>
      </c>
      <c r="AA225" s="7">
        <f t="shared" si="53"/>
        <v>15.5</v>
      </c>
      <c r="AB225" s="7" t="s">
        <v>1682</v>
      </c>
      <c r="AC225" s="7" t="s">
        <v>2142</v>
      </c>
      <c r="AD225" s="7">
        <v>0</v>
      </c>
      <c r="AE225" s="7" t="s">
        <v>1682</v>
      </c>
      <c r="AF225" s="7" t="s">
        <v>599</v>
      </c>
      <c r="AG225" s="7" t="s">
        <v>27</v>
      </c>
      <c r="AH225" s="7" t="s">
        <v>1682</v>
      </c>
      <c r="AI225" s="7">
        <f t="shared" si="53"/>
        <v>15.5</v>
      </c>
    </row>
    <row r="226" spans="1:35" hidden="1" x14ac:dyDescent="0.25">
      <c r="A226">
        <v>127380</v>
      </c>
      <c r="B226" t="s">
        <v>756</v>
      </c>
      <c r="C226" t="s">
        <v>51</v>
      </c>
      <c r="D226" t="s">
        <v>19</v>
      </c>
      <c r="E226" t="s">
        <v>20</v>
      </c>
      <c r="F226" t="s">
        <v>21</v>
      </c>
      <c r="G226" t="s">
        <v>599</v>
      </c>
      <c r="H226" t="s">
        <v>600</v>
      </c>
      <c r="I226" t="s">
        <v>751</v>
      </c>
      <c r="J226" t="s">
        <v>33</v>
      </c>
      <c r="K226" t="s">
        <v>757</v>
      </c>
      <c r="L226">
        <v>15</v>
      </c>
      <c r="M226">
        <v>2.19</v>
      </c>
      <c r="N226">
        <v>2.3E-3</v>
      </c>
      <c r="O226">
        <v>3</v>
      </c>
      <c r="P226" t="s">
        <v>35</v>
      </c>
      <c r="Q226" t="s">
        <v>73</v>
      </c>
      <c r="R226" t="s">
        <v>1682</v>
      </c>
      <c r="S226" s="1">
        <f>VLOOKUP($B226,traits_by_species_Mar2019!$A$2:$T$437,5,FALSE)</f>
        <v>13.24164195</v>
      </c>
      <c r="T226" s="1">
        <f>VLOOKUP($B226,traits_by_species_Mar2019!$A$2:$T$437,6,FALSE)</f>
        <v>1.4314485729999999</v>
      </c>
      <c r="U226" s="1">
        <f>VLOOKUP($B226,traits_by_species_Mar2019!$A$2:$T$437,7,FALSE)</f>
        <v>4.9031628459999999</v>
      </c>
      <c r="V226" s="1">
        <f>VLOOKUP($B226,traits_by_species_Mar2019!$A$2:$T$437,8,FALSE)</f>
        <v>3.154408755</v>
      </c>
      <c r="W226" s="1">
        <f>VLOOKUP($B226,traits_by_species_Mar2019!$A$2:$T$437,9,FALSE)</f>
        <v>0.63988429599999996</v>
      </c>
      <c r="X226" s="1">
        <f>VLOOKUP($B226,traits_by_species_Mar2019!$A$2:$T$437,10,FALSE)</f>
        <v>1.3331223189999999</v>
      </c>
      <c r="Y226" s="1">
        <f>VLOOKUP($B226,traits_by_species_Mar2019!$A$2:$T$437,11,FALSE)</f>
        <v>7.9394433380000002</v>
      </c>
      <c r="Z226" s="1">
        <f>VLOOKUP($B226,traits_by_species_Mar2019!$A$2:$T$437,12,FALSE)</f>
        <v>22.692932649999999</v>
      </c>
      <c r="AA226" s="3">
        <f>VLOOKUP($B226,traits_by_species_Mar2019!$A$2:$T$437,13,FALSE)</f>
        <v>16</v>
      </c>
      <c r="AB226" s="1" t="str">
        <f>VLOOKUP($B226,traits_by_species_Mar2019!$A$2:$T$437,14,FALSE)</f>
        <v>Demersal</v>
      </c>
      <c r="AC226" s="1" t="str">
        <f>VLOOKUP($B226,traits_by_species_Mar2019!$A$2:$T$437,15,FALSE)</f>
        <v>Short-snouted seahorse</v>
      </c>
      <c r="AD226" s="1">
        <f>VLOOKUP($B226,traits_by_species_Mar2019!$A$2:$T$437,16,FALSE)</f>
        <v>0</v>
      </c>
      <c r="AE226" s="1" t="str">
        <f>VLOOKUP($B226,traits_by_species_Mar2019!$A$2:$T$437,17,FALSE)</f>
        <v>Demersal</v>
      </c>
      <c r="AF226" s="1" t="str">
        <f>VLOOKUP($B226,traits_by_species_Mar2019!$A$2:$T$437,18,FALSE)</f>
        <v>Syngnathiformes</v>
      </c>
      <c r="AG226" s="1" t="str">
        <f>VLOOKUP($B226,traits_by_species_Mar2019!$A$2:$T$437,19,FALSE)</f>
        <v>Other</v>
      </c>
      <c r="AH226" s="1" t="str">
        <f>VLOOKUP($B226,traits_by_species_Mar2019!$A$2:$T$437,20,FALSE)</f>
        <v>Demersal</v>
      </c>
      <c r="AI226" s="1">
        <f>IF(ISNA(VLOOKUP($B226,traits_by_species_Mar2019!$A$2:$T$437,13,FALSE)),L226,VLOOKUP($B226,traits_by_species_Mar2019!$A$2:$T$437,13,FALSE))</f>
        <v>16</v>
      </c>
    </row>
    <row r="227" spans="1:35" hidden="1" x14ac:dyDescent="0.25">
      <c r="A227">
        <v>127137</v>
      </c>
      <c r="B227" t="s">
        <v>758</v>
      </c>
      <c r="C227" t="s">
        <v>759</v>
      </c>
      <c r="D227" t="s">
        <v>19</v>
      </c>
      <c r="E227" t="s">
        <v>20</v>
      </c>
      <c r="F227" t="s">
        <v>21</v>
      </c>
      <c r="G227" t="s">
        <v>163</v>
      </c>
      <c r="H227" t="s">
        <v>692</v>
      </c>
      <c r="I227" t="s">
        <v>760</v>
      </c>
      <c r="J227" t="s">
        <v>33</v>
      </c>
      <c r="K227" t="s">
        <v>761</v>
      </c>
      <c r="L227">
        <v>45</v>
      </c>
      <c r="M227">
        <v>3</v>
      </c>
      <c r="N227">
        <v>4.4000000000000003E-3</v>
      </c>
      <c r="O227">
        <v>3.2</v>
      </c>
      <c r="P227" t="s">
        <v>35</v>
      </c>
      <c r="Q227" t="s">
        <v>27</v>
      </c>
      <c r="R227" t="s">
        <v>1682</v>
      </c>
      <c r="S227" s="1">
        <f>VLOOKUP($B227,traits_by_species_Mar2019!$A$2:$T$437,5,FALSE)</f>
        <v>62.578965029999999</v>
      </c>
      <c r="T227" s="1">
        <f>VLOOKUP($B227,traits_by_species_Mar2019!$A$2:$T$437,6,FALSE)</f>
        <v>0.107111676</v>
      </c>
      <c r="U227" s="1">
        <f>VLOOKUP($B227,traits_by_species_Mar2019!$A$2:$T$437,7,FALSE)</f>
        <v>2558.3489509999999</v>
      </c>
      <c r="V227" s="1">
        <f>VLOOKUP($B227,traits_by_species_Mar2019!$A$2:$T$437,8,FALSE)</f>
        <v>26.951730399999999</v>
      </c>
      <c r="W227" s="1">
        <f>VLOOKUP($B227,traits_by_species_Mar2019!$A$2:$T$437,9,FALSE)</f>
        <v>7.4780512559999996</v>
      </c>
      <c r="X227" s="1">
        <f>VLOOKUP($B227,traits_by_species_Mar2019!$A$2:$T$437,10,FALSE)</f>
        <v>0.21081751200000001</v>
      </c>
      <c r="Y227" s="1">
        <f>VLOOKUP($B227,traits_by_species_Mar2019!$A$2:$T$437,11,FALSE)</f>
        <v>31.930038150000001</v>
      </c>
      <c r="Z227" s="1">
        <f>VLOOKUP($B227,traits_by_species_Mar2019!$A$2:$T$437,12,FALSE)</f>
        <v>3.096044375</v>
      </c>
      <c r="AA227" s="3">
        <f>VLOOKUP($B227,traits_by_species_Mar2019!$A$2:$T$437,13,FALSE)</f>
        <v>49</v>
      </c>
      <c r="AB227" s="1" t="str">
        <f>VLOOKUP($B227,traits_by_species_Mar2019!$A$2:$T$437,14,FALSE)</f>
        <v>Demersal</v>
      </c>
      <c r="AC227" s="1" t="str">
        <f>VLOOKUP($B227,traits_by_species_Mar2019!$A$2:$T$437,15,FALSE)</f>
        <v>Long rough dab</v>
      </c>
      <c r="AD227" s="1" t="str">
        <f>VLOOKUP($B227,traits_by_species_Mar2019!$A$2:$T$437,16,FALSE)</f>
        <v>Demersal</v>
      </c>
      <c r="AE227" s="1" t="str">
        <f>VLOOKUP($B227,traits_by_species_Mar2019!$A$2:$T$437,17,FALSE)</f>
        <v>Demersal</v>
      </c>
      <c r="AF227" s="1" t="str">
        <f>VLOOKUP($B227,traits_by_species_Mar2019!$A$2:$T$437,18,FALSE)</f>
        <v>Pleuronectiformes</v>
      </c>
      <c r="AG227" s="1" t="str">
        <f>VLOOKUP($B227,traits_by_species_Mar2019!$A$2:$T$437,19,FALSE)</f>
        <v>Pleuronectiformes</v>
      </c>
      <c r="AH227" s="1" t="str">
        <f>VLOOKUP($B227,traits_by_species_Mar2019!$A$2:$T$437,20,FALSE)</f>
        <v>Demersal</v>
      </c>
      <c r="AI227" s="1">
        <f>IF(ISNA(VLOOKUP($B227,traits_by_species_Mar2019!$A$2:$T$437,13,FALSE)),L227,VLOOKUP($B227,traits_by_species_Mar2019!$A$2:$T$437,13,FALSE))</f>
        <v>49</v>
      </c>
    </row>
    <row r="228" spans="1:35" hidden="1" x14ac:dyDescent="0.25">
      <c r="A228">
        <v>127138</v>
      </c>
      <c r="B228" t="s">
        <v>762</v>
      </c>
      <c r="C228" t="s">
        <v>51</v>
      </c>
      <c r="D228" t="s">
        <v>19</v>
      </c>
      <c r="E228" t="s">
        <v>20</v>
      </c>
      <c r="F228" t="s">
        <v>21</v>
      </c>
      <c r="G228" t="s">
        <v>163</v>
      </c>
      <c r="H228" t="s">
        <v>692</v>
      </c>
      <c r="I228" t="s">
        <v>763</v>
      </c>
      <c r="J228" t="s">
        <v>33</v>
      </c>
      <c r="K228" t="s">
        <v>764</v>
      </c>
      <c r="L228">
        <v>470</v>
      </c>
      <c r="M228">
        <v>3.5</v>
      </c>
      <c r="N228">
        <v>5.1999999999999998E-3</v>
      </c>
      <c r="O228">
        <v>3.1655000000000002</v>
      </c>
      <c r="P228" t="s">
        <v>56</v>
      </c>
      <c r="Q228" t="s">
        <v>73</v>
      </c>
      <c r="R228" t="s">
        <v>1682</v>
      </c>
      <c r="S228" s="1">
        <f>VLOOKUP($B228,traits_by_species_Mar2019!$A$2:$T$437,5,FALSE)</f>
        <v>204.4979165</v>
      </c>
      <c r="T228" s="1">
        <f>VLOOKUP($B228,traits_by_species_Mar2019!$A$2:$T$437,6,FALSE)</f>
        <v>6.5355646000000003E-2</v>
      </c>
      <c r="U228" s="1">
        <f>VLOOKUP($B228,traits_by_species_Mar2019!$A$2:$T$437,7,FALSE)</f>
        <v>144635.47260000001</v>
      </c>
      <c r="V228" s="1">
        <f>VLOOKUP($B228,traits_by_species_Mar2019!$A$2:$T$437,8,FALSE)</f>
        <v>42.933451490000003</v>
      </c>
      <c r="W228" s="1">
        <f>VLOOKUP($B228,traits_by_species_Mar2019!$A$2:$T$437,9,FALSE)</f>
        <v>12.684904189999999</v>
      </c>
      <c r="X228" s="1">
        <f>VLOOKUP($B228,traits_by_species_Mar2019!$A$2:$T$437,10,FALSE)</f>
        <v>0.116466519</v>
      </c>
      <c r="Y228" s="1">
        <f>VLOOKUP($B228,traits_by_species_Mar2019!$A$2:$T$437,11,FALSE)</f>
        <v>97.335708359999998</v>
      </c>
      <c r="Z228" s="1">
        <f>VLOOKUP($B228,traits_by_species_Mar2019!$A$2:$T$437,12,FALSE)</f>
        <v>9.9271410909999993</v>
      </c>
      <c r="AA228" s="3">
        <f>VLOOKUP($B228,traits_by_species_Mar2019!$A$2:$T$437,13,FALSE)</f>
        <v>155</v>
      </c>
      <c r="AB228" s="1" t="str">
        <f>VLOOKUP($B228,traits_by_species_Mar2019!$A$2:$T$437,14,FALSE)</f>
        <v>Demersal</v>
      </c>
      <c r="AC228" s="1" t="str">
        <f>VLOOKUP($B228,traits_by_species_Mar2019!$A$2:$T$437,15,FALSE)</f>
        <v>Halibut</v>
      </c>
      <c r="AD228" s="1" t="str">
        <f>VLOOKUP($B228,traits_by_species_Mar2019!$A$2:$T$437,16,FALSE)</f>
        <v>Demersal</v>
      </c>
      <c r="AE228" s="1" t="str">
        <f>VLOOKUP($B228,traits_by_species_Mar2019!$A$2:$T$437,17,FALSE)</f>
        <v>Demersal</v>
      </c>
      <c r="AF228" s="1" t="str">
        <f>VLOOKUP($B228,traits_by_species_Mar2019!$A$2:$T$437,18,FALSE)</f>
        <v>Pleuronectiformes</v>
      </c>
      <c r="AG228" s="1" t="str">
        <f>VLOOKUP($B228,traits_by_species_Mar2019!$A$2:$T$437,19,FALSE)</f>
        <v>Pleuronectiformes</v>
      </c>
      <c r="AH228" s="1" t="str">
        <f>VLOOKUP($B228,traits_by_species_Mar2019!$A$2:$T$437,20,FALSE)</f>
        <v>Demersal</v>
      </c>
      <c r="AI228" s="1">
        <f>IF(ISNA(VLOOKUP($B228,traits_by_species_Mar2019!$A$2:$T$437,13,FALSE)),L228,VLOOKUP($B228,traits_by_species_Mar2019!$A$2:$T$437,13,FALSE))</f>
        <v>155</v>
      </c>
    </row>
    <row r="229" spans="1:35" hidden="1" x14ac:dyDescent="0.25">
      <c r="A229">
        <v>126402</v>
      </c>
      <c r="B229" t="s">
        <v>765</v>
      </c>
      <c r="C229" t="s">
        <v>766</v>
      </c>
      <c r="D229" t="s">
        <v>19</v>
      </c>
      <c r="E229" t="s">
        <v>20</v>
      </c>
      <c r="F229" t="s">
        <v>21</v>
      </c>
      <c r="G229" t="s">
        <v>231</v>
      </c>
      <c r="H229" t="s">
        <v>767</v>
      </c>
      <c r="I229" t="s">
        <v>768</v>
      </c>
      <c r="J229" t="s">
        <v>33</v>
      </c>
      <c r="K229" t="s">
        <v>769</v>
      </c>
      <c r="L229">
        <v>75</v>
      </c>
      <c r="M229">
        <v>2.2200000000000002</v>
      </c>
      <c r="N229">
        <v>6.0299999999999999E-2</v>
      </c>
      <c r="O229">
        <v>2.82</v>
      </c>
      <c r="P229" t="s">
        <v>35</v>
      </c>
      <c r="Q229" t="s">
        <v>27</v>
      </c>
      <c r="R229" t="s">
        <v>1695</v>
      </c>
      <c r="S229" s="1">
        <f>VLOOKUP($B229,traits_by_species_Mar2019!$A$2:$T$437,5,FALSE)</f>
        <v>59.353133960000001</v>
      </c>
      <c r="T229" s="1">
        <f>VLOOKUP($B229,traits_by_species_Mar2019!$A$2:$T$437,6,FALSE)</f>
        <v>6.9120133E-2</v>
      </c>
      <c r="U229" s="1">
        <f>VLOOKUP($B229,traits_by_species_Mar2019!$A$2:$T$437,7,FALSE)</f>
        <v>1875.5930840000001</v>
      </c>
      <c r="V229" s="1">
        <f>VLOOKUP($B229,traits_by_species_Mar2019!$A$2:$T$437,8,FALSE)</f>
        <v>21.802377060000001</v>
      </c>
      <c r="W229" s="1">
        <f>VLOOKUP($B229,traits_by_species_Mar2019!$A$2:$T$437,9,FALSE)</f>
        <v>8.6241130080000001</v>
      </c>
      <c r="X229" s="1">
        <f>VLOOKUP($B229,traits_by_species_Mar2019!$A$2:$T$437,10,FALSE)</f>
        <v>0.19221862000000001</v>
      </c>
      <c r="Y229" s="1">
        <f>VLOOKUP($B229,traits_by_species_Mar2019!$A$2:$T$437,11,FALSE)</f>
        <v>30.21077215</v>
      </c>
      <c r="Z229" s="1">
        <f>VLOOKUP($B229,traits_by_species_Mar2019!$A$2:$T$437,12,FALSE)</f>
        <v>11.808921440000001</v>
      </c>
      <c r="AA229" s="3">
        <f>VLOOKUP($B229,traits_by_species_Mar2019!$A$2:$T$437,13,FALSE)</f>
        <v>8</v>
      </c>
      <c r="AB229" s="1" t="str">
        <f>VLOOKUP($B229,traits_by_species_Mar2019!$A$2:$T$437,14,FALSE)</f>
        <v>Bathypelagic</v>
      </c>
      <c r="AC229" s="1" t="str">
        <f>VLOOKUP($B229,traits_by_species_Mar2019!$A$2:$T$437,15,FALSE)</f>
        <v>Orange roughy</v>
      </c>
      <c r="AD229" s="1">
        <f>VLOOKUP($B229,traits_by_species_Mar2019!$A$2:$T$437,16,FALSE)</f>
        <v>0</v>
      </c>
      <c r="AE229" s="1" t="str">
        <f>VLOOKUP($B229,traits_by_species_Mar2019!$A$2:$T$437,17,FALSE)</f>
        <v>Demersal</v>
      </c>
      <c r="AF229" s="1" t="str">
        <f>VLOOKUP($B229,traits_by_species_Mar2019!$A$2:$T$437,18,FALSE)</f>
        <v>Beryciformes</v>
      </c>
      <c r="AG229" s="1" t="str">
        <f>VLOOKUP($B229,traits_by_species_Mar2019!$A$2:$T$437,19,FALSE)</f>
        <v>Other</v>
      </c>
      <c r="AH229" s="1" t="str">
        <f>VLOOKUP($B229,traits_by_species_Mar2019!$A$2:$T$437,20,FALSE)</f>
        <v>Pelagic</v>
      </c>
      <c r="AI229" s="1">
        <f>IF(ISNA(VLOOKUP($B229,traits_by_species_Mar2019!$A$2:$T$437,13,FALSE)),L229,VLOOKUP($B229,traits_by_species_Mar2019!$A$2:$T$437,13,FALSE))</f>
        <v>8</v>
      </c>
    </row>
    <row r="230" spans="1:35" hidden="1" x14ac:dyDescent="0.25">
      <c r="A230">
        <v>126403</v>
      </c>
      <c r="B230" t="s">
        <v>770</v>
      </c>
      <c r="C230" t="s">
        <v>771</v>
      </c>
      <c r="D230" t="s">
        <v>19</v>
      </c>
      <c r="E230" t="s">
        <v>20</v>
      </c>
      <c r="F230" t="s">
        <v>21</v>
      </c>
      <c r="G230" t="s">
        <v>231</v>
      </c>
      <c r="H230" t="s">
        <v>767</v>
      </c>
      <c r="I230" t="s">
        <v>768</v>
      </c>
      <c r="J230" t="s">
        <v>33</v>
      </c>
      <c r="K230" t="s">
        <v>772</v>
      </c>
      <c r="L230">
        <v>30</v>
      </c>
      <c r="M230">
        <v>1.95</v>
      </c>
      <c r="N230">
        <v>1.66E-2</v>
      </c>
      <c r="O230">
        <v>3.05</v>
      </c>
      <c r="P230" t="s">
        <v>49</v>
      </c>
      <c r="Q230" t="s">
        <v>27</v>
      </c>
      <c r="R230" t="s">
        <v>1695</v>
      </c>
      <c r="S230" s="1">
        <f>VLOOKUP($B230,traits_by_species_Mar2019!$A$2:$T$437,5,FALSE)</f>
        <v>39.297854119999997</v>
      </c>
      <c r="T230" s="1">
        <f>VLOOKUP($B230,traits_by_species_Mar2019!$A$2:$T$437,6,FALSE)</f>
        <v>0.119547558</v>
      </c>
      <c r="U230" s="1">
        <f>VLOOKUP($B230,traits_by_species_Mar2019!$A$2:$T$437,7,FALSE)</f>
        <v>513.87620189999996</v>
      </c>
      <c r="V230" s="1">
        <f>VLOOKUP($B230,traits_by_species_Mar2019!$A$2:$T$437,8,FALSE)</f>
        <v>13.925512550000001</v>
      </c>
      <c r="W230" s="1">
        <f>VLOOKUP($B230,traits_by_species_Mar2019!$A$2:$T$437,9,FALSE)</f>
        <v>5.374366416</v>
      </c>
      <c r="X230" s="1">
        <f>VLOOKUP($B230,traits_by_species_Mar2019!$A$2:$T$437,10,FALSE)</f>
        <v>0.31779248700000001</v>
      </c>
      <c r="Y230" s="1">
        <f>VLOOKUP($B230,traits_by_species_Mar2019!$A$2:$T$437,11,FALSE)</f>
        <v>20.91703223</v>
      </c>
      <c r="Z230" s="1">
        <f>VLOOKUP($B230,traits_by_species_Mar2019!$A$2:$T$437,12,FALSE)</f>
        <v>13.597426499999999</v>
      </c>
      <c r="AA230" s="3">
        <f>VLOOKUP($B230,traits_by_species_Mar2019!$A$2:$T$437,13,FALSE)</f>
        <v>26</v>
      </c>
      <c r="AB230" s="1" t="str">
        <f>VLOOKUP($B230,traits_by_species_Mar2019!$A$2:$T$437,14,FALSE)</f>
        <v>Bathypelagic</v>
      </c>
      <c r="AC230" s="1" t="str">
        <f>VLOOKUP($B230,traits_by_species_Mar2019!$A$2:$T$437,15,FALSE)</f>
        <v>Black slimehead</v>
      </c>
      <c r="AD230" s="1">
        <f>VLOOKUP($B230,traits_by_species_Mar2019!$A$2:$T$437,16,FALSE)</f>
        <v>0</v>
      </c>
      <c r="AE230" s="1" t="str">
        <f>VLOOKUP($B230,traits_by_species_Mar2019!$A$2:$T$437,17,FALSE)</f>
        <v>Demersal</v>
      </c>
      <c r="AF230" s="1" t="str">
        <f>VLOOKUP($B230,traits_by_species_Mar2019!$A$2:$T$437,18,FALSE)</f>
        <v>Beryciformes</v>
      </c>
      <c r="AG230" s="1" t="str">
        <f>VLOOKUP($B230,traits_by_species_Mar2019!$A$2:$T$437,19,FALSE)</f>
        <v>Other</v>
      </c>
      <c r="AH230" s="1" t="str">
        <f>VLOOKUP($B230,traits_by_species_Mar2019!$A$2:$T$437,20,FALSE)</f>
        <v>Pelagic</v>
      </c>
      <c r="AI230" s="1">
        <f>IF(ISNA(VLOOKUP($B230,traits_by_species_Mar2019!$A$2:$T$437,13,FALSE)),L230,VLOOKUP($B230,traits_by_species_Mar2019!$A$2:$T$437,13,FALSE))</f>
        <v>26</v>
      </c>
    </row>
    <row r="231" spans="1:35" hidden="1" x14ac:dyDescent="0.25">
      <c r="A231">
        <v>159409</v>
      </c>
      <c r="B231" t="s">
        <v>773</v>
      </c>
      <c r="C231" t="s">
        <v>183</v>
      </c>
      <c r="D231" t="s">
        <v>19</v>
      </c>
      <c r="E231" t="s">
        <v>20</v>
      </c>
      <c r="F231" t="s">
        <v>21</v>
      </c>
      <c r="G231" t="s">
        <v>231</v>
      </c>
      <c r="H231" t="s">
        <v>767</v>
      </c>
      <c r="I231" t="s">
        <v>768</v>
      </c>
      <c r="J231" t="s">
        <v>33</v>
      </c>
      <c r="K231" t="s">
        <v>774</v>
      </c>
      <c r="L231">
        <v>42</v>
      </c>
      <c r="M231">
        <v>2.06</v>
      </c>
      <c r="N231">
        <v>1.5299999999999999E-2</v>
      </c>
      <c r="O231">
        <v>3.0712000000000002</v>
      </c>
      <c r="P231" t="s">
        <v>35</v>
      </c>
      <c r="Q231" t="s">
        <v>27</v>
      </c>
      <c r="R231" t="s">
        <v>1682</v>
      </c>
      <c r="S231" s="1">
        <f>VLOOKUP($B231,traits_by_species_Mar2019!$A$2:$T$437,5,FALSE)</f>
        <v>30.03811198</v>
      </c>
      <c r="T231" s="1">
        <f>VLOOKUP($B231,traits_by_species_Mar2019!$A$2:$T$437,6,FALSE)</f>
        <v>0.129190887</v>
      </c>
      <c r="U231" s="1">
        <f>VLOOKUP($B231,traits_by_species_Mar2019!$A$2:$T$437,7,FALSE)</f>
        <v>195.24428349999999</v>
      </c>
      <c r="V231" s="1">
        <f>VLOOKUP($B231,traits_by_species_Mar2019!$A$2:$T$437,8,FALSE)</f>
        <v>11.93657981</v>
      </c>
      <c r="W231" s="1">
        <f>VLOOKUP($B231,traits_by_species_Mar2019!$A$2:$T$437,9,FALSE)</f>
        <v>4.7541308149999999</v>
      </c>
      <c r="X231" s="1">
        <f>VLOOKUP($B231,traits_by_species_Mar2019!$A$2:$T$437,10,FALSE)</f>
        <v>0.36048323100000002</v>
      </c>
      <c r="Y231" s="1">
        <f>VLOOKUP($B231,traits_by_species_Mar2019!$A$2:$T$437,11,FALSE)</f>
        <v>16.12680186</v>
      </c>
      <c r="Z231" s="1">
        <f>VLOOKUP($B231,traits_by_species_Mar2019!$A$2:$T$437,12,FALSE)</f>
        <v>13.795537619999999</v>
      </c>
      <c r="AA231" s="3">
        <f>VLOOKUP($B231,traits_by_species_Mar2019!$A$2:$T$437,13,FALSE)</f>
        <v>29</v>
      </c>
      <c r="AB231" s="1" t="str">
        <f>VLOOKUP($B231,traits_by_species_Mar2019!$A$2:$T$437,14,FALSE)</f>
        <v>Benthopelagic</v>
      </c>
      <c r="AC231" s="1" t="str">
        <f>VLOOKUP($B231,traits_by_species_Mar2019!$A$2:$T$437,15,FALSE)</f>
        <v>Mediterranean slimehead</v>
      </c>
      <c r="AD231" s="1">
        <f>VLOOKUP($B231,traits_by_species_Mar2019!$A$2:$T$437,16,FALSE)</f>
        <v>0</v>
      </c>
      <c r="AE231" s="1" t="str">
        <f>VLOOKUP($B231,traits_by_species_Mar2019!$A$2:$T$437,17,FALSE)</f>
        <v>Demersal</v>
      </c>
      <c r="AF231" s="1" t="str">
        <f>VLOOKUP($B231,traits_by_species_Mar2019!$A$2:$T$437,18,FALSE)</f>
        <v>Beryciformes</v>
      </c>
      <c r="AG231" s="1" t="str">
        <f>VLOOKUP($B231,traits_by_species_Mar2019!$A$2:$T$437,19,FALSE)</f>
        <v>Other</v>
      </c>
      <c r="AH231" s="1" t="str">
        <f>VLOOKUP($B231,traits_by_species_Mar2019!$A$2:$T$437,20,FALSE)</f>
        <v>Demersal</v>
      </c>
      <c r="AI231" s="1">
        <f>IF(ISNA(VLOOKUP($B231,traits_by_species_Mar2019!$A$2:$T$437,13,FALSE)),L231,VLOOKUP($B231,traits_by_species_Mar2019!$A$2:$T$437,13,FALSE))</f>
        <v>29</v>
      </c>
    </row>
    <row r="232" spans="1:35" hidden="1" x14ac:dyDescent="0.25">
      <c r="A232">
        <v>126994</v>
      </c>
      <c r="B232" t="s">
        <v>775</v>
      </c>
      <c r="C232" t="s">
        <v>776</v>
      </c>
      <c r="D232" t="s">
        <v>19</v>
      </c>
      <c r="E232" t="s">
        <v>20</v>
      </c>
      <c r="F232" t="s">
        <v>21</v>
      </c>
      <c r="G232" t="s">
        <v>30</v>
      </c>
      <c r="H232" t="s">
        <v>777</v>
      </c>
      <c r="I232" t="s">
        <v>778</v>
      </c>
      <c r="J232" t="s">
        <v>33</v>
      </c>
      <c r="K232" t="s">
        <v>779</v>
      </c>
      <c r="L232">
        <v>7.6</v>
      </c>
      <c r="M232">
        <v>1.52</v>
      </c>
      <c r="N232">
        <v>1.1220000000000001E-2</v>
      </c>
      <c r="O232">
        <v>3.04</v>
      </c>
      <c r="P232" t="s">
        <v>210</v>
      </c>
      <c r="Q232" t="s">
        <v>27</v>
      </c>
      <c r="R232" t="s">
        <v>1695</v>
      </c>
      <c r="S232" s="1">
        <f>VLOOKUP($B232,traits_by_species_Mar2019!$A$2:$T$437,5,FALSE)</f>
        <v>12.309339570000001</v>
      </c>
      <c r="T232" s="1">
        <f>VLOOKUP($B232,traits_by_species_Mar2019!$A$2:$T$437,6,FALSE)</f>
        <v>0.59855853800000003</v>
      </c>
      <c r="U232" s="1">
        <f>VLOOKUP($B232,traits_by_species_Mar2019!$A$2:$T$437,7,FALSE)</f>
        <v>16.61592198</v>
      </c>
      <c r="V232" s="1">
        <f>VLOOKUP($B232,traits_by_species_Mar2019!$A$2:$T$437,8,FALSE)</f>
        <v>6.2423600260000001</v>
      </c>
      <c r="W232" s="1">
        <f>VLOOKUP($B232,traits_by_species_Mar2019!$A$2:$T$437,9,FALSE)</f>
        <v>1.4507760839999999</v>
      </c>
      <c r="X232" s="1">
        <f>VLOOKUP($B232,traits_by_species_Mar2019!$A$2:$T$437,10,FALSE)</f>
        <v>0.83196516099999995</v>
      </c>
      <c r="Y232" s="1">
        <f>VLOOKUP($B232,traits_by_species_Mar2019!$A$2:$T$437,11,FALSE)</f>
        <v>8.3084107510000003</v>
      </c>
      <c r="Z232" s="1">
        <f>VLOOKUP($B232,traits_by_species_Mar2019!$A$2:$T$437,12,FALSE)</f>
        <v>7.419685329</v>
      </c>
      <c r="AA232" s="3">
        <f>VLOOKUP($B232,traits_by_species_Mar2019!$A$2:$T$437,13,FALSE)</f>
        <v>9</v>
      </c>
      <c r="AB232" s="1" t="str">
        <f>VLOOKUP($B232,traits_by_species_Mar2019!$A$2:$T$437,14,FALSE)</f>
        <v>Bathypelagic</v>
      </c>
      <c r="AC232" s="1" t="str">
        <f>VLOOKUP($B232,traits_by_species_Mar2019!$A$2:$T$437,15,FALSE)</f>
        <v>Pelagic basslet</v>
      </c>
      <c r="AD232" s="1">
        <f>VLOOKUP($B232,traits_by_species_Mar2019!$A$2:$T$437,16,FALSE)</f>
        <v>0</v>
      </c>
      <c r="AE232" s="1" t="str">
        <f>VLOOKUP($B232,traits_by_species_Mar2019!$A$2:$T$437,17,FALSE)</f>
        <v>Demersal</v>
      </c>
      <c r="AF232" s="1" t="str">
        <f>VLOOKUP($B232,traits_by_species_Mar2019!$A$2:$T$437,18,FALSE)</f>
        <v>Perciformes</v>
      </c>
      <c r="AG232" s="1" t="str">
        <f>VLOOKUP($B232,traits_by_species_Mar2019!$A$2:$T$437,19,FALSE)</f>
        <v>Other</v>
      </c>
      <c r="AH232" s="1" t="str">
        <f>VLOOKUP($B232,traits_by_species_Mar2019!$A$2:$T$437,20,FALSE)</f>
        <v>Pelagic</v>
      </c>
      <c r="AI232" s="1">
        <f>IF(ISNA(VLOOKUP($B232,traits_by_species_Mar2019!$A$2:$T$437,13,FALSE)),L232,VLOOKUP($B232,traits_by_species_Mar2019!$A$2:$T$437,13,FALSE))</f>
        <v>9</v>
      </c>
    </row>
    <row r="233" spans="1:35" hidden="1" x14ac:dyDescent="0.25">
      <c r="A233">
        <v>126995</v>
      </c>
      <c r="B233" t="s">
        <v>780</v>
      </c>
      <c r="C233" t="s">
        <v>781</v>
      </c>
      <c r="D233" t="s">
        <v>19</v>
      </c>
      <c r="E233" t="s">
        <v>20</v>
      </c>
      <c r="F233" t="s">
        <v>21</v>
      </c>
      <c r="G233" t="s">
        <v>30</v>
      </c>
      <c r="H233" t="s">
        <v>777</v>
      </c>
      <c r="I233" t="s">
        <v>778</v>
      </c>
      <c r="J233" t="s">
        <v>33</v>
      </c>
      <c r="K233" t="s">
        <v>782</v>
      </c>
      <c r="L233">
        <v>8</v>
      </c>
      <c r="M233">
        <v>0</v>
      </c>
      <c r="N233">
        <v>1.1220000000000001E-2</v>
      </c>
      <c r="O233">
        <v>3.04</v>
      </c>
      <c r="P233" t="s">
        <v>783</v>
      </c>
      <c r="Q233" t="s">
        <v>27</v>
      </c>
      <c r="R233" t="s">
        <v>1695</v>
      </c>
      <c r="S233" s="1">
        <f>VLOOKUP($B233,traits_by_species_Mar2019!$A$2:$T$437,5,FALSE)</f>
        <v>18.015747409999999</v>
      </c>
      <c r="T233" s="1">
        <f>VLOOKUP($B233,traits_by_species_Mar2019!$A$2:$T$437,6,FALSE)</f>
        <v>0.501494734</v>
      </c>
      <c r="U233" s="1">
        <f>VLOOKUP($B233,traits_by_species_Mar2019!$A$2:$T$437,7,FALSE)</f>
        <v>55.734546790000003</v>
      </c>
      <c r="V233" s="1">
        <f>VLOOKUP($B233,traits_by_species_Mar2019!$A$2:$T$437,8,FALSE)</f>
        <v>7.1532969599999996</v>
      </c>
      <c r="W233" s="1">
        <f>VLOOKUP($B233,traits_by_species_Mar2019!$A$2:$T$437,9,FALSE)</f>
        <v>1.687491005</v>
      </c>
      <c r="X233" s="1">
        <f>VLOOKUP($B233,traits_by_species_Mar2019!$A$2:$T$437,10,FALSE)</f>
        <v>0.73879247599999998</v>
      </c>
      <c r="Y233" s="1">
        <f>VLOOKUP($B233,traits_by_species_Mar2019!$A$2:$T$437,11,FALSE)</f>
        <v>11.38417892</v>
      </c>
      <c r="Z233" s="1">
        <f>VLOOKUP($B233,traits_by_species_Mar2019!$A$2:$T$437,12,FALSE)</f>
        <v>11.487841899999999</v>
      </c>
      <c r="AA233" s="3">
        <f>VLOOKUP($B233,traits_by_species_Mar2019!$A$2:$T$437,13,FALSE)</f>
        <v>6</v>
      </c>
      <c r="AB233" s="1" t="str">
        <f>VLOOKUP($B233,traits_by_species_Mar2019!$A$2:$T$437,14,FALSE)</f>
        <v>Bathypelagic</v>
      </c>
      <c r="AC233" s="1" t="str">
        <f>VLOOKUP($B233,traits_by_species_Mar2019!$A$2:$T$437,15,FALSE)</f>
        <v>Sherborn's pelagic bass</v>
      </c>
      <c r="AD233" s="1">
        <f>VLOOKUP($B233,traits_by_species_Mar2019!$A$2:$T$437,16,FALSE)</f>
        <v>0</v>
      </c>
      <c r="AE233" s="1" t="str">
        <f>VLOOKUP($B233,traits_by_species_Mar2019!$A$2:$T$437,17,FALSE)</f>
        <v>Demersal</v>
      </c>
      <c r="AF233" s="1" t="str">
        <f>VLOOKUP($B233,traits_by_species_Mar2019!$A$2:$T$437,18,FALSE)</f>
        <v>Perciformes</v>
      </c>
      <c r="AG233" s="1" t="str">
        <f>VLOOKUP($B233,traits_by_species_Mar2019!$A$2:$T$437,19,FALSE)</f>
        <v>Other</v>
      </c>
      <c r="AH233" s="1" t="str">
        <f>VLOOKUP($B233,traits_by_species_Mar2019!$A$2:$T$437,20,FALSE)</f>
        <v>Pelagic</v>
      </c>
      <c r="AI233" s="1">
        <f>IF(ISNA(VLOOKUP($B233,traits_by_species_Mar2019!$A$2:$T$437,13,FALSE)),L233,VLOOKUP($B233,traits_by_species_Mar2019!$A$2:$T$437,13,FALSE))</f>
        <v>6</v>
      </c>
    </row>
    <row r="234" spans="1:35" hidden="1" x14ac:dyDescent="0.25">
      <c r="A234">
        <v>105826</v>
      </c>
      <c r="B234" t="s">
        <v>784</v>
      </c>
      <c r="C234" t="s">
        <v>678</v>
      </c>
      <c r="D234" t="s">
        <v>19</v>
      </c>
      <c r="E234" t="s">
        <v>20</v>
      </c>
      <c r="F234" t="s">
        <v>380</v>
      </c>
      <c r="G234" t="s">
        <v>381</v>
      </c>
      <c r="H234" t="s">
        <v>382</v>
      </c>
      <c r="I234" t="s">
        <v>785</v>
      </c>
      <c r="J234" t="s">
        <v>33</v>
      </c>
      <c r="K234" t="s">
        <v>786</v>
      </c>
      <c r="L234">
        <v>52.48</v>
      </c>
      <c r="M234">
        <v>18</v>
      </c>
      <c r="N234">
        <v>3.0899999999999999E-3</v>
      </c>
      <c r="O234">
        <v>3.11</v>
      </c>
      <c r="P234" t="s">
        <v>49</v>
      </c>
      <c r="Q234" s="14" t="s">
        <v>73</v>
      </c>
      <c r="R234" t="s">
        <v>1682</v>
      </c>
      <c r="S234" s="1">
        <f>VLOOKUP($B234,traits_by_species_Mar2019!$A$2:$T$437,5,FALSE)</f>
        <v>93.880846009999999</v>
      </c>
      <c r="T234" s="1">
        <f>VLOOKUP($B234,traits_by_species_Mar2019!$A$2:$T$437,6,FALSE)</f>
        <v>0.166568093</v>
      </c>
      <c r="U234" s="1">
        <f>VLOOKUP($B234,traits_by_species_Mar2019!$A$2:$T$437,7,FALSE)</f>
        <v>6104.3782670000001</v>
      </c>
      <c r="V234" s="1">
        <f>VLOOKUP($B234,traits_by_species_Mar2019!$A$2:$T$437,8,FALSE)</f>
        <v>16.467845839999999</v>
      </c>
      <c r="W234" s="1">
        <f>VLOOKUP($B234,traits_by_species_Mar2019!$A$2:$T$437,9,FALSE)</f>
        <v>5.7171551220000003</v>
      </c>
      <c r="X234" s="1">
        <f>VLOOKUP($B234,traits_by_species_Mar2019!$A$2:$T$437,10,FALSE)</f>
        <v>0.28124892499999998</v>
      </c>
      <c r="Y234" s="1">
        <f>VLOOKUP($B234,traits_by_species_Mar2019!$A$2:$T$437,11,FALSE)</f>
        <v>55.003328709999998</v>
      </c>
      <c r="Z234" s="1">
        <f>VLOOKUP($B234,traits_by_species_Mar2019!$A$2:$T$437,12,FALSE)</f>
        <v>13.948866750000001</v>
      </c>
      <c r="AA234" s="3">
        <f>VLOOKUP($B234,traits_by_species_Mar2019!$A$2:$T$437,13,FALSE)</f>
        <v>52</v>
      </c>
      <c r="AB234" s="1" t="str">
        <f>VLOOKUP($B234,traits_by_species_Mar2019!$A$2:$T$437,14,FALSE)</f>
        <v>Bathydemersal</v>
      </c>
      <c r="AC234" s="1" t="str">
        <f>VLOOKUP($B234,traits_by_species_Mar2019!$A$2:$T$437,15,FALSE)</f>
        <v>Large-eyed rabbitfish</v>
      </c>
      <c r="AD234" s="1">
        <f>VLOOKUP($B234,traits_by_species_Mar2019!$A$2:$T$437,16,FALSE)</f>
        <v>0</v>
      </c>
      <c r="AE234" s="1" t="str">
        <f>VLOOKUP($B234,traits_by_species_Mar2019!$A$2:$T$437,17,FALSE)</f>
        <v>Demersal</v>
      </c>
      <c r="AF234" s="1" t="str">
        <f>VLOOKUP($B234,traits_by_species_Mar2019!$A$2:$T$437,18,FALSE)</f>
        <v>Chimaeriformes</v>
      </c>
      <c r="AG234" s="1" t="str">
        <f>VLOOKUP($B234,traits_by_species_Mar2019!$A$2:$T$437,19,FALSE)</f>
        <v>Other</v>
      </c>
      <c r="AH234" s="1" t="str">
        <f>VLOOKUP($B234,traits_by_species_Mar2019!$A$2:$T$437,20,FALSE)</f>
        <v>Demersal</v>
      </c>
      <c r="AI234" s="1">
        <f>IF(ISNA(VLOOKUP($B234,traits_by_species_Mar2019!$A$2:$T$437,13,FALSE)),L234,VLOOKUP($B234,traits_by_species_Mar2019!$A$2:$T$437,13,FALSE))</f>
        <v>52</v>
      </c>
    </row>
    <row r="235" spans="1:35" hidden="1" x14ac:dyDescent="0.25">
      <c r="A235">
        <v>125823</v>
      </c>
      <c r="B235" t="s">
        <v>787</v>
      </c>
      <c r="C235" t="s">
        <v>788</v>
      </c>
      <c r="D235" t="s">
        <v>19</v>
      </c>
      <c r="E235" t="s">
        <v>20</v>
      </c>
      <c r="F235" t="s">
        <v>21</v>
      </c>
      <c r="G235" t="s">
        <v>226</v>
      </c>
      <c r="H235" t="s">
        <v>227</v>
      </c>
      <c r="I235" t="s">
        <v>787</v>
      </c>
      <c r="J235" t="s">
        <v>24</v>
      </c>
      <c r="K235" t="s">
        <v>25</v>
      </c>
      <c r="L235">
        <v>5.5</v>
      </c>
      <c r="M235">
        <v>0</v>
      </c>
      <c r="N235">
        <v>1.023E-2</v>
      </c>
      <c r="O235">
        <v>3.11</v>
      </c>
      <c r="P235" t="s">
        <v>61</v>
      </c>
      <c r="Q235" t="s">
        <v>27</v>
      </c>
      <c r="R235" t="s">
        <v>1695</v>
      </c>
      <c r="S235" s="7">
        <f>S236</f>
        <v>9.4612918829999995</v>
      </c>
      <c r="T235" s="7">
        <f t="shared" ref="T235:AI235" si="54">T236</f>
        <v>0.65728686700000005</v>
      </c>
      <c r="U235" s="7">
        <f t="shared" si="54"/>
        <v>8.3269660670000007</v>
      </c>
      <c r="V235" s="7">
        <f t="shared" si="54"/>
        <v>3.5683267930000002</v>
      </c>
      <c r="W235" s="7">
        <f t="shared" si="54"/>
        <v>1.1143056499999999</v>
      </c>
      <c r="X235" s="7">
        <f t="shared" si="54"/>
        <v>1.49470543</v>
      </c>
      <c r="Y235" s="7">
        <f t="shared" si="54"/>
        <v>5.712577048</v>
      </c>
      <c r="Z235" s="7">
        <f t="shared" si="54"/>
        <v>15.12030665</v>
      </c>
      <c r="AA235" s="7">
        <f t="shared" si="54"/>
        <v>6</v>
      </c>
      <c r="AB235" s="7" t="str">
        <f t="shared" si="54"/>
        <v>Bathypelagic</v>
      </c>
      <c r="AC235" s="7" t="str">
        <f t="shared" si="54"/>
        <v>Benoit's lantern fish</v>
      </c>
      <c r="AD235" s="7">
        <f t="shared" si="54"/>
        <v>0</v>
      </c>
      <c r="AE235" s="7" t="str">
        <f t="shared" si="54"/>
        <v>Demersal</v>
      </c>
      <c r="AF235" s="7" t="str">
        <f t="shared" si="54"/>
        <v>Myctophiformes</v>
      </c>
      <c r="AG235" s="7" t="str">
        <f t="shared" si="54"/>
        <v>Other</v>
      </c>
      <c r="AH235" s="7" t="str">
        <f t="shared" si="54"/>
        <v>Pelagic</v>
      </c>
      <c r="AI235" s="7">
        <f t="shared" si="54"/>
        <v>6</v>
      </c>
    </row>
    <row r="236" spans="1:35" hidden="1" x14ac:dyDescent="0.25">
      <c r="A236">
        <v>126602</v>
      </c>
      <c r="B236" t="s">
        <v>789</v>
      </c>
      <c r="C236" t="s">
        <v>518</v>
      </c>
      <c r="D236" t="s">
        <v>19</v>
      </c>
      <c r="E236" t="s">
        <v>20</v>
      </c>
      <c r="F236" t="s">
        <v>21</v>
      </c>
      <c r="G236" t="s">
        <v>226</v>
      </c>
      <c r="H236" t="s">
        <v>227</v>
      </c>
      <c r="I236" t="s">
        <v>787</v>
      </c>
      <c r="J236" t="s">
        <v>33</v>
      </c>
      <c r="K236" t="s">
        <v>790</v>
      </c>
      <c r="L236">
        <v>5.5</v>
      </c>
      <c r="M236">
        <v>1.3</v>
      </c>
      <c r="N236">
        <v>1.023E-2</v>
      </c>
      <c r="O236">
        <v>3.11</v>
      </c>
      <c r="P236" t="s">
        <v>49</v>
      </c>
      <c r="Q236" t="s">
        <v>27</v>
      </c>
      <c r="R236" t="s">
        <v>1695</v>
      </c>
      <c r="S236" s="1">
        <f>VLOOKUP($B236,traits_by_species_Mar2019!$A$2:$T$437,5,FALSE)</f>
        <v>9.4612918829999995</v>
      </c>
      <c r="T236" s="1">
        <f>VLOOKUP($B236,traits_by_species_Mar2019!$A$2:$T$437,6,FALSE)</f>
        <v>0.65728686700000005</v>
      </c>
      <c r="U236" s="1">
        <f>VLOOKUP($B236,traits_by_species_Mar2019!$A$2:$T$437,7,FALSE)</f>
        <v>8.3269660670000007</v>
      </c>
      <c r="V236" s="1">
        <f>VLOOKUP($B236,traits_by_species_Mar2019!$A$2:$T$437,8,FALSE)</f>
        <v>3.5683267930000002</v>
      </c>
      <c r="W236" s="1">
        <f>VLOOKUP($B236,traits_by_species_Mar2019!$A$2:$T$437,9,FALSE)</f>
        <v>1.1143056499999999</v>
      </c>
      <c r="X236" s="1">
        <f>VLOOKUP($B236,traits_by_species_Mar2019!$A$2:$T$437,10,FALSE)</f>
        <v>1.49470543</v>
      </c>
      <c r="Y236" s="1">
        <f>VLOOKUP($B236,traits_by_species_Mar2019!$A$2:$T$437,11,FALSE)</f>
        <v>5.712577048</v>
      </c>
      <c r="Z236" s="1">
        <f>VLOOKUP($B236,traits_by_species_Mar2019!$A$2:$T$437,12,FALSE)</f>
        <v>15.12030665</v>
      </c>
      <c r="AA236" s="3">
        <f>VLOOKUP($B236,traits_by_species_Mar2019!$A$2:$T$437,13,FALSE)</f>
        <v>6</v>
      </c>
      <c r="AB236" s="1" t="str">
        <f>VLOOKUP($B236,traits_by_species_Mar2019!$A$2:$T$437,14,FALSE)</f>
        <v>Bathypelagic</v>
      </c>
      <c r="AC236" s="1" t="str">
        <f>VLOOKUP($B236,traits_by_species_Mar2019!$A$2:$T$437,15,FALSE)</f>
        <v>Benoit's lantern fish</v>
      </c>
      <c r="AD236" s="1">
        <f>VLOOKUP($B236,traits_by_species_Mar2019!$A$2:$T$437,16,FALSE)</f>
        <v>0</v>
      </c>
      <c r="AE236" s="1" t="str">
        <f>VLOOKUP($B236,traits_by_species_Mar2019!$A$2:$T$437,17,FALSE)</f>
        <v>Demersal</v>
      </c>
      <c r="AF236" s="1" t="str">
        <f>VLOOKUP($B236,traits_by_species_Mar2019!$A$2:$T$437,18,FALSE)</f>
        <v>Myctophiformes</v>
      </c>
      <c r="AG236" s="1" t="str">
        <f>VLOOKUP($B236,traits_by_species_Mar2019!$A$2:$T$437,19,FALSE)</f>
        <v>Other</v>
      </c>
      <c r="AH236" s="1" t="str">
        <f>VLOOKUP($B236,traits_by_species_Mar2019!$A$2:$T$437,20,FALSE)</f>
        <v>Pelagic</v>
      </c>
      <c r="AI236" s="1">
        <f>IF(ISNA(VLOOKUP($B236,traits_by_species_Mar2019!$A$2:$T$437,13,FALSE)),L236,VLOOKUP($B236,traits_by_species_Mar2019!$A$2:$T$437,13,FALSE))</f>
        <v>6</v>
      </c>
    </row>
    <row r="237" spans="1:35" hidden="1" x14ac:dyDescent="0.25">
      <c r="A237">
        <v>272373</v>
      </c>
      <c r="B237" t="s">
        <v>791</v>
      </c>
      <c r="C237" t="s">
        <v>792</v>
      </c>
      <c r="D237" t="s">
        <v>19</v>
      </c>
      <c r="E237" t="s">
        <v>20</v>
      </c>
      <c r="F237" t="s">
        <v>21</v>
      </c>
      <c r="G237" t="s">
        <v>268</v>
      </c>
      <c r="H237" t="s">
        <v>420</v>
      </c>
      <c r="I237" t="s">
        <v>793</v>
      </c>
      <c r="J237" t="s">
        <v>33</v>
      </c>
      <c r="K237" t="s">
        <v>794</v>
      </c>
      <c r="L237">
        <v>13</v>
      </c>
      <c r="M237">
        <v>1.85</v>
      </c>
      <c r="N237">
        <v>3.0200000000000001E-3</v>
      </c>
      <c r="O237">
        <v>3.12</v>
      </c>
      <c r="P237" t="s">
        <v>49</v>
      </c>
      <c r="Q237" t="s">
        <v>27</v>
      </c>
      <c r="R237" t="s">
        <v>1695</v>
      </c>
      <c r="S237" s="1">
        <f>VLOOKUP($B237,traits_by_species_Mar2019!$A$2:$T$437,5,FALSE)</f>
        <v>51.196743230000003</v>
      </c>
      <c r="T237" s="1">
        <f>VLOOKUP($B237,traits_by_species_Mar2019!$A$2:$T$437,6,FALSE)</f>
        <v>0.16544234099999999</v>
      </c>
      <c r="U237" s="1">
        <f>VLOOKUP($B237,traits_by_species_Mar2019!$A$2:$T$437,7,FALSE)</f>
        <v>834.1100553</v>
      </c>
      <c r="V237" s="1">
        <f>VLOOKUP($B237,traits_by_species_Mar2019!$A$2:$T$437,8,FALSE)</f>
        <v>20.84235937</v>
      </c>
      <c r="W237" s="1">
        <f>VLOOKUP($B237,traits_by_species_Mar2019!$A$2:$T$437,9,FALSE)</f>
        <v>5.9001434479999997</v>
      </c>
      <c r="X237" s="1">
        <f>VLOOKUP($B237,traits_by_species_Mar2019!$A$2:$T$437,10,FALSE)</f>
        <v>0.26819366100000003</v>
      </c>
      <c r="Y237" s="1">
        <f>VLOOKUP($B237,traits_by_species_Mar2019!$A$2:$T$437,11,FALSE)</f>
        <v>31.01452553</v>
      </c>
      <c r="Z237" s="1">
        <f>VLOOKUP($B237,traits_by_species_Mar2019!$A$2:$T$437,12,FALSE)</f>
        <v>13.11999846</v>
      </c>
      <c r="AA237" s="3">
        <f>VLOOKUP($B237,traits_by_species_Mar2019!$A$2:$T$437,13,FALSE)</f>
        <v>3</v>
      </c>
      <c r="AB237" s="1" t="str">
        <f>VLOOKUP($B237,traits_by_species_Mar2019!$A$2:$T$437,14,FALSE)</f>
        <v>Bathypelagic</v>
      </c>
      <c r="AC237" s="1" t="str">
        <f>VLOOKUP($B237,traits_by_species_Mar2019!$A$2:$T$437,15,FALSE)</f>
        <v>Slender membranehead</v>
      </c>
      <c r="AD237" s="1">
        <f>VLOOKUP($B237,traits_by_species_Mar2019!$A$2:$T$437,16,FALSE)</f>
        <v>0</v>
      </c>
      <c r="AE237" s="1" t="str">
        <f>VLOOKUP($B237,traits_by_species_Mar2019!$A$2:$T$437,17,FALSE)</f>
        <v>Demersal</v>
      </c>
      <c r="AF237" s="1" t="str">
        <f>VLOOKUP($B237,traits_by_species_Mar2019!$A$2:$T$437,18,FALSE)</f>
        <v>Gadiformes</v>
      </c>
      <c r="AG237" s="1" t="str">
        <f>VLOOKUP($B237,traits_by_species_Mar2019!$A$2:$T$437,19,FALSE)</f>
        <v>Gadiformes</v>
      </c>
      <c r="AH237" s="1" t="str">
        <f>VLOOKUP($B237,traits_by_species_Mar2019!$A$2:$T$437,20,FALSE)</f>
        <v>Pelagic</v>
      </c>
      <c r="AI237" s="1">
        <f>IF(ISNA(VLOOKUP($B237,traits_by_species_Mar2019!$A$2:$T$437,13,FALSE)),L237,VLOOKUP($B237,traits_by_species_Mar2019!$A$2:$T$437,13,FALSE))</f>
        <v>3</v>
      </c>
    </row>
    <row r="238" spans="1:35" hidden="1" x14ac:dyDescent="0.25">
      <c r="A238">
        <v>158961</v>
      </c>
      <c r="B238" t="s">
        <v>795</v>
      </c>
      <c r="C238" t="s">
        <v>796</v>
      </c>
      <c r="D238" t="s">
        <v>19</v>
      </c>
      <c r="E238" t="s">
        <v>20</v>
      </c>
      <c r="F238" t="s">
        <v>21</v>
      </c>
      <c r="G238" t="s">
        <v>268</v>
      </c>
      <c r="H238" t="s">
        <v>420</v>
      </c>
      <c r="I238" t="s">
        <v>793</v>
      </c>
      <c r="J238" t="s">
        <v>33</v>
      </c>
      <c r="K238" t="s">
        <v>797</v>
      </c>
      <c r="L238">
        <v>25</v>
      </c>
      <c r="M238">
        <v>1.95</v>
      </c>
      <c r="N238">
        <v>3.0200000000000001E-3</v>
      </c>
      <c r="O238">
        <v>3.12</v>
      </c>
      <c r="P238" t="s">
        <v>49</v>
      </c>
      <c r="Q238" t="s">
        <v>27</v>
      </c>
      <c r="R238" t="s">
        <v>1682</v>
      </c>
      <c r="S238" s="1">
        <f>VLOOKUP($B238,traits_by_species_Mar2019!$A$2:$T$437,5,FALSE)</f>
        <v>46.048079819999998</v>
      </c>
      <c r="T238" s="1">
        <f>VLOOKUP($B238,traits_by_species_Mar2019!$A$2:$T$437,6,FALSE)</f>
        <v>0.19497674800000001</v>
      </c>
      <c r="U238" s="1">
        <f>VLOOKUP($B238,traits_by_species_Mar2019!$A$2:$T$437,7,FALSE)</f>
        <v>604.17522580000002</v>
      </c>
      <c r="V238" s="1">
        <f>VLOOKUP($B238,traits_by_species_Mar2019!$A$2:$T$437,8,FALSE)</f>
        <v>18.246599759999999</v>
      </c>
      <c r="W238" s="1">
        <f>VLOOKUP($B238,traits_by_species_Mar2019!$A$2:$T$437,9,FALSE)</f>
        <v>5.128236759</v>
      </c>
      <c r="X238" s="1">
        <f>VLOOKUP($B238,traits_by_species_Mar2019!$A$2:$T$437,10,FALSE)</f>
        <v>0.31229976199999998</v>
      </c>
      <c r="Y238" s="1">
        <f>VLOOKUP($B238,traits_by_species_Mar2019!$A$2:$T$437,11,FALSE)</f>
        <v>28.202192620000002</v>
      </c>
      <c r="Z238" s="1">
        <f>VLOOKUP($B238,traits_by_species_Mar2019!$A$2:$T$437,12,FALSE)</f>
        <v>13.95451151</v>
      </c>
      <c r="AA238" s="3">
        <f>VLOOKUP($B238,traits_by_species_Mar2019!$A$2:$T$437,13,FALSE)</f>
        <v>22</v>
      </c>
      <c r="AB238" s="1" t="str">
        <f>VLOOKUP($B238,traits_by_species_Mar2019!$A$2:$T$437,14,FALSE)</f>
        <v>Benthopelagic</v>
      </c>
      <c r="AC238" s="1" t="str">
        <f>VLOOKUP($B238,traits_by_species_Mar2019!$A$2:$T$437,15,FALSE)</f>
        <v>Glasshead grenadier</v>
      </c>
      <c r="AD238" s="1">
        <f>VLOOKUP($B238,traits_by_species_Mar2019!$A$2:$T$437,16,FALSE)</f>
        <v>0</v>
      </c>
      <c r="AE238" s="1" t="str">
        <f>VLOOKUP($B238,traits_by_species_Mar2019!$A$2:$T$437,17,FALSE)</f>
        <v>Demersal</v>
      </c>
      <c r="AF238" s="1" t="str">
        <f>VLOOKUP($B238,traits_by_species_Mar2019!$A$2:$T$437,18,FALSE)</f>
        <v>Gadiformes</v>
      </c>
      <c r="AG238" s="1" t="str">
        <f>VLOOKUP($B238,traits_by_species_Mar2019!$A$2:$T$437,19,FALSE)</f>
        <v>Gadiformes</v>
      </c>
      <c r="AH238" s="1" t="str">
        <f>VLOOKUP($B238,traits_by_species_Mar2019!$A$2:$T$437,20,FALSE)</f>
        <v>Demersal</v>
      </c>
      <c r="AI238" s="1">
        <f>IF(ISNA(VLOOKUP($B238,traits_by_species_Mar2019!$A$2:$T$437,13,FALSE)),L238,VLOOKUP($B238,traits_by_species_Mar2019!$A$2:$T$437,13,FALSE))</f>
        <v>22</v>
      </c>
    </row>
    <row r="239" spans="1:35" hidden="1" x14ac:dyDescent="0.25">
      <c r="A239">
        <v>125911</v>
      </c>
      <c r="B239" t="s">
        <v>798</v>
      </c>
      <c r="C239" t="s">
        <v>730</v>
      </c>
      <c r="D239" t="s">
        <v>19</v>
      </c>
      <c r="E239" t="s">
        <v>20</v>
      </c>
      <c r="F239" t="s">
        <v>21</v>
      </c>
      <c r="G239" t="s">
        <v>30</v>
      </c>
      <c r="H239" t="s">
        <v>89</v>
      </c>
      <c r="I239" t="s">
        <v>798</v>
      </c>
      <c r="J239" t="s">
        <v>24</v>
      </c>
      <c r="K239" t="s">
        <v>25</v>
      </c>
      <c r="L239">
        <v>40</v>
      </c>
      <c r="M239">
        <v>0</v>
      </c>
      <c r="N239">
        <v>4.3634859999999998E-3</v>
      </c>
      <c r="O239">
        <v>2.8752499999999999</v>
      </c>
      <c r="P239" t="s">
        <v>61</v>
      </c>
      <c r="Q239" t="s">
        <v>27</v>
      </c>
      <c r="R239" t="s">
        <v>27</v>
      </c>
      <c r="S239" s="13">
        <f>S240</f>
        <v>31.036316360000001</v>
      </c>
      <c r="T239" s="7">
        <f t="shared" ref="T239:AI239" si="55">T240</f>
        <v>0.38483910599999999</v>
      </c>
      <c r="U239" s="7">
        <f t="shared" si="55"/>
        <v>188.06792139999999</v>
      </c>
      <c r="V239" s="7">
        <f t="shared" si="55"/>
        <v>9.578399246</v>
      </c>
      <c r="W239" s="7">
        <f t="shared" si="55"/>
        <v>2.3724892679999998</v>
      </c>
      <c r="X239" s="7">
        <f t="shared" si="55"/>
        <v>0.631498122</v>
      </c>
      <c r="Y239" s="7">
        <f t="shared" si="55"/>
        <v>18.486724970000001</v>
      </c>
      <c r="Z239" s="7">
        <f t="shared" si="55"/>
        <v>12.45711668</v>
      </c>
      <c r="AA239" s="7">
        <f t="shared" si="55"/>
        <v>54</v>
      </c>
      <c r="AB239" s="7" t="str">
        <f t="shared" si="55"/>
        <v>Demersal</v>
      </c>
      <c r="AC239" s="7" t="str">
        <f t="shared" si="55"/>
        <v>Sandeel</v>
      </c>
      <c r="AD239" s="7">
        <f t="shared" si="55"/>
        <v>0</v>
      </c>
      <c r="AE239" s="7" t="str">
        <f t="shared" si="55"/>
        <v>Demersal</v>
      </c>
      <c r="AF239" s="7" t="str">
        <f t="shared" si="55"/>
        <v>Perciformes</v>
      </c>
      <c r="AG239" s="7" t="str">
        <f t="shared" si="55"/>
        <v>Other</v>
      </c>
      <c r="AH239" s="7" t="str">
        <f t="shared" si="55"/>
        <v>Demersal</v>
      </c>
      <c r="AI239" s="7">
        <f t="shared" si="55"/>
        <v>54</v>
      </c>
    </row>
    <row r="240" spans="1:35" hidden="1" x14ac:dyDescent="0.25">
      <c r="A240">
        <v>126755</v>
      </c>
      <c r="B240" t="s">
        <v>799</v>
      </c>
      <c r="C240" t="s">
        <v>800</v>
      </c>
      <c r="D240" t="s">
        <v>19</v>
      </c>
      <c r="E240" t="s">
        <v>20</v>
      </c>
      <c r="F240" t="s">
        <v>21</v>
      </c>
      <c r="G240" t="s">
        <v>30</v>
      </c>
      <c r="H240" t="s">
        <v>89</v>
      </c>
      <c r="I240" t="s">
        <v>798</v>
      </c>
      <c r="J240" t="s">
        <v>33</v>
      </c>
      <c r="K240" t="s">
        <v>801</v>
      </c>
      <c r="L240">
        <v>35</v>
      </c>
      <c r="M240">
        <v>2.6</v>
      </c>
      <c r="N240">
        <v>5.5999999999999999E-3</v>
      </c>
      <c r="O240">
        <v>2.8224999999999998</v>
      </c>
      <c r="P240" t="s">
        <v>276</v>
      </c>
      <c r="Q240" t="s">
        <v>27</v>
      </c>
      <c r="R240" t="s">
        <v>27</v>
      </c>
      <c r="S240" s="1">
        <f>VLOOKUP($B240,traits_by_species_Mar2019!$A$2:$T$437,5,FALSE)</f>
        <v>31.036316360000001</v>
      </c>
      <c r="T240" s="1">
        <f>VLOOKUP($B240,traits_by_species_Mar2019!$A$2:$T$437,6,FALSE)</f>
        <v>0.38483910599999999</v>
      </c>
      <c r="U240" s="1">
        <f>VLOOKUP($B240,traits_by_species_Mar2019!$A$2:$T$437,7,FALSE)</f>
        <v>188.06792139999999</v>
      </c>
      <c r="V240" s="1">
        <f>VLOOKUP($B240,traits_by_species_Mar2019!$A$2:$T$437,8,FALSE)</f>
        <v>9.578399246</v>
      </c>
      <c r="W240" s="1">
        <f>VLOOKUP($B240,traits_by_species_Mar2019!$A$2:$T$437,9,FALSE)</f>
        <v>2.3724892679999998</v>
      </c>
      <c r="X240" s="1">
        <f>VLOOKUP($B240,traits_by_species_Mar2019!$A$2:$T$437,10,FALSE)</f>
        <v>0.631498122</v>
      </c>
      <c r="Y240" s="1">
        <f>VLOOKUP($B240,traits_by_species_Mar2019!$A$2:$T$437,11,FALSE)</f>
        <v>18.486724970000001</v>
      </c>
      <c r="Z240" s="1">
        <f>VLOOKUP($B240,traits_by_species_Mar2019!$A$2:$T$437,12,FALSE)</f>
        <v>12.45711668</v>
      </c>
      <c r="AA240" s="3">
        <f>VLOOKUP($B240,traits_by_species_Mar2019!$A$2:$T$437,13,FALSE)</f>
        <v>54</v>
      </c>
      <c r="AB240" s="1" t="str">
        <f>VLOOKUP($B240,traits_by_species_Mar2019!$A$2:$T$437,14,FALSE)</f>
        <v>Demersal</v>
      </c>
      <c r="AC240" s="1" t="str">
        <f>VLOOKUP($B240,traits_by_species_Mar2019!$A$2:$T$437,15,FALSE)</f>
        <v>Sandeel</v>
      </c>
      <c r="AD240" s="1">
        <f>VLOOKUP($B240,traits_by_species_Mar2019!$A$2:$T$437,16,FALSE)</f>
        <v>0</v>
      </c>
      <c r="AE240" s="1" t="str">
        <f>VLOOKUP($B240,traits_by_species_Mar2019!$A$2:$T$437,17,FALSE)</f>
        <v>Demersal</v>
      </c>
      <c r="AF240" s="1" t="str">
        <f>VLOOKUP($B240,traits_by_species_Mar2019!$A$2:$T$437,18,FALSE)</f>
        <v>Perciformes</v>
      </c>
      <c r="AG240" s="1" t="str">
        <f>VLOOKUP($B240,traits_by_species_Mar2019!$A$2:$T$437,19,FALSE)</f>
        <v>Other</v>
      </c>
      <c r="AH240" s="1" t="str">
        <f>VLOOKUP($B240,traits_by_species_Mar2019!$A$2:$T$437,20,FALSE)</f>
        <v>Demersal</v>
      </c>
      <c r="AI240" s="1">
        <f>IF(ISNA(VLOOKUP($B240,traits_by_species_Mar2019!$A$2:$T$437,13,FALSE)),L240,VLOOKUP($B240,traits_by_species_Mar2019!$A$2:$T$437,13,FALSE))</f>
        <v>54</v>
      </c>
    </row>
    <row r="241" spans="1:35" hidden="1" x14ac:dyDescent="0.25">
      <c r="A241">
        <v>126756</v>
      </c>
      <c r="B241" t="s">
        <v>802</v>
      </c>
      <c r="C241" t="s">
        <v>803</v>
      </c>
      <c r="D241" t="s">
        <v>19</v>
      </c>
      <c r="E241" t="s">
        <v>20</v>
      </c>
      <c r="F241" t="s">
        <v>21</v>
      </c>
      <c r="G241" t="s">
        <v>30</v>
      </c>
      <c r="H241" t="s">
        <v>89</v>
      </c>
      <c r="I241" t="s">
        <v>798</v>
      </c>
      <c r="J241" t="s">
        <v>33</v>
      </c>
      <c r="K241" t="s">
        <v>804</v>
      </c>
      <c r="L241">
        <v>40</v>
      </c>
      <c r="M241">
        <v>2.2000000000000002</v>
      </c>
      <c r="N241">
        <v>3.3999999999999998E-3</v>
      </c>
      <c r="O241">
        <v>2.9279999999999999</v>
      </c>
      <c r="P241" t="s">
        <v>35</v>
      </c>
      <c r="Q241" t="s">
        <v>27</v>
      </c>
      <c r="R241" t="s">
        <v>27</v>
      </c>
      <c r="S241" s="7">
        <f>S240</f>
        <v>31.036316360000001</v>
      </c>
      <c r="T241" s="7">
        <f t="shared" ref="T241:AI241" si="56">T240</f>
        <v>0.38483910599999999</v>
      </c>
      <c r="U241" s="7">
        <f t="shared" si="56"/>
        <v>188.06792139999999</v>
      </c>
      <c r="V241" s="7">
        <f t="shared" si="56"/>
        <v>9.578399246</v>
      </c>
      <c r="W241" s="7">
        <f t="shared" si="56"/>
        <v>2.3724892679999998</v>
      </c>
      <c r="X241" s="7">
        <f t="shared" si="56"/>
        <v>0.631498122</v>
      </c>
      <c r="Y241" s="7">
        <f t="shared" si="56"/>
        <v>18.486724970000001</v>
      </c>
      <c r="Z241" s="7">
        <f t="shared" si="56"/>
        <v>12.45711668</v>
      </c>
      <c r="AA241" s="7">
        <f t="shared" si="56"/>
        <v>54</v>
      </c>
      <c r="AB241" s="7" t="str">
        <f t="shared" si="56"/>
        <v>Demersal</v>
      </c>
      <c r="AC241" s="7" t="str">
        <f t="shared" si="56"/>
        <v>Sandeel</v>
      </c>
      <c r="AD241" s="7">
        <f t="shared" si="56"/>
        <v>0</v>
      </c>
      <c r="AE241" s="7" t="str">
        <f t="shared" si="56"/>
        <v>Demersal</v>
      </c>
      <c r="AF241" s="7" t="str">
        <f t="shared" si="56"/>
        <v>Perciformes</v>
      </c>
      <c r="AG241" s="7" t="str">
        <f t="shared" si="56"/>
        <v>Other</v>
      </c>
      <c r="AH241" s="7" t="str">
        <f t="shared" si="56"/>
        <v>Demersal</v>
      </c>
      <c r="AI241" s="7">
        <f t="shared" si="56"/>
        <v>54</v>
      </c>
    </row>
    <row r="242" spans="1:35" hidden="1" x14ac:dyDescent="0.25">
      <c r="A242">
        <v>127199</v>
      </c>
      <c r="B242" t="s">
        <v>805</v>
      </c>
      <c r="C242" t="s">
        <v>806</v>
      </c>
      <c r="D242" t="s">
        <v>19</v>
      </c>
      <c r="E242" t="s">
        <v>20</v>
      </c>
      <c r="F242" t="s">
        <v>21</v>
      </c>
      <c r="G242" t="s">
        <v>52</v>
      </c>
      <c r="H242" t="s">
        <v>179</v>
      </c>
      <c r="I242" t="s">
        <v>807</v>
      </c>
      <c r="J242" t="s">
        <v>33</v>
      </c>
      <c r="K242" t="s">
        <v>808</v>
      </c>
      <c r="L242">
        <v>15.7</v>
      </c>
      <c r="M242">
        <v>1.4</v>
      </c>
      <c r="N242">
        <v>6.6100000000000004E-3</v>
      </c>
      <c r="O242">
        <v>3.17</v>
      </c>
      <c r="P242" t="s">
        <v>49</v>
      </c>
      <c r="Q242" t="s">
        <v>27</v>
      </c>
      <c r="R242" t="s">
        <v>1682</v>
      </c>
      <c r="S242" s="1">
        <f>VLOOKUP($B242,traits_by_species_Mar2019!$A$2:$T$437,5,FALSE)</f>
        <v>23.6449772</v>
      </c>
      <c r="T242" s="1">
        <f>VLOOKUP($B242,traits_by_species_Mar2019!$A$2:$T$437,6,FALSE)</f>
        <v>0.23000583499999999</v>
      </c>
      <c r="U242" s="1">
        <f>VLOOKUP($B242,traits_by_species_Mar2019!$A$2:$T$437,7,FALSE)</f>
        <v>146.02249929999999</v>
      </c>
      <c r="V242" s="1">
        <f>VLOOKUP($B242,traits_by_species_Mar2019!$A$2:$T$437,8,FALSE)</f>
        <v>9.9344765450000008</v>
      </c>
      <c r="W242" s="1">
        <f>VLOOKUP($B242,traits_by_species_Mar2019!$A$2:$T$437,9,FALSE)</f>
        <v>3.06049427</v>
      </c>
      <c r="X242" s="1">
        <f>VLOOKUP($B242,traits_by_species_Mar2019!$A$2:$T$437,10,FALSE)</f>
        <v>0.410487559</v>
      </c>
      <c r="Y242" s="1">
        <f>VLOOKUP($B242,traits_by_species_Mar2019!$A$2:$T$437,11,FALSE)</f>
        <v>13.57903937</v>
      </c>
      <c r="Z242" s="1">
        <f>VLOOKUP($B242,traits_by_species_Mar2019!$A$2:$T$437,12,FALSE)</f>
        <v>9.7459069540000005</v>
      </c>
      <c r="AA242" s="3">
        <f>VLOOKUP($B242,traits_by_species_Mar2019!$A$2:$T$437,13,FALSE)</f>
        <v>10</v>
      </c>
      <c r="AB242" s="1" t="str">
        <f>VLOOKUP($B242,traits_by_species_Mar2019!$A$2:$T$437,14,FALSE)</f>
        <v>Demersal</v>
      </c>
      <c r="AC242" s="1" t="str">
        <f>VLOOKUP($B242,traits_by_species_Mar2019!$A$2:$T$437,15,FALSE)</f>
        <v>Twohorn sculpin</v>
      </c>
      <c r="AD242" s="1">
        <f>VLOOKUP($B242,traits_by_species_Mar2019!$A$2:$T$437,16,FALSE)</f>
        <v>0</v>
      </c>
      <c r="AE242" s="1" t="str">
        <f>VLOOKUP($B242,traits_by_species_Mar2019!$A$2:$T$437,17,FALSE)</f>
        <v>Demersal</v>
      </c>
      <c r="AF242" s="1" t="str">
        <f>VLOOKUP($B242,traits_by_species_Mar2019!$A$2:$T$437,18,FALSE)</f>
        <v>Scorpaeniformes</v>
      </c>
      <c r="AG242" s="1" t="str">
        <f>VLOOKUP($B242,traits_by_species_Mar2019!$A$2:$T$437,19,FALSE)</f>
        <v>Scorpaeniformes</v>
      </c>
      <c r="AH242" s="1" t="str">
        <f>VLOOKUP($B242,traits_by_species_Mar2019!$A$2:$T$437,20,FALSE)</f>
        <v>Demersal</v>
      </c>
      <c r="AI242" s="1">
        <f>IF(ISNA(VLOOKUP($B242,traits_by_species_Mar2019!$A$2:$T$437,13,FALSE)),L242,VLOOKUP($B242,traits_by_species_Mar2019!$A$2:$T$437,13,FALSE))</f>
        <v>10</v>
      </c>
    </row>
    <row r="243" spans="1:35" hidden="1" x14ac:dyDescent="0.25">
      <c r="A243">
        <v>125541</v>
      </c>
      <c r="B243" t="s">
        <v>31</v>
      </c>
      <c r="C243" t="s">
        <v>18</v>
      </c>
      <c r="D243" t="s">
        <v>19</v>
      </c>
      <c r="E243" t="s">
        <v>20</v>
      </c>
      <c r="F243" t="s">
        <v>21</v>
      </c>
      <c r="G243" t="s">
        <v>30</v>
      </c>
      <c r="H243" t="s">
        <v>31</v>
      </c>
      <c r="I243">
        <v>0</v>
      </c>
      <c r="J243" t="s">
        <v>60</v>
      </c>
      <c r="K243" t="s">
        <v>25</v>
      </c>
      <c r="L243">
        <v>66</v>
      </c>
      <c r="M243">
        <v>0</v>
      </c>
      <c r="N243">
        <v>8.4731110000000002E-3</v>
      </c>
      <c r="O243">
        <v>3.1342500000000002</v>
      </c>
      <c r="P243" t="s">
        <v>61</v>
      </c>
      <c r="Q243" t="s">
        <v>27</v>
      </c>
      <c r="R243" t="s">
        <v>1682</v>
      </c>
      <c r="S243" s="7">
        <f>AVERAGE(S3,S81,S120,S244,S245,S497,S498,S499,S500)</f>
        <v>22.313128840777775</v>
      </c>
      <c r="T243" s="7">
        <f t="shared" ref="T243:AA243" si="57">AVERAGE(T3,T81,T120,T244,T245,T497,T498,T499,T500)</f>
        <v>0.22939669600000004</v>
      </c>
      <c r="U243" s="7">
        <f t="shared" si="57"/>
        <v>393.89495823222222</v>
      </c>
      <c r="V243" s="7">
        <f t="shared" si="57"/>
        <v>9.412385659777776</v>
      </c>
      <c r="W243" s="7">
        <f t="shared" si="57"/>
        <v>2.4255657787777776</v>
      </c>
      <c r="X243" s="7">
        <f t="shared" si="57"/>
        <v>0.49137920633333337</v>
      </c>
      <c r="Y243" s="7">
        <f t="shared" si="57"/>
        <v>13.159828367666668</v>
      </c>
      <c r="Z243" s="7">
        <f t="shared" si="57"/>
        <v>16.128683537777778</v>
      </c>
      <c r="AA243" s="7">
        <f t="shared" si="57"/>
        <v>28.333333333333332</v>
      </c>
      <c r="AB243" s="7" t="s">
        <v>1682</v>
      </c>
      <c r="AC243" s="7" t="str">
        <f>AC497</f>
        <v>wrasses</v>
      </c>
      <c r="AD243" s="7">
        <v>0</v>
      </c>
      <c r="AE243" s="7" t="s">
        <v>1682</v>
      </c>
      <c r="AF243" s="7" t="s">
        <v>30</v>
      </c>
      <c r="AG243" s="7" t="s">
        <v>27</v>
      </c>
      <c r="AH243" s="7" t="s">
        <v>1682</v>
      </c>
      <c r="AI243" s="7">
        <f t="shared" ref="AI243" si="58">AVERAGE(AI3,AI81,AI120,AI244,AI245,AI497,AI498,AI499,AI500)</f>
        <v>28.333333333333332</v>
      </c>
    </row>
    <row r="244" spans="1:35" hidden="1" x14ac:dyDescent="0.25">
      <c r="A244">
        <v>126965</v>
      </c>
      <c r="B244" t="s">
        <v>809</v>
      </c>
      <c r="C244" t="s">
        <v>810</v>
      </c>
      <c r="D244" t="s">
        <v>19</v>
      </c>
      <c r="E244" t="s">
        <v>20</v>
      </c>
      <c r="F244" t="s">
        <v>21</v>
      </c>
      <c r="G244" t="s">
        <v>30</v>
      </c>
      <c r="H244" t="s">
        <v>31</v>
      </c>
      <c r="I244" t="s">
        <v>811</v>
      </c>
      <c r="J244" t="s">
        <v>33</v>
      </c>
      <c r="K244" t="s">
        <v>812</v>
      </c>
      <c r="L244">
        <v>66</v>
      </c>
      <c r="M244">
        <v>1.1000000000000001</v>
      </c>
      <c r="N244">
        <v>8.0999999999999996E-3</v>
      </c>
      <c r="O244">
        <v>3.16</v>
      </c>
      <c r="P244" t="s">
        <v>35</v>
      </c>
      <c r="Q244" t="s">
        <v>27</v>
      </c>
      <c r="R244" t="s">
        <v>1682</v>
      </c>
      <c r="S244" s="1">
        <f>VLOOKUP($B244,traits_by_species_Mar2019!$A$2:$T$437,5,FALSE)</f>
        <v>47.834181970000003</v>
      </c>
      <c r="T244" s="1">
        <f>VLOOKUP($B244,traits_by_species_Mar2019!$A$2:$T$437,6,FALSE)</f>
        <v>0.12772914099999999</v>
      </c>
      <c r="U244" s="1">
        <f>VLOOKUP($B244,traits_by_species_Mar2019!$A$2:$T$437,7,FALSE)</f>
        <v>1934.661519</v>
      </c>
      <c r="V244" s="1">
        <f>VLOOKUP($B244,traits_by_species_Mar2019!$A$2:$T$437,8,FALSE)</f>
        <v>25.10097712</v>
      </c>
      <c r="W244" s="1">
        <f>VLOOKUP($B244,traits_by_species_Mar2019!$A$2:$T$437,9,FALSE)</f>
        <v>5.9784349060000004</v>
      </c>
      <c r="X244" s="1">
        <f>VLOOKUP($B244,traits_by_species_Mar2019!$A$2:$T$437,10,FALSE)</f>
        <v>0.20101735200000001</v>
      </c>
      <c r="Y244" s="1">
        <f>VLOOKUP($B244,traits_by_species_Mar2019!$A$2:$T$437,11,FALSE)</f>
        <v>26.66104923</v>
      </c>
      <c r="Z244" s="1">
        <f>VLOOKUP($B244,traits_by_species_Mar2019!$A$2:$T$437,12,FALSE)</f>
        <v>12.995102449999999</v>
      </c>
      <c r="AA244" s="3">
        <f>VLOOKUP($B244,traits_by_species_Mar2019!$A$2:$T$437,13,FALSE)</f>
        <v>48</v>
      </c>
      <c r="AB244" s="1" t="str">
        <f>VLOOKUP($B244,traits_by_species_Mar2019!$A$2:$T$437,14,FALSE)</f>
        <v>Demersal</v>
      </c>
      <c r="AC244" s="1" t="str">
        <f>VLOOKUP($B244,traits_by_species_Mar2019!$A$2:$T$437,15,FALSE)</f>
        <v>Ballan wrasse</v>
      </c>
      <c r="AD244" s="1">
        <f>VLOOKUP($B244,traits_by_species_Mar2019!$A$2:$T$437,16,FALSE)</f>
        <v>0</v>
      </c>
      <c r="AE244" s="1" t="str">
        <f>VLOOKUP($B244,traits_by_species_Mar2019!$A$2:$T$437,17,FALSE)</f>
        <v>Demersal</v>
      </c>
      <c r="AF244" s="1" t="str">
        <f>VLOOKUP($B244,traits_by_species_Mar2019!$A$2:$T$437,18,FALSE)</f>
        <v>Perciformes</v>
      </c>
      <c r="AG244" s="1" t="str">
        <f>VLOOKUP($B244,traits_by_species_Mar2019!$A$2:$T$437,19,FALSE)</f>
        <v>Other</v>
      </c>
      <c r="AH244" s="1" t="str">
        <f>VLOOKUP($B244,traits_by_species_Mar2019!$A$2:$T$437,20,FALSE)</f>
        <v>Demersal</v>
      </c>
      <c r="AI244" s="1">
        <f>IF(ISNA(VLOOKUP($B244,traits_by_species_Mar2019!$A$2:$T$437,13,FALSE)),L244,VLOOKUP($B244,traits_by_species_Mar2019!$A$2:$T$437,13,FALSE))</f>
        <v>48</v>
      </c>
    </row>
    <row r="245" spans="1:35" hidden="1" x14ac:dyDescent="0.25">
      <c r="A245">
        <v>151501</v>
      </c>
      <c r="B245" t="s">
        <v>813</v>
      </c>
      <c r="C245" t="s">
        <v>37</v>
      </c>
      <c r="D245" t="s">
        <v>19</v>
      </c>
      <c r="E245" t="s">
        <v>20</v>
      </c>
      <c r="F245" t="s">
        <v>21</v>
      </c>
      <c r="G245" t="s">
        <v>30</v>
      </c>
      <c r="H245" t="s">
        <v>31</v>
      </c>
      <c r="I245" t="s">
        <v>811</v>
      </c>
      <c r="J245" t="s">
        <v>33</v>
      </c>
      <c r="K245" t="s">
        <v>814</v>
      </c>
      <c r="L245">
        <v>40</v>
      </c>
      <c r="M245">
        <v>1</v>
      </c>
      <c r="N245">
        <v>4.8999999999999998E-3</v>
      </c>
      <c r="O245">
        <v>3.28</v>
      </c>
      <c r="P245" t="s">
        <v>35</v>
      </c>
      <c r="Q245" t="s">
        <v>27</v>
      </c>
      <c r="R245" t="s">
        <v>1682</v>
      </c>
      <c r="S245" s="1">
        <f>VLOOKUP($B245,traits_by_species_Mar2019!$A$2:$T$437,5,FALSE)</f>
        <v>35.735437670000003</v>
      </c>
      <c r="T245" s="1">
        <f>VLOOKUP($B245,traits_by_species_Mar2019!$A$2:$T$437,6,FALSE)</f>
        <v>0.16835134199999999</v>
      </c>
      <c r="U245" s="1">
        <f>VLOOKUP($B245,traits_by_species_Mar2019!$A$2:$T$437,7,FALSE)</f>
        <v>828.74960929999997</v>
      </c>
      <c r="V245" s="1">
        <f>VLOOKUP($B245,traits_by_species_Mar2019!$A$2:$T$437,8,FALSE)</f>
        <v>16.41755229</v>
      </c>
      <c r="W245" s="1">
        <f>VLOOKUP($B245,traits_by_species_Mar2019!$A$2:$T$437,9,FALSE)</f>
        <v>4.096228065</v>
      </c>
      <c r="X245" s="1">
        <f>VLOOKUP($B245,traits_by_species_Mar2019!$A$2:$T$437,10,FALSE)</f>
        <v>0.31364681</v>
      </c>
      <c r="Y245" s="1">
        <f>VLOOKUP($B245,traits_by_species_Mar2019!$A$2:$T$437,11,FALSE)</f>
        <v>18.935230069999999</v>
      </c>
      <c r="Z245" s="1">
        <f>VLOOKUP($B245,traits_by_species_Mar2019!$A$2:$T$437,12,FALSE)</f>
        <v>18.540387760000002</v>
      </c>
      <c r="AA245" s="3">
        <f>VLOOKUP($B245,traits_by_species_Mar2019!$A$2:$T$437,13,FALSE)</f>
        <v>37</v>
      </c>
      <c r="AB245" s="1" t="str">
        <f>VLOOKUP($B245,traits_by_species_Mar2019!$A$2:$T$437,14,FALSE)</f>
        <v>Demersal</v>
      </c>
      <c r="AC245" s="1" t="str">
        <f>VLOOKUP($B245,traits_by_species_Mar2019!$A$2:$T$437,15,FALSE)</f>
        <v>Cuckoo wrasse</v>
      </c>
      <c r="AD245" s="1">
        <f>VLOOKUP($B245,traits_by_species_Mar2019!$A$2:$T$437,16,FALSE)</f>
        <v>0</v>
      </c>
      <c r="AE245" s="1" t="str">
        <f>VLOOKUP($B245,traits_by_species_Mar2019!$A$2:$T$437,17,FALSE)</f>
        <v>Demersal</v>
      </c>
      <c r="AF245" s="1" t="str">
        <f>VLOOKUP($B245,traits_by_species_Mar2019!$A$2:$T$437,18,FALSE)</f>
        <v>Perciformes</v>
      </c>
      <c r="AG245" s="1" t="str">
        <f>VLOOKUP($B245,traits_by_species_Mar2019!$A$2:$T$437,19,FALSE)</f>
        <v>Other</v>
      </c>
      <c r="AH245" s="1" t="str">
        <f>VLOOKUP($B245,traits_by_species_Mar2019!$A$2:$T$437,20,FALSE)</f>
        <v>Demersal</v>
      </c>
      <c r="AI245" s="1">
        <f>IF(ISNA(VLOOKUP($B245,traits_by_species_Mar2019!$A$2:$T$437,13,FALSE)),L245,VLOOKUP($B245,traits_by_species_Mar2019!$A$2:$T$437,13,FALSE))</f>
        <v>37</v>
      </c>
    </row>
    <row r="246" spans="1:35" hidden="1" x14ac:dyDescent="0.25">
      <c r="A246">
        <v>105841</v>
      </c>
      <c r="B246" t="s">
        <v>815</v>
      </c>
      <c r="C246" t="s">
        <v>262</v>
      </c>
      <c r="D246" t="s">
        <v>19</v>
      </c>
      <c r="E246" t="s">
        <v>20</v>
      </c>
      <c r="F246" t="s">
        <v>44</v>
      </c>
      <c r="G246" t="s">
        <v>816</v>
      </c>
      <c r="H246" t="s">
        <v>817</v>
      </c>
      <c r="I246" t="s">
        <v>818</v>
      </c>
      <c r="J246" t="s">
        <v>33</v>
      </c>
      <c r="K246" t="s">
        <v>819</v>
      </c>
      <c r="L246">
        <v>350</v>
      </c>
      <c r="M246">
        <v>62.5</v>
      </c>
      <c r="N246">
        <v>2.0400000000000001E-2</v>
      </c>
      <c r="O246">
        <v>2.94</v>
      </c>
      <c r="P246" t="s">
        <v>35</v>
      </c>
      <c r="Q246" t="s">
        <v>27</v>
      </c>
      <c r="R246" t="s">
        <v>1695</v>
      </c>
      <c r="S246" s="1">
        <f>VLOOKUP($B246,traits_by_species_Mar2019!$A$2:$T$437,5,FALSE)</f>
        <v>300.94851369999998</v>
      </c>
      <c r="T246" s="1">
        <f>VLOOKUP($B246,traits_by_species_Mar2019!$A$2:$T$437,6,FALSE)</f>
        <v>9.1360565000000005E-2</v>
      </c>
      <c r="U246" s="1">
        <f>VLOOKUP($B246,traits_by_species_Mar2019!$A$2:$T$437,7,FALSE)</f>
        <v>198596.7764</v>
      </c>
      <c r="V246" s="1">
        <f>VLOOKUP($B246,traits_by_species_Mar2019!$A$2:$T$437,8,FALSE)</f>
        <v>30.529641290000001</v>
      </c>
      <c r="W246" s="1">
        <f>VLOOKUP($B246,traits_by_species_Mar2019!$A$2:$T$437,9,FALSE)</f>
        <v>12.934168509999999</v>
      </c>
      <c r="X246" s="1">
        <f>VLOOKUP($B246,traits_by_species_Mar2019!$A$2:$T$437,10,FALSE)</f>
        <v>0.15239788800000001</v>
      </c>
      <c r="Y246" s="1">
        <f>VLOOKUP($B246,traits_by_species_Mar2019!$A$2:$T$437,11,FALSE)</f>
        <v>184.51749839999999</v>
      </c>
      <c r="Z246" s="1">
        <f>VLOOKUP($B246,traits_by_species_Mar2019!$A$2:$T$437,12,FALSE)</f>
        <v>9.8948287869999998</v>
      </c>
      <c r="AA246" s="3">
        <f>VLOOKUP($B246,traits_by_species_Mar2019!$A$2:$T$437,13,FALSE)</f>
        <v>205</v>
      </c>
      <c r="AB246" s="1" t="str">
        <f>VLOOKUP($B246,traits_by_species_Mar2019!$A$2:$T$437,14,FALSE)</f>
        <v>Pelagic</v>
      </c>
      <c r="AC246" s="1" t="str">
        <f>VLOOKUP($B246,traits_by_species_Mar2019!$A$2:$T$437,15,FALSE)</f>
        <v>Porbeagle</v>
      </c>
      <c r="AD246" s="1">
        <f>VLOOKUP($B246,traits_by_species_Mar2019!$A$2:$T$437,16,FALSE)</f>
        <v>0</v>
      </c>
      <c r="AE246" s="1" t="str">
        <f>VLOOKUP($B246,traits_by_species_Mar2019!$A$2:$T$437,17,FALSE)</f>
        <v>Pelagic</v>
      </c>
      <c r="AF246" s="1" t="str">
        <f>VLOOKUP($B246,traits_by_species_Mar2019!$A$2:$T$437,18,FALSE)</f>
        <v>Lamniformes</v>
      </c>
      <c r="AG246" s="1" t="str">
        <f>VLOOKUP($B246,traits_by_species_Mar2019!$A$2:$T$437,19,FALSE)</f>
        <v>Elasmobranchii</v>
      </c>
      <c r="AH246" s="1" t="str">
        <f>VLOOKUP($B246,traits_by_species_Mar2019!$A$2:$T$437,20,FALSE)</f>
        <v>Pelagic</v>
      </c>
      <c r="AI246" s="1">
        <f>IF(ISNA(VLOOKUP($B246,traits_by_species_Mar2019!$A$2:$T$437,13,FALSE)),L246,VLOOKUP($B246,traits_by_species_Mar2019!$A$2:$T$437,13,FALSE))</f>
        <v>205</v>
      </c>
    </row>
    <row r="247" spans="1:35" hidden="1" x14ac:dyDescent="0.25">
      <c r="A247">
        <v>125824</v>
      </c>
      <c r="B247" t="s">
        <v>820</v>
      </c>
      <c r="C247" t="s">
        <v>821</v>
      </c>
      <c r="D247" t="s">
        <v>19</v>
      </c>
      <c r="E247" t="s">
        <v>20</v>
      </c>
      <c r="F247" t="s">
        <v>21</v>
      </c>
      <c r="G247" t="s">
        <v>226</v>
      </c>
      <c r="H247" t="s">
        <v>227</v>
      </c>
      <c r="I247" t="s">
        <v>820</v>
      </c>
      <c r="J247" t="s">
        <v>24</v>
      </c>
      <c r="K247" t="s">
        <v>25</v>
      </c>
      <c r="L247">
        <v>30</v>
      </c>
      <c r="M247">
        <v>0</v>
      </c>
      <c r="N247">
        <v>0.01</v>
      </c>
      <c r="O247">
        <v>2.98</v>
      </c>
      <c r="P247" t="s">
        <v>35</v>
      </c>
      <c r="Q247" t="s">
        <v>27</v>
      </c>
      <c r="R247" t="s">
        <v>1695</v>
      </c>
      <c r="S247" s="1">
        <f>VLOOKUP($B247,traits_by_species_Mar2019!$A$2:$T$437,5,FALSE)</f>
        <v>24.97865234</v>
      </c>
      <c r="T247" s="1">
        <f>VLOOKUP($B247,traits_by_species_Mar2019!$A$2:$T$437,6,FALSE)</f>
        <v>2.028049158</v>
      </c>
      <c r="U247" s="1">
        <f>VLOOKUP($B247,traits_by_species_Mar2019!$A$2:$T$437,7,FALSE)</f>
        <v>411.04156870000003</v>
      </c>
      <c r="V247" s="1">
        <f>VLOOKUP($B247,traits_by_species_Mar2019!$A$2:$T$437,8,FALSE)</f>
        <v>5.8786442240000003</v>
      </c>
      <c r="W247" s="1">
        <f>VLOOKUP($B247,traits_by_species_Mar2019!$A$2:$T$437,9,FALSE)</f>
        <v>1.137615738</v>
      </c>
      <c r="X247" s="1">
        <f>VLOOKUP($B247,traits_by_species_Mar2019!$A$2:$T$437,10,FALSE)</f>
        <v>1.627238776</v>
      </c>
      <c r="Y247" s="1">
        <f>VLOOKUP($B247,traits_by_species_Mar2019!$A$2:$T$437,11,FALSE)</f>
        <v>20.982528840000001</v>
      </c>
      <c r="Z247" s="1">
        <f>VLOOKUP($B247,traits_by_species_Mar2019!$A$2:$T$437,12,FALSE)</f>
        <v>25.320883500000001</v>
      </c>
      <c r="AA247" s="3">
        <f>VLOOKUP($B247,traits_by_species_Mar2019!$A$2:$T$437,13,FALSE)</f>
        <v>21</v>
      </c>
      <c r="AB247" s="1" t="str">
        <f>VLOOKUP($B247,traits_by_species_Mar2019!$A$2:$T$437,14,FALSE)</f>
        <v>Bathypelagic</v>
      </c>
      <c r="AC247" s="1" t="str">
        <f>VLOOKUP($B247,traits_by_species_Mar2019!$A$2:$T$437,15,FALSE)</f>
        <v>Lanternfishes</v>
      </c>
      <c r="AD247" s="1">
        <f>VLOOKUP($B247,traits_by_species_Mar2019!$A$2:$T$437,16,FALSE)</f>
        <v>0</v>
      </c>
      <c r="AE247" s="1" t="str">
        <f>VLOOKUP($B247,traits_by_species_Mar2019!$A$2:$T$437,17,FALSE)</f>
        <v>Pelagic</v>
      </c>
      <c r="AF247" s="1" t="str">
        <f>VLOOKUP($B247,traits_by_species_Mar2019!$A$2:$T$437,18,FALSE)</f>
        <v>Myctophiformes</v>
      </c>
      <c r="AG247" s="1" t="str">
        <f>VLOOKUP($B247,traits_by_species_Mar2019!$A$2:$T$437,19,FALSE)</f>
        <v>Other</v>
      </c>
      <c r="AH247" s="1" t="str">
        <f>VLOOKUP($B247,traits_by_species_Mar2019!$A$2:$T$437,20,FALSE)</f>
        <v>Pelagic</v>
      </c>
      <c r="AI247" s="1">
        <f>IF(ISNA(VLOOKUP($B247,traits_by_species_Mar2019!$A$2:$T$437,13,FALSE)),L247,VLOOKUP($B247,traits_by_species_Mar2019!$A$2:$T$437,13,FALSE))</f>
        <v>21</v>
      </c>
    </row>
    <row r="248" spans="1:35" hidden="1" x14ac:dyDescent="0.25">
      <c r="A248">
        <v>125825</v>
      </c>
      <c r="B248" t="s">
        <v>822</v>
      </c>
      <c r="C248" t="s">
        <v>397</v>
      </c>
      <c r="D248" t="s">
        <v>19</v>
      </c>
      <c r="E248" t="s">
        <v>20</v>
      </c>
      <c r="F248" t="s">
        <v>21</v>
      </c>
      <c r="G248" t="s">
        <v>226</v>
      </c>
      <c r="H248" t="s">
        <v>227</v>
      </c>
      <c r="I248" t="s">
        <v>822</v>
      </c>
      <c r="J248" t="s">
        <v>24</v>
      </c>
      <c r="K248" t="s">
        <v>25</v>
      </c>
      <c r="L248">
        <v>30</v>
      </c>
      <c r="M248">
        <v>0</v>
      </c>
      <c r="N248">
        <v>7.1414319999999996E-3</v>
      </c>
      <c r="O248">
        <v>2.98</v>
      </c>
      <c r="P248" t="s">
        <v>61</v>
      </c>
      <c r="Q248" t="s">
        <v>27</v>
      </c>
      <c r="R248" t="s">
        <v>1695</v>
      </c>
      <c r="S248" s="7">
        <f>AVERAGE(S249:S250)</f>
        <v>9.4612918829999995</v>
      </c>
      <c r="T248" s="7">
        <f t="shared" ref="T248:AD248" si="59">AVERAGE(T249:T250)</f>
        <v>0.65728686700000005</v>
      </c>
      <c r="U248" s="7">
        <f t="shared" si="59"/>
        <v>8.3269660670000007</v>
      </c>
      <c r="V248" s="7">
        <f t="shared" si="59"/>
        <v>3.5683267930000002</v>
      </c>
      <c r="W248" s="7">
        <f t="shared" si="59"/>
        <v>1.1143056499999999</v>
      </c>
      <c r="X248" s="7">
        <f t="shared" si="59"/>
        <v>1.49470543</v>
      </c>
      <c r="Y248" s="7">
        <f t="shared" si="59"/>
        <v>5.712577048</v>
      </c>
      <c r="Z248" s="7">
        <f t="shared" si="59"/>
        <v>15.12030665</v>
      </c>
      <c r="AA248" s="7">
        <f t="shared" si="59"/>
        <v>16</v>
      </c>
      <c r="AB248" s="7" t="str">
        <f>AB249</f>
        <v>Bathypelagic</v>
      </c>
      <c r="AC248" s="7" t="str">
        <f>AC250</f>
        <v>Lanternfish</v>
      </c>
      <c r="AD248" s="7">
        <f t="shared" si="59"/>
        <v>0</v>
      </c>
      <c r="AE248" s="7" t="str">
        <f>AE249</f>
        <v>Pelagic</v>
      </c>
      <c r="AF248" s="7" t="s">
        <v>226</v>
      </c>
      <c r="AG248" s="7" t="s">
        <v>27</v>
      </c>
      <c r="AH248" s="7" t="s">
        <v>1695</v>
      </c>
      <c r="AI248" s="7">
        <f>AVERAGE(AI249:AI250)</f>
        <v>16</v>
      </c>
    </row>
    <row r="249" spans="1:35" hidden="1" x14ac:dyDescent="0.25">
      <c r="A249">
        <v>126612</v>
      </c>
      <c r="B249" t="s">
        <v>823</v>
      </c>
      <c r="C249" t="s">
        <v>29</v>
      </c>
      <c r="D249" t="s">
        <v>19</v>
      </c>
      <c r="E249" t="s">
        <v>20</v>
      </c>
      <c r="F249" t="s">
        <v>21</v>
      </c>
      <c r="G249" t="s">
        <v>226</v>
      </c>
      <c r="H249" t="s">
        <v>227</v>
      </c>
      <c r="I249" t="s">
        <v>822</v>
      </c>
      <c r="J249" t="s">
        <v>33</v>
      </c>
      <c r="K249" t="s">
        <v>824</v>
      </c>
      <c r="L249">
        <v>30</v>
      </c>
      <c r="M249">
        <v>1.95</v>
      </c>
      <c r="N249">
        <v>5.1000000000000004E-3</v>
      </c>
      <c r="O249">
        <v>2.98</v>
      </c>
      <c r="P249" t="s">
        <v>35</v>
      </c>
      <c r="Q249" t="s">
        <v>27</v>
      </c>
      <c r="R249" t="s">
        <v>1695</v>
      </c>
      <c r="S249" s="1">
        <f>VLOOKUP($B249,traits_by_species_Mar2019!$A$2:$T$437,5,FALSE)</f>
        <v>9.4612918829999995</v>
      </c>
      <c r="T249" s="1">
        <f>VLOOKUP($B249,traits_by_species_Mar2019!$A$2:$T$437,6,FALSE)</f>
        <v>0.65728686700000005</v>
      </c>
      <c r="U249" s="1">
        <f>VLOOKUP($B249,traits_by_species_Mar2019!$A$2:$T$437,7,FALSE)</f>
        <v>8.3269660670000007</v>
      </c>
      <c r="V249" s="1">
        <f>VLOOKUP($B249,traits_by_species_Mar2019!$A$2:$T$437,8,FALSE)</f>
        <v>3.5683267930000002</v>
      </c>
      <c r="W249" s="1">
        <f>VLOOKUP($B249,traits_by_species_Mar2019!$A$2:$T$437,9,FALSE)</f>
        <v>1.1143056499999999</v>
      </c>
      <c r="X249" s="1">
        <f>VLOOKUP($B249,traits_by_species_Mar2019!$A$2:$T$437,10,FALSE)</f>
        <v>1.49470543</v>
      </c>
      <c r="Y249" s="1">
        <f>VLOOKUP($B249,traits_by_species_Mar2019!$A$2:$T$437,11,FALSE)</f>
        <v>5.712577048</v>
      </c>
      <c r="Z249" s="1">
        <f>VLOOKUP($B249,traits_by_species_Mar2019!$A$2:$T$437,12,FALSE)</f>
        <v>15.12030665</v>
      </c>
      <c r="AA249" s="3">
        <f>VLOOKUP($B249,traits_by_species_Mar2019!$A$2:$T$437,13,FALSE)</f>
        <v>22</v>
      </c>
      <c r="AB249" s="1" t="str">
        <f>VLOOKUP($B249,traits_by_species_Mar2019!$A$2:$T$437,14,FALSE)</f>
        <v>Bathypelagic</v>
      </c>
      <c r="AC249" s="1" t="str">
        <f>VLOOKUP($B249,traits_by_species_Mar2019!$A$2:$T$437,15,FALSE)</f>
        <v>Jewel lanternfish</v>
      </c>
      <c r="AD249" s="1">
        <f>VLOOKUP($B249,traits_by_species_Mar2019!$A$2:$T$437,16,FALSE)</f>
        <v>0</v>
      </c>
      <c r="AE249" s="1" t="str">
        <f>VLOOKUP($B249,traits_by_species_Mar2019!$A$2:$T$437,17,FALSE)</f>
        <v>Pelagic</v>
      </c>
      <c r="AF249" s="1" t="str">
        <f>VLOOKUP($B249,traits_by_species_Mar2019!$A$2:$T$437,18,FALSE)</f>
        <v>Myctophiformes</v>
      </c>
      <c r="AG249" s="1" t="str">
        <f>VLOOKUP($B249,traits_by_species_Mar2019!$A$2:$T$437,19,FALSE)</f>
        <v>Other</v>
      </c>
      <c r="AH249" s="1" t="str">
        <f>VLOOKUP($B249,traits_by_species_Mar2019!$A$2:$T$437,20,FALSE)</f>
        <v>Pelagic</v>
      </c>
      <c r="AI249" s="1">
        <f>IF(ISNA(VLOOKUP($B249,traits_by_species_Mar2019!$A$2:$T$437,13,FALSE)),L249,VLOOKUP($B249,traits_by_species_Mar2019!$A$2:$T$437,13,FALSE))</f>
        <v>22</v>
      </c>
    </row>
    <row r="250" spans="1:35" hidden="1" x14ac:dyDescent="0.25">
      <c r="A250">
        <v>126618</v>
      </c>
      <c r="B250" t="s">
        <v>825</v>
      </c>
      <c r="C250" t="s">
        <v>826</v>
      </c>
      <c r="D250" t="s">
        <v>19</v>
      </c>
      <c r="E250" t="s">
        <v>20</v>
      </c>
      <c r="F250" t="s">
        <v>21</v>
      </c>
      <c r="G250" t="s">
        <v>226</v>
      </c>
      <c r="H250" t="s">
        <v>227</v>
      </c>
      <c r="I250" t="s">
        <v>822</v>
      </c>
      <c r="J250" t="s">
        <v>33</v>
      </c>
      <c r="K250" t="s">
        <v>513</v>
      </c>
      <c r="L250">
        <v>8.5</v>
      </c>
      <c r="M250">
        <v>1.44</v>
      </c>
      <c r="N250">
        <v>5.3699999999999998E-3</v>
      </c>
      <c r="O250">
        <v>3.08</v>
      </c>
      <c r="P250" t="s">
        <v>49</v>
      </c>
      <c r="Q250" t="s">
        <v>27</v>
      </c>
      <c r="R250" t="s">
        <v>1695</v>
      </c>
      <c r="S250" s="1">
        <f>VLOOKUP($B250,traits_by_species_Mar2019!$A$2:$T$437,5,FALSE)</f>
        <v>9.4612918829999995</v>
      </c>
      <c r="T250" s="1">
        <f>VLOOKUP($B250,traits_by_species_Mar2019!$A$2:$T$437,6,FALSE)</f>
        <v>0.65728686700000005</v>
      </c>
      <c r="U250" s="1">
        <f>VLOOKUP($B250,traits_by_species_Mar2019!$A$2:$T$437,7,FALSE)</f>
        <v>8.3269660670000007</v>
      </c>
      <c r="V250" s="1">
        <f>VLOOKUP($B250,traits_by_species_Mar2019!$A$2:$T$437,8,FALSE)</f>
        <v>3.5683267930000002</v>
      </c>
      <c r="W250" s="1">
        <f>VLOOKUP($B250,traits_by_species_Mar2019!$A$2:$T$437,9,FALSE)</f>
        <v>1.1143056499999999</v>
      </c>
      <c r="X250" s="1">
        <f>VLOOKUP($B250,traits_by_species_Mar2019!$A$2:$T$437,10,FALSE)</f>
        <v>1.49470543</v>
      </c>
      <c r="Y250" s="1">
        <f>VLOOKUP($B250,traits_by_species_Mar2019!$A$2:$T$437,11,FALSE)</f>
        <v>5.712577048</v>
      </c>
      <c r="Z250" s="1">
        <f>VLOOKUP($B250,traits_by_species_Mar2019!$A$2:$T$437,12,FALSE)</f>
        <v>15.12030665</v>
      </c>
      <c r="AA250" s="3">
        <f>VLOOKUP($B250,traits_by_species_Mar2019!$A$2:$T$437,13,FALSE)</f>
        <v>10</v>
      </c>
      <c r="AB250" s="1" t="str">
        <f>VLOOKUP($B250,traits_by_species_Mar2019!$A$2:$T$437,14,FALSE)</f>
        <v>Bathypelagic</v>
      </c>
      <c r="AC250" s="1" t="str">
        <f>VLOOKUP($B250,traits_by_species_Mar2019!$A$2:$T$437,15,FALSE)</f>
        <v>Lanternfish</v>
      </c>
      <c r="AD250" s="1">
        <f>VLOOKUP($B250,traits_by_species_Mar2019!$A$2:$T$437,16,FALSE)</f>
        <v>0</v>
      </c>
      <c r="AE250" s="1" t="str">
        <f>VLOOKUP($B250,traits_by_species_Mar2019!$A$2:$T$437,17,FALSE)</f>
        <v>Pelagic</v>
      </c>
      <c r="AF250" s="1" t="str">
        <f>VLOOKUP($B250,traits_by_species_Mar2019!$A$2:$T$437,18,FALSE)</f>
        <v>Myctophiformes</v>
      </c>
      <c r="AG250" s="1" t="str">
        <f>VLOOKUP($B250,traits_by_species_Mar2019!$A$2:$T$437,19,FALSE)</f>
        <v>Other</v>
      </c>
      <c r="AH250" s="1" t="str">
        <f>VLOOKUP($B250,traits_by_species_Mar2019!$A$2:$T$437,20,FALSE)</f>
        <v>Pelagic</v>
      </c>
      <c r="AI250" s="1">
        <f>IF(ISNA(VLOOKUP($B250,traits_by_species_Mar2019!$A$2:$T$437,13,FALSE)),L250,VLOOKUP($B250,traits_by_species_Mar2019!$A$2:$T$437,13,FALSE))</f>
        <v>10</v>
      </c>
    </row>
    <row r="251" spans="1:35" hidden="1" x14ac:dyDescent="0.25">
      <c r="A251">
        <v>101172</v>
      </c>
      <c r="B251" t="s">
        <v>827</v>
      </c>
      <c r="C251" t="s">
        <v>51</v>
      </c>
      <c r="D251" t="s">
        <v>19</v>
      </c>
      <c r="E251" t="s">
        <v>20</v>
      </c>
      <c r="F251" t="s">
        <v>828</v>
      </c>
      <c r="G251" t="s">
        <v>829</v>
      </c>
      <c r="H251" t="s">
        <v>830</v>
      </c>
      <c r="I251" t="s">
        <v>831</v>
      </c>
      <c r="J251" t="s">
        <v>33</v>
      </c>
      <c r="K251" t="s">
        <v>832</v>
      </c>
      <c r="L251">
        <v>50</v>
      </c>
      <c r="M251">
        <v>1.3</v>
      </c>
      <c r="N251">
        <v>1.1100000000000001E-3</v>
      </c>
      <c r="O251">
        <v>3.141</v>
      </c>
      <c r="P251" t="s">
        <v>35</v>
      </c>
      <c r="Q251" t="s">
        <v>73</v>
      </c>
      <c r="R251" t="s">
        <v>1682</v>
      </c>
      <c r="S251" s="1">
        <f>VLOOKUP($B251,traits_by_species_Mar2019!$A$2:$T$437,5,FALSE)</f>
        <v>24.884100839999999</v>
      </c>
      <c r="T251" s="1">
        <f>VLOOKUP($B251,traits_by_species_Mar2019!$A$2:$T$437,6,FALSE)</f>
        <v>0.22254928700000001</v>
      </c>
      <c r="U251" s="1">
        <f>VLOOKUP($B251,traits_by_species_Mar2019!$A$2:$T$437,7,FALSE)</f>
        <v>146.257768</v>
      </c>
      <c r="V251" s="1">
        <f>VLOOKUP($B251,traits_by_species_Mar2019!$A$2:$T$437,8,FALSE)</f>
        <v>8.161819822</v>
      </c>
      <c r="W251" s="1">
        <f>VLOOKUP($B251,traits_by_species_Mar2019!$A$2:$T$437,9,FALSE)</f>
        <v>3.1914735649999999</v>
      </c>
      <c r="X251" s="1">
        <f>VLOOKUP($B251,traits_by_species_Mar2019!$A$2:$T$437,10,FALSE)</f>
        <v>0.55948957600000004</v>
      </c>
      <c r="Y251" s="1">
        <f>VLOOKUP($B251,traits_by_species_Mar2019!$A$2:$T$437,11,FALSE)</f>
        <v>14.61529221</v>
      </c>
      <c r="Z251" s="1">
        <f>VLOOKUP($B251,traits_by_species_Mar2019!$A$2:$T$437,12,FALSE)</f>
        <v>15.475581999999999</v>
      </c>
      <c r="AA251" s="3">
        <f>VLOOKUP($B251,traits_by_species_Mar2019!$A$2:$T$437,13,FALSE)</f>
        <v>39</v>
      </c>
      <c r="AB251" s="1" t="str">
        <f>VLOOKUP($B251,traits_by_species_Mar2019!$A$2:$T$437,14,FALSE)</f>
        <v>Demersal</v>
      </c>
      <c r="AC251" s="1" t="str">
        <f>VLOOKUP($B251,traits_by_species_Mar2019!$A$2:$T$437,15,FALSE)</f>
        <v>European river lamprey</v>
      </c>
      <c r="AD251" s="1" t="str">
        <f>VLOOKUP($B251,traits_by_species_Mar2019!$A$2:$T$437,16,FALSE)</f>
        <v>Demersal</v>
      </c>
      <c r="AE251" s="1" t="str">
        <f>VLOOKUP($B251,traits_by_species_Mar2019!$A$2:$T$437,17,FALSE)</f>
        <v>Demersal</v>
      </c>
      <c r="AF251" s="1" t="str">
        <f>VLOOKUP($B251,traits_by_species_Mar2019!$A$2:$T$437,18,FALSE)</f>
        <v>Petromyzontiformes</v>
      </c>
      <c r="AG251" s="1" t="str">
        <f>VLOOKUP($B251,traits_by_species_Mar2019!$A$2:$T$437,19,FALSE)</f>
        <v>Other</v>
      </c>
      <c r="AH251" s="1" t="str">
        <f>VLOOKUP($B251,traits_by_species_Mar2019!$A$2:$T$437,20,FALSE)</f>
        <v>Demersal</v>
      </c>
      <c r="AI251" s="1">
        <f>IF(ISNA(VLOOKUP($B251,traits_by_species_Mar2019!$A$2:$T$437,13,FALSE)),L251,VLOOKUP($B251,traits_by_species_Mar2019!$A$2:$T$437,13,FALSE))</f>
        <v>39</v>
      </c>
    </row>
    <row r="252" spans="1:35" hidden="1" x14ac:dyDescent="0.25">
      <c r="A252">
        <v>125781</v>
      </c>
      <c r="B252" t="s">
        <v>833</v>
      </c>
      <c r="C252" t="s">
        <v>834</v>
      </c>
      <c r="D252" t="s">
        <v>19</v>
      </c>
      <c r="E252" t="s">
        <v>20</v>
      </c>
      <c r="F252" t="s">
        <v>21</v>
      </c>
      <c r="G252" t="s">
        <v>125</v>
      </c>
      <c r="H252" t="s">
        <v>126</v>
      </c>
      <c r="I252" t="s">
        <v>833</v>
      </c>
      <c r="J252" t="s">
        <v>24</v>
      </c>
      <c r="K252" t="s">
        <v>25</v>
      </c>
      <c r="L252">
        <v>6.5</v>
      </c>
      <c r="M252">
        <v>0</v>
      </c>
      <c r="N252">
        <v>2.87E-2</v>
      </c>
      <c r="O252">
        <v>3</v>
      </c>
      <c r="P252" t="s">
        <v>61</v>
      </c>
      <c r="Q252" t="s">
        <v>27</v>
      </c>
      <c r="R252" t="s">
        <v>1682</v>
      </c>
      <c r="S252" s="7">
        <f>S253</f>
        <v>8.7499225040000006</v>
      </c>
      <c r="T252" s="7">
        <f t="shared" ref="T252:AI252" si="60">T253</f>
        <v>0.70198307800000004</v>
      </c>
      <c r="U252" s="7">
        <f t="shared" si="60"/>
        <v>6.998484994</v>
      </c>
      <c r="V252" s="7">
        <f t="shared" si="60"/>
        <v>3.7740616949999999</v>
      </c>
      <c r="W252" s="7">
        <f t="shared" si="60"/>
        <v>1.083017178</v>
      </c>
      <c r="X252" s="7">
        <f t="shared" si="60"/>
        <v>1.336621101</v>
      </c>
      <c r="Y252" s="7">
        <f t="shared" si="60"/>
        <v>5.4452076470000002</v>
      </c>
      <c r="Z252" s="7">
        <f t="shared" si="60"/>
        <v>17.923995210000001</v>
      </c>
      <c r="AA252" s="7">
        <f t="shared" si="60"/>
        <v>7</v>
      </c>
      <c r="AB252" s="7" t="str">
        <f t="shared" si="60"/>
        <v>Demersal</v>
      </c>
      <c r="AC252" s="7" t="s">
        <v>2128</v>
      </c>
      <c r="AD252" s="7">
        <f t="shared" si="60"/>
        <v>0</v>
      </c>
      <c r="AE252" s="7" t="str">
        <f t="shared" si="60"/>
        <v>Demersal</v>
      </c>
      <c r="AF252" s="7" t="str">
        <f t="shared" si="60"/>
        <v>Gobiesociformes</v>
      </c>
      <c r="AG252" s="7" t="str">
        <f t="shared" si="60"/>
        <v>Other</v>
      </c>
      <c r="AH252" s="7" t="str">
        <f t="shared" si="60"/>
        <v>Demersal</v>
      </c>
      <c r="AI252" s="7">
        <f t="shared" si="60"/>
        <v>7</v>
      </c>
    </row>
    <row r="253" spans="1:35" hidden="1" x14ac:dyDescent="0.25">
      <c r="A253">
        <v>126518</v>
      </c>
      <c r="B253" t="s">
        <v>835</v>
      </c>
      <c r="C253" t="s">
        <v>262</v>
      </c>
      <c r="D253" t="s">
        <v>19</v>
      </c>
      <c r="E253" t="s">
        <v>20</v>
      </c>
      <c r="F253" t="s">
        <v>21</v>
      </c>
      <c r="G253" t="s">
        <v>125</v>
      </c>
      <c r="H253" t="s">
        <v>126</v>
      </c>
      <c r="I253" t="s">
        <v>833</v>
      </c>
      <c r="J253" t="s">
        <v>33</v>
      </c>
      <c r="K253" t="s">
        <v>836</v>
      </c>
      <c r="L253">
        <v>6.5</v>
      </c>
      <c r="M253">
        <v>0.7</v>
      </c>
      <c r="N253">
        <v>2.87E-2</v>
      </c>
      <c r="O253">
        <v>3</v>
      </c>
      <c r="P253" t="s">
        <v>35</v>
      </c>
      <c r="Q253" t="s">
        <v>27</v>
      </c>
      <c r="R253" t="s">
        <v>1682</v>
      </c>
      <c r="S253" s="1">
        <f>VLOOKUP($B253,traits_by_species_Mar2019!$A$2:$T$437,5,FALSE)</f>
        <v>8.7499225040000006</v>
      </c>
      <c r="T253" s="1">
        <f>VLOOKUP($B253,traits_by_species_Mar2019!$A$2:$T$437,6,FALSE)</f>
        <v>0.70198307800000004</v>
      </c>
      <c r="U253" s="1">
        <f>VLOOKUP($B253,traits_by_species_Mar2019!$A$2:$T$437,7,FALSE)</f>
        <v>6.998484994</v>
      </c>
      <c r="V253" s="1">
        <f>VLOOKUP($B253,traits_by_species_Mar2019!$A$2:$T$437,8,FALSE)</f>
        <v>3.7740616949999999</v>
      </c>
      <c r="W253" s="1">
        <f>VLOOKUP($B253,traits_by_species_Mar2019!$A$2:$T$437,9,FALSE)</f>
        <v>1.083017178</v>
      </c>
      <c r="X253" s="1">
        <f>VLOOKUP($B253,traits_by_species_Mar2019!$A$2:$T$437,10,FALSE)</f>
        <v>1.336621101</v>
      </c>
      <c r="Y253" s="1">
        <f>VLOOKUP($B253,traits_by_species_Mar2019!$A$2:$T$437,11,FALSE)</f>
        <v>5.4452076470000002</v>
      </c>
      <c r="Z253" s="1">
        <f>VLOOKUP($B253,traits_by_species_Mar2019!$A$2:$T$437,12,FALSE)</f>
        <v>17.923995210000001</v>
      </c>
      <c r="AA253" s="3">
        <f>VLOOKUP($B253,traits_by_species_Mar2019!$A$2:$T$437,13,FALSE)</f>
        <v>7</v>
      </c>
      <c r="AB253" s="1" t="str">
        <f>VLOOKUP($B253,traits_by_species_Mar2019!$A$2:$T$437,14,FALSE)</f>
        <v>Demersal</v>
      </c>
      <c r="AC253" s="1" t="str">
        <f>VLOOKUP($B253,traits_by_species_Mar2019!$A$2:$T$437,15,FALSE)</f>
        <v>Shore clingfish</v>
      </c>
      <c r="AD253" s="1">
        <f>VLOOKUP($B253,traits_by_species_Mar2019!$A$2:$T$437,16,FALSE)</f>
        <v>0</v>
      </c>
      <c r="AE253" s="1" t="str">
        <f>VLOOKUP($B253,traits_by_species_Mar2019!$A$2:$T$437,17,FALSE)</f>
        <v>Demersal</v>
      </c>
      <c r="AF253" s="1" t="str">
        <f>VLOOKUP($B253,traits_by_species_Mar2019!$A$2:$T$437,18,FALSE)</f>
        <v>Gobiesociformes</v>
      </c>
      <c r="AG253" s="1" t="str">
        <f>VLOOKUP($B253,traits_by_species_Mar2019!$A$2:$T$437,19,FALSE)</f>
        <v>Other</v>
      </c>
      <c r="AH253" s="1" t="str">
        <f>VLOOKUP($B253,traits_by_species_Mar2019!$A$2:$T$437,20,FALSE)</f>
        <v>Demersal</v>
      </c>
      <c r="AI253" s="1">
        <f>IF(ISNA(VLOOKUP($B253,traits_by_species_Mar2019!$A$2:$T$437,13,FALSE)),L253,VLOOKUP($B253,traits_by_species_Mar2019!$A$2:$T$437,13,FALSE))</f>
        <v>7</v>
      </c>
    </row>
    <row r="254" spans="1:35" hidden="1" x14ac:dyDescent="0.25">
      <c r="A254">
        <v>126493</v>
      </c>
      <c r="B254" t="s">
        <v>837</v>
      </c>
      <c r="C254" t="s">
        <v>838</v>
      </c>
      <c r="D254" t="s">
        <v>19</v>
      </c>
      <c r="E254" t="s">
        <v>20</v>
      </c>
      <c r="F254" t="s">
        <v>21</v>
      </c>
      <c r="G254" t="s">
        <v>268</v>
      </c>
      <c r="H254" t="s">
        <v>640</v>
      </c>
      <c r="I254" t="s">
        <v>839</v>
      </c>
      <c r="J254" t="s">
        <v>33</v>
      </c>
      <c r="K254" t="s">
        <v>840</v>
      </c>
      <c r="L254">
        <v>44</v>
      </c>
      <c r="M254">
        <v>2.35</v>
      </c>
      <c r="N254">
        <v>8.9999999999999998E-4</v>
      </c>
      <c r="O254">
        <v>3.54</v>
      </c>
      <c r="P254" t="s">
        <v>35</v>
      </c>
      <c r="Q254" t="s">
        <v>27</v>
      </c>
      <c r="R254" t="s">
        <v>1682</v>
      </c>
      <c r="S254" s="1">
        <f>VLOOKUP($B254,traits_by_species_Mar2019!$A$2:$T$437,5,FALSE)</f>
        <v>42.321497450000003</v>
      </c>
      <c r="T254" s="1">
        <f>VLOOKUP($B254,traits_by_species_Mar2019!$A$2:$T$437,6,FALSE)</f>
        <v>0.23105071999999999</v>
      </c>
      <c r="U254" s="1">
        <f>VLOOKUP($B254,traits_by_species_Mar2019!$A$2:$T$437,7,FALSE)</f>
        <v>799.58860400000003</v>
      </c>
      <c r="V254" s="1">
        <f>VLOOKUP($B254,traits_by_species_Mar2019!$A$2:$T$437,8,FALSE)</f>
        <v>13.971248149999999</v>
      </c>
      <c r="W254" s="1">
        <f>VLOOKUP($B254,traits_by_species_Mar2019!$A$2:$T$437,9,FALSE)</f>
        <v>4.4305249279999996</v>
      </c>
      <c r="X254" s="1">
        <f>VLOOKUP($B254,traits_by_species_Mar2019!$A$2:$T$437,10,FALSE)</f>
        <v>0.40550978599999998</v>
      </c>
      <c r="Y254" s="1">
        <f>VLOOKUP($B254,traits_by_species_Mar2019!$A$2:$T$437,11,FALSE)</f>
        <v>27.526176280000001</v>
      </c>
      <c r="Z254" s="1">
        <f>VLOOKUP($B254,traits_by_species_Mar2019!$A$2:$T$437,12,FALSE)</f>
        <v>18.697251229999999</v>
      </c>
      <c r="AA254" s="3">
        <f>VLOOKUP($B254,traits_by_species_Mar2019!$A$2:$T$437,13,FALSE)</f>
        <v>27</v>
      </c>
      <c r="AB254" s="1" t="str">
        <f>VLOOKUP($B254,traits_by_species_Mar2019!$A$2:$T$437,14,FALSE)</f>
        <v>Benthopelagic</v>
      </c>
      <c r="AC254" s="1" t="str">
        <f>VLOOKUP($B254,traits_by_species_Mar2019!$A$2:$T$437,15,FALSE)</f>
        <v>North Atlantic codling</v>
      </c>
      <c r="AD254" s="1">
        <f>VLOOKUP($B254,traits_by_species_Mar2019!$A$2:$T$437,16,FALSE)</f>
        <v>0</v>
      </c>
      <c r="AE254" s="1" t="str">
        <f>VLOOKUP($B254,traits_by_species_Mar2019!$A$2:$T$437,17,FALSE)</f>
        <v>Demersal</v>
      </c>
      <c r="AF254" s="1" t="str">
        <f>VLOOKUP($B254,traits_by_species_Mar2019!$A$2:$T$437,18,FALSE)</f>
        <v>Gadiformes</v>
      </c>
      <c r="AG254" s="1" t="str">
        <f>VLOOKUP($B254,traits_by_species_Mar2019!$A$2:$T$437,19,FALSE)</f>
        <v>Gadiformes</v>
      </c>
      <c r="AH254" s="1" t="str">
        <f>VLOOKUP($B254,traits_by_species_Mar2019!$A$2:$T$437,20,FALSE)</f>
        <v>Demersal</v>
      </c>
      <c r="AI254" s="1">
        <f>IF(ISNA(VLOOKUP($B254,traits_by_species_Mar2019!$A$2:$T$437,13,FALSE)),L254,VLOOKUP($B254,traits_by_species_Mar2019!$A$2:$T$437,13,FALSE))</f>
        <v>27</v>
      </c>
    </row>
    <row r="255" spans="1:35" hidden="1" x14ac:dyDescent="0.25">
      <c r="A255">
        <v>127088</v>
      </c>
      <c r="B255" t="s">
        <v>841</v>
      </c>
      <c r="C255" t="s">
        <v>842</v>
      </c>
      <c r="D255" t="s">
        <v>19</v>
      </c>
      <c r="E255" t="s">
        <v>20</v>
      </c>
      <c r="F255" t="s">
        <v>21</v>
      </c>
      <c r="G255" t="s">
        <v>30</v>
      </c>
      <c r="H255" t="s">
        <v>116</v>
      </c>
      <c r="I255" t="s">
        <v>843</v>
      </c>
      <c r="J255" t="s">
        <v>33</v>
      </c>
      <c r="K255" t="s">
        <v>844</v>
      </c>
      <c r="L255">
        <v>210</v>
      </c>
      <c r="M255">
        <v>2.54</v>
      </c>
      <c r="N255">
        <v>4.0499999999999998E-4</v>
      </c>
      <c r="O255">
        <v>3.1225999999999998</v>
      </c>
      <c r="P255" t="s">
        <v>35</v>
      </c>
      <c r="Q255" t="s">
        <v>27</v>
      </c>
      <c r="R255" t="s">
        <v>1682</v>
      </c>
      <c r="S255" s="1">
        <f>VLOOKUP($B255,traits_by_species_Mar2019!$A$2:$T$437,5,FALSE)</f>
        <v>153.40230149999999</v>
      </c>
      <c r="T255" s="1">
        <f>VLOOKUP($B255,traits_by_species_Mar2019!$A$2:$T$437,6,FALSE)</f>
        <v>0.233192075</v>
      </c>
      <c r="U255" s="1">
        <f>VLOOKUP($B255,traits_by_species_Mar2019!$A$2:$T$437,7,FALSE)</f>
        <v>6630.8252890000003</v>
      </c>
      <c r="V255" s="1">
        <f>VLOOKUP($B255,traits_by_species_Mar2019!$A$2:$T$437,8,FALSE)</f>
        <v>11.91314569</v>
      </c>
      <c r="W255" s="1">
        <f>VLOOKUP($B255,traits_by_species_Mar2019!$A$2:$T$437,9,FALSE)</f>
        <v>2.8997069299999998</v>
      </c>
      <c r="X255" s="1">
        <f>VLOOKUP($B255,traits_by_species_Mar2019!$A$2:$T$437,10,FALSE)</f>
        <v>0.32219782499999999</v>
      </c>
      <c r="Y255" s="1">
        <f>VLOOKUP($B255,traits_by_species_Mar2019!$A$2:$T$437,11,FALSE)</f>
        <v>70.048717620000005</v>
      </c>
      <c r="Z255" s="1">
        <f>VLOOKUP($B255,traits_by_species_Mar2019!$A$2:$T$437,12,FALSE)</f>
        <v>11.84278688</v>
      </c>
      <c r="AA255" s="3">
        <f>VLOOKUP($B255,traits_by_species_Mar2019!$A$2:$T$437,13,FALSE)</f>
        <v>178</v>
      </c>
      <c r="AB255" s="1" t="str">
        <f>VLOOKUP($B255,traits_by_species_Mar2019!$A$2:$T$437,14,FALSE)</f>
        <v>Benthopelagic</v>
      </c>
      <c r="AC255" s="1" t="str">
        <f>VLOOKUP($B255,traits_by_species_Mar2019!$A$2:$T$437,15,FALSE)</f>
        <v>Silver scabbardfish</v>
      </c>
      <c r="AD255" s="1">
        <f>VLOOKUP($B255,traits_by_species_Mar2019!$A$2:$T$437,16,FALSE)</f>
        <v>0</v>
      </c>
      <c r="AE255" s="1" t="str">
        <f>VLOOKUP($B255,traits_by_species_Mar2019!$A$2:$T$437,17,FALSE)</f>
        <v>Demersal</v>
      </c>
      <c r="AF255" s="1" t="str">
        <f>VLOOKUP($B255,traits_by_species_Mar2019!$A$2:$T$437,18,FALSE)</f>
        <v>Perciformes</v>
      </c>
      <c r="AG255" s="1" t="str">
        <f>VLOOKUP($B255,traits_by_species_Mar2019!$A$2:$T$437,19,FALSE)</f>
        <v>Other</v>
      </c>
      <c r="AH255" s="1" t="str">
        <f>VLOOKUP($B255,traits_by_species_Mar2019!$A$2:$T$437,20,FALSE)</f>
        <v>Demersal</v>
      </c>
      <c r="AI255" s="1">
        <f>IF(ISNA(VLOOKUP($B255,traits_by_species_Mar2019!$A$2:$T$437,13,FALSE)),L255,VLOOKUP($B255,traits_by_species_Mar2019!$A$2:$T$437,13,FALSE))</f>
        <v>178</v>
      </c>
    </row>
    <row r="256" spans="1:35" hidden="1" x14ac:dyDescent="0.25">
      <c r="A256">
        <v>127145</v>
      </c>
      <c r="B256" t="s">
        <v>845</v>
      </c>
      <c r="C256" t="s">
        <v>29</v>
      </c>
      <c r="D256" t="s">
        <v>19</v>
      </c>
      <c r="E256" t="s">
        <v>20</v>
      </c>
      <c r="F256" t="s">
        <v>21</v>
      </c>
      <c r="G256" t="s">
        <v>163</v>
      </c>
      <c r="H256" t="s">
        <v>846</v>
      </c>
      <c r="I256" t="s">
        <v>847</v>
      </c>
      <c r="J256" t="s">
        <v>33</v>
      </c>
      <c r="K256" t="s">
        <v>848</v>
      </c>
      <c r="L256">
        <v>40</v>
      </c>
      <c r="M256">
        <v>1.5</v>
      </c>
      <c r="N256">
        <v>4.5999999999999999E-3</v>
      </c>
      <c r="O256">
        <v>3.13</v>
      </c>
      <c r="P256" t="s">
        <v>35</v>
      </c>
      <c r="Q256" t="s">
        <v>27</v>
      </c>
      <c r="R256" t="s">
        <v>1682</v>
      </c>
      <c r="S256" s="1">
        <f>VLOOKUP($B256,traits_by_species_Mar2019!$A$2:$T$437,5,FALSE)</f>
        <v>37.258423909999998</v>
      </c>
      <c r="T256" s="1">
        <f>VLOOKUP($B256,traits_by_species_Mar2019!$A$2:$T$437,6,FALSE)</f>
        <v>0.18675539599999999</v>
      </c>
      <c r="U256" s="1">
        <f>VLOOKUP($B256,traits_by_species_Mar2019!$A$2:$T$437,7,FALSE)</f>
        <v>496.36283900000001</v>
      </c>
      <c r="V256" s="1">
        <f>VLOOKUP($B256,traits_by_species_Mar2019!$A$2:$T$437,8,FALSE)</f>
        <v>11.549987789999999</v>
      </c>
      <c r="W256" s="1">
        <f>VLOOKUP($B256,traits_by_species_Mar2019!$A$2:$T$437,9,FALSE)</f>
        <v>2.5625693960000002</v>
      </c>
      <c r="X256" s="1">
        <f>VLOOKUP($B256,traits_by_species_Mar2019!$A$2:$T$437,10,FALSE)</f>
        <v>0.38213757799999998</v>
      </c>
      <c r="Y256" s="1">
        <f>VLOOKUP($B256,traits_by_species_Mar2019!$A$2:$T$437,11,FALSE)</f>
        <v>15.919159609999999</v>
      </c>
      <c r="Z256" s="1">
        <f>VLOOKUP($B256,traits_by_species_Mar2019!$A$2:$T$437,12,FALSE)</f>
        <v>13.96311307</v>
      </c>
      <c r="AA256" s="3">
        <f>VLOOKUP($B256,traits_by_species_Mar2019!$A$2:$T$437,13,FALSE)</f>
        <v>54</v>
      </c>
      <c r="AB256" s="1" t="str">
        <f>VLOOKUP($B256,traits_by_species_Mar2019!$A$2:$T$437,14,FALSE)</f>
        <v>Demersal</v>
      </c>
      <c r="AC256" s="1" t="str">
        <f>VLOOKUP($B256,traits_by_species_Mar2019!$A$2:$T$437,15,FALSE)</f>
        <v>Four spot megrim</v>
      </c>
      <c r="AD256" s="1">
        <f>VLOOKUP($B256,traits_by_species_Mar2019!$A$2:$T$437,16,FALSE)</f>
        <v>0</v>
      </c>
      <c r="AE256" s="1" t="str">
        <f>VLOOKUP($B256,traits_by_species_Mar2019!$A$2:$T$437,17,FALSE)</f>
        <v>Demersal</v>
      </c>
      <c r="AF256" s="1" t="str">
        <f>VLOOKUP($B256,traits_by_species_Mar2019!$A$2:$T$437,18,FALSE)</f>
        <v>Pleuronectiformes</v>
      </c>
      <c r="AG256" s="1" t="str">
        <f>VLOOKUP($B256,traits_by_species_Mar2019!$A$2:$T$437,19,FALSE)</f>
        <v>Pleuronectiformes</v>
      </c>
      <c r="AH256" s="1" t="str">
        <f>VLOOKUP($B256,traits_by_species_Mar2019!$A$2:$T$437,20,FALSE)</f>
        <v>Demersal</v>
      </c>
      <c r="AI256" s="1">
        <f>IF(ISNA(VLOOKUP($B256,traits_by_species_Mar2019!$A$2:$T$437,13,FALSE)),L256,VLOOKUP($B256,traits_by_species_Mar2019!$A$2:$T$437,13,FALSE))</f>
        <v>54</v>
      </c>
    </row>
    <row r="257" spans="1:35" hidden="1" x14ac:dyDescent="0.25">
      <c r="A257">
        <v>127146</v>
      </c>
      <c r="B257" t="s">
        <v>849</v>
      </c>
      <c r="C257" t="s">
        <v>169</v>
      </c>
      <c r="D257" t="s">
        <v>19</v>
      </c>
      <c r="E257" t="s">
        <v>20</v>
      </c>
      <c r="F257" t="s">
        <v>21</v>
      </c>
      <c r="G257" t="s">
        <v>163</v>
      </c>
      <c r="H257" t="s">
        <v>846</v>
      </c>
      <c r="I257" t="s">
        <v>847</v>
      </c>
      <c r="J257" t="s">
        <v>33</v>
      </c>
      <c r="K257" t="s">
        <v>850</v>
      </c>
      <c r="L257">
        <v>60</v>
      </c>
      <c r="M257">
        <v>1.9</v>
      </c>
      <c r="N257">
        <v>4.3E-3</v>
      </c>
      <c r="O257">
        <v>3.13</v>
      </c>
      <c r="P257" t="s">
        <v>35</v>
      </c>
      <c r="Q257" t="s">
        <v>73</v>
      </c>
      <c r="R257" t="s">
        <v>1682</v>
      </c>
      <c r="S257" s="1">
        <f>VLOOKUP($B257,traits_by_species_Mar2019!$A$2:$T$437,5,FALSE)</f>
        <v>51.225058230000002</v>
      </c>
      <c r="T257" s="1">
        <f>VLOOKUP($B257,traits_by_species_Mar2019!$A$2:$T$437,6,FALSE)</f>
        <v>0.15485375300000001</v>
      </c>
      <c r="U257" s="1">
        <f>VLOOKUP($B257,traits_by_species_Mar2019!$A$2:$T$437,7,FALSE)</f>
        <v>1150.8763670000001</v>
      </c>
      <c r="V257" s="1">
        <f>VLOOKUP($B257,traits_by_species_Mar2019!$A$2:$T$437,8,FALSE)</f>
        <v>13.14004585</v>
      </c>
      <c r="W257" s="1">
        <f>VLOOKUP($B257,traits_by_species_Mar2019!$A$2:$T$437,9,FALSE)</f>
        <v>2.7080409589999999</v>
      </c>
      <c r="X257" s="1">
        <f>VLOOKUP($B257,traits_by_species_Mar2019!$A$2:$T$437,10,FALSE)</f>
        <v>0.30167928599999999</v>
      </c>
      <c r="Y257" s="1">
        <f>VLOOKUP($B257,traits_by_species_Mar2019!$A$2:$T$437,11,FALSE)</f>
        <v>20.249968719999998</v>
      </c>
      <c r="Z257" s="1">
        <f>VLOOKUP($B257,traits_by_species_Mar2019!$A$2:$T$437,12,FALSE)</f>
        <v>10.378863190000001</v>
      </c>
      <c r="AA257" s="3">
        <f>VLOOKUP($B257,traits_by_species_Mar2019!$A$2:$T$437,13,FALSE)</f>
        <v>65</v>
      </c>
      <c r="AB257" s="1" t="str">
        <f>VLOOKUP($B257,traits_by_species_Mar2019!$A$2:$T$437,14,FALSE)</f>
        <v>Bathydemersal</v>
      </c>
      <c r="AC257" s="1" t="str">
        <f>VLOOKUP($B257,traits_by_species_Mar2019!$A$2:$T$437,15,FALSE)</f>
        <v>Megrim</v>
      </c>
      <c r="AD257" s="1" t="str">
        <f>VLOOKUP($B257,traits_by_species_Mar2019!$A$2:$T$437,16,FALSE)</f>
        <v>Demersal</v>
      </c>
      <c r="AE257" s="1" t="str">
        <f>VLOOKUP($B257,traits_by_species_Mar2019!$A$2:$T$437,17,FALSE)</f>
        <v>Demersal</v>
      </c>
      <c r="AF257" s="1" t="str">
        <f>VLOOKUP($B257,traits_by_species_Mar2019!$A$2:$T$437,18,FALSE)</f>
        <v>Pleuronectiformes</v>
      </c>
      <c r="AG257" s="1" t="str">
        <f>VLOOKUP($B257,traits_by_species_Mar2019!$A$2:$T$437,19,FALSE)</f>
        <v>Pleuronectiformes</v>
      </c>
      <c r="AH257" s="1" t="str">
        <f>VLOOKUP($B257,traits_by_species_Mar2019!$A$2:$T$437,20,FALSE)</f>
        <v>Demersal</v>
      </c>
      <c r="AI257" s="1">
        <f>IF(ISNA(VLOOKUP($B257,traits_by_species_Mar2019!$A$2:$T$437,13,FALSE)),L257,VLOOKUP($B257,traits_by_species_Mar2019!$A$2:$T$437,13,FALSE))</f>
        <v>65</v>
      </c>
    </row>
    <row r="258" spans="1:35" hidden="1" x14ac:dyDescent="0.25">
      <c r="A258">
        <v>126179</v>
      </c>
      <c r="B258" t="s">
        <v>851</v>
      </c>
      <c r="C258" t="s">
        <v>852</v>
      </c>
      <c r="D258" t="s">
        <v>19</v>
      </c>
      <c r="E258" t="s">
        <v>20</v>
      </c>
      <c r="F258" t="s">
        <v>21</v>
      </c>
      <c r="G258" t="s">
        <v>52</v>
      </c>
      <c r="H258" t="s">
        <v>364</v>
      </c>
      <c r="I258" t="s">
        <v>851</v>
      </c>
      <c r="J258" t="s">
        <v>24</v>
      </c>
      <c r="K258" t="s">
        <v>25</v>
      </c>
      <c r="L258">
        <v>20</v>
      </c>
      <c r="M258">
        <v>0</v>
      </c>
      <c r="N258">
        <v>9.4435149999999995E-3</v>
      </c>
      <c r="O258">
        <v>3.1</v>
      </c>
      <c r="P258" t="s">
        <v>61</v>
      </c>
      <c r="Q258" t="s">
        <v>27</v>
      </c>
      <c r="R258" t="s">
        <v>1682</v>
      </c>
      <c r="S258" s="7">
        <f>AVERAGE(S259:S260)</f>
        <v>21.387251775000003</v>
      </c>
      <c r="T258" s="7">
        <f t="shared" ref="T258:AI258" si="61">AVERAGE(T259:T260)</f>
        <v>0.385791208</v>
      </c>
      <c r="U258" s="7">
        <f t="shared" si="61"/>
        <v>122.60632482</v>
      </c>
      <c r="V258" s="7">
        <f t="shared" si="61"/>
        <v>8.2822689409999999</v>
      </c>
      <c r="W258" s="7">
        <f t="shared" si="61"/>
        <v>2.5795037159999996</v>
      </c>
      <c r="X258" s="7">
        <f t="shared" si="61"/>
        <v>0.65569533599999996</v>
      </c>
      <c r="Y258" s="7">
        <f t="shared" si="61"/>
        <v>12.86218251</v>
      </c>
      <c r="Z258" s="7">
        <f t="shared" si="61"/>
        <v>17.731101725000002</v>
      </c>
      <c r="AA258" s="7">
        <f t="shared" si="61"/>
        <v>18.5</v>
      </c>
      <c r="AB258" s="7" t="str">
        <f>AB259</f>
        <v>Demersal</v>
      </c>
      <c r="AC258" s="7" t="s">
        <v>2139</v>
      </c>
      <c r="AD258" s="7">
        <f t="shared" ref="AD258:AH258" si="62">AD259</f>
        <v>0</v>
      </c>
      <c r="AE258" s="7" t="str">
        <f t="shared" si="62"/>
        <v>Demersal</v>
      </c>
      <c r="AF258" s="7" t="str">
        <f t="shared" si="62"/>
        <v>Scorpaeniformes</v>
      </c>
      <c r="AG258" s="7" t="str">
        <f t="shared" si="62"/>
        <v>Scorpaeniformes</v>
      </c>
      <c r="AH258" s="7" t="str">
        <f t="shared" si="62"/>
        <v>Demersal</v>
      </c>
      <c r="AI258" s="7">
        <f t="shared" si="61"/>
        <v>18.5</v>
      </c>
    </row>
    <row r="259" spans="1:35" hidden="1" x14ac:dyDescent="0.25">
      <c r="A259">
        <v>127264</v>
      </c>
      <c r="B259" t="s">
        <v>853</v>
      </c>
      <c r="C259" t="s">
        <v>854</v>
      </c>
      <c r="D259" t="s">
        <v>19</v>
      </c>
      <c r="E259" t="s">
        <v>20</v>
      </c>
      <c r="F259" t="s">
        <v>21</v>
      </c>
      <c r="G259" t="s">
        <v>52</v>
      </c>
      <c r="H259" t="s">
        <v>364</v>
      </c>
      <c r="I259" t="s">
        <v>851</v>
      </c>
      <c r="J259" t="s">
        <v>33</v>
      </c>
      <c r="K259" t="s">
        <v>855</v>
      </c>
      <c r="L259">
        <v>20</v>
      </c>
      <c r="M259">
        <v>1.78</v>
      </c>
      <c r="N259">
        <v>9.7999999999999997E-3</v>
      </c>
      <c r="O259">
        <v>3.1</v>
      </c>
      <c r="P259" t="s">
        <v>35</v>
      </c>
      <c r="Q259" t="s">
        <v>27</v>
      </c>
      <c r="R259" t="s">
        <v>1682</v>
      </c>
      <c r="S259" s="1">
        <f>VLOOKUP($B259,traits_by_species_Mar2019!$A$2:$T$437,5,FALSE)</f>
        <v>18.223596690000001</v>
      </c>
      <c r="T259" s="1">
        <f>VLOOKUP($B259,traits_by_species_Mar2019!$A$2:$T$437,6,FALSE)</f>
        <v>0.40976361100000003</v>
      </c>
      <c r="U259" s="1">
        <f>VLOOKUP($B259,traits_by_species_Mar2019!$A$2:$T$437,7,FALSE)</f>
        <v>76.422170140000006</v>
      </c>
      <c r="V259" s="1">
        <f>VLOOKUP($B259,traits_by_species_Mar2019!$A$2:$T$437,8,FALSE)</f>
        <v>7.6463393230000003</v>
      </c>
      <c r="W259" s="1">
        <f>VLOOKUP($B259,traits_by_species_Mar2019!$A$2:$T$437,9,FALSE)</f>
        <v>2.3866730989999998</v>
      </c>
      <c r="X259" s="1">
        <f>VLOOKUP($B259,traits_by_species_Mar2019!$A$2:$T$437,10,FALSE)</f>
        <v>0.71466363300000002</v>
      </c>
      <c r="Y259" s="1">
        <f>VLOOKUP($B259,traits_by_species_Mar2019!$A$2:$T$437,11,FALSE)</f>
        <v>11.013207749999999</v>
      </c>
      <c r="Z259" s="1">
        <f>VLOOKUP($B259,traits_by_species_Mar2019!$A$2:$T$437,12,FALSE)</f>
        <v>18.652578850000001</v>
      </c>
      <c r="AA259" s="3">
        <f>VLOOKUP($B259,traits_by_species_Mar2019!$A$2:$T$437,13,FALSE)</f>
        <v>17</v>
      </c>
      <c r="AB259" s="1" t="str">
        <f>VLOOKUP($B259,traits_by_species_Mar2019!$A$2:$T$437,14,FALSE)</f>
        <v>Demersal</v>
      </c>
      <c r="AC259" s="1" t="str">
        <f>VLOOKUP($B259,traits_by_species_Mar2019!$A$2:$T$437,15,FALSE)</f>
        <v>Large-scaled gurnard</v>
      </c>
      <c r="AD259" s="1">
        <f>VLOOKUP($B259,traits_by_species_Mar2019!$A$2:$T$437,16,FALSE)</f>
        <v>0</v>
      </c>
      <c r="AE259" s="1" t="str">
        <f>VLOOKUP($B259,traits_by_species_Mar2019!$A$2:$T$437,17,FALSE)</f>
        <v>Demersal</v>
      </c>
      <c r="AF259" s="1" t="str">
        <f>VLOOKUP($B259,traits_by_species_Mar2019!$A$2:$T$437,18,FALSE)</f>
        <v>Scorpaeniformes</v>
      </c>
      <c r="AG259" s="1" t="str">
        <f>VLOOKUP($B259,traits_by_species_Mar2019!$A$2:$T$437,19,FALSE)</f>
        <v>Scorpaeniformes</v>
      </c>
      <c r="AH259" s="1" t="str">
        <f>VLOOKUP($B259,traits_by_species_Mar2019!$A$2:$T$437,20,FALSE)</f>
        <v>Demersal</v>
      </c>
      <c r="AI259" s="1">
        <f>IF(ISNA(VLOOKUP($B259,traits_by_species_Mar2019!$A$2:$T$437,13,FALSE)),L259,VLOOKUP($B259,traits_by_species_Mar2019!$A$2:$T$437,13,FALSE))</f>
        <v>17</v>
      </c>
    </row>
    <row r="260" spans="1:35" hidden="1" x14ac:dyDescent="0.25">
      <c r="A260">
        <v>127265</v>
      </c>
      <c r="B260" t="s">
        <v>856</v>
      </c>
      <c r="C260" t="s">
        <v>857</v>
      </c>
      <c r="D260" t="s">
        <v>19</v>
      </c>
      <c r="E260" t="s">
        <v>20</v>
      </c>
      <c r="F260" t="s">
        <v>21</v>
      </c>
      <c r="G260" t="s">
        <v>52</v>
      </c>
      <c r="H260" t="s">
        <v>364</v>
      </c>
      <c r="I260" t="s">
        <v>851</v>
      </c>
      <c r="J260" t="s">
        <v>33</v>
      </c>
      <c r="K260" t="s">
        <v>858</v>
      </c>
      <c r="L260">
        <v>20</v>
      </c>
      <c r="M260">
        <v>1.77</v>
      </c>
      <c r="N260">
        <v>9.1000000000000004E-3</v>
      </c>
      <c r="O260">
        <v>3.1</v>
      </c>
      <c r="P260" t="s">
        <v>35</v>
      </c>
      <c r="Q260" t="s">
        <v>27</v>
      </c>
      <c r="R260" t="s">
        <v>1682</v>
      </c>
      <c r="S260" s="1">
        <f>VLOOKUP($B260,traits_by_species_Mar2019!$A$2:$T$437,5,FALSE)</f>
        <v>24.550906860000001</v>
      </c>
      <c r="T260" s="1">
        <f>VLOOKUP($B260,traits_by_species_Mar2019!$A$2:$T$437,6,FALSE)</f>
        <v>0.36181880500000002</v>
      </c>
      <c r="U260" s="1">
        <f>VLOOKUP($B260,traits_by_species_Mar2019!$A$2:$T$437,7,FALSE)</f>
        <v>168.7904795</v>
      </c>
      <c r="V260" s="1">
        <f>VLOOKUP($B260,traits_by_species_Mar2019!$A$2:$T$437,8,FALSE)</f>
        <v>8.9181985590000004</v>
      </c>
      <c r="W260" s="1">
        <f>VLOOKUP($B260,traits_by_species_Mar2019!$A$2:$T$437,9,FALSE)</f>
        <v>2.7723343329999999</v>
      </c>
      <c r="X260" s="1">
        <f>VLOOKUP($B260,traits_by_species_Mar2019!$A$2:$T$437,10,FALSE)</f>
        <v>0.59672703900000001</v>
      </c>
      <c r="Y260" s="1">
        <f>VLOOKUP($B260,traits_by_species_Mar2019!$A$2:$T$437,11,FALSE)</f>
        <v>14.711157269999999</v>
      </c>
      <c r="Z260" s="1">
        <f>VLOOKUP($B260,traits_by_species_Mar2019!$A$2:$T$437,12,FALSE)</f>
        <v>16.809624599999999</v>
      </c>
      <c r="AA260" s="3">
        <f>VLOOKUP($B260,traits_by_species_Mar2019!$A$2:$T$437,13,FALSE)</f>
        <v>20</v>
      </c>
      <c r="AB260" s="1" t="str">
        <f>VLOOKUP($B260,traits_by_species_Mar2019!$A$2:$T$437,14,FALSE)</f>
        <v>Demersal</v>
      </c>
      <c r="AC260" s="1" t="str">
        <f>VLOOKUP($B260,traits_by_species_Mar2019!$A$2:$T$437,15,FALSE)</f>
        <v>Spiny gurnard</v>
      </c>
      <c r="AD260" s="1">
        <f>VLOOKUP($B260,traits_by_species_Mar2019!$A$2:$T$437,16,FALSE)</f>
        <v>0</v>
      </c>
      <c r="AE260" s="1" t="str">
        <f>VLOOKUP($B260,traits_by_species_Mar2019!$A$2:$T$437,17,FALSE)</f>
        <v>Demersal</v>
      </c>
      <c r="AF260" s="1" t="str">
        <f>VLOOKUP($B260,traits_by_species_Mar2019!$A$2:$T$437,18,FALSE)</f>
        <v>Scorpaeniformes</v>
      </c>
      <c r="AG260" s="1" t="str">
        <f>VLOOKUP($B260,traits_by_species_Mar2019!$A$2:$T$437,19,FALSE)</f>
        <v>Scorpaeniformes</v>
      </c>
      <c r="AH260" s="1" t="str">
        <f>VLOOKUP($B260,traits_by_species_Mar2019!$A$2:$T$437,20,FALSE)</f>
        <v>Demersal</v>
      </c>
      <c r="AI260" s="1">
        <f>IF(ISNA(VLOOKUP($B260,traits_by_species_Mar2019!$A$2:$T$437,13,FALSE)),L260,VLOOKUP($B260,traits_by_species_Mar2019!$A$2:$T$437,13,FALSE))</f>
        <v>20</v>
      </c>
    </row>
    <row r="261" spans="1:35" hidden="1" x14ac:dyDescent="0.25">
      <c r="A261">
        <v>127191</v>
      </c>
      <c r="B261" t="s">
        <v>859</v>
      </c>
      <c r="C261" t="s">
        <v>324</v>
      </c>
      <c r="D261" t="s">
        <v>19</v>
      </c>
      <c r="E261" t="s">
        <v>20</v>
      </c>
      <c r="F261" t="s">
        <v>21</v>
      </c>
      <c r="G261" t="s">
        <v>52</v>
      </c>
      <c r="H261" t="s">
        <v>53</v>
      </c>
      <c r="I261" t="s">
        <v>860</v>
      </c>
      <c r="J261" t="s">
        <v>33</v>
      </c>
      <c r="K261" t="s">
        <v>861</v>
      </c>
      <c r="L261">
        <v>21</v>
      </c>
      <c r="M261">
        <v>1.64</v>
      </c>
      <c r="N261">
        <v>0.02</v>
      </c>
      <c r="O261">
        <v>2.75</v>
      </c>
      <c r="P261" t="s">
        <v>437</v>
      </c>
      <c r="Q261" t="s">
        <v>27</v>
      </c>
      <c r="R261" t="s">
        <v>1682</v>
      </c>
      <c r="S261" s="1">
        <f>VLOOKUP($B261,traits_by_species_Mar2019!$A$2:$T$437,5,FALSE)</f>
        <v>21.602592909999998</v>
      </c>
      <c r="T261" s="1">
        <f>VLOOKUP($B261,traits_by_species_Mar2019!$A$2:$T$437,6,FALSE)</f>
        <v>0.31055823399999999</v>
      </c>
      <c r="U261" s="1">
        <f>VLOOKUP($B261,traits_by_species_Mar2019!$A$2:$T$437,7,FALSE)</f>
        <v>90.804676689999994</v>
      </c>
      <c r="V261" s="1">
        <f>VLOOKUP($B261,traits_by_species_Mar2019!$A$2:$T$437,8,FALSE)</f>
        <v>7.3346293500000002</v>
      </c>
      <c r="W261" s="1">
        <f>VLOOKUP($B261,traits_by_species_Mar2019!$A$2:$T$437,9,FALSE)</f>
        <v>2.3614287159999998</v>
      </c>
      <c r="X261" s="1">
        <f>VLOOKUP($B261,traits_by_species_Mar2019!$A$2:$T$437,10,FALSE)</f>
        <v>0.581818532</v>
      </c>
      <c r="Y261" s="1">
        <f>VLOOKUP($B261,traits_by_species_Mar2019!$A$2:$T$437,11,FALSE)</f>
        <v>12.437972</v>
      </c>
      <c r="Z261" s="1">
        <f>VLOOKUP($B261,traits_by_species_Mar2019!$A$2:$T$437,12,FALSE)</f>
        <v>10.7041871</v>
      </c>
      <c r="AA261" s="3">
        <f>VLOOKUP($B261,traits_by_species_Mar2019!$A$2:$T$437,13,FALSE)</f>
        <v>12</v>
      </c>
      <c r="AB261" s="1" t="str">
        <f>VLOOKUP($B261,traits_by_species_Mar2019!$A$2:$T$437,14,FALSE)</f>
        <v>Demersal</v>
      </c>
      <c r="AC261" s="1" t="str">
        <f>VLOOKUP($B261,traits_by_species_Mar2019!$A$2:$T$437,15,FALSE)</f>
        <v>Atlantic poacher</v>
      </c>
      <c r="AD261" s="1" t="str">
        <f>VLOOKUP($B261,traits_by_species_Mar2019!$A$2:$T$437,16,FALSE)</f>
        <v>Demersal</v>
      </c>
      <c r="AE261" s="1" t="str">
        <f>VLOOKUP($B261,traits_by_species_Mar2019!$A$2:$T$437,17,FALSE)</f>
        <v>Demersal</v>
      </c>
      <c r="AF261" s="1" t="str">
        <f>VLOOKUP($B261,traits_by_species_Mar2019!$A$2:$T$437,18,FALSE)</f>
        <v>Scorpaeniformes</v>
      </c>
      <c r="AG261" s="1" t="str">
        <f>VLOOKUP($B261,traits_by_species_Mar2019!$A$2:$T$437,19,FALSE)</f>
        <v>Scorpaeniformes</v>
      </c>
      <c r="AH261" s="1" t="str">
        <f>VLOOKUP($B261,traits_by_species_Mar2019!$A$2:$T$437,20,FALSE)</f>
        <v>Demersal</v>
      </c>
      <c r="AI261" s="1">
        <f>IF(ISNA(VLOOKUP($B261,traits_by_species_Mar2019!$A$2:$T$437,13,FALSE)),L261,VLOOKUP($B261,traits_by_species_Mar2019!$A$2:$T$437,13,FALSE))</f>
        <v>12</v>
      </c>
    </row>
    <row r="262" spans="1:35" hidden="1" x14ac:dyDescent="0.25">
      <c r="A262">
        <v>127072</v>
      </c>
      <c r="B262" t="s">
        <v>862</v>
      </c>
      <c r="C262" t="s">
        <v>557</v>
      </c>
      <c r="D262" t="s">
        <v>19</v>
      </c>
      <c r="E262" t="s">
        <v>20</v>
      </c>
      <c r="F262" t="s">
        <v>21</v>
      </c>
      <c r="G262" t="s">
        <v>30</v>
      </c>
      <c r="H262" t="s">
        <v>389</v>
      </c>
      <c r="I262" t="s">
        <v>863</v>
      </c>
      <c r="J262" t="s">
        <v>33</v>
      </c>
      <c r="K262" t="s">
        <v>864</v>
      </c>
      <c r="L262">
        <v>20</v>
      </c>
      <c r="M262">
        <v>3.37</v>
      </c>
      <c r="N262">
        <v>0.01</v>
      </c>
      <c r="O262">
        <v>2.34</v>
      </c>
      <c r="P262" t="s">
        <v>56</v>
      </c>
      <c r="Q262" t="s">
        <v>27</v>
      </c>
      <c r="R262" t="s">
        <v>1682</v>
      </c>
      <c r="S262" s="1">
        <f>VLOOKUP($B262,traits_by_species_Mar2019!$A$2:$T$437,5,FALSE)</f>
        <v>35.797110580000002</v>
      </c>
      <c r="T262" s="1">
        <f>VLOOKUP($B262,traits_by_species_Mar2019!$A$2:$T$437,6,FALSE)</f>
        <v>0.24114548699999999</v>
      </c>
      <c r="U262" s="1">
        <f>VLOOKUP($B262,traits_by_species_Mar2019!$A$2:$T$437,7,FALSE)</f>
        <v>512.76547970000001</v>
      </c>
      <c r="V262" s="1">
        <f>VLOOKUP($B262,traits_by_species_Mar2019!$A$2:$T$437,8,FALSE)</f>
        <v>12.27154095</v>
      </c>
      <c r="W262" s="1">
        <f>VLOOKUP($B262,traits_by_species_Mar2019!$A$2:$T$437,9,FALSE)</f>
        <v>3.0587388980000001</v>
      </c>
      <c r="X262" s="1">
        <f>VLOOKUP($B262,traits_by_species_Mar2019!$A$2:$T$437,10,FALSE)</f>
        <v>0.41959275699999998</v>
      </c>
      <c r="Y262" s="1">
        <f>VLOOKUP($B262,traits_by_species_Mar2019!$A$2:$T$437,11,FALSE)</f>
        <v>20.041639329999999</v>
      </c>
      <c r="Z262" s="1">
        <f>VLOOKUP($B262,traits_by_species_Mar2019!$A$2:$T$437,12,FALSE)</f>
        <v>14.76994279</v>
      </c>
      <c r="AA262" s="3">
        <f>VLOOKUP($B262,traits_by_species_Mar2019!$A$2:$T$437,13,FALSE)</f>
        <v>21</v>
      </c>
      <c r="AB262" s="1" t="str">
        <f>VLOOKUP($B262,traits_by_species_Mar2019!$A$2:$T$437,14,FALSE)</f>
        <v>Demersal</v>
      </c>
      <c r="AC262" s="1" t="str">
        <f>VLOOKUP($B262,traits_by_species_Mar2019!$A$2:$T$437,15,FALSE)</f>
        <v>Spotted snake blenny</v>
      </c>
      <c r="AD262" s="1" t="str">
        <f>VLOOKUP($B262,traits_by_species_Mar2019!$A$2:$T$437,16,FALSE)</f>
        <v>Demersal</v>
      </c>
      <c r="AE262" s="1" t="str">
        <f>VLOOKUP($B262,traits_by_species_Mar2019!$A$2:$T$437,17,FALSE)</f>
        <v>Demersal</v>
      </c>
      <c r="AF262" s="1" t="str">
        <f>VLOOKUP($B262,traits_by_species_Mar2019!$A$2:$T$437,18,FALSE)</f>
        <v>Perciformes</v>
      </c>
      <c r="AG262" s="1" t="str">
        <f>VLOOKUP($B262,traits_by_species_Mar2019!$A$2:$T$437,19,FALSE)</f>
        <v>Other</v>
      </c>
      <c r="AH262" s="1" t="str">
        <f>VLOOKUP($B262,traits_by_species_Mar2019!$A$2:$T$437,20,FALSE)</f>
        <v>Demersal</v>
      </c>
      <c r="AI262" s="1">
        <f>IF(ISNA(VLOOKUP($B262,traits_by_species_Mar2019!$A$2:$T$437,13,FALSE)),L262,VLOOKUP($B262,traits_by_species_Mar2019!$A$2:$T$437,13,FALSE))</f>
        <v>21</v>
      </c>
    </row>
    <row r="263" spans="1:35" hidden="1" x14ac:dyDescent="0.25">
      <c r="A263">
        <v>236452</v>
      </c>
      <c r="B263" t="s">
        <v>865</v>
      </c>
      <c r="C263" t="s">
        <v>866</v>
      </c>
      <c r="D263" t="s">
        <v>19</v>
      </c>
      <c r="E263" t="s">
        <v>20</v>
      </c>
      <c r="F263" t="s">
        <v>21</v>
      </c>
      <c r="G263" t="s">
        <v>131</v>
      </c>
      <c r="H263" t="s">
        <v>132</v>
      </c>
      <c r="I263" t="s">
        <v>867</v>
      </c>
      <c r="J263" t="s">
        <v>191</v>
      </c>
      <c r="K263" t="s">
        <v>868</v>
      </c>
      <c r="L263">
        <v>20</v>
      </c>
      <c r="M263">
        <v>1.77</v>
      </c>
      <c r="N263">
        <v>1.2800000000000001E-3</v>
      </c>
      <c r="O263">
        <v>2.9279999999999999</v>
      </c>
      <c r="P263" t="s">
        <v>35</v>
      </c>
      <c r="Q263" t="s">
        <v>27</v>
      </c>
      <c r="R263" t="s">
        <v>1695</v>
      </c>
      <c r="S263" s="1">
        <f>VLOOKUP($B263,traits_by_species_Mar2019!$A$2:$T$437,5,FALSE)</f>
        <v>22.624826129999999</v>
      </c>
      <c r="T263" s="1">
        <f>VLOOKUP($B263,traits_by_species_Mar2019!$A$2:$T$437,6,FALSE)</f>
        <v>0.58563647900000004</v>
      </c>
      <c r="U263" s="1">
        <f>VLOOKUP($B263,traits_by_species_Mar2019!$A$2:$T$437,7,FALSE)</f>
        <v>63.090369000000003</v>
      </c>
      <c r="V263" s="1">
        <f>VLOOKUP($B263,traits_by_species_Mar2019!$A$2:$T$437,8,FALSE)</f>
        <v>4.6451653789999998</v>
      </c>
      <c r="W263" s="1">
        <f>VLOOKUP($B263,traits_by_species_Mar2019!$A$2:$T$437,9,FALSE)</f>
        <v>1.3658745459999999</v>
      </c>
      <c r="X263" s="1">
        <f>VLOOKUP($B263,traits_by_species_Mar2019!$A$2:$T$437,10,FALSE)</f>
        <v>0.94479249799999998</v>
      </c>
      <c r="Y263" s="1">
        <f>VLOOKUP($B263,traits_by_species_Mar2019!$A$2:$T$437,11,FALSE)</f>
        <v>13.49229141</v>
      </c>
      <c r="Z263" s="1">
        <f>VLOOKUP($B263,traits_by_species_Mar2019!$A$2:$T$437,12,FALSE)</f>
        <v>10.146372339999999</v>
      </c>
      <c r="AA263" s="3">
        <f>VLOOKUP($B263,traits_by_species_Mar2019!$A$2:$T$437,13,FALSE)</f>
        <v>20</v>
      </c>
      <c r="AB263" s="1" t="str">
        <f>VLOOKUP($B263,traits_by_species_Mar2019!$A$2:$T$437,14,FALSE)</f>
        <v>Bathypelagic</v>
      </c>
      <c r="AC263" s="1" t="str">
        <f>VLOOKUP($B263,traits_by_species_Mar2019!$A$2:$T$437,15,FALSE)</f>
        <v>Pacific barracudina</v>
      </c>
      <c r="AD263" s="1">
        <f>VLOOKUP($B263,traits_by_species_Mar2019!$A$2:$T$437,16,FALSE)</f>
        <v>0</v>
      </c>
      <c r="AE263" s="1" t="str">
        <f>VLOOKUP($B263,traits_by_species_Mar2019!$A$2:$T$437,17,FALSE)</f>
        <v>Demersal</v>
      </c>
      <c r="AF263" s="1" t="str">
        <f>VLOOKUP($B263,traits_by_species_Mar2019!$A$2:$T$437,18,FALSE)</f>
        <v>Aulopiformes</v>
      </c>
      <c r="AG263" s="1" t="str">
        <f>VLOOKUP($B263,traits_by_species_Mar2019!$A$2:$T$437,19,FALSE)</f>
        <v>Other</v>
      </c>
      <c r="AH263" s="1" t="str">
        <f>VLOOKUP($B263,traits_by_species_Mar2019!$A$2:$T$437,20,FALSE)</f>
        <v>Pelagic</v>
      </c>
      <c r="AI263" s="1">
        <f>IF(ISNA(VLOOKUP($B263,traits_by_species_Mar2019!$A$2:$T$437,13,FALSE)),L263,VLOOKUP($B263,traits_by_species_Mar2019!$A$2:$T$437,13,FALSE))</f>
        <v>20</v>
      </c>
    </row>
    <row r="264" spans="1:35" hidden="1" x14ac:dyDescent="0.25">
      <c r="A264">
        <v>125992</v>
      </c>
      <c r="B264" t="s">
        <v>869</v>
      </c>
      <c r="C264" t="s">
        <v>870</v>
      </c>
      <c r="D264" t="s">
        <v>19</v>
      </c>
      <c r="E264" t="s">
        <v>20</v>
      </c>
      <c r="F264" t="s">
        <v>21</v>
      </c>
      <c r="G264" t="s">
        <v>30</v>
      </c>
      <c r="H264" t="s">
        <v>120</v>
      </c>
      <c r="I264" t="s">
        <v>869</v>
      </c>
      <c r="J264" t="s">
        <v>24</v>
      </c>
      <c r="K264" t="s">
        <v>25</v>
      </c>
      <c r="L264">
        <v>13</v>
      </c>
      <c r="M264">
        <v>0</v>
      </c>
      <c r="N264">
        <v>6.445152E-3</v>
      </c>
      <c r="O264">
        <v>3.0804999999999998</v>
      </c>
      <c r="P264" t="s">
        <v>61</v>
      </c>
      <c r="Q264" t="s">
        <v>27</v>
      </c>
      <c r="R264" t="s">
        <v>1682</v>
      </c>
      <c r="S264" s="7">
        <v>24.97865234</v>
      </c>
      <c r="T264" s="7">
        <v>2.028049158</v>
      </c>
      <c r="U264" s="7">
        <v>411.04156870000003</v>
      </c>
      <c r="V264" s="7">
        <v>5.8786442240000003</v>
      </c>
      <c r="W264" s="7">
        <v>1.137615738</v>
      </c>
      <c r="X264" s="7">
        <v>1.627238776</v>
      </c>
      <c r="Y264" s="7">
        <v>20.982528840000001</v>
      </c>
      <c r="Z264" s="7">
        <v>25.320883500000001</v>
      </c>
      <c r="AA264" s="11">
        <v>22</v>
      </c>
      <c r="AB264" s="7" t="s">
        <v>1682</v>
      </c>
      <c r="AC264" s="7" t="s">
        <v>1960</v>
      </c>
      <c r="AD264" s="7" t="s">
        <v>1682</v>
      </c>
      <c r="AE264" s="7" t="s">
        <v>1682</v>
      </c>
      <c r="AF264" s="7" t="s">
        <v>30</v>
      </c>
      <c r="AG264" s="7" t="s">
        <v>27</v>
      </c>
      <c r="AH264" s="7" t="s">
        <v>1682</v>
      </c>
      <c r="AI264" s="1">
        <f>IF(ISNA(VLOOKUP($B264,traits_by_species_Mar2019!$A$2:$T$437,13,FALSE)),L264,VLOOKUP($B264,traits_by_species_Mar2019!$A$2:$T$437,13,FALSE))</f>
        <v>13</v>
      </c>
    </row>
    <row r="265" spans="1:35" hidden="1" x14ac:dyDescent="0.25">
      <c r="A265">
        <v>126904</v>
      </c>
      <c r="B265" t="s">
        <v>871</v>
      </c>
      <c r="C265" t="s">
        <v>872</v>
      </c>
      <c r="D265" t="s">
        <v>19</v>
      </c>
      <c r="E265" t="s">
        <v>20</v>
      </c>
      <c r="F265" t="s">
        <v>21</v>
      </c>
      <c r="G265" t="s">
        <v>30</v>
      </c>
      <c r="H265" t="s">
        <v>120</v>
      </c>
      <c r="I265" t="s">
        <v>869</v>
      </c>
      <c r="J265" t="s">
        <v>33</v>
      </c>
      <c r="K265" t="s">
        <v>873</v>
      </c>
      <c r="L265">
        <v>13</v>
      </c>
      <c r="M265">
        <v>1.69</v>
      </c>
      <c r="N265">
        <v>6.1999999999999998E-3</v>
      </c>
      <c r="O265">
        <v>3.04</v>
      </c>
      <c r="P265" t="s">
        <v>35</v>
      </c>
      <c r="Q265" t="s">
        <v>27</v>
      </c>
      <c r="R265" t="s">
        <v>1682</v>
      </c>
      <c r="S265" s="7">
        <v>24.97865234</v>
      </c>
      <c r="T265" s="7">
        <v>2.028049158</v>
      </c>
      <c r="U265" s="7">
        <v>411.04156870000003</v>
      </c>
      <c r="V265" s="7">
        <v>5.8786442240000003</v>
      </c>
      <c r="W265" s="7">
        <v>1.137615738</v>
      </c>
      <c r="X265" s="7">
        <v>1.627238776</v>
      </c>
      <c r="Y265" s="7">
        <v>20.982528840000001</v>
      </c>
      <c r="Z265" s="7">
        <v>25.320883500000001</v>
      </c>
      <c r="AA265" s="11">
        <v>22</v>
      </c>
      <c r="AB265" s="7" t="s">
        <v>1682</v>
      </c>
      <c r="AC265" s="7" t="s">
        <v>1960</v>
      </c>
      <c r="AD265" s="7" t="s">
        <v>1682</v>
      </c>
      <c r="AE265" s="7" t="s">
        <v>1682</v>
      </c>
      <c r="AF265" s="7" t="s">
        <v>30</v>
      </c>
      <c r="AG265" s="7" t="s">
        <v>27</v>
      </c>
      <c r="AH265" s="7" t="s">
        <v>1682</v>
      </c>
      <c r="AI265" s="1">
        <f>IF(ISNA(VLOOKUP($B265,traits_by_species_Mar2019!$A$2:$T$437,13,FALSE)),L265,VLOOKUP($B265,traits_by_species_Mar2019!$A$2:$T$437,13,FALSE))</f>
        <v>13</v>
      </c>
    </row>
    <row r="266" spans="1:35" hidden="1" x14ac:dyDescent="0.25">
      <c r="A266">
        <v>126906</v>
      </c>
      <c r="B266" t="s">
        <v>874</v>
      </c>
      <c r="C266" t="s">
        <v>875</v>
      </c>
      <c r="D266" t="s">
        <v>19</v>
      </c>
      <c r="E266" t="s">
        <v>20</v>
      </c>
      <c r="F266" t="s">
        <v>21</v>
      </c>
      <c r="G266" t="s">
        <v>30</v>
      </c>
      <c r="H266" t="s">
        <v>120</v>
      </c>
      <c r="I266" t="s">
        <v>869</v>
      </c>
      <c r="J266" t="s">
        <v>33</v>
      </c>
      <c r="K266" t="s">
        <v>876</v>
      </c>
      <c r="L266">
        <v>11</v>
      </c>
      <c r="M266">
        <v>1.78</v>
      </c>
      <c r="N266">
        <v>6.7000000000000002E-3</v>
      </c>
      <c r="O266">
        <v>3.121</v>
      </c>
      <c r="P266" t="s">
        <v>35</v>
      </c>
      <c r="Q266" t="s">
        <v>27</v>
      </c>
      <c r="R266" t="s">
        <v>1682</v>
      </c>
      <c r="S266" s="7">
        <v>24.97865234</v>
      </c>
      <c r="T266" s="7">
        <v>2.028049158</v>
      </c>
      <c r="U266" s="7">
        <v>411.04156870000003</v>
      </c>
      <c r="V266" s="7">
        <v>5.8786442240000003</v>
      </c>
      <c r="W266" s="7">
        <v>1.137615738</v>
      </c>
      <c r="X266" s="7">
        <v>1.627238776</v>
      </c>
      <c r="Y266" s="7">
        <v>20.982528840000001</v>
      </c>
      <c r="Z266" s="7">
        <v>25.320883500000001</v>
      </c>
      <c r="AA266" s="11">
        <v>22</v>
      </c>
      <c r="AB266" s="7" t="s">
        <v>1682</v>
      </c>
      <c r="AC266" s="7" t="s">
        <v>1960</v>
      </c>
      <c r="AD266" s="7" t="s">
        <v>1682</v>
      </c>
      <c r="AE266" s="7" t="s">
        <v>1682</v>
      </c>
      <c r="AF266" s="7" t="s">
        <v>30</v>
      </c>
      <c r="AG266" s="7" t="s">
        <v>27</v>
      </c>
      <c r="AH266" s="7" t="s">
        <v>1682</v>
      </c>
      <c r="AI266" s="1">
        <f>IF(ISNA(VLOOKUP($B266,traits_by_species_Mar2019!$A$2:$T$437,13,FALSE)),L266,VLOOKUP($B266,traits_by_species_Mar2019!$A$2:$T$437,13,FALSE))</f>
        <v>11</v>
      </c>
    </row>
    <row r="267" spans="1:35" hidden="1" x14ac:dyDescent="0.25">
      <c r="A267">
        <v>105873</v>
      </c>
      <c r="B267" t="s">
        <v>877</v>
      </c>
      <c r="C267" t="s">
        <v>878</v>
      </c>
      <c r="D267" t="s">
        <v>19</v>
      </c>
      <c r="E267" t="s">
        <v>20</v>
      </c>
      <c r="F267" t="s">
        <v>44</v>
      </c>
      <c r="G267" t="s">
        <v>84</v>
      </c>
      <c r="H267" t="s">
        <v>85</v>
      </c>
      <c r="I267" t="s">
        <v>879</v>
      </c>
      <c r="J267" t="s">
        <v>33</v>
      </c>
      <c r="K267" t="s">
        <v>880</v>
      </c>
      <c r="L267">
        <v>120</v>
      </c>
      <c r="M267">
        <v>12.47</v>
      </c>
      <c r="N267">
        <v>2.4199999999999998E-3</v>
      </c>
      <c r="O267">
        <v>3.1749999999999998</v>
      </c>
      <c r="P267" t="s">
        <v>56</v>
      </c>
      <c r="Q267" t="s">
        <v>73</v>
      </c>
      <c r="R267" t="s">
        <v>1682</v>
      </c>
      <c r="S267" s="1">
        <f>VLOOKUP($B267,traits_by_species_Mar2019!$A$2:$T$437,5,FALSE)</f>
        <v>83.175208069999996</v>
      </c>
      <c r="T267" s="1">
        <f>VLOOKUP($B267,traits_by_species_Mar2019!$A$2:$T$437,6,FALSE)</f>
        <v>0.16025376299999999</v>
      </c>
      <c r="U267" s="1">
        <f>VLOOKUP($B267,traits_by_species_Mar2019!$A$2:$T$437,7,FALSE)</f>
        <v>3197.588949</v>
      </c>
      <c r="V267" s="1">
        <f>VLOOKUP($B267,traits_by_species_Mar2019!$A$2:$T$437,8,FALSE)</f>
        <v>14.95672525</v>
      </c>
      <c r="W267" s="1">
        <f>VLOOKUP($B267,traits_by_species_Mar2019!$A$2:$T$437,9,FALSE)</f>
        <v>7.0878212659999997</v>
      </c>
      <c r="X267" s="1">
        <f>VLOOKUP($B267,traits_by_species_Mar2019!$A$2:$T$437,10,FALSE)</f>
        <v>0.26942813799999998</v>
      </c>
      <c r="Y267" s="1">
        <f>VLOOKUP($B267,traits_by_species_Mar2019!$A$2:$T$437,11,FALSE)</f>
        <v>57.324033270000001</v>
      </c>
      <c r="Z267" s="1">
        <f>VLOOKUP($B267,traits_by_species_Mar2019!$A$2:$T$437,12,FALSE)</f>
        <v>13.100952080000001</v>
      </c>
      <c r="AA267" s="3">
        <f>VLOOKUP($B267,traits_by_species_Mar2019!$A$2:$T$437,13,FALSE)</f>
        <v>142</v>
      </c>
      <c r="AB267" s="1" t="str">
        <f>VLOOKUP($B267,traits_by_species_Mar2019!$A$2:$T$437,14,FALSE)</f>
        <v>Demersal</v>
      </c>
      <c r="AC267" s="1" t="str">
        <f>VLOOKUP($B267,traits_by_species_Mar2019!$A$2:$T$437,15,FALSE)</f>
        <v>Sandy ray</v>
      </c>
      <c r="AD267" s="1" t="str">
        <f>VLOOKUP($B267,traits_by_species_Mar2019!$A$2:$T$437,16,FALSE)</f>
        <v>Demersal</v>
      </c>
      <c r="AE267" s="1" t="str">
        <f>VLOOKUP($B267,traits_by_species_Mar2019!$A$2:$T$437,17,FALSE)</f>
        <v>Demersal</v>
      </c>
      <c r="AF267" s="1" t="str">
        <f>VLOOKUP($B267,traits_by_species_Mar2019!$A$2:$T$437,18,FALSE)</f>
        <v>Rajiformes</v>
      </c>
      <c r="AG267" s="1" t="str">
        <f>VLOOKUP($B267,traits_by_species_Mar2019!$A$2:$T$437,19,FALSE)</f>
        <v>Elasmobranchii</v>
      </c>
      <c r="AH267" s="1" t="str">
        <f>VLOOKUP($B267,traits_by_species_Mar2019!$A$2:$T$437,20,FALSE)</f>
        <v>Demersal</v>
      </c>
      <c r="AI267" s="1">
        <f>IF(ISNA(VLOOKUP($B267,traits_by_species_Mar2019!$A$2:$T$437,13,FALSE)),L267,VLOOKUP($B267,traits_by_species_Mar2019!$A$2:$T$437,13,FALSE))</f>
        <v>142</v>
      </c>
    </row>
    <row r="268" spans="1:35" hidden="1" x14ac:dyDescent="0.25">
      <c r="A268">
        <v>105874</v>
      </c>
      <c r="B268" t="s">
        <v>881</v>
      </c>
      <c r="C268" t="s">
        <v>51</v>
      </c>
      <c r="D268" t="s">
        <v>19</v>
      </c>
      <c r="E268" t="s">
        <v>20</v>
      </c>
      <c r="F268" t="s">
        <v>44</v>
      </c>
      <c r="G268" t="s">
        <v>84</v>
      </c>
      <c r="H268" t="s">
        <v>85</v>
      </c>
      <c r="I268" t="s">
        <v>879</v>
      </c>
      <c r="J268" t="s">
        <v>33</v>
      </c>
      <c r="K268" t="s">
        <v>882</v>
      </c>
      <c r="L268">
        <v>120</v>
      </c>
      <c r="M268">
        <v>12.4</v>
      </c>
      <c r="N268">
        <v>2.1099999999999999E-3</v>
      </c>
      <c r="O268">
        <v>3.1629999999999998</v>
      </c>
      <c r="P268" t="s">
        <v>56</v>
      </c>
      <c r="Q268" t="s">
        <v>73</v>
      </c>
      <c r="R268" t="s">
        <v>1682</v>
      </c>
      <c r="S268" s="1">
        <f>VLOOKUP($B268,traits_by_species_Mar2019!$A$2:$T$437,5,FALSE)</f>
        <v>83.175208069999996</v>
      </c>
      <c r="T268" s="1">
        <f>VLOOKUP($B268,traits_by_species_Mar2019!$A$2:$T$437,6,FALSE)</f>
        <v>0.16025376299999999</v>
      </c>
      <c r="U268" s="1">
        <f>VLOOKUP($B268,traits_by_species_Mar2019!$A$2:$T$437,7,FALSE)</f>
        <v>3197.588949</v>
      </c>
      <c r="V268" s="1">
        <f>VLOOKUP($B268,traits_by_species_Mar2019!$A$2:$T$437,8,FALSE)</f>
        <v>14.95672525</v>
      </c>
      <c r="W268" s="1">
        <f>VLOOKUP($B268,traits_by_species_Mar2019!$A$2:$T$437,9,FALSE)</f>
        <v>7.0878212659999997</v>
      </c>
      <c r="X268" s="1">
        <f>VLOOKUP($B268,traits_by_species_Mar2019!$A$2:$T$437,10,FALSE)</f>
        <v>0.26942813799999998</v>
      </c>
      <c r="Y268" s="1">
        <f>VLOOKUP($B268,traits_by_species_Mar2019!$A$2:$T$437,11,FALSE)</f>
        <v>57.324033270000001</v>
      </c>
      <c r="Z268" s="1">
        <f>VLOOKUP($B268,traits_by_species_Mar2019!$A$2:$T$437,12,FALSE)</f>
        <v>13.100952080000001</v>
      </c>
      <c r="AA268" s="3">
        <f>VLOOKUP($B268,traits_by_species_Mar2019!$A$2:$T$437,13,FALSE)</f>
        <v>129</v>
      </c>
      <c r="AB268" s="1" t="str">
        <f>VLOOKUP($B268,traits_by_species_Mar2019!$A$2:$T$437,14,FALSE)</f>
        <v>Bathydemersal</v>
      </c>
      <c r="AC268" s="1" t="str">
        <f>VLOOKUP($B268,traits_by_species_Mar2019!$A$2:$T$437,15,FALSE)</f>
        <v>Shagreen ray</v>
      </c>
      <c r="AD268" s="1" t="str">
        <f>VLOOKUP($B268,traits_by_species_Mar2019!$A$2:$T$437,16,FALSE)</f>
        <v>Demersal</v>
      </c>
      <c r="AE268" s="1" t="str">
        <f>VLOOKUP($B268,traits_by_species_Mar2019!$A$2:$T$437,17,FALSE)</f>
        <v>Demersal</v>
      </c>
      <c r="AF268" s="1" t="str">
        <f>VLOOKUP($B268,traits_by_species_Mar2019!$A$2:$T$437,18,FALSE)</f>
        <v>Rajiformes</v>
      </c>
      <c r="AG268" s="1" t="str">
        <f>VLOOKUP($B268,traits_by_species_Mar2019!$A$2:$T$437,19,FALSE)</f>
        <v>Elasmobranchii</v>
      </c>
      <c r="AH268" s="1" t="str">
        <f>VLOOKUP($B268,traits_by_species_Mar2019!$A$2:$T$437,20,FALSE)</f>
        <v>Demersal</v>
      </c>
      <c r="AI268" s="1">
        <f>IF(ISNA(VLOOKUP($B268,traits_by_species_Mar2019!$A$2:$T$437,13,FALSE)),L268,VLOOKUP($B268,traits_by_species_Mar2019!$A$2:$T$437,13,FALSE))</f>
        <v>129</v>
      </c>
    </row>
    <row r="269" spans="1:35" hidden="1" x14ac:dyDescent="0.25">
      <c r="A269">
        <v>271564</v>
      </c>
      <c r="B269" t="s">
        <v>883</v>
      </c>
      <c r="C269" t="s">
        <v>884</v>
      </c>
      <c r="D269" t="s">
        <v>19</v>
      </c>
      <c r="E269" t="s">
        <v>20</v>
      </c>
      <c r="F269" t="s">
        <v>44</v>
      </c>
      <c r="G269" t="s">
        <v>84</v>
      </c>
      <c r="H269" t="s">
        <v>85</v>
      </c>
      <c r="I269" t="s">
        <v>879</v>
      </c>
      <c r="J269" t="s">
        <v>33</v>
      </c>
      <c r="K269" t="s">
        <v>885</v>
      </c>
      <c r="L269">
        <v>43</v>
      </c>
      <c r="M269">
        <v>0</v>
      </c>
      <c r="N269">
        <v>2.9499999999999999E-3</v>
      </c>
      <c r="O269">
        <v>3.21</v>
      </c>
      <c r="P269" t="s">
        <v>49</v>
      </c>
      <c r="Q269" t="s">
        <v>27</v>
      </c>
      <c r="R269" t="s">
        <v>27</v>
      </c>
      <c r="S269" s="1" t="s">
        <v>25</v>
      </c>
      <c r="T269" s="1" t="s">
        <v>25</v>
      </c>
      <c r="U269" s="1" t="s">
        <v>25</v>
      </c>
      <c r="V269" s="1" t="s">
        <v>25</v>
      </c>
      <c r="W269" s="1" t="s">
        <v>25</v>
      </c>
      <c r="X269" s="1" t="s">
        <v>25</v>
      </c>
      <c r="Y269" s="1" t="s">
        <v>25</v>
      </c>
      <c r="Z269" s="1" t="s">
        <v>25</v>
      </c>
      <c r="AA269" s="1" t="s">
        <v>25</v>
      </c>
      <c r="AB269" s="1" t="s">
        <v>25</v>
      </c>
      <c r="AC269" s="1" t="s">
        <v>25</v>
      </c>
      <c r="AD269" s="1" t="s">
        <v>25</v>
      </c>
      <c r="AE269" s="1" t="s">
        <v>25</v>
      </c>
      <c r="AF269" s="1" t="s">
        <v>25</v>
      </c>
      <c r="AG269" s="1" t="s">
        <v>25</v>
      </c>
      <c r="AH269" s="1" t="s">
        <v>25</v>
      </c>
      <c r="AI269" s="1" t="s">
        <v>25</v>
      </c>
    </row>
    <row r="270" spans="1:35" hidden="1" x14ac:dyDescent="0.25">
      <c r="A270">
        <v>105876</v>
      </c>
      <c r="B270" t="s">
        <v>886</v>
      </c>
      <c r="C270" t="s">
        <v>887</v>
      </c>
      <c r="D270" t="s">
        <v>19</v>
      </c>
      <c r="E270" t="s">
        <v>20</v>
      </c>
      <c r="F270" t="s">
        <v>44</v>
      </c>
      <c r="G270" t="s">
        <v>84</v>
      </c>
      <c r="H270" t="s">
        <v>85</v>
      </c>
      <c r="I270" t="s">
        <v>879</v>
      </c>
      <c r="J270" t="s">
        <v>33</v>
      </c>
      <c r="K270" t="s">
        <v>888</v>
      </c>
      <c r="L270">
        <v>71</v>
      </c>
      <c r="M270">
        <v>12</v>
      </c>
      <c r="N270">
        <v>1.9E-3</v>
      </c>
      <c r="O270">
        <v>3.28</v>
      </c>
      <c r="P270" t="s">
        <v>35</v>
      </c>
      <c r="Q270" t="s">
        <v>73</v>
      </c>
      <c r="R270" t="s">
        <v>1682</v>
      </c>
      <c r="S270" s="1">
        <f>VLOOKUP($B270,traits_by_species_Mar2019!$A$2:$T$437,5,FALSE)</f>
        <v>83.660085010000003</v>
      </c>
      <c r="T270" s="1">
        <f>VLOOKUP($B270,traits_by_species_Mar2019!$A$2:$T$437,6,FALSE)</f>
        <v>0.13869226700000001</v>
      </c>
      <c r="U270" s="1">
        <f>VLOOKUP($B270,traits_by_species_Mar2019!$A$2:$T$437,7,FALSE)</f>
        <v>3134.1660029999998</v>
      </c>
      <c r="V270" s="1">
        <f>VLOOKUP($B270,traits_by_species_Mar2019!$A$2:$T$437,8,FALSE)</f>
        <v>17.48017741</v>
      </c>
      <c r="W270" s="1">
        <f>VLOOKUP($B270,traits_by_species_Mar2019!$A$2:$T$437,9,FALSE)</f>
        <v>8.1105945770000005</v>
      </c>
      <c r="X270" s="1">
        <f>VLOOKUP($B270,traits_by_species_Mar2019!$A$2:$T$437,10,FALSE)</f>
        <v>0.21961498700000001</v>
      </c>
      <c r="Y270" s="1">
        <f>VLOOKUP($B270,traits_by_species_Mar2019!$A$2:$T$437,11,FALSE)</f>
        <v>58.74995775</v>
      </c>
      <c r="Z270" s="1">
        <f>VLOOKUP($B270,traits_by_species_Mar2019!$A$2:$T$437,12,FALSE)</f>
        <v>10.09304142</v>
      </c>
      <c r="AA270" s="3">
        <f>VLOOKUP($B270,traits_by_species_Mar2019!$A$2:$T$437,13,FALSE)</f>
        <v>90</v>
      </c>
      <c r="AB270" s="1" t="str">
        <f>VLOOKUP($B270,traits_by_species_Mar2019!$A$2:$T$437,14,FALSE)</f>
        <v>Demersal</v>
      </c>
      <c r="AC270" s="1" t="str">
        <f>VLOOKUP($B270,traits_by_species_Mar2019!$A$2:$T$437,15,FALSE)</f>
        <v>Cuckoo ray</v>
      </c>
      <c r="AD270" s="1" t="str">
        <f>VLOOKUP($B270,traits_by_species_Mar2019!$A$2:$T$437,16,FALSE)</f>
        <v>Demersal</v>
      </c>
      <c r="AE270" s="1" t="str">
        <f>VLOOKUP($B270,traits_by_species_Mar2019!$A$2:$T$437,17,FALSE)</f>
        <v>Demersal</v>
      </c>
      <c r="AF270" s="1" t="str">
        <f>VLOOKUP($B270,traits_by_species_Mar2019!$A$2:$T$437,18,FALSE)</f>
        <v>Rajiformes</v>
      </c>
      <c r="AG270" s="1" t="str">
        <f>VLOOKUP($B270,traits_by_species_Mar2019!$A$2:$T$437,19,FALSE)</f>
        <v>Elasmobranchii</v>
      </c>
      <c r="AH270" s="1" t="str">
        <f>VLOOKUP($B270,traits_by_species_Mar2019!$A$2:$T$437,20,FALSE)</f>
        <v>Demersal</v>
      </c>
      <c r="AI270" s="1">
        <f>IF(ISNA(VLOOKUP($B270,traits_by_species_Mar2019!$A$2:$T$437,13,FALSE)),L270,VLOOKUP($B270,traits_by_species_Mar2019!$A$2:$T$437,13,FALSE))</f>
        <v>90</v>
      </c>
    </row>
    <row r="271" spans="1:35" hidden="1" x14ac:dyDescent="0.25">
      <c r="A271">
        <v>127139</v>
      </c>
      <c r="B271" t="s">
        <v>889</v>
      </c>
      <c r="C271" t="s">
        <v>51</v>
      </c>
      <c r="D271" t="s">
        <v>19</v>
      </c>
      <c r="E271" t="s">
        <v>20</v>
      </c>
      <c r="F271" t="s">
        <v>21</v>
      </c>
      <c r="G271" t="s">
        <v>163</v>
      </c>
      <c r="H271" t="s">
        <v>692</v>
      </c>
      <c r="I271" t="s">
        <v>890</v>
      </c>
      <c r="J271" t="s">
        <v>33</v>
      </c>
      <c r="K271" t="s">
        <v>891</v>
      </c>
      <c r="L271">
        <v>40</v>
      </c>
      <c r="M271">
        <v>1.6</v>
      </c>
      <c r="N271">
        <v>6.4999999999999997E-3</v>
      </c>
      <c r="O271">
        <v>3.15</v>
      </c>
      <c r="P271" t="s">
        <v>35</v>
      </c>
      <c r="Q271" t="s">
        <v>27</v>
      </c>
      <c r="R271" t="s">
        <v>1682</v>
      </c>
      <c r="S271" s="1">
        <f>VLOOKUP($B271,traits_by_species_Mar2019!$A$2:$T$437,5,FALSE)</f>
        <v>31.667946709999999</v>
      </c>
      <c r="T271" s="1">
        <f>VLOOKUP($B271,traits_by_species_Mar2019!$A$2:$T$437,6,FALSE)</f>
        <v>0.31868044299999998</v>
      </c>
      <c r="U271" s="1">
        <f>VLOOKUP($B271,traits_by_species_Mar2019!$A$2:$T$437,7,FALSE)</f>
        <v>416.90051770000002</v>
      </c>
      <c r="V271" s="1">
        <f>VLOOKUP($B271,traits_by_species_Mar2019!$A$2:$T$437,8,FALSE)</f>
        <v>11.32403506</v>
      </c>
      <c r="W271" s="1">
        <f>VLOOKUP($B271,traits_by_species_Mar2019!$A$2:$T$437,9,FALSE)</f>
        <v>2.5560987260000001</v>
      </c>
      <c r="X271" s="1">
        <f>VLOOKUP($B271,traits_by_species_Mar2019!$A$2:$T$437,10,FALSE)</f>
        <v>0.36126393099999998</v>
      </c>
      <c r="Y271" s="1">
        <f>VLOOKUP($B271,traits_by_species_Mar2019!$A$2:$T$437,11,FALSE)</f>
        <v>16.067276589999999</v>
      </c>
      <c r="Z271" s="1">
        <f>VLOOKUP($B271,traits_by_species_Mar2019!$A$2:$T$437,12,FALSE)</f>
        <v>9.6724756910000007</v>
      </c>
      <c r="AA271" s="3">
        <f>VLOOKUP($B271,traits_by_species_Mar2019!$A$2:$T$437,13,FALSE)</f>
        <v>47</v>
      </c>
      <c r="AB271" s="1" t="str">
        <f>VLOOKUP($B271,traits_by_species_Mar2019!$A$2:$T$437,14,FALSE)</f>
        <v>Demersal</v>
      </c>
      <c r="AC271" s="1" t="str">
        <f>VLOOKUP($B271,traits_by_species_Mar2019!$A$2:$T$437,15,FALSE)</f>
        <v>Common dab</v>
      </c>
      <c r="AD271" s="1" t="str">
        <f>VLOOKUP($B271,traits_by_species_Mar2019!$A$2:$T$437,16,FALSE)</f>
        <v>Demersal</v>
      </c>
      <c r="AE271" s="1" t="str">
        <f>VLOOKUP($B271,traits_by_species_Mar2019!$A$2:$T$437,17,FALSE)</f>
        <v>Demersal</v>
      </c>
      <c r="AF271" s="1" t="str">
        <f>VLOOKUP($B271,traits_by_species_Mar2019!$A$2:$T$437,18,FALSE)</f>
        <v>Pleuronectiformes</v>
      </c>
      <c r="AG271" s="1" t="str">
        <f>VLOOKUP($B271,traits_by_species_Mar2019!$A$2:$T$437,19,FALSE)</f>
        <v>Pleuronectiformes</v>
      </c>
      <c r="AH271" s="1" t="str">
        <f>VLOOKUP($B271,traits_by_species_Mar2019!$A$2:$T$437,20,FALSE)</f>
        <v>Demersal</v>
      </c>
      <c r="AI271" s="1">
        <f>IF(ISNA(VLOOKUP($B271,traits_by_species_Mar2019!$A$2:$T$437,13,FALSE)),L271,VLOOKUP($B271,traits_by_species_Mar2019!$A$2:$T$437,13,FALSE))</f>
        <v>47</v>
      </c>
    </row>
    <row r="272" spans="1:35" hidden="1" x14ac:dyDescent="0.25">
      <c r="A272">
        <v>234519</v>
      </c>
      <c r="B272" t="s">
        <v>892</v>
      </c>
      <c r="C272" t="s">
        <v>893</v>
      </c>
      <c r="D272" t="s">
        <v>19</v>
      </c>
      <c r="E272" t="s">
        <v>20</v>
      </c>
      <c r="F272" t="s">
        <v>21</v>
      </c>
      <c r="G272" t="s">
        <v>52</v>
      </c>
      <c r="H272" t="s">
        <v>892</v>
      </c>
      <c r="I272">
        <v>0</v>
      </c>
      <c r="J272" t="s">
        <v>60</v>
      </c>
      <c r="K272" t="s">
        <v>25</v>
      </c>
      <c r="L272">
        <v>15</v>
      </c>
      <c r="M272">
        <v>0</v>
      </c>
      <c r="N272">
        <v>1.8211497E-2</v>
      </c>
      <c r="O272">
        <v>2.9550000000000001</v>
      </c>
      <c r="P272" t="s">
        <v>61</v>
      </c>
      <c r="Q272" t="s">
        <v>27</v>
      </c>
      <c r="R272" t="s">
        <v>1682</v>
      </c>
      <c r="S272" s="7">
        <f>AVERAGE(S274:S275,S377)</f>
        <v>19.564664886666666</v>
      </c>
      <c r="T272" s="7">
        <f t="shared" ref="T272:AI272" si="63">AVERAGE(T274:T275,T377)</f>
        <v>0.55312781133333333</v>
      </c>
      <c r="U272" s="7">
        <f t="shared" si="63"/>
        <v>83.777640626666667</v>
      </c>
      <c r="V272" s="7">
        <f t="shared" si="63"/>
        <v>5.822821387666667</v>
      </c>
      <c r="W272" s="7">
        <f t="shared" si="63"/>
        <v>1.7249020716666668</v>
      </c>
      <c r="X272" s="7">
        <f t="shared" si="63"/>
        <v>0.87025038433333324</v>
      </c>
      <c r="Y272" s="7">
        <f t="shared" si="63"/>
        <v>11.997797519999999</v>
      </c>
      <c r="Z272" s="7">
        <f t="shared" si="63"/>
        <v>14.625223203333334</v>
      </c>
      <c r="AA272" s="7">
        <f t="shared" si="63"/>
        <v>14.333333333333334</v>
      </c>
      <c r="AB272" s="7" t="s">
        <v>1682</v>
      </c>
      <c r="AC272" s="7" t="s">
        <v>2141</v>
      </c>
      <c r="AD272" s="7">
        <f t="shared" si="63"/>
        <v>0</v>
      </c>
      <c r="AE272" s="7" t="s">
        <v>1682</v>
      </c>
      <c r="AF272" s="7" t="s">
        <v>52</v>
      </c>
      <c r="AG272" s="7" t="s">
        <v>52</v>
      </c>
      <c r="AH272" s="7" t="s">
        <v>1682</v>
      </c>
      <c r="AI272" s="7">
        <f t="shared" si="63"/>
        <v>14.333333333333334</v>
      </c>
    </row>
    <row r="273" spans="1:35" hidden="1" x14ac:dyDescent="0.25">
      <c r="A273">
        <v>126160</v>
      </c>
      <c r="B273" t="s">
        <v>894</v>
      </c>
      <c r="C273" t="s">
        <v>895</v>
      </c>
      <c r="D273" t="s">
        <v>19</v>
      </c>
      <c r="E273" t="s">
        <v>20</v>
      </c>
      <c r="F273" t="s">
        <v>21</v>
      </c>
      <c r="G273" t="s">
        <v>52</v>
      </c>
      <c r="H273" t="s">
        <v>892</v>
      </c>
      <c r="I273" t="s">
        <v>894</v>
      </c>
      <c r="J273" t="s">
        <v>24</v>
      </c>
      <c r="K273" t="s">
        <v>25</v>
      </c>
      <c r="L273">
        <v>15</v>
      </c>
      <c r="M273">
        <v>0</v>
      </c>
      <c r="N273">
        <v>2.4576420000000002E-2</v>
      </c>
      <c r="O273">
        <v>2.9550000000000001</v>
      </c>
      <c r="P273" t="s">
        <v>61</v>
      </c>
      <c r="Q273" t="s">
        <v>27</v>
      </c>
      <c r="R273" t="s">
        <v>1682</v>
      </c>
      <c r="S273" s="7">
        <f>AVERAGE(S274:S275)</f>
        <v>16.196446989999998</v>
      </c>
      <c r="T273" s="7">
        <f t="shared" ref="T273:AI273" si="64">AVERAGE(T274:T275)</f>
        <v>0.62433768499999998</v>
      </c>
      <c r="U273" s="7">
        <f t="shared" si="64"/>
        <v>41.950809990000003</v>
      </c>
      <c r="V273" s="7">
        <f t="shared" si="64"/>
        <v>5.0475920260000002</v>
      </c>
      <c r="W273" s="7">
        <f t="shared" si="64"/>
        <v>1.486590034</v>
      </c>
      <c r="X273" s="7">
        <f t="shared" si="64"/>
        <v>0.98556656200000003</v>
      </c>
      <c r="Y273" s="7">
        <f t="shared" si="64"/>
        <v>10.089500279999999</v>
      </c>
      <c r="Z273" s="7">
        <f t="shared" si="64"/>
        <v>15.48650288</v>
      </c>
      <c r="AA273" s="7">
        <f t="shared" si="64"/>
        <v>17.5</v>
      </c>
      <c r="AB273" s="7" t="s">
        <v>1682</v>
      </c>
      <c r="AC273" s="7" t="s">
        <v>2141</v>
      </c>
      <c r="AD273" s="7">
        <f t="shared" si="64"/>
        <v>0</v>
      </c>
      <c r="AE273" s="7" t="s">
        <v>1682</v>
      </c>
      <c r="AF273" s="7" t="s">
        <v>52</v>
      </c>
      <c r="AG273" s="7" t="s">
        <v>52</v>
      </c>
      <c r="AH273" s="7" t="s">
        <v>1682</v>
      </c>
      <c r="AI273" s="7">
        <f t="shared" si="64"/>
        <v>17.5</v>
      </c>
    </row>
    <row r="274" spans="1:35" hidden="1" x14ac:dyDescent="0.25">
      <c r="A274">
        <v>293624</v>
      </c>
      <c r="B274" t="s">
        <v>896</v>
      </c>
      <c r="C274" t="s">
        <v>591</v>
      </c>
      <c r="D274" t="s">
        <v>19</v>
      </c>
      <c r="E274" t="s">
        <v>20</v>
      </c>
      <c r="F274" t="s">
        <v>21</v>
      </c>
      <c r="G274" t="s">
        <v>52</v>
      </c>
      <c r="H274" t="s">
        <v>892</v>
      </c>
      <c r="I274" t="s">
        <v>894</v>
      </c>
      <c r="J274" t="s">
        <v>33</v>
      </c>
      <c r="K274" t="s">
        <v>897</v>
      </c>
      <c r="L274">
        <v>15</v>
      </c>
      <c r="M274">
        <v>1.6</v>
      </c>
      <c r="N274">
        <v>3.0200000000000001E-2</v>
      </c>
      <c r="O274">
        <v>3</v>
      </c>
      <c r="P274" t="s">
        <v>35</v>
      </c>
      <c r="Q274" t="s">
        <v>27</v>
      </c>
      <c r="R274" t="s">
        <v>1682</v>
      </c>
      <c r="S274" s="1">
        <f>VLOOKUP($B274,traits_by_species_Mar2019!$A$2:$T$437,5,FALSE)</f>
        <v>16.196446989999998</v>
      </c>
      <c r="T274" s="1">
        <f>VLOOKUP($B274,traits_by_species_Mar2019!$A$2:$T$437,6,FALSE)</f>
        <v>0.62433768499999998</v>
      </c>
      <c r="U274" s="1">
        <f>VLOOKUP($B274,traits_by_species_Mar2019!$A$2:$T$437,7,FALSE)</f>
        <v>41.950809990000003</v>
      </c>
      <c r="V274" s="1">
        <f>VLOOKUP($B274,traits_by_species_Mar2019!$A$2:$T$437,8,FALSE)</f>
        <v>5.0475920260000002</v>
      </c>
      <c r="W274" s="1">
        <f>VLOOKUP($B274,traits_by_species_Mar2019!$A$2:$T$437,9,FALSE)</f>
        <v>1.486590034</v>
      </c>
      <c r="X274" s="1">
        <f>VLOOKUP($B274,traits_by_species_Mar2019!$A$2:$T$437,10,FALSE)</f>
        <v>0.98556656200000003</v>
      </c>
      <c r="Y274" s="1">
        <f>VLOOKUP($B274,traits_by_species_Mar2019!$A$2:$T$437,11,FALSE)</f>
        <v>10.089500279999999</v>
      </c>
      <c r="Z274" s="1">
        <f>VLOOKUP($B274,traits_by_species_Mar2019!$A$2:$T$437,12,FALSE)</f>
        <v>15.48650288</v>
      </c>
      <c r="AA274" s="3">
        <f>VLOOKUP($B274,traits_by_species_Mar2019!$A$2:$T$437,13,FALSE)</f>
        <v>19</v>
      </c>
      <c r="AB274" s="1" t="str">
        <f>VLOOKUP($B274,traits_by_species_Mar2019!$A$2:$T$437,14,FALSE)</f>
        <v>Demersal</v>
      </c>
      <c r="AC274" s="1" t="str">
        <f>VLOOKUP($B274,traits_by_species_Mar2019!$A$2:$T$437,15,FALSE)</f>
        <v>Striped seasnail</v>
      </c>
      <c r="AD274" s="1">
        <f>VLOOKUP($B274,traits_by_species_Mar2019!$A$2:$T$437,16,FALSE)</f>
        <v>0</v>
      </c>
      <c r="AE274" s="1" t="str">
        <f>VLOOKUP($B274,traits_by_species_Mar2019!$A$2:$T$437,17,FALSE)</f>
        <v>Demersal</v>
      </c>
      <c r="AF274" s="1" t="str">
        <f>VLOOKUP($B274,traits_by_species_Mar2019!$A$2:$T$437,18,FALSE)</f>
        <v>Scorpaeniformes</v>
      </c>
      <c r="AG274" s="1" t="str">
        <f>VLOOKUP($B274,traits_by_species_Mar2019!$A$2:$T$437,19,FALSE)</f>
        <v>Scorpaeniformes</v>
      </c>
      <c r="AH274" s="1" t="str">
        <f>VLOOKUP($B274,traits_by_species_Mar2019!$A$2:$T$437,20,FALSE)</f>
        <v>Demersal</v>
      </c>
      <c r="AI274" s="1">
        <f>IF(ISNA(VLOOKUP($B274,traits_by_species_Mar2019!$A$2:$T$437,13,FALSE)),L274,VLOOKUP($B274,traits_by_species_Mar2019!$A$2:$T$437,13,FALSE))</f>
        <v>19</v>
      </c>
    </row>
    <row r="275" spans="1:35" hidden="1" x14ac:dyDescent="0.25">
      <c r="A275">
        <v>127220</v>
      </c>
      <c r="B275" t="s">
        <v>898</v>
      </c>
      <c r="C275" t="s">
        <v>899</v>
      </c>
      <c r="D275" t="s">
        <v>19</v>
      </c>
      <c r="E275" t="s">
        <v>20</v>
      </c>
      <c r="F275" t="s">
        <v>21</v>
      </c>
      <c r="G275" t="s">
        <v>52</v>
      </c>
      <c r="H275" t="s">
        <v>892</v>
      </c>
      <c r="I275" t="s">
        <v>894</v>
      </c>
      <c r="J275" t="s">
        <v>33</v>
      </c>
      <c r="K275" t="s">
        <v>900</v>
      </c>
      <c r="L275">
        <v>12</v>
      </c>
      <c r="M275">
        <v>1.2</v>
      </c>
      <c r="N275">
        <v>0.02</v>
      </c>
      <c r="O275">
        <v>2.91</v>
      </c>
      <c r="P275" t="s">
        <v>56</v>
      </c>
      <c r="Q275" t="s">
        <v>27</v>
      </c>
      <c r="R275" t="s">
        <v>1682</v>
      </c>
      <c r="S275" s="1">
        <f>VLOOKUP($B275,traits_by_species_Mar2019!$A$2:$T$437,5,FALSE)</f>
        <v>16.196446989999998</v>
      </c>
      <c r="T275" s="1">
        <f>VLOOKUP($B275,traits_by_species_Mar2019!$A$2:$T$437,6,FALSE)</f>
        <v>0.62433768499999998</v>
      </c>
      <c r="U275" s="1">
        <f>VLOOKUP($B275,traits_by_species_Mar2019!$A$2:$T$437,7,FALSE)</f>
        <v>41.950809990000003</v>
      </c>
      <c r="V275" s="1">
        <f>VLOOKUP($B275,traits_by_species_Mar2019!$A$2:$T$437,8,FALSE)</f>
        <v>5.0475920260000002</v>
      </c>
      <c r="W275" s="1">
        <f>VLOOKUP($B275,traits_by_species_Mar2019!$A$2:$T$437,9,FALSE)</f>
        <v>1.486590034</v>
      </c>
      <c r="X275" s="1">
        <f>VLOOKUP($B275,traits_by_species_Mar2019!$A$2:$T$437,10,FALSE)</f>
        <v>0.98556656200000003</v>
      </c>
      <c r="Y275" s="1">
        <f>VLOOKUP($B275,traits_by_species_Mar2019!$A$2:$T$437,11,FALSE)</f>
        <v>10.089500279999999</v>
      </c>
      <c r="Z275" s="1">
        <f>VLOOKUP($B275,traits_by_species_Mar2019!$A$2:$T$437,12,FALSE)</f>
        <v>15.48650288</v>
      </c>
      <c r="AA275" s="3">
        <f>VLOOKUP($B275,traits_by_species_Mar2019!$A$2:$T$437,13,FALSE)</f>
        <v>16</v>
      </c>
      <c r="AB275" s="1" t="str">
        <f>VLOOKUP($B275,traits_by_species_Mar2019!$A$2:$T$437,14,FALSE)</f>
        <v>Demersal</v>
      </c>
      <c r="AC275" s="1" t="str">
        <f>VLOOKUP($B275,traits_by_species_Mar2019!$A$2:$T$437,15,FALSE)</f>
        <v>Montagu's seasnail</v>
      </c>
      <c r="AD275" s="1" t="str">
        <f>VLOOKUP($B275,traits_by_species_Mar2019!$A$2:$T$437,16,FALSE)</f>
        <v>Demersal</v>
      </c>
      <c r="AE275" s="1" t="str">
        <f>VLOOKUP($B275,traits_by_species_Mar2019!$A$2:$T$437,17,FALSE)</f>
        <v>Demersal</v>
      </c>
      <c r="AF275" s="1" t="str">
        <f>VLOOKUP($B275,traits_by_species_Mar2019!$A$2:$T$437,18,FALSE)</f>
        <v>Scorpaeniformes</v>
      </c>
      <c r="AG275" s="1" t="str">
        <f>VLOOKUP($B275,traits_by_species_Mar2019!$A$2:$T$437,19,FALSE)</f>
        <v>Scorpaeniformes</v>
      </c>
      <c r="AH275" s="1" t="str">
        <f>VLOOKUP($B275,traits_by_species_Mar2019!$A$2:$T$437,20,FALSE)</f>
        <v>Demersal</v>
      </c>
      <c r="AI275" s="1">
        <f>IF(ISNA(VLOOKUP($B275,traits_by_species_Mar2019!$A$2:$T$437,13,FALSE)),L275,VLOOKUP($B275,traits_by_species_Mar2019!$A$2:$T$437,13,FALSE))</f>
        <v>16</v>
      </c>
    </row>
    <row r="276" spans="1:35" hidden="1" x14ac:dyDescent="0.25">
      <c r="A276">
        <v>127055</v>
      </c>
      <c r="B276" t="s">
        <v>901</v>
      </c>
      <c r="C276" t="s">
        <v>51</v>
      </c>
      <c r="D276" t="s">
        <v>19</v>
      </c>
      <c r="E276" t="s">
        <v>20</v>
      </c>
      <c r="F276" t="s">
        <v>21</v>
      </c>
      <c r="G276" t="s">
        <v>30</v>
      </c>
      <c r="H276" t="s">
        <v>248</v>
      </c>
      <c r="I276" t="s">
        <v>902</v>
      </c>
      <c r="J276" t="s">
        <v>33</v>
      </c>
      <c r="K276" t="s">
        <v>903</v>
      </c>
      <c r="L276">
        <v>55</v>
      </c>
      <c r="M276">
        <v>1.95</v>
      </c>
      <c r="N276">
        <v>1.35E-2</v>
      </c>
      <c r="O276">
        <v>3.02</v>
      </c>
      <c r="P276" t="s">
        <v>35</v>
      </c>
      <c r="Q276" t="s">
        <v>27</v>
      </c>
      <c r="R276" t="s">
        <v>1682</v>
      </c>
      <c r="S276" s="1">
        <f>VLOOKUP($B276,traits_by_species_Mar2019!$A$2:$T$437,5,FALSE)</f>
        <v>36.432308710000001</v>
      </c>
      <c r="T276" s="1">
        <f>VLOOKUP($B276,traits_by_species_Mar2019!$A$2:$T$437,6,FALSE)</f>
        <v>0.21232147500000001</v>
      </c>
      <c r="U276" s="1">
        <f>VLOOKUP($B276,traits_by_species_Mar2019!$A$2:$T$437,7,FALSE)</f>
        <v>641.05184759999997</v>
      </c>
      <c r="V276" s="1">
        <f>VLOOKUP($B276,traits_by_species_Mar2019!$A$2:$T$437,8,FALSE)</f>
        <v>13.417483860000001</v>
      </c>
      <c r="W276" s="1">
        <f>VLOOKUP($B276,traits_by_species_Mar2019!$A$2:$T$437,9,FALSE)</f>
        <v>3.103116263</v>
      </c>
      <c r="X276" s="1">
        <f>VLOOKUP($B276,traits_by_species_Mar2019!$A$2:$T$437,10,FALSE)</f>
        <v>0.47112680600000001</v>
      </c>
      <c r="Y276" s="1">
        <f>VLOOKUP($B276,traits_by_species_Mar2019!$A$2:$T$437,11,FALSE)</f>
        <v>17.737577269999999</v>
      </c>
      <c r="Z276" s="1">
        <f>VLOOKUP($B276,traits_by_species_Mar2019!$A$2:$T$437,12,FALSE)</f>
        <v>19.008320220000002</v>
      </c>
      <c r="AA276" s="3">
        <f>VLOOKUP($B276,traits_by_species_Mar2019!$A$2:$T$437,13,FALSE)</f>
        <v>41</v>
      </c>
      <c r="AB276" s="1" t="str">
        <f>VLOOKUP($B276,traits_by_species_Mar2019!$A$2:$T$437,14,FALSE)</f>
        <v>Demersal</v>
      </c>
      <c r="AC276" s="1" t="str">
        <f>VLOOKUP($B276,traits_by_species_Mar2019!$A$2:$T$437,15,FALSE)</f>
        <v>Striped seabream</v>
      </c>
      <c r="AD276" s="1">
        <f>VLOOKUP($B276,traits_by_species_Mar2019!$A$2:$T$437,16,FALSE)</f>
        <v>0</v>
      </c>
      <c r="AE276" s="1" t="str">
        <f>VLOOKUP($B276,traits_by_species_Mar2019!$A$2:$T$437,17,FALSE)</f>
        <v>Demersal</v>
      </c>
      <c r="AF276" s="1" t="str">
        <f>VLOOKUP($B276,traits_by_species_Mar2019!$A$2:$T$437,18,FALSE)</f>
        <v>Perciformes</v>
      </c>
      <c r="AG276" s="1" t="str">
        <f>VLOOKUP($B276,traits_by_species_Mar2019!$A$2:$T$437,19,FALSE)</f>
        <v>Other</v>
      </c>
      <c r="AH276" s="1" t="str">
        <f>VLOOKUP($B276,traits_by_species_Mar2019!$A$2:$T$437,20,FALSE)</f>
        <v>Demersal</v>
      </c>
      <c r="AI276" s="1">
        <f>IF(ISNA(VLOOKUP($B276,traits_by_species_Mar2019!$A$2:$T$437,13,FALSE)),L276,VLOOKUP($B276,traits_by_species_Mar2019!$A$2:$T$437,13,FALSE))</f>
        <v>41</v>
      </c>
    </row>
    <row r="277" spans="1:35" hidden="1" x14ac:dyDescent="0.25">
      <c r="A277">
        <v>126978</v>
      </c>
      <c r="B277" t="s">
        <v>904</v>
      </c>
      <c r="C277" t="s">
        <v>29</v>
      </c>
      <c r="D277" t="s">
        <v>19</v>
      </c>
      <c r="E277" t="s">
        <v>20</v>
      </c>
      <c r="F277" t="s">
        <v>21</v>
      </c>
      <c r="G277" t="s">
        <v>30</v>
      </c>
      <c r="H277" t="s">
        <v>373</v>
      </c>
      <c r="I277" t="s">
        <v>905</v>
      </c>
      <c r="J277" t="s">
        <v>33</v>
      </c>
      <c r="K277" t="s">
        <v>906</v>
      </c>
      <c r="L277">
        <v>59</v>
      </c>
      <c r="M277">
        <v>2.0499999999999998</v>
      </c>
      <c r="N277">
        <v>1.29E-2</v>
      </c>
      <c r="O277">
        <v>2.9</v>
      </c>
      <c r="P277" t="s">
        <v>35</v>
      </c>
      <c r="Q277" t="s">
        <v>27</v>
      </c>
      <c r="R277" t="s">
        <v>1695</v>
      </c>
      <c r="S277" s="1">
        <f>VLOOKUP($B277,traits_by_species_Mar2019!$A$2:$T$437,5,FALSE)</f>
        <v>51.49784992</v>
      </c>
      <c r="T277" s="1">
        <f>VLOOKUP($B277,traits_by_species_Mar2019!$A$2:$T$437,6,FALSE)</f>
        <v>0.22438594000000001</v>
      </c>
      <c r="U277" s="1">
        <f>VLOOKUP($B277,traits_by_species_Mar2019!$A$2:$T$437,7,FALSE)</f>
        <v>2289.194716</v>
      </c>
      <c r="V277" s="1">
        <f>VLOOKUP($B277,traits_by_species_Mar2019!$A$2:$T$437,8,FALSE)</f>
        <v>7.9087760459999998</v>
      </c>
      <c r="W277" s="1">
        <f>VLOOKUP($B277,traits_by_species_Mar2019!$A$2:$T$437,9,FALSE)</f>
        <v>2.4378785120000002</v>
      </c>
      <c r="X277" s="1">
        <f>VLOOKUP($B277,traits_by_species_Mar2019!$A$2:$T$437,10,FALSE)</f>
        <v>0.39968302300000003</v>
      </c>
      <c r="Y277" s="1">
        <f>VLOOKUP($B277,traits_by_species_Mar2019!$A$2:$T$437,11,FALSE)</f>
        <v>25.993999330000001</v>
      </c>
      <c r="Z277" s="1">
        <f>VLOOKUP($B277,traits_by_species_Mar2019!$A$2:$T$437,12,FALSE)</f>
        <v>17.289146410000001</v>
      </c>
      <c r="AA277" s="3">
        <f>VLOOKUP($B277,traits_by_species_Mar2019!$A$2:$T$437,13,FALSE)</f>
        <v>64</v>
      </c>
      <c r="AB277" s="1" t="str">
        <f>VLOOKUP($B277,traits_by_species_Mar2019!$A$2:$T$437,14,FALSE)</f>
        <v>Pelagic</v>
      </c>
      <c r="AC277" s="1" t="str">
        <f>VLOOKUP($B277,traits_by_species_Mar2019!$A$2:$T$437,15,FALSE)</f>
        <v>Golden grey mullet</v>
      </c>
      <c r="AD277" s="1">
        <f>VLOOKUP($B277,traits_by_species_Mar2019!$A$2:$T$437,16,FALSE)</f>
        <v>0</v>
      </c>
      <c r="AE277" s="1" t="str">
        <f>VLOOKUP($B277,traits_by_species_Mar2019!$A$2:$T$437,17,FALSE)</f>
        <v>Pelagic</v>
      </c>
      <c r="AF277" s="1" t="str">
        <f>VLOOKUP($B277,traits_by_species_Mar2019!$A$2:$T$437,18,FALSE)</f>
        <v>Perciformes</v>
      </c>
      <c r="AG277" s="1" t="str">
        <f>VLOOKUP($B277,traits_by_species_Mar2019!$A$2:$T$437,19,FALSE)</f>
        <v>Other</v>
      </c>
      <c r="AH277" s="1" t="str">
        <f>VLOOKUP($B277,traits_by_species_Mar2019!$A$2:$T$437,20,FALSE)</f>
        <v>Pelagic</v>
      </c>
      <c r="AI277" s="1">
        <f>IF(ISNA(VLOOKUP($B277,traits_by_species_Mar2019!$A$2:$T$437,13,FALSE)),L277,VLOOKUP($B277,traits_by_species_Mar2019!$A$2:$T$437,13,FALSE))</f>
        <v>64</v>
      </c>
    </row>
    <row r="278" spans="1:35" hidden="1" x14ac:dyDescent="0.25">
      <c r="A278">
        <v>126980</v>
      </c>
      <c r="B278" t="s">
        <v>907</v>
      </c>
      <c r="C278" t="s">
        <v>372</v>
      </c>
      <c r="D278" t="s">
        <v>19</v>
      </c>
      <c r="E278" t="s">
        <v>20</v>
      </c>
      <c r="F278" t="s">
        <v>21</v>
      </c>
      <c r="G278" t="s">
        <v>30</v>
      </c>
      <c r="H278" t="s">
        <v>373</v>
      </c>
      <c r="I278" t="s">
        <v>905</v>
      </c>
      <c r="J278" t="s">
        <v>33</v>
      </c>
      <c r="K278" t="s">
        <v>908</v>
      </c>
      <c r="L278">
        <v>70</v>
      </c>
      <c r="M278">
        <v>2.0099999999999998</v>
      </c>
      <c r="N278">
        <v>9.1000000000000004E-3</v>
      </c>
      <c r="O278">
        <v>2.99</v>
      </c>
      <c r="P278" t="s">
        <v>35</v>
      </c>
      <c r="Q278" t="s">
        <v>27</v>
      </c>
      <c r="R278" t="s">
        <v>1695</v>
      </c>
      <c r="S278" s="1">
        <f>VLOOKUP($B278,traits_by_species_Mar2019!$A$2:$T$437,5,FALSE)</f>
        <v>44.941932450000003</v>
      </c>
      <c r="T278" s="1">
        <f>VLOOKUP($B278,traits_by_species_Mar2019!$A$2:$T$437,6,FALSE)</f>
        <v>0.24559772499999999</v>
      </c>
      <c r="U278" s="1">
        <f>VLOOKUP($B278,traits_by_species_Mar2019!$A$2:$T$437,7,FALSE)</f>
        <v>1050.9728030000001</v>
      </c>
      <c r="V278" s="1">
        <f>VLOOKUP($B278,traits_by_species_Mar2019!$A$2:$T$437,8,FALSE)</f>
        <v>9.9269141080000001</v>
      </c>
      <c r="W278" s="1">
        <f>VLOOKUP($B278,traits_by_species_Mar2019!$A$2:$T$437,9,FALSE)</f>
        <v>2.7847002070000002</v>
      </c>
      <c r="X278" s="1">
        <f>VLOOKUP($B278,traits_by_species_Mar2019!$A$2:$T$437,10,FALSE)</f>
        <v>0.39717380099999999</v>
      </c>
      <c r="Y278" s="1">
        <f>VLOOKUP($B278,traits_by_species_Mar2019!$A$2:$T$437,11,FALSE)</f>
        <v>24.10077588</v>
      </c>
      <c r="Z278" s="1">
        <f>VLOOKUP($B278,traits_by_species_Mar2019!$A$2:$T$437,12,FALSE)</f>
        <v>18.203248070000001</v>
      </c>
      <c r="AA278" s="3">
        <f>VLOOKUP($B278,traits_by_species_Mar2019!$A$2:$T$437,13,FALSE)</f>
        <v>63</v>
      </c>
      <c r="AB278" s="1" t="str">
        <f>VLOOKUP($B278,traits_by_species_Mar2019!$A$2:$T$437,14,FALSE)</f>
        <v>Pelagic</v>
      </c>
      <c r="AC278" s="1" t="str">
        <f>VLOOKUP($B278,traits_by_species_Mar2019!$A$2:$T$437,15,FALSE)</f>
        <v>Thinlip grey mullet</v>
      </c>
      <c r="AD278" s="1">
        <f>VLOOKUP($B278,traits_by_species_Mar2019!$A$2:$T$437,16,FALSE)</f>
        <v>0</v>
      </c>
      <c r="AE278" s="1" t="str">
        <f>VLOOKUP($B278,traits_by_species_Mar2019!$A$2:$T$437,17,FALSE)</f>
        <v>Pelagic</v>
      </c>
      <c r="AF278" s="1" t="str">
        <f>VLOOKUP($B278,traits_by_species_Mar2019!$A$2:$T$437,18,FALSE)</f>
        <v>Perciformes</v>
      </c>
      <c r="AG278" s="1" t="str">
        <f>VLOOKUP($B278,traits_by_species_Mar2019!$A$2:$T$437,19,FALSE)</f>
        <v>Other</v>
      </c>
      <c r="AH278" s="1" t="str">
        <f>VLOOKUP($B278,traits_by_species_Mar2019!$A$2:$T$437,20,FALSE)</f>
        <v>Pelagic</v>
      </c>
      <c r="AI278" s="1">
        <f>IF(ISNA(VLOOKUP($B278,traits_by_species_Mar2019!$A$2:$T$437,13,FALSE)),L278,VLOOKUP($B278,traits_by_species_Mar2019!$A$2:$T$437,13,FALSE))</f>
        <v>63</v>
      </c>
    </row>
    <row r="279" spans="1:35" hidden="1" x14ac:dyDescent="0.25">
      <c r="A279">
        <v>158899</v>
      </c>
      <c r="B279" t="s">
        <v>909</v>
      </c>
      <c r="C279" t="s">
        <v>910</v>
      </c>
      <c r="D279" t="s">
        <v>19</v>
      </c>
      <c r="E279" t="s">
        <v>20</v>
      </c>
      <c r="F279" t="s">
        <v>21</v>
      </c>
      <c r="G279" t="s">
        <v>226</v>
      </c>
      <c r="H279" t="s">
        <v>227</v>
      </c>
      <c r="I279" t="s">
        <v>909</v>
      </c>
      <c r="J279" t="s">
        <v>24</v>
      </c>
      <c r="K279" t="s">
        <v>25</v>
      </c>
      <c r="L279">
        <v>6</v>
      </c>
      <c r="M279">
        <v>0</v>
      </c>
      <c r="N279">
        <v>6.9904939999999999E-3</v>
      </c>
      <c r="O279">
        <v>3.0350000000000001</v>
      </c>
      <c r="P279" t="s">
        <v>61</v>
      </c>
      <c r="Q279" t="s">
        <v>27</v>
      </c>
      <c r="R279" t="s">
        <v>1695</v>
      </c>
      <c r="S279" s="1">
        <f>AVERAGE(S280:S281)</f>
        <v>5.937126964</v>
      </c>
      <c r="T279" s="1">
        <f t="shared" ref="T279:AI279" si="65">AVERAGE(T280:T281)</f>
        <v>1.069314106</v>
      </c>
      <c r="U279" s="1">
        <f t="shared" si="65"/>
        <v>2.4416540250000001</v>
      </c>
      <c r="V279" s="1">
        <f t="shared" si="65"/>
        <v>2.2062918064999999</v>
      </c>
      <c r="W279" s="1">
        <f t="shared" si="65"/>
        <v>0.70339930699999997</v>
      </c>
      <c r="X279" s="1">
        <f t="shared" si="65"/>
        <v>2.7446452445</v>
      </c>
      <c r="Y279" s="1">
        <f t="shared" si="65"/>
        <v>3.6023586510000003</v>
      </c>
      <c r="Z279" s="1">
        <f t="shared" si="65"/>
        <v>20.083098485000001</v>
      </c>
      <c r="AA279" s="1">
        <f t="shared" si="65"/>
        <v>7.5</v>
      </c>
      <c r="AB279" s="1" t="str">
        <f>AB280</f>
        <v>Bathypelagic</v>
      </c>
      <c r="AC279" s="1" t="s">
        <v>2013</v>
      </c>
      <c r="AD279" s="1">
        <f t="shared" ref="AD279:AH279" si="66">AD280</f>
        <v>0</v>
      </c>
      <c r="AE279" s="1" t="str">
        <f t="shared" si="66"/>
        <v>Demersal</v>
      </c>
      <c r="AF279" s="1" t="str">
        <f t="shared" si="66"/>
        <v>Myctophiformes</v>
      </c>
      <c r="AG279" s="1" t="str">
        <f t="shared" si="66"/>
        <v>Other</v>
      </c>
      <c r="AH279" s="1" t="str">
        <f t="shared" si="66"/>
        <v>Pelagic</v>
      </c>
      <c r="AI279" s="1">
        <f t="shared" si="65"/>
        <v>7.5</v>
      </c>
    </row>
    <row r="280" spans="1:35" hidden="1" x14ac:dyDescent="0.25">
      <c r="A280">
        <v>158900</v>
      </c>
      <c r="B280" t="s">
        <v>911</v>
      </c>
      <c r="C280" t="s">
        <v>912</v>
      </c>
      <c r="D280" t="s">
        <v>19</v>
      </c>
      <c r="E280" t="s">
        <v>20</v>
      </c>
      <c r="F280" t="s">
        <v>21</v>
      </c>
      <c r="G280" t="s">
        <v>226</v>
      </c>
      <c r="H280" t="s">
        <v>227</v>
      </c>
      <c r="I280" t="s">
        <v>909</v>
      </c>
      <c r="J280" t="s">
        <v>33</v>
      </c>
      <c r="K280" t="s">
        <v>913</v>
      </c>
      <c r="L280">
        <v>5</v>
      </c>
      <c r="M280">
        <v>1.27</v>
      </c>
      <c r="N280">
        <v>9.1199999999999996E-3</v>
      </c>
      <c r="O280">
        <v>3.04</v>
      </c>
      <c r="P280" t="s">
        <v>49</v>
      </c>
      <c r="Q280" t="s">
        <v>27</v>
      </c>
      <c r="R280" t="s">
        <v>1695</v>
      </c>
      <c r="S280" s="1">
        <f>VLOOKUP($B280,traits_by_species_Mar2019!$A$2:$T$437,5,FALSE)</f>
        <v>4.9977988819999997</v>
      </c>
      <c r="T280" s="1">
        <f>VLOOKUP($B280,traits_by_species_Mar2019!$A$2:$T$437,6,FALSE)</f>
        <v>1.2369469959999999</v>
      </c>
      <c r="U280" s="1">
        <f>VLOOKUP($B280,traits_by_species_Mar2019!$A$2:$T$437,7,FALSE)</f>
        <v>1.4311669199999999</v>
      </c>
      <c r="V280" s="1">
        <f>VLOOKUP($B280,traits_by_species_Mar2019!$A$2:$T$437,8,FALSE)</f>
        <v>1.8460253040000001</v>
      </c>
      <c r="W280" s="1">
        <f>VLOOKUP($B280,traits_by_species_Mar2019!$A$2:$T$437,9,FALSE)</f>
        <v>0.59354167800000002</v>
      </c>
      <c r="X280" s="1">
        <f>VLOOKUP($B280,traits_by_species_Mar2019!$A$2:$T$437,10,FALSE)</f>
        <v>3.2763377500000002</v>
      </c>
      <c r="Y280" s="1">
        <f>VLOOKUP($B280,traits_by_species_Mar2019!$A$2:$T$437,11,FALSE)</f>
        <v>3.0384787289999999</v>
      </c>
      <c r="Z280" s="1">
        <f>VLOOKUP($B280,traits_by_species_Mar2019!$A$2:$T$437,12,FALSE)</f>
        <v>21.737362430000001</v>
      </c>
      <c r="AA280" s="3">
        <f>VLOOKUP($B280,traits_by_species_Mar2019!$A$2:$T$437,13,FALSE)</f>
        <v>7</v>
      </c>
      <c r="AB280" s="1" t="str">
        <f>VLOOKUP($B280,traits_by_species_Mar2019!$A$2:$T$437,14,FALSE)</f>
        <v>Bathypelagic</v>
      </c>
      <c r="AC280" s="1" t="str">
        <f>VLOOKUP($B280,traits_by_species_Mar2019!$A$2:$T$437,15,FALSE)</f>
        <v>Dofleini's lantern fish</v>
      </c>
      <c r="AD280" s="1">
        <f>VLOOKUP($B280,traits_by_species_Mar2019!$A$2:$T$437,16,FALSE)</f>
        <v>0</v>
      </c>
      <c r="AE280" s="1" t="str">
        <f>VLOOKUP($B280,traits_by_species_Mar2019!$A$2:$T$437,17,FALSE)</f>
        <v>Demersal</v>
      </c>
      <c r="AF280" s="1" t="str">
        <f>VLOOKUP($B280,traits_by_species_Mar2019!$A$2:$T$437,18,FALSE)</f>
        <v>Myctophiformes</v>
      </c>
      <c r="AG280" s="1" t="str">
        <f>VLOOKUP($B280,traits_by_species_Mar2019!$A$2:$T$437,19,FALSE)</f>
        <v>Other</v>
      </c>
      <c r="AH280" s="1" t="str">
        <f>VLOOKUP($B280,traits_by_species_Mar2019!$A$2:$T$437,20,FALSE)</f>
        <v>Pelagic</v>
      </c>
      <c r="AI280" s="1">
        <f>IF(ISNA(VLOOKUP($B280,traits_by_species_Mar2019!$A$2:$T$437,13,FALSE)),L280,VLOOKUP($B280,traits_by_species_Mar2019!$A$2:$T$437,13,FALSE))</f>
        <v>7</v>
      </c>
    </row>
    <row r="281" spans="1:35" hidden="1" x14ac:dyDescent="0.25">
      <c r="A281">
        <v>158901</v>
      </c>
      <c r="B281" t="s">
        <v>914</v>
      </c>
      <c r="C281" t="s">
        <v>518</v>
      </c>
      <c r="D281" t="s">
        <v>19</v>
      </c>
      <c r="E281" t="s">
        <v>20</v>
      </c>
      <c r="F281" t="s">
        <v>21</v>
      </c>
      <c r="G281" t="s">
        <v>226</v>
      </c>
      <c r="H281" t="s">
        <v>227</v>
      </c>
      <c r="I281" t="s">
        <v>909</v>
      </c>
      <c r="J281" t="s">
        <v>33</v>
      </c>
      <c r="K281" t="s">
        <v>915</v>
      </c>
      <c r="L281">
        <v>6</v>
      </c>
      <c r="M281">
        <v>1.32</v>
      </c>
      <c r="N281">
        <v>5.3699999999999998E-3</v>
      </c>
      <c r="O281">
        <v>3.08</v>
      </c>
      <c r="P281" t="s">
        <v>49</v>
      </c>
      <c r="Q281" t="s">
        <v>27</v>
      </c>
      <c r="R281" t="s">
        <v>1695</v>
      </c>
      <c r="S281" s="1">
        <f>VLOOKUP($B281,traits_by_species_Mar2019!$A$2:$T$437,5,FALSE)</f>
        <v>6.8764550460000002</v>
      </c>
      <c r="T281" s="1">
        <f>VLOOKUP($B281,traits_by_species_Mar2019!$A$2:$T$437,6,FALSE)</f>
        <v>0.90168121599999995</v>
      </c>
      <c r="U281" s="1">
        <f>VLOOKUP($B281,traits_by_species_Mar2019!$A$2:$T$437,7,FALSE)</f>
        <v>3.4521411299999998</v>
      </c>
      <c r="V281" s="1">
        <f>VLOOKUP($B281,traits_by_species_Mar2019!$A$2:$T$437,8,FALSE)</f>
        <v>2.5665583089999999</v>
      </c>
      <c r="W281" s="1">
        <f>VLOOKUP($B281,traits_by_species_Mar2019!$A$2:$T$437,9,FALSE)</f>
        <v>0.81325693600000004</v>
      </c>
      <c r="X281" s="1">
        <f>VLOOKUP($B281,traits_by_species_Mar2019!$A$2:$T$437,10,FALSE)</f>
        <v>2.2129527389999999</v>
      </c>
      <c r="Y281" s="1">
        <f>VLOOKUP($B281,traits_by_species_Mar2019!$A$2:$T$437,11,FALSE)</f>
        <v>4.1662385730000002</v>
      </c>
      <c r="Z281" s="1">
        <f>VLOOKUP($B281,traits_by_species_Mar2019!$A$2:$T$437,12,FALSE)</f>
        <v>18.42883454</v>
      </c>
      <c r="AA281" s="3">
        <f>VLOOKUP($B281,traits_by_species_Mar2019!$A$2:$T$437,13,FALSE)</f>
        <v>8</v>
      </c>
      <c r="AB281" s="1" t="str">
        <f>VLOOKUP($B281,traits_by_species_Mar2019!$A$2:$T$437,14,FALSE)</f>
        <v>Bathypelagic</v>
      </c>
      <c r="AC281" s="1" t="str">
        <f>VLOOKUP($B281,traits_by_species_Mar2019!$A$2:$T$437,15,FALSE)</f>
        <v>Cocco's lantern fish</v>
      </c>
      <c r="AD281" s="1">
        <f>VLOOKUP($B281,traits_by_species_Mar2019!$A$2:$T$437,16,FALSE)</f>
        <v>0</v>
      </c>
      <c r="AE281" s="1" t="str">
        <f>VLOOKUP($B281,traits_by_species_Mar2019!$A$2:$T$437,17,FALSE)</f>
        <v>Demersal</v>
      </c>
      <c r="AF281" s="1" t="str">
        <f>VLOOKUP($B281,traits_by_species_Mar2019!$A$2:$T$437,18,FALSE)</f>
        <v>Myctophiformes</v>
      </c>
      <c r="AG281" s="1" t="str">
        <f>VLOOKUP($B281,traits_by_species_Mar2019!$A$2:$T$437,19,FALSE)</f>
        <v>Other</v>
      </c>
      <c r="AH281" s="1" t="str">
        <f>VLOOKUP($B281,traits_by_species_Mar2019!$A$2:$T$437,20,FALSE)</f>
        <v>Pelagic</v>
      </c>
      <c r="AI281" s="1">
        <f>IF(ISNA(VLOOKUP($B281,traits_by_species_Mar2019!$A$2:$T$437,13,FALSE)),L281,VLOOKUP($B281,traits_by_species_Mar2019!$A$2:$T$437,13,FALSE))</f>
        <v>8</v>
      </c>
    </row>
    <row r="282" spans="1:35" s="8" customFormat="1" hidden="1" x14ac:dyDescent="0.25">
      <c r="A282" s="8">
        <v>125493</v>
      </c>
      <c r="B282" s="8" t="s">
        <v>916</v>
      </c>
      <c r="C282" s="8" t="s">
        <v>109</v>
      </c>
      <c r="D282" s="8" t="s">
        <v>19</v>
      </c>
      <c r="E282" s="8" t="s">
        <v>20</v>
      </c>
      <c r="F282" s="8" t="s">
        <v>21</v>
      </c>
      <c r="G282" s="8" t="s">
        <v>358</v>
      </c>
      <c r="H282" s="8" t="s">
        <v>916</v>
      </c>
      <c r="I282" s="8">
        <v>0</v>
      </c>
      <c r="J282" s="8" t="s">
        <v>60</v>
      </c>
      <c r="K282" s="8" t="s">
        <v>25</v>
      </c>
      <c r="L282" s="8">
        <v>200</v>
      </c>
      <c r="M282" s="8">
        <v>0</v>
      </c>
      <c r="N282" s="8">
        <v>2.1128170000000002E-2</v>
      </c>
      <c r="O282" s="8">
        <v>2.8849999999999998</v>
      </c>
      <c r="P282" s="8" t="s">
        <v>61</v>
      </c>
      <c r="Q282" s="8" t="s">
        <v>27</v>
      </c>
      <c r="R282" t="s">
        <v>1682</v>
      </c>
      <c r="S282" s="7">
        <f>S283</f>
        <v>113.48695925500002</v>
      </c>
      <c r="T282" s="7">
        <f t="shared" ref="T282:AA282" si="67">T283</f>
        <v>0.1112068125</v>
      </c>
      <c r="U282" s="7">
        <f t="shared" si="67"/>
        <v>20030.634162499999</v>
      </c>
      <c r="V282" s="7">
        <f t="shared" si="67"/>
        <v>12.221925765</v>
      </c>
      <c r="W282" s="7">
        <f t="shared" si="67"/>
        <v>3.9935088279999995</v>
      </c>
      <c r="X282" s="7">
        <f t="shared" si="67"/>
        <v>0.2849302595</v>
      </c>
      <c r="Y282" s="7">
        <f t="shared" si="67"/>
        <v>43.973564519999996</v>
      </c>
      <c r="Z282" s="7">
        <f t="shared" si="67"/>
        <v>13.526900555000001</v>
      </c>
      <c r="AA282" s="7">
        <f t="shared" si="67"/>
        <v>117.5</v>
      </c>
      <c r="AB282" s="7" t="str">
        <f t="shared" ref="AB282" si="68">AB283</f>
        <v>Bathydemersal</v>
      </c>
      <c r="AC282" s="7" t="str">
        <f t="shared" ref="AC282" si="69">AC283</f>
        <v>Angler</v>
      </c>
      <c r="AD282" s="7" t="str">
        <f t="shared" ref="AD282" si="70">AD283</f>
        <v>Demersal</v>
      </c>
      <c r="AE282" s="7" t="str">
        <f t="shared" ref="AE282:AE283" si="71">AE283</f>
        <v>Demersal</v>
      </c>
      <c r="AF282" s="7" t="str">
        <f t="shared" ref="AF282:AF283" si="72">AF283</f>
        <v>Lophiiformes</v>
      </c>
      <c r="AG282" s="7" t="str">
        <f t="shared" ref="AG282:AG283" si="73">AG283</f>
        <v>Other</v>
      </c>
      <c r="AH282" s="7" t="str">
        <f t="shared" ref="AH282:AH283" si="74">AH283</f>
        <v>Demersal</v>
      </c>
      <c r="AI282" s="7">
        <f t="shared" ref="AI282" si="75">AI283</f>
        <v>143</v>
      </c>
    </row>
    <row r="283" spans="1:35" s="8" customFormat="1" hidden="1" x14ac:dyDescent="0.25">
      <c r="A283" s="8">
        <v>125802</v>
      </c>
      <c r="B283" s="8" t="s">
        <v>917</v>
      </c>
      <c r="C283" s="8" t="s">
        <v>37</v>
      </c>
      <c r="D283" s="8" t="s">
        <v>19</v>
      </c>
      <c r="E283" s="8" t="s">
        <v>20</v>
      </c>
      <c r="F283" s="8" t="s">
        <v>21</v>
      </c>
      <c r="G283" s="8" t="s">
        <v>358</v>
      </c>
      <c r="H283" s="8" t="s">
        <v>916</v>
      </c>
      <c r="I283" s="8" t="s">
        <v>917</v>
      </c>
      <c r="J283" s="8" t="s">
        <v>24</v>
      </c>
      <c r="K283" s="8" t="s">
        <v>25</v>
      </c>
      <c r="L283" s="8">
        <v>200</v>
      </c>
      <c r="M283" s="8">
        <v>0</v>
      </c>
      <c r="N283" s="8">
        <v>2.1128170000000002E-2</v>
      </c>
      <c r="O283" s="8">
        <v>2.8849999999999998</v>
      </c>
      <c r="P283" s="8" t="s">
        <v>61</v>
      </c>
      <c r="Q283" s="8" t="s">
        <v>27</v>
      </c>
      <c r="R283" t="s">
        <v>1682</v>
      </c>
      <c r="S283" s="7">
        <f>AVERAGE(S284:S285)</f>
        <v>113.48695925500002</v>
      </c>
      <c r="T283" s="7">
        <f t="shared" ref="T283:AA283" si="76">AVERAGE(T284:T285)</f>
        <v>0.1112068125</v>
      </c>
      <c r="U283" s="7">
        <f t="shared" si="76"/>
        <v>20030.634162499999</v>
      </c>
      <c r="V283" s="7">
        <f t="shared" si="76"/>
        <v>12.221925765</v>
      </c>
      <c r="W283" s="7">
        <f t="shared" si="76"/>
        <v>3.9935088279999995</v>
      </c>
      <c r="X283" s="7">
        <f t="shared" si="76"/>
        <v>0.2849302595</v>
      </c>
      <c r="Y283" s="7">
        <f t="shared" si="76"/>
        <v>43.973564519999996</v>
      </c>
      <c r="Z283" s="7">
        <f t="shared" si="76"/>
        <v>13.526900555000001</v>
      </c>
      <c r="AA283" s="7">
        <f t="shared" si="76"/>
        <v>117.5</v>
      </c>
      <c r="AB283" s="7" t="str">
        <f>AB284</f>
        <v>Bathydemersal</v>
      </c>
      <c r="AC283" s="7" t="s">
        <v>922</v>
      </c>
      <c r="AD283" s="7" t="str">
        <f>AD284</f>
        <v>Demersal</v>
      </c>
      <c r="AE283" s="7" t="str">
        <f t="shared" si="71"/>
        <v>Demersal</v>
      </c>
      <c r="AF283" s="7" t="str">
        <f t="shared" si="72"/>
        <v>Lophiiformes</v>
      </c>
      <c r="AG283" s="7" t="str">
        <f t="shared" si="73"/>
        <v>Other</v>
      </c>
      <c r="AH283" s="7" t="str">
        <f t="shared" si="74"/>
        <v>Demersal</v>
      </c>
      <c r="AI283" s="7">
        <f>MAX(AI284:AI285)</f>
        <v>143</v>
      </c>
    </row>
    <row r="284" spans="1:35" hidden="1" x14ac:dyDescent="0.25">
      <c r="A284">
        <v>126554</v>
      </c>
      <c r="B284" t="s">
        <v>918</v>
      </c>
      <c r="C284" t="s">
        <v>919</v>
      </c>
      <c r="D284" t="s">
        <v>19</v>
      </c>
      <c r="E284" t="s">
        <v>20</v>
      </c>
      <c r="F284" t="s">
        <v>21</v>
      </c>
      <c r="G284" t="s">
        <v>358</v>
      </c>
      <c r="H284" t="s">
        <v>916</v>
      </c>
      <c r="I284" t="s">
        <v>917</v>
      </c>
      <c r="J284" t="s">
        <v>33</v>
      </c>
      <c r="K284" t="s">
        <v>920</v>
      </c>
      <c r="L284">
        <v>100</v>
      </c>
      <c r="M284">
        <v>3.28</v>
      </c>
      <c r="N284">
        <v>1.55E-2</v>
      </c>
      <c r="O284">
        <v>2.96</v>
      </c>
      <c r="P284" t="s">
        <v>35</v>
      </c>
      <c r="Q284" t="s">
        <v>73</v>
      </c>
      <c r="R284" t="s">
        <v>1682</v>
      </c>
      <c r="S284" s="1">
        <f>VLOOKUP($B284,traits_by_species_Mar2019!$A$2:$T$437,5,FALSE)</f>
        <v>88.001251210000007</v>
      </c>
      <c r="T284" s="1">
        <f>VLOOKUP($B284,traits_by_species_Mar2019!$A$2:$T$437,6,FALSE)</f>
        <v>0.111574668</v>
      </c>
      <c r="U284" s="1">
        <f>VLOOKUP($B284,traits_by_species_Mar2019!$A$2:$T$437,7,FALSE)</f>
        <v>8190.9727849999999</v>
      </c>
      <c r="V284" s="1">
        <f>VLOOKUP($B284,traits_by_species_Mar2019!$A$2:$T$437,8,FALSE)</f>
        <v>12.758876949999999</v>
      </c>
      <c r="W284" s="1">
        <f>VLOOKUP($B284,traits_by_species_Mar2019!$A$2:$T$437,9,FALSE)</f>
        <v>4.0687557109999997</v>
      </c>
      <c r="X284" s="1">
        <f>VLOOKUP($B284,traits_by_species_Mar2019!$A$2:$T$437,10,FALSE)</f>
        <v>0.28318331499999999</v>
      </c>
      <c r="Y284" s="1">
        <f>VLOOKUP($B284,traits_by_species_Mar2019!$A$2:$T$437,11,FALSE)</f>
        <v>34.91238207</v>
      </c>
      <c r="Z284" s="1">
        <f>VLOOKUP($B284,traits_by_species_Mar2019!$A$2:$T$437,12,FALSE)</f>
        <v>14.14108815</v>
      </c>
      <c r="AA284" s="3">
        <f>VLOOKUP($B284,traits_by_species_Mar2019!$A$2:$T$437,13,FALSE)</f>
        <v>92</v>
      </c>
      <c r="AB284" s="1" t="str">
        <f>VLOOKUP($B284,traits_by_species_Mar2019!$A$2:$T$437,14,FALSE)</f>
        <v>Bathydemersal</v>
      </c>
      <c r="AC284" s="1" t="str">
        <f>VLOOKUP($B284,traits_by_species_Mar2019!$A$2:$T$437,15,FALSE)</f>
        <v>Black bellied angler</v>
      </c>
      <c r="AD284" s="1" t="str">
        <f>VLOOKUP($B284,traits_by_species_Mar2019!$A$2:$T$437,16,FALSE)</f>
        <v>Demersal</v>
      </c>
      <c r="AE284" s="1" t="str">
        <f>VLOOKUP($B284,traits_by_species_Mar2019!$A$2:$T$437,17,FALSE)</f>
        <v>Demersal</v>
      </c>
      <c r="AF284" s="1" t="str">
        <f>VLOOKUP($B284,traits_by_species_Mar2019!$A$2:$T$437,18,FALSE)</f>
        <v>Lophiiformes</v>
      </c>
      <c r="AG284" s="1" t="str">
        <f>VLOOKUP($B284,traits_by_species_Mar2019!$A$2:$T$437,19,FALSE)</f>
        <v>Other</v>
      </c>
      <c r="AH284" s="1" t="str">
        <f>VLOOKUP($B284,traits_by_species_Mar2019!$A$2:$T$437,20,FALSE)</f>
        <v>Demersal</v>
      </c>
      <c r="AI284" s="1">
        <f>IF(ISNA(VLOOKUP($B284,traits_by_species_Mar2019!$A$2:$T$437,13,FALSE)),L284,VLOOKUP($B284,traits_by_species_Mar2019!$A$2:$T$437,13,FALSE))</f>
        <v>92</v>
      </c>
    </row>
    <row r="285" spans="1:35" hidden="1" x14ac:dyDescent="0.25">
      <c r="A285">
        <v>126555</v>
      </c>
      <c r="B285" t="s">
        <v>921</v>
      </c>
      <c r="C285" t="s">
        <v>37</v>
      </c>
      <c r="D285" t="s">
        <v>19</v>
      </c>
      <c r="E285" t="s">
        <v>20</v>
      </c>
      <c r="F285" t="s">
        <v>21</v>
      </c>
      <c r="G285" t="s">
        <v>358</v>
      </c>
      <c r="H285" t="s">
        <v>916</v>
      </c>
      <c r="I285" t="s">
        <v>917</v>
      </c>
      <c r="J285" t="s">
        <v>33</v>
      </c>
      <c r="K285" t="s">
        <v>922</v>
      </c>
      <c r="L285">
        <v>200</v>
      </c>
      <c r="M285">
        <v>3.5</v>
      </c>
      <c r="N285">
        <v>2.8799999999999999E-2</v>
      </c>
      <c r="O285">
        <v>2.81</v>
      </c>
      <c r="P285" t="s">
        <v>35</v>
      </c>
      <c r="Q285" t="s">
        <v>73</v>
      </c>
      <c r="R285" t="s">
        <v>1682</v>
      </c>
      <c r="S285" s="1">
        <f>VLOOKUP($B285,traits_by_species_Mar2019!$A$2:$T$437,5,FALSE)</f>
        <v>138.97266730000001</v>
      </c>
      <c r="T285" s="1">
        <f>VLOOKUP($B285,traits_by_species_Mar2019!$A$2:$T$437,6,FALSE)</f>
        <v>0.110838957</v>
      </c>
      <c r="U285" s="1">
        <f>VLOOKUP($B285,traits_by_species_Mar2019!$A$2:$T$437,7,FALSE)</f>
        <v>31870.295539999999</v>
      </c>
      <c r="V285" s="1">
        <f>VLOOKUP($B285,traits_by_species_Mar2019!$A$2:$T$437,8,FALSE)</f>
        <v>11.68497458</v>
      </c>
      <c r="W285" s="1">
        <f>VLOOKUP($B285,traits_by_species_Mar2019!$A$2:$T$437,9,FALSE)</f>
        <v>3.9182619449999998</v>
      </c>
      <c r="X285" s="1">
        <f>VLOOKUP($B285,traits_by_species_Mar2019!$A$2:$T$437,10,FALSE)</f>
        <v>0.28667720400000002</v>
      </c>
      <c r="Y285" s="1">
        <f>VLOOKUP($B285,traits_by_species_Mar2019!$A$2:$T$437,11,FALSE)</f>
        <v>53.03474697</v>
      </c>
      <c r="Z285" s="1">
        <f>VLOOKUP($B285,traits_by_species_Mar2019!$A$2:$T$437,12,FALSE)</f>
        <v>12.91271296</v>
      </c>
      <c r="AA285" s="3">
        <f>VLOOKUP($B285,traits_by_species_Mar2019!$A$2:$T$437,13,FALSE)</f>
        <v>143</v>
      </c>
      <c r="AB285" s="1" t="str">
        <f>VLOOKUP($B285,traits_by_species_Mar2019!$A$2:$T$437,14,FALSE)</f>
        <v>Bathydemersal</v>
      </c>
      <c r="AC285" s="1" t="str">
        <f>VLOOKUP($B285,traits_by_species_Mar2019!$A$2:$T$437,15,FALSE)</f>
        <v>Angler</v>
      </c>
      <c r="AD285" s="1" t="str">
        <f>VLOOKUP($B285,traits_by_species_Mar2019!$A$2:$T$437,16,FALSE)</f>
        <v>Demersal</v>
      </c>
      <c r="AE285" s="1" t="str">
        <f>VLOOKUP($B285,traits_by_species_Mar2019!$A$2:$T$437,17,FALSE)</f>
        <v>Demersal</v>
      </c>
      <c r="AF285" s="1" t="str">
        <f>VLOOKUP($B285,traits_by_species_Mar2019!$A$2:$T$437,18,FALSE)</f>
        <v>Lophiiformes</v>
      </c>
      <c r="AG285" s="1" t="str">
        <f>VLOOKUP($B285,traits_by_species_Mar2019!$A$2:$T$437,19,FALSE)</f>
        <v>Other</v>
      </c>
      <c r="AH285" s="1" t="str">
        <f>VLOOKUP($B285,traits_by_species_Mar2019!$A$2:$T$437,20,FALSE)</f>
        <v>Demersal</v>
      </c>
      <c r="AI285" s="1">
        <f>IF(ISNA(VLOOKUP($B285,traits_by_species_Mar2019!$A$2:$T$437,13,FALSE)),L285,VLOOKUP($B285,traits_by_species_Mar2019!$A$2:$T$437,13,FALSE))</f>
        <v>143</v>
      </c>
    </row>
    <row r="286" spans="1:35" hidden="1" x14ac:dyDescent="0.25">
      <c r="A286">
        <v>126088</v>
      </c>
      <c r="B286" t="s">
        <v>923</v>
      </c>
      <c r="C286" t="s">
        <v>924</v>
      </c>
      <c r="D286" t="s">
        <v>19</v>
      </c>
      <c r="E286" t="s">
        <v>20</v>
      </c>
      <c r="F286" t="s">
        <v>21</v>
      </c>
      <c r="G286" t="s">
        <v>30</v>
      </c>
      <c r="H286" t="s">
        <v>389</v>
      </c>
      <c r="I286" t="s">
        <v>923</v>
      </c>
      <c r="J286" t="s">
        <v>24</v>
      </c>
      <c r="K286" t="s">
        <v>25</v>
      </c>
      <c r="L286">
        <v>50</v>
      </c>
      <c r="M286">
        <v>0</v>
      </c>
      <c r="N286">
        <v>1.6400000000000001E-2</v>
      </c>
      <c r="O286">
        <v>2.09</v>
      </c>
      <c r="P286" t="s">
        <v>61</v>
      </c>
      <c r="Q286" t="s">
        <v>27</v>
      </c>
      <c r="R286" t="s">
        <v>1682</v>
      </c>
      <c r="S286" s="7">
        <f>S287</f>
        <v>46.440626930000001</v>
      </c>
      <c r="T286" s="7">
        <f t="shared" ref="T286:AI286" si="77">T287</f>
        <v>0.19427219000000001</v>
      </c>
      <c r="U286" s="7">
        <f t="shared" si="77"/>
        <v>988.45247870000003</v>
      </c>
      <c r="V286" s="7">
        <f t="shared" si="77"/>
        <v>15.30880355</v>
      </c>
      <c r="W286" s="7">
        <f t="shared" si="77"/>
        <v>3.8287580000000001</v>
      </c>
      <c r="X286" s="7">
        <f t="shared" si="77"/>
        <v>0.32047089699999998</v>
      </c>
      <c r="Y286" s="7">
        <f t="shared" si="77"/>
        <v>26.07680749</v>
      </c>
      <c r="Z286" s="7">
        <f t="shared" si="77"/>
        <v>10.58399387</v>
      </c>
      <c r="AA286" s="7">
        <f t="shared" si="77"/>
        <v>45</v>
      </c>
      <c r="AB286" s="7" t="str">
        <f t="shared" si="77"/>
        <v>Demersal</v>
      </c>
      <c r="AC286" s="7" t="str">
        <f t="shared" si="77"/>
        <v>Snakeblenny</v>
      </c>
      <c r="AD286" s="7" t="str">
        <f t="shared" si="77"/>
        <v>Demersal</v>
      </c>
      <c r="AE286" s="7" t="str">
        <f t="shared" si="77"/>
        <v>Demersal</v>
      </c>
      <c r="AF286" s="7" t="str">
        <f t="shared" si="77"/>
        <v>Perciformes</v>
      </c>
      <c r="AG286" s="7" t="str">
        <f t="shared" si="77"/>
        <v>Other</v>
      </c>
      <c r="AH286" s="7" t="str">
        <f t="shared" si="77"/>
        <v>Demersal</v>
      </c>
      <c r="AI286" s="7">
        <f t="shared" si="77"/>
        <v>45</v>
      </c>
    </row>
    <row r="287" spans="1:35" hidden="1" x14ac:dyDescent="0.25">
      <c r="A287">
        <v>154675</v>
      </c>
      <c r="B287" t="s">
        <v>925</v>
      </c>
      <c r="C287" t="s">
        <v>169</v>
      </c>
      <c r="D287" t="s">
        <v>19</v>
      </c>
      <c r="E287" t="s">
        <v>20</v>
      </c>
      <c r="F287" t="s">
        <v>21</v>
      </c>
      <c r="G287" t="s">
        <v>30</v>
      </c>
      <c r="H287" t="s">
        <v>389</v>
      </c>
      <c r="I287" t="s">
        <v>923</v>
      </c>
      <c r="J287" t="s">
        <v>33</v>
      </c>
      <c r="K287" t="s">
        <v>926</v>
      </c>
      <c r="L287">
        <v>50</v>
      </c>
      <c r="M287">
        <v>4.0999999999999996</v>
      </c>
      <c r="N287">
        <v>1.6400000000000001E-2</v>
      </c>
      <c r="O287">
        <v>2.09</v>
      </c>
      <c r="P287" t="s">
        <v>35</v>
      </c>
      <c r="Q287" t="s">
        <v>27</v>
      </c>
      <c r="R287" t="s">
        <v>1682</v>
      </c>
      <c r="S287" s="1">
        <f>VLOOKUP($B287,traits_by_species_Mar2019!$A$2:$T$437,5,FALSE)</f>
        <v>46.440626930000001</v>
      </c>
      <c r="T287" s="1">
        <f>VLOOKUP($B287,traits_by_species_Mar2019!$A$2:$T$437,6,FALSE)</f>
        <v>0.19427219000000001</v>
      </c>
      <c r="U287" s="1">
        <f>VLOOKUP($B287,traits_by_species_Mar2019!$A$2:$T$437,7,FALSE)</f>
        <v>988.45247870000003</v>
      </c>
      <c r="V287" s="1">
        <f>VLOOKUP($B287,traits_by_species_Mar2019!$A$2:$T$437,8,FALSE)</f>
        <v>15.30880355</v>
      </c>
      <c r="W287" s="1">
        <f>VLOOKUP($B287,traits_by_species_Mar2019!$A$2:$T$437,9,FALSE)</f>
        <v>3.8287580000000001</v>
      </c>
      <c r="X287" s="1">
        <f>VLOOKUP($B287,traits_by_species_Mar2019!$A$2:$T$437,10,FALSE)</f>
        <v>0.32047089699999998</v>
      </c>
      <c r="Y287" s="1">
        <f>VLOOKUP($B287,traits_by_species_Mar2019!$A$2:$T$437,11,FALSE)</f>
        <v>26.07680749</v>
      </c>
      <c r="Z287" s="1">
        <f>VLOOKUP($B287,traits_by_species_Mar2019!$A$2:$T$437,12,FALSE)</f>
        <v>10.58399387</v>
      </c>
      <c r="AA287" s="3">
        <f>VLOOKUP($B287,traits_by_species_Mar2019!$A$2:$T$437,13,FALSE)</f>
        <v>45</v>
      </c>
      <c r="AB287" s="1" t="str">
        <f>VLOOKUP($B287,traits_by_species_Mar2019!$A$2:$T$437,14,FALSE)</f>
        <v>Demersal</v>
      </c>
      <c r="AC287" s="1" t="str">
        <f>VLOOKUP($B287,traits_by_species_Mar2019!$A$2:$T$437,15,FALSE)</f>
        <v>Snakeblenny</v>
      </c>
      <c r="AD287" s="1" t="str">
        <f>VLOOKUP($B287,traits_by_species_Mar2019!$A$2:$T$437,16,FALSE)</f>
        <v>Demersal</v>
      </c>
      <c r="AE287" s="1" t="str">
        <f>VLOOKUP($B287,traits_by_species_Mar2019!$A$2:$T$437,17,FALSE)</f>
        <v>Demersal</v>
      </c>
      <c r="AF287" s="1" t="str">
        <f>VLOOKUP($B287,traits_by_species_Mar2019!$A$2:$T$437,18,FALSE)</f>
        <v>Perciformes</v>
      </c>
      <c r="AG287" s="1" t="str">
        <f>VLOOKUP($B287,traits_by_species_Mar2019!$A$2:$T$437,19,FALSE)</f>
        <v>Other</v>
      </c>
      <c r="AH287" s="1" t="str">
        <f>VLOOKUP($B287,traits_by_species_Mar2019!$A$2:$T$437,20,FALSE)</f>
        <v>Demersal</v>
      </c>
      <c r="AI287" s="1">
        <f>IF(ISNA(VLOOKUP($B287,traits_by_species_Mar2019!$A$2:$T$437,13,FALSE)),L287,VLOOKUP($B287,traits_by_species_Mar2019!$A$2:$T$437,13,FALSE))</f>
        <v>45</v>
      </c>
    </row>
    <row r="288" spans="1:35" hidden="1" x14ac:dyDescent="0.25">
      <c r="A288">
        <v>127101</v>
      </c>
      <c r="B288" t="s">
        <v>927</v>
      </c>
      <c r="C288" t="s">
        <v>928</v>
      </c>
      <c r="D288" t="s">
        <v>19</v>
      </c>
      <c r="E288" t="s">
        <v>20</v>
      </c>
      <c r="F288" t="s">
        <v>21</v>
      </c>
      <c r="G288" t="s">
        <v>30</v>
      </c>
      <c r="H288" t="s">
        <v>929</v>
      </c>
      <c r="I288" t="s">
        <v>930</v>
      </c>
      <c r="J288" t="s">
        <v>33</v>
      </c>
      <c r="K288" t="s">
        <v>931</v>
      </c>
      <c r="L288">
        <v>20</v>
      </c>
      <c r="M288">
        <v>1.66</v>
      </c>
      <c r="N288">
        <v>1E-4</v>
      </c>
      <c r="O288">
        <v>4.0999999999999996</v>
      </c>
      <c r="P288" t="s">
        <v>56</v>
      </c>
      <c r="Q288" t="s">
        <v>27</v>
      </c>
      <c r="R288" t="s">
        <v>1682</v>
      </c>
      <c r="S288" s="1">
        <f>VLOOKUP($B288,traits_by_species_Mar2019!$A$2:$T$437,5,FALSE)</f>
        <v>43.419911650000003</v>
      </c>
      <c r="T288" s="1">
        <f>VLOOKUP($B288,traits_by_species_Mar2019!$A$2:$T$437,6,FALSE)</f>
        <v>0.24703325400000001</v>
      </c>
      <c r="U288" s="1">
        <f>VLOOKUP($B288,traits_by_species_Mar2019!$A$2:$T$437,7,FALSE)</f>
        <v>658.34568530000001</v>
      </c>
      <c r="V288" s="1">
        <f>VLOOKUP($B288,traits_by_species_Mar2019!$A$2:$T$437,8,FALSE)</f>
        <v>11.18346425</v>
      </c>
      <c r="W288" s="1">
        <f>VLOOKUP($B288,traits_by_species_Mar2019!$A$2:$T$437,9,FALSE)</f>
        <v>2.926060734</v>
      </c>
      <c r="X288" s="1">
        <f>VLOOKUP($B288,traits_by_species_Mar2019!$A$2:$T$437,10,FALSE)</f>
        <v>0.46267334799999998</v>
      </c>
      <c r="Y288" s="1">
        <f>VLOOKUP($B288,traits_by_species_Mar2019!$A$2:$T$437,11,FALSE)</f>
        <v>23.31579859</v>
      </c>
      <c r="Z288" s="1">
        <f>VLOOKUP($B288,traits_by_species_Mar2019!$A$2:$T$437,12,FALSE)</f>
        <v>13.673148879999999</v>
      </c>
      <c r="AA288" s="3">
        <f>VLOOKUP($B288,traits_by_species_Mar2019!$A$2:$T$437,13,FALSE)</f>
        <v>19</v>
      </c>
      <c r="AB288" s="1" t="str">
        <f>VLOOKUP($B288,traits_by_species_Mar2019!$A$2:$T$437,14,FALSE)</f>
        <v>Bathydemersal</v>
      </c>
      <c r="AC288" s="1" t="str">
        <f>VLOOKUP($B288,traits_by_species_Mar2019!$A$2:$T$437,15,FALSE)</f>
        <v>Sar's wolf eel</v>
      </c>
      <c r="AD288" s="1" t="str">
        <f>VLOOKUP($B288,traits_by_species_Mar2019!$A$2:$T$437,16,FALSE)</f>
        <v>Demersal</v>
      </c>
      <c r="AE288" s="1" t="str">
        <f>VLOOKUP($B288,traits_by_species_Mar2019!$A$2:$T$437,17,FALSE)</f>
        <v>Demersal</v>
      </c>
      <c r="AF288" s="1" t="str">
        <f>VLOOKUP($B288,traits_by_species_Mar2019!$A$2:$T$437,18,FALSE)</f>
        <v>Perciformes</v>
      </c>
      <c r="AG288" s="1" t="str">
        <f>VLOOKUP($B288,traits_by_species_Mar2019!$A$2:$T$437,19,FALSE)</f>
        <v>Other</v>
      </c>
      <c r="AH288" s="1" t="str">
        <f>VLOOKUP($B288,traits_by_species_Mar2019!$A$2:$T$437,20,FALSE)</f>
        <v>Demersal</v>
      </c>
      <c r="AI288" s="1">
        <f>IF(ISNA(VLOOKUP($B288,traits_by_species_Mar2019!$A$2:$T$437,13,FALSE)),L288,VLOOKUP($B288,traits_by_species_Mar2019!$A$2:$T$437,13,FALSE))</f>
        <v>19</v>
      </c>
    </row>
    <row r="289" spans="1:35" hidden="1" x14ac:dyDescent="0.25">
      <c r="A289">
        <v>126104</v>
      </c>
      <c r="B289" t="s">
        <v>932</v>
      </c>
      <c r="C289" t="s">
        <v>933</v>
      </c>
      <c r="D289" t="s">
        <v>19</v>
      </c>
      <c r="E289" t="s">
        <v>20</v>
      </c>
      <c r="F289" t="s">
        <v>21</v>
      </c>
      <c r="G289" t="s">
        <v>30</v>
      </c>
      <c r="H289" t="s">
        <v>929</v>
      </c>
      <c r="I289" t="s">
        <v>932</v>
      </c>
      <c r="J289" t="s">
        <v>24</v>
      </c>
      <c r="K289" t="s">
        <v>25</v>
      </c>
      <c r="L289">
        <v>52</v>
      </c>
      <c r="M289">
        <v>0</v>
      </c>
      <c r="N289">
        <v>7.1833169999999998E-3</v>
      </c>
      <c r="O289">
        <v>2.67</v>
      </c>
      <c r="P289" t="s">
        <v>61</v>
      </c>
      <c r="Q289" t="s">
        <v>27</v>
      </c>
      <c r="R289" t="s">
        <v>1682</v>
      </c>
      <c r="S289" s="7">
        <f>AVERAGE(S290:S291)</f>
        <v>57.036412135000006</v>
      </c>
      <c r="T289" s="7">
        <f t="shared" ref="T289:AI289" si="78">AVERAGE(T290:T291)</f>
        <v>0.22520391349999999</v>
      </c>
      <c r="U289" s="7">
        <f t="shared" si="78"/>
        <v>1256.5834315</v>
      </c>
      <c r="V289" s="7">
        <f t="shared" si="78"/>
        <v>11.70887029</v>
      </c>
      <c r="W289" s="7">
        <f t="shared" si="78"/>
        <v>3.2282277974999998</v>
      </c>
      <c r="X289" s="7">
        <f t="shared" si="78"/>
        <v>0.438983768</v>
      </c>
      <c r="Y289" s="7">
        <f t="shared" si="78"/>
        <v>30.155080464999998</v>
      </c>
      <c r="Z289" s="7">
        <f t="shared" si="78"/>
        <v>9.7620378629999998</v>
      </c>
      <c r="AA289" s="7">
        <f t="shared" si="78"/>
        <v>42</v>
      </c>
      <c r="AB289" s="7" t="str">
        <f>AB290</f>
        <v>Demersal</v>
      </c>
      <c r="AC289" s="7" t="str">
        <f t="shared" ref="AC289:AH289" si="79">AC290</f>
        <v>Eelpout</v>
      </c>
      <c r="AD289" s="7">
        <f t="shared" si="79"/>
        <v>0</v>
      </c>
      <c r="AE289" s="7" t="str">
        <f t="shared" si="79"/>
        <v>Demersal</v>
      </c>
      <c r="AF289" s="7" t="str">
        <f t="shared" si="79"/>
        <v>Perciformes</v>
      </c>
      <c r="AG289" s="7" t="str">
        <f t="shared" si="79"/>
        <v>Other</v>
      </c>
      <c r="AH289" s="7" t="str">
        <f t="shared" si="79"/>
        <v>Demersal</v>
      </c>
      <c r="AI289" s="7">
        <f t="shared" si="78"/>
        <v>42</v>
      </c>
    </row>
    <row r="290" spans="1:35" hidden="1" x14ac:dyDescent="0.25">
      <c r="A290">
        <v>274100</v>
      </c>
      <c r="B290" t="s">
        <v>934</v>
      </c>
      <c r="C290" t="s">
        <v>935</v>
      </c>
      <c r="D290" t="s">
        <v>19</v>
      </c>
      <c r="E290" t="s">
        <v>20</v>
      </c>
      <c r="F290" t="s">
        <v>21</v>
      </c>
      <c r="G290" t="s">
        <v>30</v>
      </c>
      <c r="H290" t="s">
        <v>929</v>
      </c>
      <c r="I290" t="s">
        <v>932</v>
      </c>
      <c r="J290" t="s">
        <v>33</v>
      </c>
      <c r="K290" t="s">
        <v>936</v>
      </c>
      <c r="L290">
        <v>28</v>
      </c>
      <c r="M290">
        <v>1.82</v>
      </c>
      <c r="N290">
        <v>0.04</v>
      </c>
      <c r="O290">
        <v>2.25</v>
      </c>
      <c r="P290" t="s">
        <v>56</v>
      </c>
      <c r="Q290" t="s">
        <v>27</v>
      </c>
      <c r="R290" t="s">
        <v>1682</v>
      </c>
      <c r="S290" s="1">
        <f>VLOOKUP($B290,traits_by_species_Mar2019!$A$2:$T$437,5,FALSE)</f>
        <v>56.640344550000002</v>
      </c>
      <c r="T290" s="1">
        <f>VLOOKUP($B290,traits_by_species_Mar2019!$A$2:$T$437,6,FALSE)</f>
        <v>0.22569202699999999</v>
      </c>
      <c r="U290" s="1">
        <f>VLOOKUP($B290,traits_by_species_Mar2019!$A$2:$T$437,7,FALSE)</f>
        <v>1216.4028069999999</v>
      </c>
      <c r="V290" s="1">
        <f>VLOOKUP($B290,traits_by_species_Mar2019!$A$2:$T$437,8,FALSE)</f>
        <v>11.719700919999999</v>
      </c>
      <c r="W290" s="1">
        <f>VLOOKUP($B290,traits_by_species_Mar2019!$A$2:$T$437,9,FALSE)</f>
        <v>3.2295445219999999</v>
      </c>
      <c r="X290" s="1">
        <f>VLOOKUP($B290,traits_by_species_Mar2019!$A$2:$T$437,10,FALSE)</f>
        <v>0.437323774</v>
      </c>
      <c r="Y290" s="1">
        <f>VLOOKUP($B290,traits_by_species_Mar2019!$A$2:$T$437,11,FALSE)</f>
        <v>30.057571209999999</v>
      </c>
      <c r="Z290" s="1">
        <f>VLOOKUP($B290,traits_by_species_Mar2019!$A$2:$T$437,12,FALSE)</f>
        <v>9.3417769059999998</v>
      </c>
      <c r="AA290" s="3">
        <f>VLOOKUP($B290,traits_by_species_Mar2019!$A$2:$T$437,13,FALSE)</f>
        <v>27</v>
      </c>
      <c r="AB290" s="1" t="str">
        <f>VLOOKUP($B290,traits_by_species_Mar2019!$A$2:$T$437,14,FALSE)</f>
        <v>Demersal</v>
      </c>
      <c r="AC290" s="1" t="str">
        <f>VLOOKUP($B290,traits_by_species_Mar2019!$A$2:$T$437,15,FALSE)</f>
        <v>Eelpout</v>
      </c>
      <c r="AD290" s="1">
        <f>VLOOKUP($B290,traits_by_species_Mar2019!$A$2:$T$437,16,FALSE)</f>
        <v>0</v>
      </c>
      <c r="AE290" s="1" t="str">
        <f>VLOOKUP($B290,traits_by_species_Mar2019!$A$2:$T$437,17,FALSE)</f>
        <v>Demersal</v>
      </c>
      <c r="AF290" s="1" t="str">
        <f>VLOOKUP($B290,traits_by_species_Mar2019!$A$2:$T$437,18,FALSE)</f>
        <v>Perciformes</v>
      </c>
      <c r="AG290" s="1" t="str">
        <f>VLOOKUP($B290,traits_by_species_Mar2019!$A$2:$T$437,19,FALSE)</f>
        <v>Other</v>
      </c>
      <c r="AH290" s="1" t="str">
        <f>VLOOKUP($B290,traits_by_species_Mar2019!$A$2:$T$437,20,FALSE)</f>
        <v>Demersal</v>
      </c>
      <c r="AI290" s="1">
        <f>IF(ISNA(VLOOKUP($B290,traits_by_species_Mar2019!$A$2:$T$437,13,FALSE)),L290,VLOOKUP($B290,traits_by_species_Mar2019!$A$2:$T$437,13,FALSE))</f>
        <v>27</v>
      </c>
    </row>
    <row r="291" spans="1:35" hidden="1" x14ac:dyDescent="0.25">
      <c r="A291">
        <v>127118</v>
      </c>
      <c r="B291" t="s">
        <v>937</v>
      </c>
      <c r="C291" t="s">
        <v>933</v>
      </c>
      <c r="D291" t="s">
        <v>19</v>
      </c>
      <c r="E291" t="s">
        <v>20</v>
      </c>
      <c r="F291" t="s">
        <v>21</v>
      </c>
      <c r="G291" t="s">
        <v>30</v>
      </c>
      <c r="H291" t="s">
        <v>929</v>
      </c>
      <c r="I291" t="s">
        <v>932</v>
      </c>
      <c r="J291" t="s">
        <v>33</v>
      </c>
      <c r="K291" t="s">
        <v>885</v>
      </c>
      <c r="L291">
        <v>52</v>
      </c>
      <c r="M291">
        <v>0</v>
      </c>
      <c r="N291">
        <v>1.2899999999999999E-3</v>
      </c>
      <c r="O291">
        <v>3.09</v>
      </c>
      <c r="P291" t="s">
        <v>49</v>
      </c>
      <c r="Q291" t="s">
        <v>27</v>
      </c>
      <c r="R291" t="s">
        <v>1682</v>
      </c>
      <c r="S291" s="1">
        <f>VLOOKUP($B291,traits_by_species_Mar2019!$A$2:$T$437,5,FALSE)</f>
        <v>57.432479720000003</v>
      </c>
      <c r="T291" s="1">
        <f>VLOOKUP($B291,traits_by_species_Mar2019!$A$2:$T$437,6,FALSE)</f>
        <v>0.22471579999999999</v>
      </c>
      <c r="U291" s="1">
        <f>VLOOKUP($B291,traits_by_species_Mar2019!$A$2:$T$437,7,FALSE)</f>
        <v>1296.764056</v>
      </c>
      <c r="V291" s="1">
        <f>VLOOKUP($B291,traits_by_species_Mar2019!$A$2:$T$437,8,FALSE)</f>
        <v>11.698039659999999</v>
      </c>
      <c r="W291" s="1">
        <f>VLOOKUP($B291,traits_by_species_Mar2019!$A$2:$T$437,9,FALSE)</f>
        <v>3.2269110730000001</v>
      </c>
      <c r="X291" s="1">
        <f>VLOOKUP($B291,traits_by_species_Mar2019!$A$2:$T$437,10,FALSE)</f>
        <v>0.44064376199999999</v>
      </c>
      <c r="Y291" s="1">
        <f>VLOOKUP($B291,traits_by_species_Mar2019!$A$2:$T$437,11,FALSE)</f>
        <v>30.25258972</v>
      </c>
      <c r="Z291" s="1">
        <f>VLOOKUP($B291,traits_by_species_Mar2019!$A$2:$T$437,12,FALSE)</f>
        <v>10.18229882</v>
      </c>
      <c r="AA291" s="3">
        <f>VLOOKUP($B291,traits_by_species_Mar2019!$A$2:$T$437,13,FALSE)</f>
        <v>57</v>
      </c>
      <c r="AB291" s="1" t="str">
        <f>VLOOKUP($B291,traits_by_species_Mar2019!$A$2:$T$437,14,FALSE)</f>
        <v>Bathydemersal</v>
      </c>
      <c r="AC291" s="1" t="str">
        <f>VLOOKUP($B291,traits_by_species_Mar2019!$A$2:$T$437,15,FALSE)</f>
        <v>Vahl's eelpout</v>
      </c>
      <c r="AD291" s="1" t="str">
        <f>VLOOKUP($B291,traits_by_species_Mar2019!$A$2:$T$437,16,FALSE)</f>
        <v>Demersal</v>
      </c>
      <c r="AE291" s="1" t="str">
        <f>VLOOKUP($B291,traits_by_species_Mar2019!$A$2:$T$437,17,FALSE)</f>
        <v>Demersal</v>
      </c>
      <c r="AF291" s="1" t="str">
        <f>VLOOKUP($B291,traits_by_species_Mar2019!$A$2:$T$437,18,FALSE)</f>
        <v>Perciformes</v>
      </c>
      <c r="AG291" s="1" t="str">
        <f>VLOOKUP($B291,traits_by_species_Mar2019!$A$2:$T$437,19,FALSE)</f>
        <v>Other</v>
      </c>
      <c r="AH291" s="1" t="str">
        <f>VLOOKUP($B291,traits_by_species_Mar2019!$A$2:$T$437,20,FALSE)</f>
        <v>Demersal</v>
      </c>
      <c r="AI291" s="1">
        <f>IF(ISNA(VLOOKUP($B291,traits_by_species_Mar2019!$A$2:$T$437,13,FALSE)),L291,VLOOKUP($B291,traits_by_species_Mar2019!$A$2:$T$437,13,FALSE))</f>
        <v>57</v>
      </c>
    </row>
    <row r="292" spans="1:35" hidden="1" x14ac:dyDescent="0.25">
      <c r="A292">
        <v>126356</v>
      </c>
      <c r="B292" t="s">
        <v>938</v>
      </c>
      <c r="C292" t="s">
        <v>939</v>
      </c>
      <c r="D292" t="s">
        <v>19</v>
      </c>
      <c r="E292" t="s">
        <v>20</v>
      </c>
      <c r="F292" t="s">
        <v>21</v>
      </c>
      <c r="G292" t="s">
        <v>131</v>
      </c>
      <c r="H292" t="s">
        <v>132</v>
      </c>
      <c r="I292" t="s">
        <v>940</v>
      </c>
      <c r="J292" t="s">
        <v>33</v>
      </c>
      <c r="K292" t="s">
        <v>941</v>
      </c>
      <c r="L292">
        <v>55</v>
      </c>
      <c r="M292">
        <v>2.25</v>
      </c>
      <c r="N292">
        <v>3.2399999999999998E-3</v>
      </c>
      <c r="O292">
        <v>3.08</v>
      </c>
      <c r="P292" t="s">
        <v>49</v>
      </c>
      <c r="Q292" t="s">
        <v>27</v>
      </c>
      <c r="R292" t="s">
        <v>1695</v>
      </c>
      <c r="S292" s="1">
        <f>VLOOKUP($B292,traits_by_species_Mar2019!$A$2:$T$437,5,FALSE)</f>
        <v>23.103413329999999</v>
      </c>
      <c r="T292" s="1">
        <f>VLOOKUP($B292,traits_by_species_Mar2019!$A$2:$T$437,6,FALSE)</f>
        <v>0.59904822000000002</v>
      </c>
      <c r="U292" s="1">
        <f>VLOOKUP($B292,traits_by_species_Mar2019!$A$2:$T$437,7,FALSE)</f>
        <v>73.248240920000001</v>
      </c>
      <c r="V292" s="1">
        <f>VLOOKUP($B292,traits_by_species_Mar2019!$A$2:$T$437,8,FALSE)</f>
        <v>4.4738158810000002</v>
      </c>
      <c r="W292" s="1">
        <f>VLOOKUP($B292,traits_by_species_Mar2019!$A$2:$T$437,9,FALSE)</f>
        <v>1.3167000250000001</v>
      </c>
      <c r="X292" s="1">
        <f>VLOOKUP($B292,traits_by_species_Mar2019!$A$2:$T$437,10,FALSE)</f>
        <v>1.0065093490000001</v>
      </c>
      <c r="Y292" s="1">
        <f>VLOOKUP($B292,traits_by_species_Mar2019!$A$2:$T$437,11,FALSE)</f>
        <v>13.44051952</v>
      </c>
      <c r="Z292" s="1">
        <f>VLOOKUP($B292,traits_by_species_Mar2019!$A$2:$T$437,12,FALSE)</f>
        <v>13.55849016</v>
      </c>
      <c r="AA292" s="3">
        <f>VLOOKUP($B292,traits_by_species_Mar2019!$A$2:$T$437,13,FALSE)</f>
        <v>19</v>
      </c>
      <c r="AB292" s="1" t="str">
        <f>VLOOKUP($B292,traits_by_species_Mar2019!$A$2:$T$437,14,FALSE)</f>
        <v>Bathypelagic</v>
      </c>
      <c r="AC292" s="1" t="str">
        <f>VLOOKUP($B292,traits_by_species_Mar2019!$A$2:$T$437,15,FALSE)</f>
        <v>Macroparalepis affine</v>
      </c>
      <c r="AD292" s="1">
        <f>VLOOKUP($B292,traits_by_species_Mar2019!$A$2:$T$437,16,FALSE)</f>
        <v>0</v>
      </c>
      <c r="AE292" s="1" t="str">
        <f>VLOOKUP($B292,traits_by_species_Mar2019!$A$2:$T$437,17,FALSE)</f>
        <v>Demersal</v>
      </c>
      <c r="AF292" s="1" t="str">
        <f>VLOOKUP($B292,traits_by_species_Mar2019!$A$2:$T$437,18,FALSE)</f>
        <v>Aulopiformes</v>
      </c>
      <c r="AG292" s="1" t="str">
        <f>VLOOKUP($B292,traits_by_species_Mar2019!$A$2:$T$437,19,FALSE)</f>
        <v>Other</v>
      </c>
      <c r="AH292" s="1" t="str">
        <f>VLOOKUP($B292,traits_by_species_Mar2019!$A$2:$T$437,20,FALSE)</f>
        <v>Pelagic</v>
      </c>
      <c r="AI292" s="1">
        <f>IF(ISNA(VLOOKUP($B292,traits_by_species_Mar2019!$A$2:$T$437,13,FALSE)),L292,VLOOKUP($B292,traits_by_species_Mar2019!$A$2:$T$437,13,FALSE))</f>
        <v>19</v>
      </c>
    </row>
    <row r="293" spans="1:35" hidden="1" x14ac:dyDescent="0.25">
      <c r="A293">
        <v>126222</v>
      </c>
      <c r="B293" t="s">
        <v>942</v>
      </c>
      <c r="C293" t="s">
        <v>943</v>
      </c>
      <c r="D293" t="s">
        <v>19</v>
      </c>
      <c r="E293" t="s">
        <v>20</v>
      </c>
      <c r="F293" t="s">
        <v>21</v>
      </c>
      <c r="G293" t="s">
        <v>599</v>
      </c>
      <c r="H293" t="s">
        <v>944</v>
      </c>
      <c r="I293" t="s">
        <v>942</v>
      </c>
      <c r="J293" t="s">
        <v>24</v>
      </c>
      <c r="K293" t="s">
        <v>25</v>
      </c>
      <c r="L293">
        <v>20</v>
      </c>
      <c r="M293">
        <v>0</v>
      </c>
      <c r="N293">
        <v>8.6999999999999994E-3</v>
      </c>
      <c r="O293">
        <v>2.83</v>
      </c>
      <c r="P293" t="s">
        <v>61</v>
      </c>
      <c r="Q293" t="s">
        <v>27</v>
      </c>
      <c r="R293" t="s">
        <v>1682</v>
      </c>
      <c r="S293" s="7">
        <f>S294</f>
        <v>16.965927109999999</v>
      </c>
      <c r="T293" s="7">
        <f t="shared" ref="T293:AI293" si="80">T294</f>
        <v>0.528600717</v>
      </c>
      <c r="U293" s="7">
        <f t="shared" si="80"/>
        <v>26.41166849</v>
      </c>
      <c r="V293" s="7">
        <f t="shared" si="80"/>
        <v>4.8984659080000004</v>
      </c>
      <c r="W293" s="7">
        <f t="shared" si="80"/>
        <v>1.377381658</v>
      </c>
      <c r="X293" s="7">
        <f t="shared" si="80"/>
        <v>0.94242462299999996</v>
      </c>
      <c r="Y293" s="7">
        <f t="shared" si="80"/>
        <v>9.6104506070000006</v>
      </c>
      <c r="Z293" s="7">
        <f t="shared" si="80"/>
        <v>16.677934329999999</v>
      </c>
      <c r="AA293" s="7">
        <f t="shared" si="80"/>
        <v>27</v>
      </c>
      <c r="AB293" s="7" t="str">
        <f t="shared" si="80"/>
        <v>Demersal</v>
      </c>
      <c r="AC293" s="7" t="str">
        <f t="shared" si="80"/>
        <v>Longspine snipefish</v>
      </c>
      <c r="AD293" s="7">
        <f t="shared" si="80"/>
        <v>0</v>
      </c>
      <c r="AE293" s="7" t="str">
        <f t="shared" si="80"/>
        <v>Demersal</v>
      </c>
      <c r="AF293" s="7" t="str">
        <f t="shared" si="80"/>
        <v>Syngnathiformes</v>
      </c>
      <c r="AG293" s="7" t="str">
        <f t="shared" si="80"/>
        <v>Other</v>
      </c>
      <c r="AH293" s="7" t="str">
        <f t="shared" si="80"/>
        <v>Demersal</v>
      </c>
      <c r="AI293" s="7">
        <f t="shared" si="80"/>
        <v>27</v>
      </c>
    </row>
    <row r="294" spans="1:35" hidden="1" x14ac:dyDescent="0.25">
      <c r="A294">
        <v>127378</v>
      </c>
      <c r="B294" t="s">
        <v>945</v>
      </c>
      <c r="C294" t="s">
        <v>51</v>
      </c>
      <c r="D294" t="s">
        <v>19</v>
      </c>
      <c r="E294" t="s">
        <v>20</v>
      </c>
      <c r="F294" t="s">
        <v>21</v>
      </c>
      <c r="G294" t="s">
        <v>599</v>
      </c>
      <c r="H294" t="s">
        <v>944</v>
      </c>
      <c r="I294" t="s">
        <v>942</v>
      </c>
      <c r="J294" t="s">
        <v>33</v>
      </c>
      <c r="K294" t="s">
        <v>946</v>
      </c>
      <c r="L294">
        <v>20</v>
      </c>
      <c r="M294">
        <v>2.2999999999999998</v>
      </c>
      <c r="N294">
        <v>8.6999999999999994E-3</v>
      </c>
      <c r="O294">
        <v>2.83</v>
      </c>
      <c r="P294" t="s">
        <v>35</v>
      </c>
      <c r="Q294" t="s">
        <v>27</v>
      </c>
      <c r="R294" t="s">
        <v>1682</v>
      </c>
      <c r="S294" s="1">
        <f>VLOOKUP($B294,traits_by_species_Mar2019!$A$2:$T$437,5,FALSE)</f>
        <v>16.965927109999999</v>
      </c>
      <c r="T294" s="1">
        <f>VLOOKUP($B294,traits_by_species_Mar2019!$A$2:$T$437,6,FALSE)</f>
        <v>0.528600717</v>
      </c>
      <c r="U294" s="1">
        <f>VLOOKUP($B294,traits_by_species_Mar2019!$A$2:$T$437,7,FALSE)</f>
        <v>26.41166849</v>
      </c>
      <c r="V294" s="1">
        <f>VLOOKUP($B294,traits_by_species_Mar2019!$A$2:$T$437,8,FALSE)</f>
        <v>4.8984659080000004</v>
      </c>
      <c r="W294" s="1">
        <f>VLOOKUP($B294,traits_by_species_Mar2019!$A$2:$T$437,9,FALSE)</f>
        <v>1.377381658</v>
      </c>
      <c r="X294" s="1">
        <f>VLOOKUP($B294,traits_by_species_Mar2019!$A$2:$T$437,10,FALSE)</f>
        <v>0.94242462299999996</v>
      </c>
      <c r="Y294" s="1">
        <f>VLOOKUP($B294,traits_by_species_Mar2019!$A$2:$T$437,11,FALSE)</f>
        <v>9.6104506070000006</v>
      </c>
      <c r="Z294" s="1">
        <f>VLOOKUP($B294,traits_by_species_Mar2019!$A$2:$T$437,12,FALSE)</f>
        <v>16.677934329999999</v>
      </c>
      <c r="AA294" s="3">
        <f>VLOOKUP($B294,traits_by_species_Mar2019!$A$2:$T$437,13,FALSE)</f>
        <v>27</v>
      </c>
      <c r="AB294" s="1" t="str">
        <f>VLOOKUP($B294,traits_by_species_Mar2019!$A$2:$T$437,14,FALSE)</f>
        <v>Demersal</v>
      </c>
      <c r="AC294" s="1" t="str">
        <f>VLOOKUP($B294,traits_by_species_Mar2019!$A$2:$T$437,15,FALSE)</f>
        <v>Longspine snipefish</v>
      </c>
      <c r="AD294" s="1">
        <f>VLOOKUP($B294,traits_by_species_Mar2019!$A$2:$T$437,16,FALSE)</f>
        <v>0</v>
      </c>
      <c r="AE294" s="1" t="str">
        <f>VLOOKUP($B294,traits_by_species_Mar2019!$A$2:$T$437,17,FALSE)</f>
        <v>Demersal</v>
      </c>
      <c r="AF294" s="1" t="str">
        <f>VLOOKUP($B294,traits_by_species_Mar2019!$A$2:$T$437,18,FALSE)</f>
        <v>Syngnathiformes</v>
      </c>
      <c r="AG294" s="1" t="str">
        <f>VLOOKUP($B294,traits_by_species_Mar2019!$A$2:$T$437,19,FALSE)</f>
        <v>Other</v>
      </c>
      <c r="AH294" s="1" t="str">
        <f>VLOOKUP($B294,traits_by_species_Mar2019!$A$2:$T$437,20,FALSE)</f>
        <v>Demersal</v>
      </c>
      <c r="AI294" s="1">
        <f>IF(ISNA(VLOOKUP($B294,traits_by_species_Mar2019!$A$2:$T$437,13,FALSE)),L294,VLOOKUP($B294,traits_by_species_Mar2019!$A$2:$T$437,13,FALSE))</f>
        <v>27</v>
      </c>
    </row>
    <row r="295" spans="1:35" s="8" customFormat="1" hidden="1" x14ac:dyDescent="0.25">
      <c r="A295" s="8">
        <v>125471</v>
      </c>
      <c r="B295" s="8" t="s">
        <v>420</v>
      </c>
      <c r="C295" s="8" t="s">
        <v>286</v>
      </c>
      <c r="D295" s="8" t="s">
        <v>19</v>
      </c>
      <c r="E295" s="8" t="s">
        <v>20</v>
      </c>
      <c r="F295" s="8" t="s">
        <v>21</v>
      </c>
      <c r="G295" s="8" t="s">
        <v>268</v>
      </c>
      <c r="H295" s="8" t="s">
        <v>420</v>
      </c>
      <c r="I295" s="8">
        <v>0</v>
      </c>
      <c r="J295" s="8" t="s">
        <v>60</v>
      </c>
      <c r="K295" s="8" t="s">
        <v>25</v>
      </c>
      <c r="L295" s="8">
        <v>110</v>
      </c>
      <c r="M295" s="8">
        <v>0</v>
      </c>
      <c r="N295" s="8">
        <v>2.6239259999999999E-3</v>
      </c>
      <c r="O295" s="8">
        <v>3.0666000000000002</v>
      </c>
      <c r="P295" s="8" t="s">
        <v>61</v>
      </c>
      <c r="Q295" s="8" t="s">
        <v>27</v>
      </c>
      <c r="R295" s="8" t="s">
        <v>1682</v>
      </c>
      <c r="S295" s="7">
        <f t="shared" ref="S295:AA295" si="81">AVERAGE(S296,S298,S351,S352,S354,S522,S523)</f>
        <v>47.186319295714284</v>
      </c>
      <c r="T295" s="7">
        <f t="shared" si="81"/>
        <v>0.42573557499999998</v>
      </c>
      <c r="U295" s="7">
        <f t="shared" si="81"/>
        <v>994.62124612857156</v>
      </c>
      <c r="V295" s="7">
        <f t="shared" si="81"/>
        <v>19.975941960571429</v>
      </c>
      <c r="W295" s="7">
        <f t="shared" si="81"/>
        <v>5.6296339461428557</v>
      </c>
      <c r="X295" s="7">
        <f t="shared" si="81"/>
        <v>0.45847209528571425</v>
      </c>
      <c r="Y295" s="7">
        <f t="shared" si="81"/>
        <v>29.141329997142858</v>
      </c>
      <c r="Z295" s="7">
        <f t="shared" si="81"/>
        <v>15.037707868571429</v>
      </c>
      <c r="AA295" s="7">
        <f t="shared" si="81"/>
        <v>42.428571428571431</v>
      </c>
      <c r="AB295" s="7" t="str">
        <f>AB296</f>
        <v>Benthopelagic</v>
      </c>
      <c r="AC295" s="7" t="s">
        <v>2124</v>
      </c>
      <c r="AD295" s="7">
        <f>AVERAGE(AD296,AD298,AD351,AD352,AD354,AD522,AD523)</f>
        <v>0</v>
      </c>
      <c r="AE295" s="7" t="str">
        <f>AE296</f>
        <v>Demersal</v>
      </c>
      <c r="AF295" s="7" t="str">
        <f t="shared" ref="AF295:AH295" si="82">AF296</f>
        <v>Gadiformes</v>
      </c>
      <c r="AG295" s="7" t="str">
        <f t="shared" si="82"/>
        <v>Gadiformes</v>
      </c>
      <c r="AH295" s="7" t="str">
        <f t="shared" si="82"/>
        <v>Demersal</v>
      </c>
      <c r="AI295" s="7">
        <f>MAX(AI296,AI298,AI351,AI352,AI354,AI522,AI523)</f>
        <v>79</v>
      </c>
    </row>
    <row r="296" spans="1:35" hidden="1" x14ac:dyDescent="0.25">
      <c r="A296">
        <v>126472</v>
      </c>
      <c r="B296" t="s">
        <v>947</v>
      </c>
      <c r="C296" t="s">
        <v>948</v>
      </c>
      <c r="D296" t="s">
        <v>19</v>
      </c>
      <c r="E296" t="s">
        <v>20</v>
      </c>
      <c r="F296" t="s">
        <v>21</v>
      </c>
      <c r="G296" t="s">
        <v>268</v>
      </c>
      <c r="H296" t="s">
        <v>420</v>
      </c>
      <c r="I296" t="s">
        <v>949</v>
      </c>
      <c r="J296" t="s">
        <v>33</v>
      </c>
      <c r="K296" t="s">
        <v>950</v>
      </c>
      <c r="L296">
        <v>110</v>
      </c>
      <c r="M296">
        <v>2.52</v>
      </c>
      <c r="N296">
        <v>1.2E-2</v>
      </c>
      <c r="O296">
        <v>2.93</v>
      </c>
      <c r="P296" t="s">
        <v>35</v>
      </c>
      <c r="Q296" t="s">
        <v>27</v>
      </c>
      <c r="R296" t="s">
        <v>1682</v>
      </c>
      <c r="S296" s="1">
        <f>VLOOKUP($B296,traits_by_species_Mar2019!$A$2:$T$437,5,FALSE)</f>
        <v>80.573388420000001</v>
      </c>
      <c r="T296" s="1">
        <f>VLOOKUP($B296,traits_by_species_Mar2019!$A$2:$T$437,6,FALSE)</f>
        <v>8.4646585999999996E-2</v>
      </c>
      <c r="U296" s="1">
        <f>VLOOKUP($B296,traits_by_species_Mar2019!$A$2:$T$437,7,FALSE)</f>
        <v>3454.7070640000002</v>
      </c>
      <c r="V296" s="1">
        <f>VLOOKUP($B296,traits_by_species_Mar2019!$A$2:$T$437,8,FALSE)</f>
        <v>35.497101720000003</v>
      </c>
      <c r="W296" s="1">
        <f>VLOOKUP($B296,traits_by_species_Mar2019!$A$2:$T$437,9,FALSE)</f>
        <v>10.36509141</v>
      </c>
      <c r="X296" s="1">
        <f>VLOOKUP($B296,traits_by_species_Mar2019!$A$2:$T$437,10,FALSE)</f>
        <v>0.147311364</v>
      </c>
      <c r="Y296" s="1">
        <f>VLOOKUP($B296,traits_by_species_Mar2019!$A$2:$T$437,11,FALSE)</f>
        <v>46.052717600000001</v>
      </c>
      <c r="Z296" s="1">
        <f>VLOOKUP($B296,traits_by_species_Mar2019!$A$2:$T$437,12,FALSE)</f>
        <v>11.35431481</v>
      </c>
      <c r="AA296" s="3">
        <f>VLOOKUP($B296,traits_by_species_Mar2019!$A$2:$T$437,13,FALSE)</f>
        <v>66</v>
      </c>
      <c r="AB296" s="1" t="str">
        <f>VLOOKUP($B296,traits_by_species_Mar2019!$A$2:$T$437,14,FALSE)</f>
        <v>Benthopelagic</v>
      </c>
      <c r="AC296" s="1" t="str">
        <f>VLOOKUP($B296,traits_by_species_Mar2019!$A$2:$T$437,15,FALSE)</f>
        <v>Rough-head grenadier</v>
      </c>
      <c r="AD296" s="1">
        <f>VLOOKUP($B296,traits_by_species_Mar2019!$A$2:$T$437,16,FALSE)</f>
        <v>0</v>
      </c>
      <c r="AE296" s="1" t="str">
        <f>VLOOKUP($B296,traits_by_species_Mar2019!$A$2:$T$437,17,FALSE)</f>
        <v>Demersal</v>
      </c>
      <c r="AF296" s="1" t="str">
        <f>VLOOKUP($B296,traits_by_species_Mar2019!$A$2:$T$437,18,FALSE)</f>
        <v>Gadiformes</v>
      </c>
      <c r="AG296" s="1" t="str">
        <f>VLOOKUP($B296,traits_by_species_Mar2019!$A$2:$T$437,19,FALSE)</f>
        <v>Gadiformes</v>
      </c>
      <c r="AH296" s="1" t="str">
        <f>VLOOKUP($B296,traits_by_species_Mar2019!$A$2:$T$437,20,FALSE)</f>
        <v>Demersal</v>
      </c>
      <c r="AI296" s="1">
        <f>IF(ISNA(VLOOKUP($B296,traits_by_species_Mar2019!$A$2:$T$437,13,FALSE)),L296,VLOOKUP($B296,traits_by_species_Mar2019!$A$2:$T$437,13,FALSE))</f>
        <v>66</v>
      </c>
    </row>
    <row r="297" spans="1:35" hidden="1" x14ac:dyDescent="0.25">
      <c r="A297">
        <v>126359</v>
      </c>
      <c r="B297" t="s">
        <v>951</v>
      </c>
      <c r="C297" t="s">
        <v>952</v>
      </c>
      <c r="D297" t="s">
        <v>19</v>
      </c>
      <c r="E297" t="s">
        <v>20</v>
      </c>
      <c r="F297" t="s">
        <v>21</v>
      </c>
      <c r="G297" t="s">
        <v>131</v>
      </c>
      <c r="H297" t="s">
        <v>132</v>
      </c>
      <c r="I297" t="s">
        <v>953</v>
      </c>
      <c r="J297" t="s">
        <v>33</v>
      </c>
      <c r="K297" t="s">
        <v>954</v>
      </c>
      <c r="L297">
        <v>56</v>
      </c>
      <c r="M297">
        <v>2.2599999999999998</v>
      </c>
      <c r="N297">
        <v>3.2399999999999998E-3</v>
      </c>
      <c r="O297">
        <v>3.08</v>
      </c>
      <c r="P297" t="s">
        <v>49</v>
      </c>
      <c r="Q297" t="s">
        <v>27</v>
      </c>
      <c r="R297" t="s">
        <v>1695</v>
      </c>
      <c r="S297" s="1" t="e">
        <f>VLOOKUP($B297,traits_by_species_Mar2019!$A$2:$T$437,5,FALSE)</f>
        <v>#N/A</v>
      </c>
      <c r="T297" s="1" t="e">
        <f>VLOOKUP($B297,traits_by_species_Mar2019!$A$2:$T$437,6,FALSE)</f>
        <v>#N/A</v>
      </c>
      <c r="U297" s="1" t="e">
        <f>VLOOKUP($B297,traits_by_species_Mar2019!$A$2:$T$437,7,FALSE)</f>
        <v>#N/A</v>
      </c>
      <c r="V297" s="1" t="e">
        <f>VLOOKUP($B297,traits_by_species_Mar2019!$A$2:$T$437,8,FALSE)</f>
        <v>#N/A</v>
      </c>
      <c r="W297" s="1" t="e">
        <f>VLOOKUP($B297,traits_by_species_Mar2019!$A$2:$T$437,9,FALSE)</f>
        <v>#N/A</v>
      </c>
      <c r="X297" s="1" t="e">
        <f>VLOOKUP($B297,traits_by_species_Mar2019!$A$2:$T$437,10,FALSE)</f>
        <v>#N/A</v>
      </c>
      <c r="Y297" s="1" t="e">
        <f>VLOOKUP($B297,traits_by_species_Mar2019!$A$2:$T$437,11,FALSE)</f>
        <v>#N/A</v>
      </c>
      <c r="Z297" s="1" t="e">
        <f>VLOOKUP($B297,traits_by_species_Mar2019!$A$2:$T$437,12,FALSE)</f>
        <v>#N/A</v>
      </c>
      <c r="AA297" s="3" t="e">
        <f>VLOOKUP($B297,traits_by_species_Mar2019!$A$2:$T$437,13,FALSE)</f>
        <v>#N/A</v>
      </c>
      <c r="AB297" s="1" t="e">
        <f>VLOOKUP($B297,traits_by_species_Mar2019!$A$2:$T$437,14,FALSE)</f>
        <v>#N/A</v>
      </c>
      <c r="AC297" s="1" t="e">
        <f>VLOOKUP($B297,traits_by_species_Mar2019!$A$2:$T$437,15,FALSE)</f>
        <v>#N/A</v>
      </c>
      <c r="AD297" s="1" t="e">
        <f>VLOOKUP($B297,traits_by_species_Mar2019!$A$2:$T$437,16,FALSE)</f>
        <v>#N/A</v>
      </c>
      <c r="AE297" s="1" t="e">
        <f>VLOOKUP($B297,traits_by_species_Mar2019!$A$2:$T$437,17,FALSE)</f>
        <v>#N/A</v>
      </c>
      <c r="AF297" s="1" t="e">
        <f>VLOOKUP($B297,traits_by_species_Mar2019!$A$2:$T$437,18,FALSE)</f>
        <v>#N/A</v>
      </c>
      <c r="AG297" s="1" t="e">
        <f>VLOOKUP($B297,traits_by_species_Mar2019!$A$2:$T$437,19,FALSE)</f>
        <v>#N/A</v>
      </c>
      <c r="AH297" s="1" t="e">
        <f>VLOOKUP($B297,traits_by_species_Mar2019!$A$2:$T$437,20,FALSE)</f>
        <v>#N/A</v>
      </c>
      <c r="AI297" s="1">
        <f>IF(ISNA(VLOOKUP($B297,traits_by_species_Mar2019!$A$2:$T$437,13,FALSE)),L297,VLOOKUP($B297,traits_by_species_Mar2019!$A$2:$T$437,13,FALSE))</f>
        <v>56</v>
      </c>
    </row>
    <row r="298" spans="1:35" hidden="1" x14ac:dyDescent="0.25">
      <c r="A298">
        <v>272392</v>
      </c>
      <c r="B298" t="s">
        <v>955</v>
      </c>
      <c r="C298" t="s">
        <v>455</v>
      </c>
      <c r="D298" t="s">
        <v>19</v>
      </c>
      <c r="E298" t="s">
        <v>20</v>
      </c>
      <c r="F298" t="s">
        <v>21</v>
      </c>
      <c r="G298" t="s">
        <v>268</v>
      </c>
      <c r="H298" t="s">
        <v>420</v>
      </c>
      <c r="I298" t="s">
        <v>956</v>
      </c>
      <c r="J298" t="s">
        <v>33</v>
      </c>
      <c r="K298" t="s">
        <v>957</v>
      </c>
      <c r="L298">
        <v>60</v>
      </c>
      <c r="M298">
        <v>2.38</v>
      </c>
      <c r="N298">
        <v>4.1099999999999999E-3</v>
      </c>
      <c r="O298">
        <v>2.8715999999999999</v>
      </c>
      <c r="P298" t="s">
        <v>56</v>
      </c>
      <c r="Q298" t="s">
        <v>27</v>
      </c>
      <c r="R298" t="s">
        <v>1682</v>
      </c>
      <c r="S298" s="1">
        <f>VLOOKUP($B298,traits_by_species_Mar2019!$A$2:$T$437,5,FALSE)</f>
        <v>51.196743230000003</v>
      </c>
      <c r="T298" s="1">
        <f>VLOOKUP($B298,traits_by_species_Mar2019!$A$2:$T$437,6,FALSE)</f>
        <v>0.16544234099999999</v>
      </c>
      <c r="U298" s="1">
        <f>VLOOKUP($B298,traits_by_species_Mar2019!$A$2:$T$437,7,FALSE)</f>
        <v>834.1100553</v>
      </c>
      <c r="V298" s="1">
        <f>VLOOKUP($B298,traits_by_species_Mar2019!$A$2:$T$437,8,FALSE)</f>
        <v>20.84235937</v>
      </c>
      <c r="W298" s="1">
        <f>VLOOKUP($B298,traits_by_species_Mar2019!$A$2:$T$437,9,FALSE)</f>
        <v>5.9001434479999997</v>
      </c>
      <c r="X298" s="1">
        <f>VLOOKUP($B298,traits_by_species_Mar2019!$A$2:$T$437,10,FALSE)</f>
        <v>0.26819366100000003</v>
      </c>
      <c r="Y298" s="1">
        <f>VLOOKUP($B298,traits_by_species_Mar2019!$A$2:$T$437,11,FALSE)</f>
        <v>31.01452553</v>
      </c>
      <c r="Z298" s="1">
        <f>VLOOKUP($B298,traits_by_species_Mar2019!$A$2:$T$437,12,FALSE)</f>
        <v>13.11999846</v>
      </c>
      <c r="AA298" s="3">
        <f>VLOOKUP($B298,traits_by_species_Mar2019!$A$2:$T$437,13,FALSE)</f>
        <v>79</v>
      </c>
      <c r="AB298" s="1" t="str">
        <f>VLOOKUP($B298,traits_by_species_Mar2019!$A$2:$T$437,14,FALSE)</f>
        <v>Bathydemersal</v>
      </c>
      <c r="AC298" s="1" t="str">
        <f>VLOOKUP($B298,traits_by_species_Mar2019!$A$2:$T$437,15,FALSE)</f>
        <v>Softhead rat tail</v>
      </c>
      <c r="AD298" s="1">
        <f>VLOOKUP($B298,traits_by_species_Mar2019!$A$2:$T$437,16,FALSE)</f>
        <v>0</v>
      </c>
      <c r="AE298" s="1" t="str">
        <f>VLOOKUP($B298,traits_by_species_Mar2019!$A$2:$T$437,17,FALSE)</f>
        <v>Demersal</v>
      </c>
      <c r="AF298" s="1" t="str">
        <f>VLOOKUP($B298,traits_by_species_Mar2019!$A$2:$T$437,18,FALSE)</f>
        <v>Gadiformes</v>
      </c>
      <c r="AG298" s="1" t="str">
        <f>VLOOKUP($B298,traits_by_species_Mar2019!$A$2:$T$437,19,FALSE)</f>
        <v>Gadiformes</v>
      </c>
      <c r="AH298" s="1" t="str">
        <f>VLOOKUP($B298,traits_by_species_Mar2019!$A$2:$T$437,20,FALSE)</f>
        <v>Demersal</v>
      </c>
      <c r="AI298" s="1">
        <f>IF(ISNA(VLOOKUP($B298,traits_by_species_Mar2019!$A$2:$T$437,13,FALSE)),L298,VLOOKUP($B298,traits_by_species_Mar2019!$A$2:$T$437,13,FALSE))</f>
        <v>79</v>
      </c>
    </row>
    <row r="299" spans="1:35" hidden="1" x14ac:dyDescent="0.25">
      <c r="A299">
        <v>127297</v>
      </c>
      <c r="B299" t="s">
        <v>958</v>
      </c>
      <c r="C299" t="s">
        <v>959</v>
      </c>
      <c r="D299" t="s">
        <v>19</v>
      </c>
      <c r="E299" t="s">
        <v>20</v>
      </c>
      <c r="F299" t="s">
        <v>21</v>
      </c>
      <c r="G299" t="s">
        <v>144</v>
      </c>
      <c r="H299" t="s">
        <v>244</v>
      </c>
      <c r="I299" t="s">
        <v>960</v>
      </c>
      <c r="J299" t="s">
        <v>33</v>
      </c>
      <c r="K299" t="s">
        <v>961</v>
      </c>
      <c r="L299">
        <v>8.3000000000000007</v>
      </c>
      <c r="M299">
        <v>1.69</v>
      </c>
      <c r="N299">
        <v>1.1220000000000001E-2</v>
      </c>
      <c r="O299">
        <v>3.04</v>
      </c>
      <c r="P299" t="s">
        <v>210</v>
      </c>
      <c r="Q299" t="s">
        <v>27</v>
      </c>
      <c r="R299" t="s">
        <v>1695</v>
      </c>
      <c r="S299" s="1">
        <f>VLOOKUP($B299,traits_by_species_Mar2019!$A$2:$T$437,5,FALSE)</f>
        <v>13.910443239999999</v>
      </c>
      <c r="T299" s="1">
        <f>VLOOKUP($B299,traits_by_species_Mar2019!$A$2:$T$437,6,FALSE)</f>
        <v>0.61478968300000003</v>
      </c>
      <c r="U299" s="1">
        <f>VLOOKUP($B299,traits_by_species_Mar2019!$A$2:$T$437,7,FALSE)</f>
        <v>18.978077620000001</v>
      </c>
      <c r="V299" s="1">
        <f>VLOOKUP($B299,traits_by_species_Mar2019!$A$2:$T$437,8,FALSE)</f>
        <v>4.2498061380000003</v>
      </c>
      <c r="W299" s="1">
        <f>VLOOKUP($B299,traits_by_species_Mar2019!$A$2:$T$437,9,FALSE)</f>
        <v>1.2509464480000001</v>
      </c>
      <c r="X299" s="1">
        <f>VLOOKUP($B299,traits_by_species_Mar2019!$A$2:$T$437,10,FALSE)</f>
        <v>1.037042866</v>
      </c>
      <c r="Y299" s="1">
        <f>VLOOKUP($B299,traits_by_species_Mar2019!$A$2:$T$437,11,FALSE)</f>
        <v>8.6929579520000004</v>
      </c>
      <c r="Z299" s="1">
        <f>VLOOKUP($B299,traits_by_species_Mar2019!$A$2:$T$437,12,FALSE)</f>
        <v>8.8388785530000007</v>
      </c>
      <c r="AA299" s="3">
        <f>VLOOKUP($B299,traits_by_species_Mar2019!$A$2:$T$437,13,FALSE)</f>
        <v>4</v>
      </c>
      <c r="AB299" s="1" t="str">
        <f>VLOOKUP($B299,traits_by_species_Mar2019!$A$2:$T$437,14,FALSE)</f>
        <v>Bathypelagic</v>
      </c>
      <c r="AC299" s="1" t="str">
        <f>VLOOKUP($B299,traits_by_species_Mar2019!$A$2:$T$437,15,FALSE)</f>
        <v>Bighead portholefish</v>
      </c>
      <c r="AD299" s="1">
        <f>VLOOKUP($B299,traits_by_species_Mar2019!$A$2:$T$437,16,FALSE)</f>
        <v>0</v>
      </c>
      <c r="AE299" s="1" t="str">
        <f>VLOOKUP($B299,traits_by_species_Mar2019!$A$2:$T$437,17,FALSE)</f>
        <v>Demersal</v>
      </c>
      <c r="AF299" s="1" t="str">
        <f>VLOOKUP($B299,traits_by_species_Mar2019!$A$2:$T$437,18,FALSE)</f>
        <v>Stomiiformes</v>
      </c>
      <c r="AG299" s="1" t="str">
        <f>VLOOKUP($B299,traits_by_species_Mar2019!$A$2:$T$437,19,FALSE)</f>
        <v>Other</v>
      </c>
      <c r="AH299" s="1" t="str">
        <f>VLOOKUP($B299,traits_by_species_Mar2019!$A$2:$T$437,20,FALSE)</f>
        <v>Pelagic</v>
      </c>
      <c r="AI299" s="1">
        <f>IF(ISNA(VLOOKUP($B299,traits_by_species_Mar2019!$A$2:$T$437,13,FALSE)),L299,VLOOKUP($B299,traits_by_species_Mar2019!$A$2:$T$437,13,FALSE))</f>
        <v>4</v>
      </c>
    </row>
    <row r="300" spans="1:35" hidden="1" x14ac:dyDescent="0.25">
      <c r="A300">
        <v>127312</v>
      </c>
      <c r="B300" t="s">
        <v>962</v>
      </c>
      <c r="C300" t="s">
        <v>320</v>
      </c>
      <c r="D300" t="s">
        <v>19</v>
      </c>
      <c r="E300" t="s">
        <v>20</v>
      </c>
      <c r="F300" t="s">
        <v>21</v>
      </c>
      <c r="G300" t="s">
        <v>144</v>
      </c>
      <c r="H300" t="s">
        <v>145</v>
      </c>
      <c r="I300" t="s">
        <v>963</v>
      </c>
      <c r="J300" t="s">
        <v>33</v>
      </c>
      <c r="K300" t="s">
        <v>964</v>
      </c>
      <c r="L300">
        <v>8</v>
      </c>
      <c r="M300">
        <v>1.6</v>
      </c>
      <c r="N300">
        <v>1.64E-3</v>
      </c>
      <c r="O300">
        <v>3.9609999999999999</v>
      </c>
      <c r="P300" t="s">
        <v>35</v>
      </c>
      <c r="Q300" t="s">
        <v>27</v>
      </c>
      <c r="R300" t="s">
        <v>1695</v>
      </c>
      <c r="S300" s="1">
        <f>VLOOKUP($B300,traits_by_species_Mar2019!$A$2:$T$437,5,FALSE)</f>
        <v>6.6418793689999998</v>
      </c>
      <c r="T300" s="1">
        <f>VLOOKUP($B300,traits_by_species_Mar2019!$A$2:$T$437,6,FALSE)</f>
        <v>0.81973012300000003</v>
      </c>
      <c r="U300" s="1">
        <f>VLOOKUP($B300,traits_by_species_Mar2019!$A$2:$T$437,7,FALSE)</f>
        <v>2.168174166</v>
      </c>
      <c r="V300" s="1">
        <f>VLOOKUP($B300,traits_by_species_Mar2019!$A$2:$T$437,8,FALSE)</f>
        <v>3.2130526270000002</v>
      </c>
      <c r="W300" s="1">
        <f>VLOOKUP($B300,traits_by_species_Mar2019!$A$2:$T$437,9,FALSE)</f>
        <v>0.93220433599999997</v>
      </c>
      <c r="X300" s="1">
        <f>VLOOKUP($B300,traits_by_species_Mar2019!$A$2:$T$437,10,FALSE)</f>
        <v>1.3756614949999999</v>
      </c>
      <c r="Y300" s="1">
        <f>VLOOKUP($B300,traits_by_species_Mar2019!$A$2:$T$437,11,FALSE)</f>
        <v>4.5032431150000001</v>
      </c>
      <c r="Z300" s="1">
        <f>VLOOKUP($B300,traits_by_species_Mar2019!$A$2:$T$437,12,FALSE)</f>
        <v>6.255773853</v>
      </c>
      <c r="AA300" s="3">
        <f>VLOOKUP($B300,traits_by_species_Mar2019!$A$2:$T$437,13,FALSE)</f>
        <v>11</v>
      </c>
      <c r="AB300" s="1" t="str">
        <f>VLOOKUP($B300,traits_by_species_Mar2019!$A$2:$T$437,14,FALSE)</f>
        <v>Bathypelagic</v>
      </c>
      <c r="AC300" s="1" t="str">
        <f>VLOOKUP($B300,traits_by_species_Mar2019!$A$2:$T$437,15,FALSE)</f>
        <v>Pearlside</v>
      </c>
      <c r="AD300" s="1">
        <f>VLOOKUP($B300,traits_by_species_Mar2019!$A$2:$T$437,16,FALSE)</f>
        <v>0</v>
      </c>
      <c r="AE300" s="1" t="str">
        <f>VLOOKUP($B300,traits_by_species_Mar2019!$A$2:$T$437,17,FALSE)</f>
        <v>Pelagic</v>
      </c>
      <c r="AF300" s="1" t="str">
        <f>VLOOKUP($B300,traits_by_species_Mar2019!$A$2:$T$437,18,FALSE)</f>
        <v>Stomiiformes</v>
      </c>
      <c r="AG300" s="1" t="str">
        <f>VLOOKUP($B300,traits_by_species_Mar2019!$A$2:$T$437,19,FALSE)</f>
        <v>Other</v>
      </c>
      <c r="AH300" s="1" t="str">
        <f>VLOOKUP($B300,traits_by_species_Mar2019!$A$2:$T$437,20,FALSE)</f>
        <v>Pelagic</v>
      </c>
      <c r="AI300" s="1">
        <f>IF(ISNA(VLOOKUP($B300,traits_by_species_Mar2019!$A$2:$T$437,13,FALSE)),L300,VLOOKUP($B300,traits_by_species_Mar2019!$A$2:$T$437,13,FALSE))</f>
        <v>11</v>
      </c>
    </row>
    <row r="301" spans="1:35" hidden="1" x14ac:dyDescent="0.25">
      <c r="A301">
        <v>126437</v>
      </c>
      <c r="B301" t="s">
        <v>965</v>
      </c>
      <c r="C301" t="s">
        <v>51</v>
      </c>
      <c r="D301" t="s">
        <v>19</v>
      </c>
      <c r="E301" t="s">
        <v>20</v>
      </c>
      <c r="F301" t="s">
        <v>21</v>
      </c>
      <c r="G301" t="s">
        <v>268</v>
      </c>
      <c r="H301" t="s">
        <v>644</v>
      </c>
      <c r="I301" t="s">
        <v>966</v>
      </c>
      <c r="J301" t="s">
        <v>33</v>
      </c>
      <c r="K301" t="s">
        <v>967</v>
      </c>
      <c r="L301">
        <v>112</v>
      </c>
      <c r="M301">
        <v>4.5</v>
      </c>
      <c r="N301">
        <v>7.4000000000000003E-3</v>
      </c>
      <c r="O301">
        <v>3.06</v>
      </c>
      <c r="P301" t="s">
        <v>35</v>
      </c>
      <c r="Q301" t="s">
        <v>27</v>
      </c>
      <c r="R301" t="s">
        <v>1682</v>
      </c>
      <c r="S301" s="1">
        <f>VLOOKUP($B301,traits_by_species_Mar2019!$A$2:$T$437,5,FALSE)</f>
        <v>68.300088950000003</v>
      </c>
      <c r="T301" s="1">
        <f>VLOOKUP($B301,traits_by_species_Mar2019!$A$2:$T$437,6,FALSE)</f>
        <v>0.23876867900000001</v>
      </c>
      <c r="U301" s="1">
        <f>VLOOKUP($B301,traits_by_species_Mar2019!$A$2:$T$437,7,FALSE)</f>
        <v>2838.5420829999998</v>
      </c>
      <c r="V301" s="1">
        <f>VLOOKUP($B301,traits_by_species_Mar2019!$A$2:$T$437,8,FALSE)</f>
        <v>12.869288360000001</v>
      </c>
      <c r="W301" s="1">
        <f>VLOOKUP($B301,traits_by_species_Mar2019!$A$2:$T$437,9,FALSE)</f>
        <v>2.5879496670000002</v>
      </c>
      <c r="X301" s="1">
        <f>VLOOKUP($B301,traits_by_species_Mar2019!$A$2:$T$437,10,FALSE)</f>
        <v>0.35426501999999999</v>
      </c>
      <c r="Y301" s="1">
        <f>VLOOKUP($B301,traits_by_species_Mar2019!$A$2:$T$437,11,FALSE)</f>
        <v>35.103940819999998</v>
      </c>
      <c r="Z301" s="1">
        <f>VLOOKUP($B301,traits_by_species_Mar2019!$A$2:$T$437,12,FALSE)</f>
        <v>8.6737014909999992</v>
      </c>
      <c r="AA301" s="3">
        <f>VLOOKUP($B301,traits_by_species_Mar2019!$A$2:$T$437,13,FALSE)</f>
        <v>87</v>
      </c>
      <c r="AB301" s="1" t="str">
        <f>VLOOKUP($B301,traits_by_species_Mar2019!$A$2:$T$437,14,FALSE)</f>
        <v>Demersal</v>
      </c>
      <c r="AC301" s="1" t="str">
        <f>VLOOKUP($B301,traits_by_species_Mar2019!$A$2:$T$437,15,FALSE)</f>
        <v>Haddock</v>
      </c>
      <c r="AD301" s="1" t="str">
        <f>VLOOKUP($B301,traits_by_species_Mar2019!$A$2:$T$437,16,FALSE)</f>
        <v>Demersal</v>
      </c>
      <c r="AE301" s="1" t="str">
        <f>VLOOKUP($B301,traits_by_species_Mar2019!$A$2:$T$437,17,FALSE)</f>
        <v>Demersal</v>
      </c>
      <c r="AF301" s="1" t="str">
        <f>VLOOKUP($B301,traits_by_species_Mar2019!$A$2:$T$437,18,FALSE)</f>
        <v>Gadiformes</v>
      </c>
      <c r="AG301" s="1" t="str">
        <f>VLOOKUP($B301,traits_by_species_Mar2019!$A$2:$T$437,19,FALSE)</f>
        <v>Gadiformes</v>
      </c>
      <c r="AH301" s="1" t="str">
        <f>VLOOKUP($B301,traits_by_species_Mar2019!$A$2:$T$437,20,FALSE)</f>
        <v>Demersal</v>
      </c>
      <c r="AI301" s="1">
        <f>IF(ISNA(VLOOKUP($B301,traits_by_species_Mar2019!$A$2:$T$437,13,FALSE)),L301,VLOOKUP($B301,traits_by_species_Mar2019!$A$2:$T$437,13,FALSE))</f>
        <v>87</v>
      </c>
    </row>
    <row r="302" spans="1:35" hidden="1" x14ac:dyDescent="0.25">
      <c r="A302">
        <v>126483</v>
      </c>
      <c r="B302" t="s">
        <v>968</v>
      </c>
      <c r="C302" t="s">
        <v>150</v>
      </c>
      <c r="D302" t="s">
        <v>19</v>
      </c>
      <c r="E302" t="s">
        <v>20</v>
      </c>
      <c r="F302" t="s">
        <v>21</v>
      </c>
      <c r="G302" t="s">
        <v>268</v>
      </c>
      <c r="H302" t="s">
        <v>969</v>
      </c>
      <c r="I302" t="s">
        <v>970</v>
      </c>
      <c r="J302" t="s">
        <v>33</v>
      </c>
      <c r="K302" t="s">
        <v>971</v>
      </c>
      <c r="L302">
        <v>28</v>
      </c>
      <c r="M302">
        <v>2.1</v>
      </c>
      <c r="N302">
        <v>3.8899999999999998E-3</v>
      </c>
      <c r="O302">
        <v>3.12</v>
      </c>
      <c r="P302" t="s">
        <v>210</v>
      </c>
      <c r="Q302" t="s">
        <v>27</v>
      </c>
      <c r="R302" t="s">
        <v>1695</v>
      </c>
      <c r="S302" s="1">
        <f>VLOOKUP($B302,traits_by_species_Mar2019!$A$2:$T$437,5,FALSE)</f>
        <v>53.463876120000002</v>
      </c>
      <c r="T302" s="1">
        <f>VLOOKUP($B302,traits_by_species_Mar2019!$A$2:$T$437,6,FALSE)</f>
        <v>0.21651596200000001</v>
      </c>
      <c r="U302" s="1">
        <f>VLOOKUP($B302,traits_by_species_Mar2019!$A$2:$T$437,7,FALSE)</f>
        <v>1173.3991579999999</v>
      </c>
      <c r="V302" s="1">
        <f>VLOOKUP($B302,traits_by_species_Mar2019!$A$2:$T$437,8,FALSE)</f>
        <v>12.956090509999999</v>
      </c>
      <c r="W302" s="1">
        <f>VLOOKUP($B302,traits_by_species_Mar2019!$A$2:$T$437,9,FALSE)</f>
        <v>3.6999687649999999</v>
      </c>
      <c r="X302" s="1">
        <f>VLOOKUP($B302,traits_by_species_Mar2019!$A$2:$T$437,10,FALSE)</f>
        <v>0.37387167999999998</v>
      </c>
      <c r="Y302" s="1">
        <f>VLOOKUP($B302,traits_by_species_Mar2019!$A$2:$T$437,11,FALSE)</f>
        <v>30.640030679999999</v>
      </c>
      <c r="Z302" s="1">
        <f>VLOOKUP($B302,traits_by_species_Mar2019!$A$2:$T$437,12,FALSE)</f>
        <v>12.53136436</v>
      </c>
      <c r="AA302" s="3">
        <f>VLOOKUP($B302,traits_by_species_Mar2019!$A$2:$T$437,13,FALSE)</f>
        <v>21</v>
      </c>
      <c r="AB302" s="1" t="str">
        <f>VLOOKUP($B302,traits_by_species_Mar2019!$A$2:$T$437,14,FALSE)</f>
        <v>Bathypelagic</v>
      </c>
      <c r="AC302" s="1" t="str">
        <f>VLOOKUP($B302,traits_by_species_Mar2019!$A$2:$T$437,15,FALSE)</f>
        <v>Arrowtail</v>
      </c>
      <c r="AD302" s="1">
        <f>VLOOKUP($B302,traits_by_species_Mar2019!$A$2:$T$437,16,FALSE)</f>
        <v>0</v>
      </c>
      <c r="AE302" s="1" t="str">
        <f>VLOOKUP($B302,traits_by_species_Mar2019!$A$2:$T$437,17,FALSE)</f>
        <v>Demersal</v>
      </c>
      <c r="AF302" s="1" t="str">
        <f>VLOOKUP($B302,traits_by_species_Mar2019!$A$2:$T$437,18,FALSE)</f>
        <v>Gadiformes</v>
      </c>
      <c r="AG302" s="1" t="str">
        <f>VLOOKUP($B302,traits_by_species_Mar2019!$A$2:$T$437,19,FALSE)</f>
        <v>Gadiformes</v>
      </c>
      <c r="AH302" s="1" t="str">
        <f>VLOOKUP($B302,traits_by_species_Mar2019!$A$2:$T$437,20,FALSE)</f>
        <v>Pelagic</v>
      </c>
      <c r="AI302" s="1">
        <f>IF(ISNA(VLOOKUP($B302,traits_by_species_Mar2019!$A$2:$T$437,13,FALSE)),L302,VLOOKUP($B302,traits_by_species_Mar2019!$A$2:$T$437,13,FALSE))</f>
        <v>21</v>
      </c>
    </row>
    <row r="303" spans="1:35" hidden="1" x14ac:dyDescent="0.25">
      <c r="A303">
        <v>127359</v>
      </c>
      <c r="B303" t="s">
        <v>972</v>
      </c>
      <c r="C303" t="s">
        <v>973</v>
      </c>
      <c r="D303" t="s">
        <v>19</v>
      </c>
      <c r="E303" t="s">
        <v>20</v>
      </c>
      <c r="F303" t="s">
        <v>21</v>
      </c>
      <c r="G303" t="s">
        <v>144</v>
      </c>
      <c r="H303" t="s">
        <v>253</v>
      </c>
      <c r="I303" t="s">
        <v>974</v>
      </c>
      <c r="J303" t="s">
        <v>33</v>
      </c>
      <c r="K303" t="s">
        <v>975</v>
      </c>
      <c r="L303">
        <v>26.2</v>
      </c>
      <c r="M303">
        <v>2.04</v>
      </c>
      <c r="N303">
        <v>3.8899999999999998E-3</v>
      </c>
      <c r="O303">
        <v>3.12</v>
      </c>
      <c r="P303" t="s">
        <v>210</v>
      </c>
      <c r="Q303" t="s">
        <v>27</v>
      </c>
      <c r="R303" t="s">
        <v>1695</v>
      </c>
      <c r="S303" s="1">
        <f>VLOOKUP($B303,traits_by_species_Mar2019!$A$2:$T$437,5,FALSE)</f>
        <v>23.539756709999999</v>
      </c>
      <c r="T303" s="1">
        <f>VLOOKUP($B303,traits_by_species_Mar2019!$A$2:$T$437,6,FALSE)</f>
        <v>0.42380031299999998</v>
      </c>
      <c r="U303" s="1">
        <f>VLOOKUP($B303,traits_by_species_Mar2019!$A$2:$T$437,7,FALSE)</f>
        <v>85.869456880000001</v>
      </c>
      <c r="V303" s="1">
        <f>VLOOKUP($B303,traits_by_species_Mar2019!$A$2:$T$437,8,FALSE)</f>
        <v>6.2735505910000002</v>
      </c>
      <c r="W303" s="1">
        <f>VLOOKUP($B303,traits_by_species_Mar2019!$A$2:$T$437,9,FALSE)</f>
        <v>1.825042802</v>
      </c>
      <c r="X303" s="1">
        <f>VLOOKUP($B303,traits_by_species_Mar2019!$A$2:$T$437,10,FALSE)</f>
        <v>0.66876808700000001</v>
      </c>
      <c r="Y303" s="1">
        <f>VLOOKUP($B303,traits_by_species_Mar2019!$A$2:$T$437,11,FALSE)</f>
        <v>14.26973939</v>
      </c>
      <c r="Z303" s="1">
        <f>VLOOKUP($B303,traits_by_species_Mar2019!$A$2:$T$437,12,FALSE)</f>
        <v>7.2395423320000001</v>
      </c>
      <c r="AA303" s="3">
        <f>VLOOKUP($B303,traits_by_species_Mar2019!$A$2:$T$437,13,FALSE)</f>
        <v>26</v>
      </c>
      <c r="AB303" s="1" t="str">
        <f>VLOOKUP($B303,traits_by_species_Mar2019!$A$2:$T$437,14,FALSE)</f>
        <v>Bathypelagic</v>
      </c>
      <c r="AC303" s="1" t="str">
        <f>VLOOKUP($B303,traits_by_species_Mar2019!$A$2:$T$437,15,FALSE)</f>
        <v>Scaleless black dragonfish</v>
      </c>
      <c r="AD303" s="1">
        <f>VLOOKUP($B303,traits_by_species_Mar2019!$A$2:$T$437,16,FALSE)</f>
        <v>0</v>
      </c>
      <c r="AE303" s="1" t="str">
        <f>VLOOKUP($B303,traits_by_species_Mar2019!$A$2:$T$437,17,FALSE)</f>
        <v>Demersal</v>
      </c>
      <c r="AF303" s="1" t="str">
        <f>VLOOKUP($B303,traits_by_species_Mar2019!$A$2:$T$437,18,FALSE)</f>
        <v>Stomiiformes</v>
      </c>
      <c r="AG303" s="1" t="str">
        <f>VLOOKUP($B303,traits_by_species_Mar2019!$A$2:$T$437,19,FALSE)</f>
        <v>Other</v>
      </c>
      <c r="AH303" s="1" t="str">
        <f>VLOOKUP($B303,traits_by_species_Mar2019!$A$2:$T$437,20,FALSE)</f>
        <v>Pelagic</v>
      </c>
      <c r="AI303" s="1">
        <f>IF(ISNA(VLOOKUP($B303,traits_by_species_Mar2019!$A$2:$T$437,13,FALSE)),L303,VLOOKUP($B303,traits_by_species_Mar2019!$A$2:$T$437,13,FALSE))</f>
        <v>26</v>
      </c>
    </row>
    <row r="304" spans="1:35" hidden="1" x14ac:dyDescent="0.25">
      <c r="A304">
        <v>126438</v>
      </c>
      <c r="B304" t="s">
        <v>976</v>
      </c>
      <c r="C304" t="s">
        <v>51</v>
      </c>
      <c r="D304" t="s">
        <v>19</v>
      </c>
      <c r="E304" t="s">
        <v>20</v>
      </c>
      <c r="F304" t="s">
        <v>21</v>
      </c>
      <c r="G304" t="s">
        <v>268</v>
      </c>
      <c r="H304" t="s">
        <v>644</v>
      </c>
      <c r="I304" t="s">
        <v>977</v>
      </c>
      <c r="J304" t="s">
        <v>33</v>
      </c>
      <c r="K304" t="s">
        <v>978</v>
      </c>
      <c r="L304">
        <v>70</v>
      </c>
      <c r="M304">
        <v>3.4</v>
      </c>
      <c r="N304">
        <v>5.8999999999999999E-3</v>
      </c>
      <c r="O304">
        <v>3.08</v>
      </c>
      <c r="P304" t="s">
        <v>35</v>
      </c>
      <c r="Q304" t="s">
        <v>27</v>
      </c>
      <c r="R304" t="s">
        <v>1682</v>
      </c>
      <c r="S304" s="1">
        <f>VLOOKUP($B304,traits_by_species_Mar2019!$A$2:$T$437,5,FALSE)</f>
        <v>44.338775329999997</v>
      </c>
      <c r="T304" s="1">
        <f>VLOOKUP($B304,traits_by_species_Mar2019!$A$2:$T$437,6,FALSE)</f>
        <v>0.29229609699999998</v>
      </c>
      <c r="U304" s="1">
        <f>VLOOKUP($B304,traits_by_species_Mar2019!$A$2:$T$437,7,FALSE)</f>
        <v>800.18329300000005</v>
      </c>
      <c r="V304" s="1">
        <f>VLOOKUP($B304,traits_by_species_Mar2019!$A$2:$T$437,8,FALSE)</f>
        <v>9.6654458919999993</v>
      </c>
      <c r="W304" s="1">
        <f>VLOOKUP($B304,traits_by_species_Mar2019!$A$2:$T$437,9,FALSE)</f>
        <v>2.0948911940000001</v>
      </c>
      <c r="X304" s="1">
        <f>VLOOKUP($B304,traits_by_species_Mar2019!$A$2:$T$437,10,FALSE)</f>
        <v>0.47192519399999999</v>
      </c>
      <c r="Y304" s="1">
        <f>VLOOKUP($B304,traits_by_species_Mar2019!$A$2:$T$437,11,FALSE)</f>
        <v>23.841133299999999</v>
      </c>
      <c r="Z304" s="1">
        <f>VLOOKUP($B304,traits_by_species_Mar2019!$A$2:$T$437,12,FALSE)</f>
        <v>8.9528924060000001</v>
      </c>
      <c r="AA304" s="3">
        <f>VLOOKUP($B304,traits_by_species_Mar2019!$A$2:$T$437,13,FALSE)</f>
        <v>80</v>
      </c>
      <c r="AB304" s="1" t="str">
        <f>VLOOKUP($B304,traits_by_species_Mar2019!$A$2:$T$437,14,FALSE)</f>
        <v>Benthopelagic</v>
      </c>
      <c r="AC304" s="1" t="str">
        <f>VLOOKUP($B304,traits_by_species_Mar2019!$A$2:$T$437,15,FALSE)</f>
        <v>Whiting</v>
      </c>
      <c r="AD304" s="1" t="str">
        <f>VLOOKUP($B304,traits_by_species_Mar2019!$A$2:$T$437,16,FALSE)</f>
        <v>Demersal</v>
      </c>
      <c r="AE304" s="1" t="str">
        <f>VLOOKUP($B304,traits_by_species_Mar2019!$A$2:$T$437,17,FALSE)</f>
        <v>Demersal</v>
      </c>
      <c r="AF304" s="1" t="str">
        <f>VLOOKUP($B304,traits_by_species_Mar2019!$A$2:$T$437,18,FALSE)</f>
        <v>Gadiformes</v>
      </c>
      <c r="AG304" s="1" t="str">
        <f>VLOOKUP($B304,traits_by_species_Mar2019!$A$2:$T$437,19,FALSE)</f>
        <v>Gadiformes</v>
      </c>
      <c r="AH304" s="1" t="str">
        <f>VLOOKUP($B304,traits_by_species_Mar2019!$A$2:$T$437,20,FALSE)</f>
        <v>Demersal</v>
      </c>
      <c r="AI304" s="1">
        <f>IF(ISNA(VLOOKUP($B304,traits_by_species_Mar2019!$A$2:$T$437,13,FALSE)),L304,VLOOKUP($B304,traits_by_species_Mar2019!$A$2:$T$437,13,FALSE))</f>
        <v>80</v>
      </c>
    </row>
    <row r="305" spans="1:35" hidden="1" x14ac:dyDescent="0.25">
      <c r="A305">
        <v>125473</v>
      </c>
      <c r="B305" t="s">
        <v>979</v>
      </c>
      <c r="C305" t="s">
        <v>980</v>
      </c>
      <c r="D305" t="s">
        <v>19</v>
      </c>
      <c r="E305" t="s">
        <v>20</v>
      </c>
      <c r="F305" t="s">
        <v>21</v>
      </c>
      <c r="G305" t="s">
        <v>268</v>
      </c>
      <c r="H305" t="s">
        <v>979</v>
      </c>
      <c r="I305">
        <v>0</v>
      </c>
      <c r="J305" t="s">
        <v>60</v>
      </c>
      <c r="K305" t="s">
        <v>25</v>
      </c>
      <c r="L305">
        <v>140</v>
      </c>
      <c r="M305">
        <v>0</v>
      </c>
      <c r="N305">
        <v>4.5999999999999999E-3</v>
      </c>
      <c r="O305">
        <v>3.12</v>
      </c>
      <c r="P305" t="s">
        <v>61</v>
      </c>
      <c r="Q305" t="s">
        <v>27</v>
      </c>
      <c r="R305" t="s">
        <v>1682</v>
      </c>
      <c r="S305" s="7">
        <f>S306</f>
        <v>81.171824290000004</v>
      </c>
      <c r="T305" s="7">
        <f t="shared" ref="T305:AI305" si="83">T306</f>
        <v>0.14035493800000001</v>
      </c>
      <c r="U305" s="7">
        <f t="shared" si="83"/>
        <v>3684.4573350000001</v>
      </c>
      <c r="V305" s="7">
        <f t="shared" si="83"/>
        <v>12.36453723</v>
      </c>
      <c r="W305" s="7">
        <f t="shared" si="83"/>
        <v>3.2359704219999998</v>
      </c>
      <c r="X305" s="7">
        <f t="shared" si="83"/>
        <v>0.31942328599999997</v>
      </c>
      <c r="Y305" s="7">
        <f t="shared" si="83"/>
        <v>33.968948959999999</v>
      </c>
      <c r="Z305" s="7">
        <f t="shared" si="83"/>
        <v>13.77911769</v>
      </c>
      <c r="AA305" s="7">
        <f t="shared" si="83"/>
        <v>130</v>
      </c>
      <c r="AB305" s="7" t="str">
        <f t="shared" si="83"/>
        <v>Demersal</v>
      </c>
      <c r="AC305" s="7" t="str">
        <f t="shared" si="83"/>
        <v>Hake</v>
      </c>
      <c r="AD305" s="7" t="str">
        <f t="shared" si="83"/>
        <v>Demersal</v>
      </c>
      <c r="AE305" s="7" t="str">
        <f t="shared" si="83"/>
        <v>Demersal</v>
      </c>
      <c r="AF305" s="7" t="str">
        <f t="shared" si="83"/>
        <v>Gadiformes</v>
      </c>
      <c r="AG305" s="7" t="str">
        <f t="shared" si="83"/>
        <v>Gadiformes</v>
      </c>
      <c r="AH305" s="7" t="str">
        <f t="shared" si="83"/>
        <v>Demersal</v>
      </c>
      <c r="AI305" s="7">
        <f t="shared" si="83"/>
        <v>130</v>
      </c>
    </row>
    <row r="306" spans="1:35" hidden="1" x14ac:dyDescent="0.25">
      <c r="A306">
        <v>126484</v>
      </c>
      <c r="B306" t="s">
        <v>981</v>
      </c>
      <c r="C306" t="s">
        <v>51</v>
      </c>
      <c r="D306" t="s">
        <v>19</v>
      </c>
      <c r="E306" t="s">
        <v>20</v>
      </c>
      <c r="F306" t="s">
        <v>21</v>
      </c>
      <c r="G306" t="s">
        <v>268</v>
      </c>
      <c r="H306" t="s">
        <v>979</v>
      </c>
      <c r="I306" t="s">
        <v>982</v>
      </c>
      <c r="J306" t="s">
        <v>33</v>
      </c>
      <c r="K306" t="s">
        <v>983</v>
      </c>
      <c r="L306">
        <v>140</v>
      </c>
      <c r="M306">
        <v>1.7</v>
      </c>
      <c r="N306">
        <v>4.5999999999999999E-3</v>
      </c>
      <c r="O306">
        <v>3.12</v>
      </c>
      <c r="P306" t="s">
        <v>35</v>
      </c>
      <c r="Q306" t="s">
        <v>27</v>
      </c>
      <c r="R306" t="s">
        <v>1682</v>
      </c>
      <c r="S306" s="1">
        <f>VLOOKUP($B306,traits_by_species_Mar2019!$A$2:$T$437,5,FALSE)</f>
        <v>81.171824290000004</v>
      </c>
      <c r="T306" s="1">
        <f>VLOOKUP($B306,traits_by_species_Mar2019!$A$2:$T$437,6,FALSE)</f>
        <v>0.14035493800000001</v>
      </c>
      <c r="U306" s="1">
        <f>VLOOKUP($B306,traits_by_species_Mar2019!$A$2:$T$437,7,FALSE)</f>
        <v>3684.4573350000001</v>
      </c>
      <c r="V306" s="1">
        <f>VLOOKUP($B306,traits_by_species_Mar2019!$A$2:$T$437,8,FALSE)</f>
        <v>12.36453723</v>
      </c>
      <c r="W306" s="1">
        <f>VLOOKUP($B306,traits_by_species_Mar2019!$A$2:$T$437,9,FALSE)</f>
        <v>3.2359704219999998</v>
      </c>
      <c r="X306" s="1">
        <f>VLOOKUP($B306,traits_by_species_Mar2019!$A$2:$T$437,10,FALSE)</f>
        <v>0.31942328599999997</v>
      </c>
      <c r="Y306" s="1">
        <f>VLOOKUP($B306,traits_by_species_Mar2019!$A$2:$T$437,11,FALSE)</f>
        <v>33.968948959999999</v>
      </c>
      <c r="Z306" s="1">
        <f>VLOOKUP($B306,traits_by_species_Mar2019!$A$2:$T$437,12,FALSE)</f>
        <v>13.77911769</v>
      </c>
      <c r="AA306" s="3">
        <f>VLOOKUP($B306,traits_by_species_Mar2019!$A$2:$T$437,13,FALSE)</f>
        <v>130</v>
      </c>
      <c r="AB306" s="1" t="str">
        <f>VLOOKUP($B306,traits_by_species_Mar2019!$A$2:$T$437,14,FALSE)</f>
        <v>Demersal</v>
      </c>
      <c r="AC306" s="1" t="str">
        <f>VLOOKUP($B306,traits_by_species_Mar2019!$A$2:$T$437,15,FALSE)</f>
        <v>Hake</v>
      </c>
      <c r="AD306" s="1" t="str">
        <f>VLOOKUP($B306,traits_by_species_Mar2019!$A$2:$T$437,16,FALSE)</f>
        <v>Demersal</v>
      </c>
      <c r="AE306" s="1" t="str">
        <f>VLOOKUP($B306,traits_by_species_Mar2019!$A$2:$T$437,17,FALSE)</f>
        <v>Demersal</v>
      </c>
      <c r="AF306" s="1" t="str">
        <f>VLOOKUP($B306,traits_by_species_Mar2019!$A$2:$T$437,18,FALSE)</f>
        <v>Gadiformes</v>
      </c>
      <c r="AG306" s="1" t="str">
        <f>VLOOKUP($B306,traits_by_species_Mar2019!$A$2:$T$437,19,FALSE)</f>
        <v>Gadiformes</v>
      </c>
      <c r="AH306" s="1" t="str">
        <f>VLOOKUP($B306,traits_by_species_Mar2019!$A$2:$T$437,20,FALSE)</f>
        <v>Demersal</v>
      </c>
      <c r="AI306" s="1">
        <f>IF(ISNA(VLOOKUP($B306,traits_by_species_Mar2019!$A$2:$T$437,13,FALSE)),L306,VLOOKUP($B306,traits_by_species_Mar2019!$A$2:$T$437,13,FALSE))</f>
        <v>130</v>
      </c>
    </row>
    <row r="307" spans="1:35" hidden="1" x14ac:dyDescent="0.25">
      <c r="A307">
        <v>127201</v>
      </c>
      <c r="B307" t="s">
        <v>984</v>
      </c>
      <c r="C307" t="s">
        <v>405</v>
      </c>
      <c r="D307" t="s">
        <v>19</v>
      </c>
      <c r="E307" t="s">
        <v>20</v>
      </c>
      <c r="F307" t="s">
        <v>21</v>
      </c>
      <c r="G307" t="s">
        <v>52</v>
      </c>
      <c r="H307" t="s">
        <v>179</v>
      </c>
      <c r="I307" t="s">
        <v>985</v>
      </c>
      <c r="J307" t="s">
        <v>33</v>
      </c>
      <c r="K307" t="s">
        <v>986</v>
      </c>
      <c r="L307">
        <v>7.4</v>
      </c>
      <c r="M307">
        <v>1.2</v>
      </c>
      <c r="N307">
        <v>6.6100000000000004E-3</v>
      </c>
      <c r="O307">
        <v>3.17</v>
      </c>
      <c r="P307" t="s">
        <v>49</v>
      </c>
      <c r="Q307" t="s">
        <v>27</v>
      </c>
      <c r="R307" t="s">
        <v>1682</v>
      </c>
      <c r="S307" s="1">
        <f>VLOOKUP($B307,traits_by_species_Mar2019!$A$2:$T$437,5,FALSE)</f>
        <v>25.385021989999998</v>
      </c>
      <c r="T307" s="1">
        <f>VLOOKUP($B307,traits_by_species_Mar2019!$A$2:$T$437,6,FALSE)</f>
        <v>0.23377361099999999</v>
      </c>
      <c r="U307" s="1">
        <f>VLOOKUP($B307,traits_by_species_Mar2019!$A$2:$T$437,7,FALSE)</f>
        <v>176.40662230000001</v>
      </c>
      <c r="V307" s="1">
        <f>VLOOKUP($B307,traits_by_species_Mar2019!$A$2:$T$437,8,FALSE)</f>
        <v>9.9328822310000007</v>
      </c>
      <c r="W307" s="1">
        <f>VLOOKUP($B307,traits_by_species_Mar2019!$A$2:$T$437,9,FALSE)</f>
        <v>3.0533658969999999</v>
      </c>
      <c r="X307" s="1">
        <f>VLOOKUP($B307,traits_by_species_Mar2019!$A$2:$T$437,10,FALSE)</f>
        <v>0.41141988400000001</v>
      </c>
      <c r="Y307" s="1">
        <f>VLOOKUP($B307,traits_by_species_Mar2019!$A$2:$T$437,11,FALSE)</f>
        <v>14.524412269999999</v>
      </c>
      <c r="Z307" s="1">
        <f>VLOOKUP($B307,traits_by_species_Mar2019!$A$2:$T$437,12,FALSE)</f>
        <v>9.9091496469999996</v>
      </c>
      <c r="AA307" s="3">
        <f>VLOOKUP($B307,traits_by_species_Mar2019!$A$2:$T$437,13,FALSE)</f>
        <v>10</v>
      </c>
      <c r="AB307" s="1" t="str">
        <f>VLOOKUP($B307,traits_by_species_Mar2019!$A$2:$T$437,14,FALSE)</f>
        <v>Demersal</v>
      </c>
      <c r="AC307" s="1" t="str">
        <f>VLOOKUP($B307,traits_by_species_Mar2019!$A$2:$T$437,15,FALSE)</f>
        <v>Norway bullhead</v>
      </c>
      <c r="AD307" s="1">
        <f>VLOOKUP($B307,traits_by_species_Mar2019!$A$2:$T$437,16,FALSE)</f>
        <v>0</v>
      </c>
      <c r="AE307" s="1" t="str">
        <f>VLOOKUP($B307,traits_by_species_Mar2019!$A$2:$T$437,17,FALSE)</f>
        <v>Demersal</v>
      </c>
      <c r="AF307" s="1" t="str">
        <f>VLOOKUP($B307,traits_by_species_Mar2019!$A$2:$T$437,18,FALSE)</f>
        <v>Scorpaeniformes</v>
      </c>
      <c r="AG307" s="1" t="str">
        <f>VLOOKUP($B307,traits_by_species_Mar2019!$A$2:$T$437,19,FALSE)</f>
        <v>Scorpaeniformes</v>
      </c>
      <c r="AH307" s="1" t="str">
        <f>VLOOKUP($B307,traits_by_species_Mar2019!$A$2:$T$437,20,FALSE)</f>
        <v>Demersal</v>
      </c>
      <c r="AI307" s="1">
        <f>IF(ISNA(VLOOKUP($B307,traits_by_species_Mar2019!$A$2:$T$437,13,FALSE)),L307,VLOOKUP($B307,traits_by_species_Mar2019!$A$2:$T$437,13,FALSE))</f>
        <v>10</v>
      </c>
    </row>
    <row r="308" spans="1:35" hidden="1" x14ac:dyDescent="0.25">
      <c r="A308">
        <v>126129</v>
      </c>
      <c r="B308" t="s">
        <v>987</v>
      </c>
      <c r="C308" t="s">
        <v>988</v>
      </c>
      <c r="D308" t="s">
        <v>19</v>
      </c>
      <c r="E308" t="s">
        <v>20</v>
      </c>
      <c r="F308" t="s">
        <v>21</v>
      </c>
      <c r="G308" t="s">
        <v>163</v>
      </c>
      <c r="H308" t="s">
        <v>201</v>
      </c>
      <c r="I308" t="s">
        <v>987</v>
      </c>
      <c r="J308" t="s">
        <v>24</v>
      </c>
      <c r="K308" t="s">
        <v>25</v>
      </c>
      <c r="L308">
        <v>40</v>
      </c>
      <c r="M308">
        <v>0</v>
      </c>
      <c r="N308">
        <v>1.1051729999999999E-2</v>
      </c>
      <c r="O308">
        <v>3.03</v>
      </c>
      <c r="P308" t="s">
        <v>61</v>
      </c>
      <c r="Q308" t="s">
        <v>27</v>
      </c>
      <c r="R308" t="s">
        <v>1682</v>
      </c>
      <c r="S308" s="7">
        <f>AVERAGE(S309:S312)</f>
        <v>28.084050449999999</v>
      </c>
      <c r="T308" s="7">
        <f t="shared" ref="T308:AI308" si="84">AVERAGE(T309:T312)</f>
        <v>0.30149855049999996</v>
      </c>
      <c r="U308" s="7">
        <f t="shared" si="84"/>
        <v>249.80522418500001</v>
      </c>
      <c r="V308" s="7">
        <f t="shared" si="84"/>
        <v>13.849467840000001</v>
      </c>
      <c r="W308" s="7">
        <f t="shared" si="84"/>
        <v>3.04705873225</v>
      </c>
      <c r="X308" s="7">
        <f t="shared" si="84"/>
        <v>0.35037682874999998</v>
      </c>
      <c r="Y308" s="7">
        <f t="shared" si="84"/>
        <v>17.935918377500002</v>
      </c>
      <c r="Z308" s="7">
        <f t="shared" si="84"/>
        <v>13.0913576875</v>
      </c>
      <c r="AA308" s="7">
        <f t="shared" si="84"/>
        <v>23.5</v>
      </c>
      <c r="AB308" s="1" t="str">
        <f>AB309</f>
        <v>Demersal</v>
      </c>
      <c r="AC308" s="1" t="str">
        <f t="shared" ref="AC308:AH308" si="85">AC309</f>
        <v>Soles</v>
      </c>
      <c r="AD308" s="1">
        <f t="shared" si="85"/>
        <v>0</v>
      </c>
      <c r="AE308" s="1" t="str">
        <f t="shared" si="85"/>
        <v>Demersal</v>
      </c>
      <c r="AF308" s="1" t="str">
        <f t="shared" si="85"/>
        <v>Pleuronectiformes</v>
      </c>
      <c r="AG308" s="1" t="str">
        <f t="shared" si="85"/>
        <v>Pleuronectiformes</v>
      </c>
      <c r="AH308" s="1" t="str">
        <f t="shared" si="85"/>
        <v>Demersal</v>
      </c>
      <c r="AI308" s="7">
        <f t="shared" si="84"/>
        <v>23.5</v>
      </c>
    </row>
    <row r="309" spans="1:35" hidden="1" x14ac:dyDescent="0.25">
      <c r="A309">
        <v>274299</v>
      </c>
      <c r="B309" t="s">
        <v>989</v>
      </c>
      <c r="C309" t="s">
        <v>990</v>
      </c>
      <c r="D309" t="s">
        <v>19</v>
      </c>
      <c r="E309" t="s">
        <v>20</v>
      </c>
      <c r="F309" t="s">
        <v>21</v>
      </c>
      <c r="G309" t="s">
        <v>163</v>
      </c>
      <c r="H309" t="s">
        <v>201</v>
      </c>
      <c r="I309" t="s">
        <v>987</v>
      </c>
      <c r="J309" t="s">
        <v>33</v>
      </c>
      <c r="K309" t="s">
        <v>991</v>
      </c>
      <c r="L309">
        <v>40</v>
      </c>
      <c r="M309">
        <v>1.24</v>
      </c>
      <c r="N309">
        <v>0.01</v>
      </c>
      <c r="O309">
        <v>3.07</v>
      </c>
      <c r="P309" t="s">
        <v>35</v>
      </c>
      <c r="Q309" t="s">
        <v>27</v>
      </c>
      <c r="R309" t="s">
        <v>1682</v>
      </c>
      <c r="S309" s="1">
        <f>VLOOKUP($B309,traits_by_species_Mar2019!$A$2:$T$437,5,FALSE)</f>
        <v>33.594622510000001</v>
      </c>
      <c r="T309" s="1">
        <f>VLOOKUP($B309,traits_by_species_Mar2019!$A$2:$T$437,6,FALSE)</f>
        <v>0.26246086099999999</v>
      </c>
      <c r="U309" s="1">
        <f>VLOOKUP($B309,traits_by_species_Mar2019!$A$2:$T$437,7,FALSE)</f>
        <v>401.95587819999997</v>
      </c>
      <c r="V309" s="1">
        <f>VLOOKUP($B309,traits_by_species_Mar2019!$A$2:$T$437,8,FALSE)</f>
        <v>16.28659648</v>
      </c>
      <c r="W309" s="1">
        <f>VLOOKUP($B309,traits_by_species_Mar2019!$A$2:$T$437,9,FALSE)</f>
        <v>3.6661449070000001</v>
      </c>
      <c r="X309" s="1">
        <f>VLOOKUP($B309,traits_by_species_Mar2019!$A$2:$T$437,10,FALSE)</f>
        <v>0.297917973</v>
      </c>
      <c r="Y309" s="1">
        <f>VLOOKUP($B309,traits_by_species_Mar2019!$A$2:$T$437,11,FALSE)</f>
        <v>21.813489489999998</v>
      </c>
      <c r="Z309" s="1">
        <f>VLOOKUP($B309,traits_by_species_Mar2019!$A$2:$T$437,12,FALSE)</f>
        <v>13.191413560000001</v>
      </c>
      <c r="AA309" s="3">
        <f>VLOOKUP($B309,traits_by_species_Mar2019!$A$2:$T$437,13,FALSE)</f>
        <v>33</v>
      </c>
      <c r="AB309" s="1" t="str">
        <f>VLOOKUP($B309,traits_by_species_Mar2019!$A$2:$T$437,14,FALSE)</f>
        <v>Demersal</v>
      </c>
      <c r="AC309" s="1" t="str">
        <f>VLOOKUP($B309,traits_by_species_Mar2019!$A$2:$T$437,15,FALSE)</f>
        <v>Soles</v>
      </c>
      <c r="AD309" s="1">
        <f>VLOOKUP($B309,traits_by_species_Mar2019!$A$2:$T$437,16,FALSE)</f>
        <v>0</v>
      </c>
      <c r="AE309" s="1" t="str">
        <f>VLOOKUP($B309,traits_by_species_Mar2019!$A$2:$T$437,17,FALSE)</f>
        <v>Demersal</v>
      </c>
      <c r="AF309" s="1" t="str">
        <f>VLOOKUP($B309,traits_by_species_Mar2019!$A$2:$T$437,18,FALSE)</f>
        <v>Pleuronectiformes</v>
      </c>
      <c r="AG309" s="1" t="str">
        <f>VLOOKUP($B309,traits_by_species_Mar2019!$A$2:$T$437,19,FALSE)</f>
        <v>Pleuronectiformes</v>
      </c>
      <c r="AH309" s="1" t="str">
        <f>VLOOKUP($B309,traits_by_species_Mar2019!$A$2:$T$437,20,FALSE)</f>
        <v>Demersal</v>
      </c>
      <c r="AI309" s="1">
        <f>IF(ISNA(VLOOKUP($B309,traits_by_species_Mar2019!$A$2:$T$437,13,FALSE)),L309,VLOOKUP($B309,traits_by_species_Mar2019!$A$2:$T$437,13,FALSE))</f>
        <v>33</v>
      </c>
    </row>
    <row r="310" spans="1:35" hidden="1" x14ac:dyDescent="0.25">
      <c r="A310">
        <v>274300</v>
      </c>
      <c r="B310" t="s">
        <v>992</v>
      </c>
      <c r="C310" t="s">
        <v>993</v>
      </c>
      <c r="D310" t="s">
        <v>19</v>
      </c>
      <c r="E310" t="s">
        <v>20</v>
      </c>
      <c r="F310" t="s">
        <v>21</v>
      </c>
      <c r="G310" t="s">
        <v>163</v>
      </c>
      <c r="H310" t="s">
        <v>201</v>
      </c>
      <c r="I310" t="s">
        <v>987</v>
      </c>
      <c r="J310" t="s">
        <v>33</v>
      </c>
      <c r="K310" t="s">
        <v>994</v>
      </c>
      <c r="L310">
        <v>20</v>
      </c>
      <c r="M310">
        <v>1.1100000000000001</v>
      </c>
      <c r="N310">
        <v>1.12E-2</v>
      </c>
      <c r="O310">
        <v>3.03</v>
      </c>
      <c r="P310" t="s">
        <v>35</v>
      </c>
      <c r="Q310" t="s">
        <v>27</v>
      </c>
      <c r="R310" t="s">
        <v>1682</v>
      </c>
      <c r="S310" s="1">
        <f>VLOOKUP($B310,traits_by_species_Mar2019!$A$2:$T$437,5,FALSE)</f>
        <v>29.10891556</v>
      </c>
      <c r="T310" s="1">
        <f>VLOOKUP($B310,traits_by_species_Mar2019!$A$2:$T$437,6,FALSE)</f>
        <v>0.29575560899999997</v>
      </c>
      <c r="U310" s="1">
        <f>VLOOKUP($B310,traits_by_species_Mar2019!$A$2:$T$437,7,FALSE)</f>
        <v>254.5128315</v>
      </c>
      <c r="V310" s="1">
        <f>VLOOKUP($B310,traits_by_species_Mar2019!$A$2:$T$437,8,FALSE)</f>
        <v>13.704300160000001</v>
      </c>
      <c r="W310" s="1">
        <f>VLOOKUP($B310,traits_by_species_Mar2019!$A$2:$T$437,9,FALSE)</f>
        <v>2.99184187</v>
      </c>
      <c r="X310" s="1">
        <f>VLOOKUP($B310,traits_by_species_Mar2019!$A$2:$T$437,10,FALSE)</f>
        <v>0.34781363100000001</v>
      </c>
      <c r="Y310" s="1">
        <f>VLOOKUP($B310,traits_by_species_Mar2019!$A$2:$T$437,11,FALSE)</f>
        <v>18.24135678</v>
      </c>
      <c r="Z310" s="1">
        <f>VLOOKUP($B310,traits_by_species_Mar2019!$A$2:$T$437,12,FALSE)</f>
        <v>13.675316130000001</v>
      </c>
      <c r="AA310" s="3">
        <f>VLOOKUP($B310,traits_by_species_Mar2019!$A$2:$T$437,13,FALSE)</f>
        <v>17</v>
      </c>
      <c r="AB310" s="1" t="str">
        <f>VLOOKUP($B310,traits_by_species_Mar2019!$A$2:$T$437,14,FALSE)</f>
        <v>Demersal</v>
      </c>
      <c r="AC310" s="1" t="str">
        <f>VLOOKUP($B310,traits_by_species_Mar2019!$A$2:$T$437,15,FALSE)</f>
        <v>Lusitanian sole</v>
      </c>
      <c r="AD310" s="1">
        <f>VLOOKUP($B310,traits_by_species_Mar2019!$A$2:$T$437,16,FALSE)</f>
        <v>0</v>
      </c>
      <c r="AE310" s="1" t="str">
        <f>VLOOKUP($B310,traits_by_species_Mar2019!$A$2:$T$437,17,FALSE)</f>
        <v>Demersal</v>
      </c>
      <c r="AF310" s="1" t="str">
        <f>VLOOKUP($B310,traits_by_species_Mar2019!$A$2:$T$437,18,FALSE)</f>
        <v>Pleuronectiformes</v>
      </c>
      <c r="AG310" s="1" t="str">
        <f>VLOOKUP($B310,traits_by_species_Mar2019!$A$2:$T$437,19,FALSE)</f>
        <v>Pleuronectiformes</v>
      </c>
      <c r="AH310" s="1" t="str">
        <f>VLOOKUP($B310,traits_by_species_Mar2019!$A$2:$T$437,20,FALSE)</f>
        <v>Demersal</v>
      </c>
      <c r="AI310" s="1">
        <f>IF(ISNA(VLOOKUP($B310,traits_by_species_Mar2019!$A$2:$T$437,13,FALSE)),L310,VLOOKUP($B310,traits_by_species_Mar2019!$A$2:$T$437,13,FALSE))</f>
        <v>17</v>
      </c>
    </row>
    <row r="311" spans="1:35" hidden="1" x14ac:dyDescent="0.25">
      <c r="A311">
        <v>274302</v>
      </c>
      <c r="B311" t="s">
        <v>995</v>
      </c>
      <c r="C311" t="s">
        <v>51</v>
      </c>
      <c r="D311" t="s">
        <v>19</v>
      </c>
      <c r="E311" t="s">
        <v>20</v>
      </c>
      <c r="F311" t="s">
        <v>21</v>
      </c>
      <c r="G311" t="s">
        <v>163</v>
      </c>
      <c r="H311" t="s">
        <v>201</v>
      </c>
      <c r="I311" t="s">
        <v>987</v>
      </c>
      <c r="J311" t="s">
        <v>33</v>
      </c>
      <c r="K311" t="s">
        <v>996</v>
      </c>
      <c r="L311">
        <v>20</v>
      </c>
      <c r="M311">
        <v>1.1100000000000001</v>
      </c>
      <c r="N311">
        <v>1.7999999999999999E-2</v>
      </c>
      <c r="O311">
        <v>2.9</v>
      </c>
      <c r="P311" t="s">
        <v>35</v>
      </c>
      <c r="Q311" t="s">
        <v>27</v>
      </c>
      <c r="R311" t="s">
        <v>1682</v>
      </c>
      <c r="S311" s="1">
        <f>VLOOKUP($B311,traits_by_species_Mar2019!$A$2:$T$437,5,FALSE)</f>
        <v>29.10891556</v>
      </c>
      <c r="T311" s="1">
        <f>VLOOKUP($B311,traits_by_species_Mar2019!$A$2:$T$437,6,FALSE)</f>
        <v>0.29575560899999997</v>
      </c>
      <c r="U311" s="1">
        <f>VLOOKUP($B311,traits_by_species_Mar2019!$A$2:$T$437,7,FALSE)</f>
        <v>254.5128315</v>
      </c>
      <c r="V311" s="1">
        <f>VLOOKUP($B311,traits_by_species_Mar2019!$A$2:$T$437,8,FALSE)</f>
        <v>13.704300160000001</v>
      </c>
      <c r="W311" s="1">
        <f>VLOOKUP($B311,traits_by_species_Mar2019!$A$2:$T$437,9,FALSE)</f>
        <v>2.99184187</v>
      </c>
      <c r="X311" s="1">
        <f>VLOOKUP($B311,traits_by_species_Mar2019!$A$2:$T$437,10,FALSE)</f>
        <v>0.34781363100000001</v>
      </c>
      <c r="Y311" s="1">
        <f>VLOOKUP($B311,traits_by_species_Mar2019!$A$2:$T$437,11,FALSE)</f>
        <v>18.24135678</v>
      </c>
      <c r="Z311" s="1">
        <f>VLOOKUP($B311,traits_by_species_Mar2019!$A$2:$T$437,12,FALSE)</f>
        <v>13.675316130000001</v>
      </c>
      <c r="AA311" s="3">
        <f>VLOOKUP($B311,traits_by_species_Mar2019!$A$2:$T$437,13,FALSE)</f>
        <v>15</v>
      </c>
      <c r="AB311" s="1" t="str">
        <f>VLOOKUP($B311,traits_by_species_Mar2019!$A$2:$T$437,14,FALSE)</f>
        <v>Demersal</v>
      </c>
      <c r="AC311" s="1" t="str">
        <f>VLOOKUP($B311,traits_by_species_Mar2019!$A$2:$T$437,15,FALSE)</f>
        <v>Foureyed sole</v>
      </c>
      <c r="AD311" s="1">
        <f>VLOOKUP($B311,traits_by_species_Mar2019!$A$2:$T$437,16,FALSE)</f>
        <v>0</v>
      </c>
      <c r="AE311" s="1" t="str">
        <f>VLOOKUP($B311,traits_by_species_Mar2019!$A$2:$T$437,17,FALSE)</f>
        <v>Demersal</v>
      </c>
      <c r="AF311" s="1" t="str">
        <f>VLOOKUP($B311,traits_by_species_Mar2019!$A$2:$T$437,18,FALSE)</f>
        <v>Pleuronectiformes</v>
      </c>
      <c r="AG311" s="1" t="str">
        <f>VLOOKUP($B311,traits_by_species_Mar2019!$A$2:$T$437,19,FALSE)</f>
        <v>Pleuronectiformes</v>
      </c>
      <c r="AH311" s="1" t="str">
        <f>VLOOKUP($B311,traits_by_species_Mar2019!$A$2:$T$437,20,FALSE)</f>
        <v>Demersal</v>
      </c>
      <c r="AI311" s="1">
        <f>IF(ISNA(VLOOKUP($B311,traits_by_species_Mar2019!$A$2:$T$437,13,FALSE)),L311,VLOOKUP($B311,traits_by_species_Mar2019!$A$2:$T$437,13,FALSE))</f>
        <v>15</v>
      </c>
    </row>
    <row r="312" spans="1:35" hidden="1" x14ac:dyDescent="0.25">
      <c r="A312">
        <v>274304</v>
      </c>
      <c r="B312" t="s">
        <v>997</v>
      </c>
      <c r="C312" t="s">
        <v>83</v>
      </c>
      <c r="D312" t="s">
        <v>19</v>
      </c>
      <c r="E312" t="s">
        <v>20</v>
      </c>
      <c r="F312" t="s">
        <v>21</v>
      </c>
      <c r="G312" t="s">
        <v>163</v>
      </c>
      <c r="H312" t="s">
        <v>201</v>
      </c>
      <c r="I312" t="s">
        <v>987</v>
      </c>
      <c r="J312" t="s">
        <v>33</v>
      </c>
      <c r="K312" t="s">
        <v>998</v>
      </c>
      <c r="L312">
        <v>35</v>
      </c>
      <c r="M312">
        <v>1.5</v>
      </c>
      <c r="N312">
        <v>7.4000000000000003E-3</v>
      </c>
      <c r="O312">
        <v>3.12</v>
      </c>
      <c r="P312" t="s">
        <v>35</v>
      </c>
      <c r="Q312" t="s">
        <v>27</v>
      </c>
      <c r="R312" t="s">
        <v>1682</v>
      </c>
      <c r="S312" s="1">
        <f>VLOOKUP($B312,traits_by_species_Mar2019!$A$2:$T$437,5,FALSE)</f>
        <v>20.523748170000001</v>
      </c>
      <c r="T312" s="1">
        <f>VLOOKUP($B312,traits_by_species_Mar2019!$A$2:$T$437,6,FALSE)</f>
        <v>0.35202212300000002</v>
      </c>
      <c r="U312" s="1">
        <f>VLOOKUP($B312,traits_by_species_Mar2019!$A$2:$T$437,7,FALSE)</f>
        <v>88.239355540000005</v>
      </c>
      <c r="V312" s="1">
        <f>VLOOKUP($B312,traits_by_species_Mar2019!$A$2:$T$437,8,FALSE)</f>
        <v>11.70267456</v>
      </c>
      <c r="W312" s="1">
        <f>VLOOKUP($B312,traits_by_species_Mar2019!$A$2:$T$437,9,FALSE)</f>
        <v>2.538406282</v>
      </c>
      <c r="X312" s="1">
        <f>VLOOKUP($B312,traits_by_species_Mar2019!$A$2:$T$437,10,FALSE)</f>
        <v>0.40796208</v>
      </c>
      <c r="Y312" s="1">
        <f>VLOOKUP($B312,traits_by_species_Mar2019!$A$2:$T$437,11,FALSE)</f>
        <v>13.44747046</v>
      </c>
      <c r="Z312" s="1">
        <f>VLOOKUP($B312,traits_by_species_Mar2019!$A$2:$T$437,12,FALSE)</f>
        <v>11.82338493</v>
      </c>
      <c r="AA312" s="3">
        <f>VLOOKUP($B312,traits_by_species_Mar2019!$A$2:$T$437,13,FALSE)</f>
        <v>29</v>
      </c>
      <c r="AB312" s="1" t="str">
        <f>VLOOKUP($B312,traits_by_species_Mar2019!$A$2:$T$437,14,FALSE)</f>
        <v>Demersal</v>
      </c>
      <c r="AC312" s="1" t="str">
        <f>VLOOKUP($B312,traits_by_species_Mar2019!$A$2:$T$437,15,FALSE)</f>
        <v>Thickback sole</v>
      </c>
      <c r="AD312" s="1" t="str">
        <f>VLOOKUP($B312,traits_by_species_Mar2019!$A$2:$T$437,16,FALSE)</f>
        <v>Demersal</v>
      </c>
      <c r="AE312" s="1" t="str">
        <f>VLOOKUP($B312,traits_by_species_Mar2019!$A$2:$T$437,17,FALSE)</f>
        <v>Demersal</v>
      </c>
      <c r="AF312" s="1" t="str">
        <f>VLOOKUP($B312,traits_by_species_Mar2019!$A$2:$T$437,18,FALSE)</f>
        <v>Pleuronectiformes</v>
      </c>
      <c r="AG312" s="1" t="str">
        <f>VLOOKUP($B312,traits_by_species_Mar2019!$A$2:$T$437,19,FALSE)</f>
        <v>Pleuronectiformes</v>
      </c>
      <c r="AH312" s="1" t="str">
        <f>VLOOKUP($B312,traits_by_species_Mar2019!$A$2:$T$437,20,FALSE)</f>
        <v>Demersal</v>
      </c>
      <c r="AI312" s="1">
        <f>IF(ISNA(VLOOKUP($B312,traits_by_species_Mar2019!$A$2:$T$437,13,FALSE)),L312,VLOOKUP($B312,traits_by_species_Mar2019!$A$2:$T$437,13,FALSE))</f>
        <v>29</v>
      </c>
    </row>
    <row r="313" spans="1:35" hidden="1" x14ac:dyDescent="0.25">
      <c r="A313">
        <v>126439</v>
      </c>
      <c r="B313" t="s">
        <v>999</v>
      </c>
      <c r="C313" t="s">
        <v>372</v>
      </c>
      <c r="D313" t="s">
        <v>19</v>
      </c>
      <c r="E313" t="s">
        <v>20</v>
      </c>
      <c r="F313" t="s">
        <v>21</v>
      </c>
      <c r="G313" t="s">
        <v>268</v>
      </c>
      <c r="H313" t="s">
        <v>644</v>
      </c>
      <c r="I313" t="s">
        <v>1000</v>
      </c>
      <c r="J313" t="s">
        <v>33</v>
      </c>
      <c r="K313" t="s">
        <v>1001</v>
      </c>
      <c r="L313">
        <v>50</v>
      </c>
      <c r="M313">
        <v>1.8</v>
      </c>
      <c r="N313">
        <v>4.1000000000000003E-3</v>
      </c>
      <c r="O313">
        <v>3.15</v>
      </c>
      <c r="P313" t="s">
        <v>35</v>
      </c>
      <c r="Q313" t="s">
        <v>27</v>
      </c>
      <c r="R313" t="s">
        <v>1695</v>
      </c>
      <c r="S313" s="1">
        <f>VLOOKUP($B313,traits_by_species_Mar2019!$A$2:$T$437,5,FALSE)</f>
        <v>35.870697929999999</v>
      </c>
      <c r="T313" s="1">
        <f>VLOOKUP($B313,traits_by_species_Mar2019!$A$2:$T$437,6,FALSE)</f>
        <v>0.28268918999999998</v>
      </c>
      <c r="U313" s="1">
        <f>VLOOKUP($B313,traits_by_species_Mar2019!$A$2:$T$437,7,FALSE)</f>
        <v>350.96867140000001</v>
      </c>
      <c r="V313" s="1">
        <f>VLOOKUP($B313,traits_by_species_Mar2019!$A$2:$T$437,8,FALSE)</f>
        <v>12.05687036</v>
      </c>
      <c r="W313" s="1">
        <f>VLOOKUP($B313,traits_by_species_Mar2019!$A$2:$T$437,9,FALSE)</f>
        <v>3.0366459049999999</v>
      </c>
      <c r="X313" s="1">
        <f>VLOOKUP($B313,traits_by_species_Mar2019!$A$2:$T$437,10,FALSE)</f>
        <v>0.41375542300000001</v>
      </c>
      <c r="Y313" s="1">
        <f>VLOOKUP($B313,traits_by_species_Mar2019!$A$2:$T$437,11,FALSE)</f>
        <v>23.438141330000001</v>
      </c>
      <c r="Z313" s="1">
        <f>VLOOKUP($B313,traits_by_species_Mar2019!$A$2:$T$437,12,FALSE)</f>
        <v>12.150227689999999</v>
      </c>
      <c r="AA313" s="3">
        <f>VLOOKUP($B313,traits_by_species_Mar2019!$A$2:$T$437,13,FALSE)</f>
        <v>47</v>
      </c>
      <c r="AB313" s="1" t="str">
        <f>VLOOKUP($B313,traits_by_species_Mar2019!$A$2:$T$437,14,FALSE)</f>
        <v>Bathypelagic</v>
      </c>
      <c r="AC313" s="1" t="str">
        <f>VLOOKUP($B313,traits_by_species_Mar2019!$A$2:$T$437,15,FALSE)</f>
        <v>Blue whiting</v>
      </c>
      <c r="AD313" s="1">
        <f>VLOOKUP($B313,traits_by_species_Mar2019!$A$2:$T$437,16,FALSE)</f>
        <v>0</v>
      </c>
      <c r="AE313" s="1" t="str">
        <f>VLOOKUP($B313,traits_by_species_Mar2019!$A$2:$T$437,17,FALSE)</f>
        <v>Pelagic</v>
      </c>
      <c r="AF313" s="1" t="str">
        <f>VLOOKUP($B313,traits_by_species_Mar2019!$A$2:$T$437,18,FALSE)</f>
        <v>Gadiformes</v>
      </c>
      <c r="AG313" s="1" t="str">
        <f>VLOOKUP($B313,traits_by_species_Mar2019!$A$2:$T$437,19,FALSE)</f>
        <v>Gadiformes</v>
      </c>
      <c r="AH313" s="1" t="str">
        <f>VLOOKUP($B313,traits_by_species_Mar2019!$A$2:$T$437,20,FALSE)</f>
        <v>Pelagic</v>
      </c>
      <c r="AI313" s="1">
        <f>IF(ISNA(VLOOKUP($B313,traits_by_species_Mar2019!$A$2:$T$437,13,FALSE)),L313,VLOOKUP($B313,traits_by_species_Mar2019!$A$2:$T$437,13,FALSE))</f>
        <v>47</v>
      </c>
    </row>
    <row r="314" spans="1:35" hidden="1" x14ac:dyDescent="0.25">
      <c r="A314">
        <v>127140</v>
      </c>
      <c r="B314" t="s">
        <v>1002</v>
      </c>
      <c r="C314" t="s">
        <v>169</v>
      </c>
      <c r="D314" t="s">
        <v>19</v>
      </c>
      <c r="E314" t="s">
        <v>20</v>
      </c>
      <c r="F314" t="s">
        <v>21</v>
      </c>
      <c r="G314" t="s">
        <v>163</v>
      </c>
      <c r="H314" t="s">
        <v>692</v>
      </c>
      <c r="I314" t="s">
        <v>1003</v>
      </c>
      <c r="J314" t="s">
        <v>33</v>
      </c>
      <c r="K314" t="s">
        <v>1004</v>
      </c>
      <c r="L314">
        <v>65</v>
      </c>
      <c r="M314">
        <v>1.9</v>
      </c>
      <c r="N314">
        <v>8.3000000000000001E-3</v>
      </c>
      <c r="O314">
        <v>3.08</v>
      </c>
      <c r="P314" t="s">
        <v>35</v>
      </c>
      <c r="Q314" t="s">
        <v>27</v>
      </c>
      <c r="R314" t="s">
        <v>1682</v>
      </c>
      <c r="S314" s="1">
        <f>VLOOKUP($B314,traits_by_species_Mar2019!$A$2:$T$437,5,FALSE)</f>
        <v>38.550729529999998</v>
      </c>
      <c r="T314" s="1">
        <f>VLOOKUP($B314,traits_by_species_Mar2019!$A$2:$T$437,6,FALSE)</f>
        <v>0.21421657699999999</v>
      </c>
      <c r="U314" s="1">
        <f>VLOOKUP($B314,traits_by_species_Mar2019!$A$2:$T$437,7,FALSE)</f>
        <v>994.14705240000001</v>
      </c>
      <c r="V314" s="1">
        <f>VLOOKUP($B314,traits_by_species_Mar2019!$A$2:$T$437,8,FALSE)</f>
        <v>26.746260230000001</v>
      </c>
      <c r="W314" s="1">
        <f>VLOOKUP($B314,traits_by_species_Mar2019!$A$2:$T$437,9,FALSE)</f>
        <v>6.5594810130000001</v>
      </c>
      <c r="X314" s="1">
        <f>VLOOKUP($B314,traits_by_species_Mar2019!$A$2:$T$437,10,FALSE)</f>
        <v>0.22617592</v>
      </c>
      <c r="Y314" s="1">
        <f>VLOOKUP($B314,traits_by_species_Mar2019!$A$2:$T$437,11,FALSE)</f>
        <v>26.54519621</v>
      </c>
      <c r="Z314" s="1">
        <f>VLOOKUP($B314,traits_by_species_Mar2019!$A$2:$T$437,12,FALSE)</f>
        <v>10.131747949999999</v>
      </c>
      <c r="AA314" s="3">
        <f>VLOOKUP($B314,traits_by_species_Mar2019!$A$2:$T$437,13,FALSE)</f>
        <v>63</v>
      </c>
      <c r="AB314" s="1" t="str">
        <f>VLOOKUP($B314,traits_by_species_Mar2019!$A$2:$T$437,14,FALSE)</f>
        <v>Demersal</v>
      </c>
      <c r="AC314" s="1" t="str">
        <f>VLOOKUP($B314,traits_by_species_Mar2019!$A$2:$T$437,15,FALSE)</f>
        <v>Lemon sole</v>
      </c>
      <c r="AD314" s="1" t="str">
        <f>VLOOKUP($B314,traits_by_species_Mar2019!$A$2:$T$437,16,FALSE)</f>
        <v>Demersal</v>
      </c>
      <c r="AE314" s="1" t="str">
        <f>VLOOKUP($B314,traits_by_species_Mar2019!$A$2:$T$437,17,FALSE)</f>
        <v>Demersal</v>
      </c>
      <c r="AF314" s="1" t="str">
        <f>VLOOKUP($B314,traits_by_species_Mar2019!$A$2:$T$437,18,FALSE)</f>
        <v>Pleuronectiformes</v>
      </c>
      <c r="AG314" s="1" t="str">
        <f>VLOOKUP($B314,traits_by_species_Mar2019!$A$2:$T$437,19,FALSE)</f>
        <v>Pleuronectiformes</v>
      </c>
      <c r="AH314" s="1" t="str">
        <f>VLOOKUP($B314,traits_by_species_Mar2019!$A$2:$T$437,20,FALSE)</f>
        <v>Demersal</v>
      </c>
      <c r="AI314" s="1">
        <f>IF(ISNA(VLOOKUP($B314,traits_by_species_Mar2019!$A$2:$T$437,13,FALSE)),L314,VLOOKUP($B314,traits_by_species_Mar2019!$A$2:$T$437,13,FALSE))</f>
        <v>63</v>
      </c>
    </row>
    <row r="315" spans="1:35" hidden="1" x14ac:dyDescent="0.25">
      <c r="A315">
        <v>127405</v>
      </c>
      <c r="B315" t="s">
        <v>1005</v>
      </c>
      <c r="C315" t="s">
        <v>51</v>
      </c>
      <c r="D315" t="s">
        <v>19</v>
      </c>
      <c r="E315" t="s">
        <v>20</v>
      </c>
      <c r="F315" t="s">
        <v>21</v>
      </c>
      <c r="G315" t="s">
        <v>194</v>
      </c>
      <c r="H315" t="s">
        <v>1006</v>
      </c>
      <c r="I315" t="s">
        <v>1007</v>
      </c>
      <c r="J315" t="s">
        <v>33</v>
      </c>
      <c r="K315" t="s">
        <v>1008</v>
      </c>
      <c r="L315">
        <v>333</v>
      </c>
      <c r="M315">
        <v>3.88</v>
      </c>
      <c r="N315">
        <v>4.5400000000000003E-2</v>
      </c>
      <c r="O315">
        <v>3.05</v>
      </c>
      <c r="P315" t="s">
        <v>35</v>
      </c>
      <c r="Q315" t="s">
        <v>73</v>
      </c>
      <c r="R315" t="s">
        <v>27</v>
      </c>
      <c r="S315" s="1">
        <f>VLOOKUP($B315,traits_by_species_Mar2019!$A$2:$T$437,5,FALSE)</f>
        <v>284.194256</v>
      </c>
      <c r="T315" s="1">
        <f>VLOOKUP($B315,traits_by_species_Mar2019!$A$2:$T$437,6,FALSE)</f>
        <v>0.20186818500000001</v>
      </c>
      <c r="U315" s="1">
        <f>VLOOKUP($B315,traits_by_species_Mar2019!$A$2:$T$437,7,FALSE)</f>
        <v>219673.3469</v>
      </c>
      <c r="V315" s="1">
        <f>VLOOKUP($B315,traits_by_species_Mar2019!$A$2:$T$437,8,FALSE)</f>
        <v>14.321970629999999</v>
      </c>
      <c r="W315" s="1">
        <f>VLOOKUP($B315,traits_by_species_Mar2019!$A$2:$T$437,9,FALSE)</f>
        <v>4.4589978600000002</v>
      </c>
      <c r="X315" s="1">
        <f>VLOOKUP($B315,traits_by_species_Mar2019!$A$2:$T$437,10,FALSE)</f>
        <v>0.349905513</v>
      </c>
      <c r="Y315" s="1">
        <f>VLOOKUP($B315,traits_by_species_Mar2019!$A$2:$T$437,11,FALSE)</f>
        <v>133.55376519999999</v>
      </c>
      <c r="Z315" s="1">
        <f>VLOOKUP($B315,traits_by_species_Mar2019!$A$2:$T$437,12,FALSE)</f>
        <v>20.34606531</v>
      </c>
      <c r="AA315" s="3">
        <f>VLOOKUP($B315,traits_by_species_Mar2019!$A$2:$T$437,13,FALSE)</f>
        <v>100</v>
      </c>
      <c r="AB315" s="1" t="str">
        <f>VLOOKUP($B315,traits_by_species_Mar2019!$A$2:$T$437,14,FALSE)</f>
        <v>Pelagic</v>
      </c>
      <c r="AC315" s="1" t="str">
        <f>VLOOKUP($B315,traits_by_species_Mar2019!$A$2:$T$437,15,FALSE)</f>
        <v>Ocean sunfish</v>
      </c>
      <c r="AD315" s="1">
        <f>VLOOKUP($B315,traits_by_species_Mar2019!$A$2:$T$437,16,FALSE)</f>
        <v>0</v>
      </c>
      <c r="AE315" s="1" t="str">
        <f>VLOOKUP($B315,traits_by_species_Mar2019!$A$2:$T$437,17,FALSE)</f>
        <v>Pelagic</v>
      </c>
      <c r="AF315" s="1" t="str">
        <f>VLOOKUP($B315,traits_by_species_Mar2019!$A$2:$T$437,18,FALSE)</f>
        <v>Tetraodontiformes</v>
      </c>
      <c r="AG315" s="1" t="str">
        <f>VLOOKUP($B315,traits_by_species_Mar2019!$A$2:$T$437,19,FALSE)</f>
        <v>Other</v>
      </c>
      <c r="AH315" s="1" t="str">
        <f>VLOOKUP($B315,traits_by_species_Mar2019!$A$2:$T$437,20,FALSE)</f>
        <v>Pelagic</v>
      </c>
      <c r="AI315" s="1">
        <f>IF(ISNA(VLOOKUP($B315,traits_by_species_Mar2019!$A$2:$T$437,13,FALSE)),L315,VLOOKUP($B315,traits_by_species_Mar2019!$A$2:$T$437,13,FALSE))</f>
        <v>100</v>
      </c>
    </row>
    <row r="316" spans="1:35" hidden="1" x14ac:dyDescent="0.25">
      <c r="A316">
        <v>126459</v>
      </c>
      <c r="B316" t="s">
        <v>1009</v>
      </c>
      <c r="C316" t="s">
        <v>1010</v>
      </c>
      <c r="D316" t="s">
        <v>19</v>
      </c>
      <c r="E316" t="s">
        <v>20</v>
      </c>
      <c r="F316" t="s">
        <v>21</v>
      </c>
      <c r="G316" t="s">
        <v>268</v>
      </c>
      <c r="H316" t="s">
        <v>269</v>
      </c>
      <c r="I316" t="s">
        <v>1011</v>
      </c>
      <c r="J316" t="s">
        <v>33</v>
      </c>
      <c r="K316" t="s">
        <v>1012</v>
      </c>
      <c r="L316">
        <v>155</v>
      </c>
      <c r="M316">
        <v>2.6</v>
      </c>
      <c r="N316">
        <v>1.91E-3</v>
      </c>
      <c r="O316">
        <v>3.149</v>
      </c>
      <c r="P316" t="s">
        <v>35</v>
      </c>
      <c r="Q316" t="s">
        <v>73</v>
      </c>
      <c r="R316" t="s">
        <v>1682</v>
      </c>
      <c r="S316" s="1">
        <f>VLOOKUP($B316,traits_by_species_Mar2019!$A$2:$T$437,5,FALSE)</f>
        <v>137.6495022</v>
      </c>
      <c r="T316" s="1">
        <f>VLOOKUP($B316,traits_by_species_Mar2019!$A$2:$T$437,6,FALSE)</f>
        <v>0.13149392400000001</v>
      </c>
      <c r="U316" s="1">
        <f>VLOOKUP($B316,traits_by_species_Mar2019!$A$2:$T$437,7,FALSE)</f>
        <v>13984.726189999999</v>
      </c>
      <c r="V316" s="1">
        <f>VLOOKUP($B316,traits_by_species_Mar2019!$A$2:$T$437,8,FALSE)</f>
        <v>20.367228059999999</v>
      </c>
      <c r="W316" s="1">
        <f>VLOOKUP($B316,traits_by_species_Mar2019!$A$2:$T$437,9,FALSE)</f>
        <v>6.3379717209999997</v>
      </c>
      <c r="X316" s="1">
        <f>VLOOKUP($B316,traits_by_species_Mar2019!$A$2:$T$437,10,FALSE)</f>
        <v>0.22853842999999999</v>
      </c>
      <c r="Y316" s="1">
        <f>VLOOKUP($B316,traits_by_species_Mar2019!$A$2:$T$437,11,FALSE)</f>
        <v>74.578341460000004</v>
      </c>
      <c r="Z316" s="1">
        <f>VLOOKUP($B316,traits_by_species_Mar2019!$A$2:$T$437,12,FALSE)</f>
        <v>8.9626693490000005</v>
      </c>
      <c r="AA316" s="3">
        <f>VLOOKUP($B316,traits_by_species_Mar2019!$A$2:$T$437,13,FALSE)</f>
        <v>125</v>
      </c>
      <c r="AB316" s="1" t="str">
        <f>VLOOKUP($B316,traits_by_species_Mar2019!$A$2:$T$437,14,FALSE)</f>
        <v>Demersal</v>
      </c>
      <c r="AC316" s="1" t="str">
        <f>VLOOKUP($B316,traits_by_species_Mar2019!$A$2:$T$437,15,FALSE)</f>
        <v>Blue ling</v>
      </c>
      <c r="AD316" s="1" t="str">
        <f>VLOOKUP($B316,traits_by_species_Mar2019!$A$2:$T$437,16,FALSE)</f>
        <v>Demersal</v>
      </c>
      <c r="AE316" s="1" t="str">
        <f>VLOOKUP($B316,traits_by_species_Mar2019!$A$2:$T$437,17,FALSE)</f>
        <v>Demersal</v>
      </c>
      <c r="AF316" s="1" t="str">
        <f>VLOOKUP($B316,traits_by_species_Mar2019!$A$2:$T$437,18,FALSE)</f>
        <v>Gadiformes</v>
      </c>
      <c r="AG316" s="1" t="str">
        <f>VLOOKUP($B316,traits_by_species_Mar2019!$A$2:$T$437,19,FALSE)</f>
        <v>Gadiformes</v>
      </c>
      <c r="AH316" s="1" t="str">
        <f>VLOOKUP($B316,traits_by_species_Mar2019!$A$2:$T$437,20,FALSE)</f>
        <v>Demersal</v>
      </c>
      <c r="AI316" s="1">
        <f>IF(ISNA(VLOOKUP($B316,traits_by_species_Mar2019!$A$2:$T$437,13,FALSE)),L316,VLOOKUP($B316,traits_by_species_Mar2019!$A$2:$T$437,13,FALSE))</f>
        <v>125</v>
      </c>
    </row>
    <row r="317" spans="1:35" hidden="1" x14ac:dyDescent="0.25">
      <c r="A317">
        <v>126460</v>
      </c>
      <c r="B317" t="s">
        <v>1013</v>
      </c>
      <c r="C317" t="s">
        <v>166</v>
      </c>
      <c r="D317" t="s">
        <v>19</v>
      </c>
      <c r="E317" t="s">
        <v>20</v>
      </c>
      <c r="F317" t="s">
        <v>21</v>
      </c>
      <c r="G317" t="s">
        <v>268</v>
      </c>
      <c r="H317" t="s">
        <v>269</v>
      </c>
      <c r="I317" t="s">
        <v>1011</v>
      </c>
      <c r="J317" t="s">
        <v>33</v>
      </c>
      <c r="K317" t="s">
        <v>1014</v>
      </c>
      <c r="L317">
        <v>108</v>
      </c>
      <c r="M317">
        <v>2.65</v>
      </c>
      <c r="N317">
        <v>8.9999999999999998E-4</v>
      </c>
      <c r="O317">
        <v>3.24</v>
      </c>
      <c r="P317" t="s">
        <v>35</v>
      </c>
      <c r="Q317" t="s">
        <v>73</v>
      </c>
      <c r="R317" t="s">
        <v>1682</v>
      </c>
      <c r="S317" s="1">
        <f>VLOOKUP($B317,traits_by_species_Mar2019!$A$2:$T$437,5,FALSE)</f>
        <v>109.5878433</v>
      </c>
      <c r="T317" s="1">
        <f>VLOOKUP($B317,traits_by_species_Mar2019!$A$2:$T$437,6,FALSE)</f>
        <v>0.141816001</v>
      </c>
      <c r="U317" s="1">
        <f>VLOOKUP($B317,traits_by_species_Mar2019!$A$2:$T$437,7,FALSE)</f>
        <v>10953.753629999999</v>
      </c>
      <c r="V317" s="1">
        <f>VLOOKUP($B317,traits_by_species_Mar2019!$A$2:$T$437,8,FALSE)</f>
        <v>19.404878119999999</v>
      </c>
      <c r="W317" s="1">
        <f>VLOOKUP($B317,traits_by_species_Mar2019!$A$2:$T$437,9,FALSE)</f>
        <v>6.1962098640000001</v>
      </c>
      <c r="X317" s="1">
        <f>VLOOKUP($B317,traits_by_species_Mar2019!$A$2:$T$437,10,FALSE)</f>
        <v>0.25928860500000001</v>
      </c>
      <c r="Y317" s="1">
        <f>VLOOKUP($B317,traits_by_species_Mar2019!$A$2:$T$437,11,FALSE)</f>
        <v>62.36041238</v>
      </c>
      <c r="Z317" s="1">
        <f>VLOOKUP($B317,traits_by_species_Mar2019!$A$2:$T$437,12,FALSE)</f>
        <v>9.440113749</v>
      </c>
      <c r="AA317" s="3">
        <f>VLOOKUP($B317,traits_by_species_Mar2019!$A$2:$T$437,13,FALSE)</f>
        <v>132</v>
      </c>
      <c r="AB317" s="1" t="str">
        <f>VLOOKUP($B317,traits_by_species_Mar2019!$A$2:$T$437,14,FALSE)</f>
        <v>Demersal</v>
      </c>
      <c r="AC317" s="1" t="str">
        <f>VLOOKUP($B317,traits_by_species_Mar2019!$A$2:$T$437,15,FALSE)</f>
        <v>Spanish ling</v>
      </c>
      <c r="AD317" s="1">
        <f>VLOOKUP($B317,traits_by_species_Mar2019!$A$2:$T$437,16,FALSE)</f>
        <v>0</v>
      </c>
      <c r="AE317" s="1" t="str">
        <f>VLOOKUP($B317,traits_by_species_Mar2019!$A$2:$T$437,17,FALSE)</f>
        <v>Demersal</v>
      </c>
      <c r="AF317" s="1" t="str">
        <f>VLOOKUP($B317,traits_by_species_Mar2019!$A$2:$T$437,18,FALSE)</f>
        <v>Gadiformes</v>
      </c>
      <c r="AG317" s="1" t="str">
        <f>VLOOKUP($B317,traits_by_species_Mar2019!$A$2:$T$437,19,FALSE)</f>
        <v>Gadiformes</v>
      </c>
      <c r="AH317" s="1" t="str">
        <f>VLOOKUP($B317,traits_by_species_Mar2019!$A$2:$T$437,20,FALSE)</f>
        <v>Demersal</v>
      </c>
      <c r="AI317" s="1">
        <f>IF(ISNA(VLOOKUP($B317,traits_by_species_Mar2019!$A$2:$T$437,13,FALSE)),L317,VLOOKUP($B317,traits_by_species_Mar2019!$A$2:$T$437,13,FALSE))</f>
        <v>132</v>
      </c>
    </row>
    <row r="318" spans="1:35" hidden="1" x14ac:dyDescent="0.25">
      <c r="A318">
        <v>126461</v>
      </c>
      <c r="B318" t="s">
        <v>1015</v>
      </c>
      <c r="C318" t="s">
        <v>51</v>
      </c>
      <c r="D318" t="s">
        <v>19</v>
      </c>
      <c r="E318" t="s">
        <v>20</v>
      </c>
      <c r="F318" t="s">
        <v>21</v>
      </c>
      <c r="G318" t="s">
        <v>268</v>
      </c>
      <c r="H318" t="s">
        <v>269</v>
      </c>
      <c r="I318" t="s">
        <v>1011</v>
      </c>
      <c r="J318" t="s">
        <v>33</v>
      </c>
      <c r="K318" t="s">
        <v>1016</v>
      </c>
      <c r="L318">
        <v>200</v>
      </c>
      <c r="M318">
        <v>2.2000000000000002</v>
      </c>
      <c r="N318">
        <v>4.0000000000000001E-3</v>
      </c>
      <c r="O318">
        <v>3.07</v>
      </c>
      <c r="P318" t="s">
        <v>35</v>
      </c>
      <c r="Q318" t="s">
        <v>73</v>
      </c>
      <c r="R318" t="s">
        <v>1682</v>
      </c>
      <c r="S318" s="1">
        <f>VLOOKUP($B318,traits_by_species_Mar2019!$A$2:$T$437,5,FALSE)</f>
        <v>147.3996641</v>
      </c>
      <c r="T318" s="1">
        <f>VLOOKUP($B318,traits_by_species_Mar2019!$A$2:$T$437,6,FALSE)</f>
        <v>0.11857720099999999</v>
      </c>
      <c r="U318" s="1">
        <f>VLOOKUP($B318,traits_by_species_Mar2019!$A$2:$T$437,7,FALSE)</f>
        <v>38544.010320000001</v>
      </c>
      <c r="V318" s="1">
        <f>VLOOKUP($B318,traits_by_species_Mar2019!$A$2:$T$437,8,FALSE)</f>
        <v>24.01753965</v>
      </c>
      <c r="W318" s="1">
        <f>VLOOKUP($B318,traits_by_species_Mar2019!$A$2:$T$437,9,FALSE)</f>
        <v>8.0020038660000008</v>
      </c>
      <c r="X318" s="1">
        <f>VLOOKUP($B318,traits_by_species_Mar2019!$A$2:$T$437,10,FALSE)</f>
        <v>0.23314283799999999</v>
      </c>
      <c r="Y318" s="1">
        <f>VLOOKUP($B318,traits_by_species_Mar2019!$A$2:$T$437,11,FALSE)</f>
        <v>84.116444759999993</v>
      </c>
      <c r="Z318" s="1">
        <f>VLOOKUP($B318,traits_by_species_Mar2019!$A$2:$T$437,12,FALSE)</f>
        <v>9.1279897820000002</v>
      </c>
      <c r="AA318" s="3">
        <f>VLOOKUP($B318,traits_by_species_Mar2019!$A$2:$T$437,13,FALSE)</f>
        <v>155</v>
      </c>
      <c r="AB318" s="1" t="str">
        <f>VLOOKUP($B318,traits_by_species_Mar2019!$A$2:$T$437,14,FALSE)</f>
        <v>Demersal</v>
      </c>
      <c r="AC318" s="1" t="str">
        <f>VLOOKUP($B318,traits_by_species_Mar2019!$A$2:$T$437,15,FALSE)</f>
        <v>Ling</v>
      </c>
      <c r="AD318" s="1" t="str">
        <f>VLOOKUP($B318,traits_by_species_Mar2019!$A$2:$T$437,16,FALSE)</f>
        <v>Demersal</v>
      </c>
      <c r="AE318" s="1" t="str">
        <f>VLOOKUP($B318,traits_by_species_Mar2019!$A$2:$T$437,17,FALSE)</f>
        <v>Demersal</v>
      </c>
      <c r="AF318" s="1" t="str">
        <f>VLOOKUP($B318,traits_by_species_Mar2019!$A$2:$T$437,18,FALSE)</f>
        <v>Gadiformes</v>
      </c>
      <c r="AG318" s="1" t="str">
        <f>VLOOKUP($B318,traits_by_species_Mar2019!$A$2:$T$437,19,FALSE)</f>
        <v>Gadiformes</v>
      </c>
      <c r="AH318" s="1" t="str">
        <f>VLOOKUP($B318,traits_by_species_Mar2019!$A$2:$T$437,20,FALSE)</f>
        <v>Demersal</v>
      </c>
      <c r="AI318" s="1">
        <f>IF(ISNA(VLOOKUP($B318,traits_by_species_Mar2019!$A$2:$T$437,13,FALSE)),L318,VLOOKUP($B318,traits_by_species_Mar2019!$A$2:$T$437,13,FALSE))</f>
        <v>155</v>
      </c>
    </row>
    <row r="319" spans="1:35" hidden="1" x14ac:dyDescent="0.25">
      <c r="A319">
        <v>127155</v>
      </c>
      <c r="B319" t="s">
        <v>1017</v>
      </c>
      <c r="C319" t="s">
        <v>1018</v>
      </c>
      <c r="D319" t="s">
        <v>19</v>
      </c>
      <c r="E319" t="s">
        <v>20</v>
      </c>
      <c r="F319" t="s">
        <v>21</v>
      </c>
      <c r="G319" t="s">
        <v>163</v>
      </c>
      <c r="H319" t="s">
        <v>201</v>
      </c>
      <c r="I319" t="s">
        <v>1019</v>
      </c>
      <c r="J319" t="s">
        <v>33</v>
      </c>
      <c r="K319" t="s">
        <v>1020</v>
      </c>
      <c r="L319">
        <v>20</v>
      </c>
      <c r="M319">
        <v>1.07</v>
      </c>
      <c r="N319">
        <v>1.439E-2</v>
      </c>
      <c r="O319">
        <v>3.16</v>
      </c>
      <c r="P319" t="s">
        <v>35</v>
      </c>
      <c r="Q319" t="s">
        <v>27</v>
      </c>
      <c r="R319" t="s">
        <v>1682</v>
      </c>
      <c r="S319" s="1">
        <f>VLOOKUP($B319,traits_by_species_Mar2019!$A$2:$T$437,5,FALSE)</f>
        <v>13.31470025</v>
      </c>
      <c r="T319" s="1">
        <f>VLOOKUP($B319,traits_by_species_Mar2019!$A$2:$T$437,6,FALSE)</f>
        <v>0.41441243999999999</v>
      </c>
      <c r="U319" s="1">
        <f>VLOOKUP($B319,traits_by_species_Mar2019!$A$2:$T$437,7,FALSE)</f>
        <v>33.308286029999998</v>
      </c>
      <c r="V319" s="1">
        <f>VLOOKUP($B319,traits_by_species_Mar2019!$A$2:$T$437,8,FALSE)</f>
        <v>8.1445253879999999</v>
      </c>
      <c r="W319" s="1">
        <f>VLOOKUP($B319,traits_by_species_Mar2019!$A$2:$T$437,9,FALSE)</f>
        <v>1.6449169619999999</v>
      </c>
      <c r="X319" s="1">
        <f>VLOOKUP($B319,traits_by_species_Mar2019!$A$2:$T$437,10,FALSE)</f>
        <v>0.56734675199999995</v>
      </c>
      <c r="Y319" s="1">
        <f>VLOOKUP($B319,traits_by_species_Mar2019!$A$2:$T$437,11,FALSE)</f>
        <v>7.8835554649999997</v>
      </c>
      <c r="Z319" s="1">
        <f>VLOOKUP($B319,traits_by_species_Mar2019!$A$2:$T$437,12,FALSE)</f>
        <v>14.229550590000001</v>
      </c>
      <c r="AA319" s="3">
        <f>VLOOKUP($B319,traits_by_species_Mar2019!$A$2:$T$437,13,FALSE)</f>
        <v>23</v>
      </c>
      <c r="AB319" s="1" t="str">
        <f>VLOOKUP($B319,traits_by_species_Mar2019!$A$2:$T$437,14,FALSE)</f>
        <v>Demersal</v>
      </c>
      <c r="AC319" s="1" t="str">
        <f>VLOOKUP($B319,traits_by_species_Mar2019!$A$2:$T$437,15,FALSE)</f>
        <v>Whiskered sole</v>
      </c>
      <c r="AD319" s="1">
        <f>VLOOKUP($B319,traits_by_species_Mar2019!$A$2:$T$437,16,FALSE)</f>
        <v>0</v>
      </c>
      <c r="AE319" s="1" t="str">
        <f>VLOOKUP($B319,traits_by_species_Mar2019!$A$2:$T$437,17,FALSE)</f>
        <v>Demersal</v>
      </c>
      <c r="AF319" s="1" t="str">
        <f>VLOOKUP($B319,traits_by_species_Mar2019!$A$2:$T$437,18,FALSE)</f>
        <v>Pleuronectiformes</v>
      </c>
      <c r="AG319" s="1" t="str">
        <f>VLOOKUP($B319,traits_by_species_Mar2019!$A$2:$T$437,19,FALSE)</f>
        <v>Pleuronectiformes</v>
      </c>
      <c r="AH319" s="1" t="str">
        <f>VLOOKUP($B319,traits_by_species_Mar2019!$A$2:$T$437,20,FALSE)</f>
        <v>Demersal</v>
      </c>
      <c r="AI319" s="1">
        <f>IF(ISNA(VLOOKUP($B319,traits_by_species_Mar2019!$A$2:$T$437,13,FALSE)),L319,VLOOKUP($B319,traits_by_species_Mar2019!$A$2:$T$437,13,FALSE))</f>
        <v>23</v>
      </c>
    </row>
    <row r="320" spans="1:35" hidden="1" x14ac:dyDescent="0.25">
      <c r="A320">
        <v>275922</v>
      </c>
      <c r="B320" t="s">
        <v>1021</v>
      </c>
      <c r="C320" t="s">
        <v>1022</v>
      </c>
      <c r="D320" t="s">
        <v>19</v>
      </c>
      <c r="E320" t="s">
        <v>20</v>
      </c>
      <c r="F320" t="s">
        <v>21</v>
      </c>
      <c r="G320" t="s">
        <v>163</v>
      </c>
      <c r="H320" t="s">
        <v>164</v>
      </c>
      <c r="I320" t="s">
        <v>1023</v>
      </c>
      <c r="J320" t="s">
        <v>33</v>
      </c>
      <c r="K320" t="s">
        <v>1024</v>
      </c>
      <c r="L320">
        <v>20.100000000000001</v>
      </c>
      <c r="M320">
        <v>2.1</v>
      </c>
      <c r="N320">
        <v>7.5900000000000004E-3</v>
      </c>
      <c r="O320">
        <v>3.09</v>
      </c>
      <c r="P320" t="s">
        <v>49</v>
      </c>
      <c r="Q320" t="s">
        <v>27</v>
      </c>
      <c r="R320" t="s">
        <v>1682</v>
      </c>
      <c r="S320" s="1">
        <f>VLOOKUP($B320,traits_by_species_Mar2019!$A$2:$T$437,5,FALSE)</f>
        <v>23.84068289</v>
      </c>
      <c r="T320" s="1">
        <f>VLOOKUP($B320,traits_by_species_Mar2019!$A$2:$T$437,6,FALSE)</f>
        <v>0.38399008800000001</v>
      </c>
      <c r="U320" s="1">
        <f>VLOOKUP($B320,traits_by_species_Mar2019!$A$2:$T$437,7,FALSE)</f>
        <v>109.4370503</v>
      </c>
      <c r="V320" s="1">
        <f>VLOOKUP($B320,traits_by_species_Mar2019!$A$2:$T$437,8,FALSE)</f>
        <v>7.8615015189999999</v>
      </c>
      <c r="W320" s="1">
        <f>VLOOKUP($B320,traits_by_species_Mar2019!$A$2:$T$437,9,FALSE)</f>
        <v>1.6767566460000001</v>
      </c>
      <c r="X320" s="1">
        <f>VLOOKUP($B320,traits_by_species_Mar2019!$A$2:$T$437,10,FALSE)</f>
        <v>0.57017585800000004</v>
      </c>
      <c r="Y320" s="1">
        <f>VLOOKUP($B320,traits_by_species_Mar2019!$A$2:$T$437,11,FALSE)</f>
        <v>12.115811089999999</v>
      </c>
      <c r="Z320" s="1">
        <f>VLOOKUP($B320,traits_by_species_Mar2019!$A$2:$T$437,12,FALSE)</f>
        <v>15.30968111</v>
      </c>
      <c r="AA320" s="3">
        <f>VLOOKUP($B320,traits_by_species_Mar2019!$A$2:$T$437,13,FALSE)</f>
        <v>16</v>
      </c>
      <c r="AB320" s="1" t="str">
        <f>VLOOKUP($B320,traits_by_species_Mar2019!$A$2:$T$437,14,FALSE)</f>
        <v>Demersal</v>
      </c>
      <c r="AC320" s="1" t="str">
        <f>VLOOKUP($B320,traits_by_species_Mar2019!$A$2:$T$437,15,FALSE)</f>
        <v>Smallmouth moonflounder</v>
      </c>
      <c r="AD320" s="1">
        <f>VLOOKUP($B320,traits_by_species_Mar2019!$A$2:$T$437,16,FALSE)</f>
        <v>0</v>
      </c>
      <c r="AE320" s="1" t="str">
        <f>VLOOKUP($B320,traits_by_species_Mar2019!$A$2:$T$437,17,FALSE)</f>
        <v>Demersal</v>
      </c>
      <c r="AF320" s="1" t="str">
        <f>VLOOKUP($B320,traits_by_species_Mar2019!$A$2:$T$437,18,FALSE)</f>
        <v>Pleuronectiformes</v>
      </c>
      <c r="AG320" s="1" t="str">
        <f>VLOOKUP($B320,traits_by_species_Mar2019!$A$2:$T$437,19,FALSE)</f>
        <v>Pleuronectiformes</v>
      </c>
      <c r="AH320" s="1" t="str">
        <f>VLOOKUP($B320,traits_by_species_Mar2019!$A$2:$T$437,20,FALSE)</f>
        <v>Demersal</v>
      </c>
      <c r="AI320" s="1">
        <f>IF(ISNA(VLOOKUP($B320,traits_by_species_Mar2019!$A$2:$T$437,13,FALSE)),L320,VLOOKUP($B320,traits_by_species_Mar2019!$A$2:$T$437,13,FALSE))</f>
        <v>16</v>
      </c>
    </row>
    <row r="321" spans="1:35" hidden="1" x14ac:dyDescent="0.25">
      <c r="A321">
        <v>126497</v>
      </c>
      <c r="B321" t="s">
        <v>1025</v>
      </c>
      <c r="C321" t="s">
        <v>29</v>
      </c>
      <c r="D321" t="s">
        <v>19</v>
      </c>
      <c r="E321" t="s">
        <v>20</v>
      </c>
      <c r="F321" t="s">
        <v>21</v>
      </c>
      <c r="G321" t="s">
        <v>268</v>
      </c>
      <c r="H321" t="s">
        <v>640</v>
      </c>
      <c r="I321" t="s">
        <v>1026</v>
      </c>
      <c r="J321" t="s">
        <v>33</v>
      </c>
      <c r="K321" t="s">
        <v>1026</v>
      </c>
      <c r="L321">
        <v>80</v>
      </c>
      <c r="M321">
        <v>2.54</v>
      </c>
      <c r="N321">
        <v>4.4000000000000003E-3</v>
      </c>
      <c r="O321">
        <v>3.22</v>
      </c>
      <c r="P321" t="s">
        <v>35</v>
      </c>
      <c r="Q321" t="s">
        <v>73</v>
      </c>
      <c r="R321" t="s">
        <v>27</v>
      </c>
      <c r="S321" s="1">
        <f>VLOOKUP($B321,traits_by_species_Mar2019!$A$2:$T$437,5,FALSE)</f>
        <v>61.17935044</v>
      </c>
      <c r="T321" s="1">
        <f>VLOOKUP($B321,traits_by_species_Mar2019!$A$2:$T$437,6,FALSE)</f>
        <v>0.12860791899999999</v>
      </c>
      <c r="U321" s="1">
        <f>VLOOKUP($B321,traits_by_species_Mar2019!$A$2:$T$437,7,FALSE)</f>
        <v>1897.0600119999999</v>
      </c>
      <c r="V321" s="1">
        <f>VLOOKUP($B321,traits_by_species_Mar2019!$A$2:$T$437,8,FALSE)</f>
        <v>20.206745730000002</v>
      </c>
      <c r="W321" s="1">
        <f>VLOOKUP($B321,traits_by_species_Mar2019!$A$2:$T$437,9,FALSE)</f>
        <v>6.1470913290000002</v>
      </c>
      <c r="X321" s="1">
        <f>VLOOKUP($B321,traits_by_species_Mar2019!$A$2:$T$437,10,FALSE)</f>
        <v>0.23405303399999999</v>
      </c>
      <c r="Y321" s="1">
        <f>VLOOKUP($B321,traits_by_species_Mar2019!$A$2:$T$437,11,FALSE)</f>
        <v>35.814621690000003</v>
      </c>
      <c r="Z321" s="1">
        <f>VLOOKUP($B321,traits_by_species_Mar2019!$A$2:$T$437,12,FALSE)</f>
        <v>10.13325824</v>
      </c>
      <c r="AA321" s="3">
        <f>VLOOKUP($B321,traits_by_species_Mar2019!$A$2:$T$437,13,FALSE)</f>
        <v>68</v>
      </c>
      <c r="AB321" s="1" t="str">
        <f>VLOOKUP($B321,traits_by_species_Mar2019!$A$2:$T$437,14,FALSE)</f>
        <v>Bathypelagic</v>
      </c>
      <c r="AC321" s="1" t="str">
        <f>VLOOKUP($B321,traits_by_species_Mar2019!$A$2:$T$437,15,FALSE)</f>
        <v>Mora</v>
      </c>
      <c r="AD321" s="1">
        <f>VLOOKUP($B321,traits_by_species_Mar2019!$A$2:$T$437,16,FALSE)</f>
        <v>0</v>
      </c>
      <c r="AE321" s="1" t="str">
        <f>VLOOKUP($B321,traits_by_species_Mar2019!$A$2:$T$437,17,FALSE)</f>
        <v>Demersal</v>
      </c>
      <c r="AF321" s="1" t="str">
        <f>VLOOKUP($B321,traits_by_species_Mar2019!$A$2:$T$437,18,FALSE)</f>
        <v>Gadiformes</v>
      </c>
      <c r="AG321" s="1" t="str">
        <f>VLOOKUP($B321,traits_by_species_Mar2019!$A$2:$T$437,19,FALSE)</f>
        <v>Gadiformes</v>
      </c>
      <c r="AH321" s="1" t="str">
        <f>VLOOKUP($B321,traits_by_species_Mar2019!$A$2:$T$437,20,FALSE)</f>
        <v>Pelagic</v>
      </c>
      <c r="AI321" s="1">
        <f>IF(ISNA(VLOOKUP($B321,traits_by_species_Mar2019!$A$2:$T$437,13,FALSE)),L321,VLOOKUP($B321,traits_by_species_Mar2019!$A$2:$T$437,13,FALSE))</f>
        <v>68</v>
      </c>
    </row>
    <row r="322" spans="1:35" hidden="1" x14ac:dyDescent="0.25">
      <c r="A322">
        <v>125474</v>
      </c>
      <c r="B322" t="s">
        <v>640</v>
      </c>
      <c r="C322" t="s">
        <v>1027</v>
      </c>
      <c r="D322" t="s">
        <v>19</v>
      </c>
      <c r="E322" t="s">
        <v>20</v>
      </c>
      <c r="F322" t="s">
        <v>21</v>
      </c>
      <c r="G322" t="s">
        <v>268</v>
      </c>
      <c r="H322" t="s">
        <v>640</v>
      </c>
      <c r="I322">
        <v>0</v>
      </c>
      <c r="J322" t="s">
        <v>60</v>
      </c>
      <c r="K322" t="s">
        <v>25</v>
      </c>
      <c r="L322">
        <v>90</v>
      </c>
      <c r="M322">
        <v>0</v>
      </c>
      <c r="N322">
        <v>3.2697500000000001E-3</v>
      </c>
      <c r="O322">
        <v>3.149</v>
      </c>
      <c r="P322" t="s">
        <v>61</v>
      </c>
      <c r="Q322" t="s">
        <v>27</v>
      </c>
      <c r="R322" t="s">
        <v>27</v>
      </c>
      <c r="S322" s="1" t="s">
        <v>25</v>
      </c>
      <c r="T322" s="1" t="s">
        <v>25</v>
      </c>
      <c r="U322" s="1" t="s">
        <v>25</v>
      </c>
      <c r="V322" s="1" t="s">
        <v>25</v>
      </c>
      <c r="W322" s="1" t="s">
        <v>25</v>
      </c>
      <c r="X322" s="1" t="s">
        <v>25</v>
      </c>
      <c r="Y322" s="1" t="s">
        <v>25</v>
      </c>
      <c r="Z322" s="1" t="s">
        <v>25</v>
      </c>
      <c r="AA322" s="1" t="s">
        <v>25</v>
      </c>
      <c r="AB322" s="1" t="s">
        <v>25</v>
      </c>
      <c r="AC322" s="1" t="s">
        <v>25</v>
      </c>
      <c r="AD322" s="1" t="s">
        <v>25</v>
      </c>
      <c r="AE322" s="1" t="s">
        <v>25</v>
      </c>
      <c r="AF322" s="1" t="s">
        <v>25</v>
      </c>
      <c r="AG322" s="1" t="s">
        <v>25</v>
      </c>
      <c r="AH322" s="1" t="s">
        <v>25</v>
      </c>
      <c r="AI322" s="1" t="s">
        <v>25</v>
      </c>
    </row>
    <row r="323" spans="1:35" hidden="1" x14ac:dyDescent="0.25">
      <c r="A323">
        <v>126983</v>
      </c>
      <c r="B323" t="s">
        <v>1028</v>
      </c>
      <c r="C323" t="s">
        <v>37</v>
      </c>
      <c r="D323" t="s">
        <v>19</v>
      </c>
      <c r="E323" t="s">
        <v>20</v>
      </c>
      <c r="F323" t="s">
        <v>21</v>
      </c>
      <c r="G323" t="s">
        <v>30</v>
      </c>
      <c r="H323" t="s">
        <v>373</v>
      </c>
      <c r="I323" t="s">
        <v>1029</v>
      </c>
      <c r="J323" t="s">
        <v>33</v>
      </c>
      <c r="K323" t="s">
        <v>1030</v>
      </c>
      <c r="L323">
        <v>100</v>
      </c>
      <c r="M323">
        <v>2.09</v>
      </c>
      <c r="N323">
        <v>1.4800000000000001E-2</v>
      </c>
      <c r="O323">
        <v>2.95</v>
      </c>
      <c r="P323" t="s">
        <v>35</v>
      </c>
      <c r="Q323" t="s">
        <v>27</v>
      </c>
      <c r="R323" t="s">
        <v>1682</v>
      </c>
      <c r="S323" s="1">
        <f>VLOOKUP($B323,traits_by_species_Mar2019!$A$2:$T$437,5,FALSE)</f>
        <v>59.696393329999999</v>
      </c>
      <c r="T323" s="1">
        <f>VLOOKUP($B323,traits_by_species_Mar2019!$A$2:$T$437,6,FALSE)</f>
        <v>0.24745092199999999</v>
      </c>
      <c r="U323" s="1">
        <f>VLOOKUP($B323,traits_by_species_Mar2019!$A$2:$T$437,7,FALSE)</f>
        <v>2061.6745759999999</v>
      </c>
      <c r="V323" s="1">
        <f>VLOOKUP($B323,traits_by_species_Mar2019!$A$2:$T$437,8,FALSE)</f>
        <v>14.948340699999999</v>
      </c>
      <c r="W323" s="1">
        <f>VLOOKUP($B323,traits_by_species_Mar2019!$A$2:$T$437,9,FALSE)</f>
        <v>3.8529722519999998</v>
      </c>
      <c r="X323" s="1">
        <f>VLOOKUP($B323,traits_by_species_Mar2019!$A$2:$T$437,10,FALSE)</f>
        <v>0.32887034399999998</v>
      </c>
      <c r="Y323" s="1">
        <f>VLOOKUP($B323,traits_by_species_Mar2019!$A$2:$T$437,11,FALSE)</f>
        <v>34.686863889999998</v>
      </c>
      <c r="Z323" s="1">
        <f>VLOOKUP($B323,traits_by_species_Mar2019!$A$2:$T$437,12,FALSE)</f>
        <v>19.28253569</v>
      </c>
      <c r="AA323" s="3">
        <f>VLOOKUP($B323,traits_by_species_Mar2019!$A$2:$T$437,13,FALSE)</f>
        <v>54</v>
      </c>
      <c r="AB323" s="1" t="str">
        <f>VLOOKUP($B323,traits_by_species_Mar2019!$A$2:$T$437,14,FALSE)</f>
        <v>Benthopelagic</v>
      </c>
      <c r="AC323" s="1" t="str">
        <f>VLOOKUP($B323,traits_by_species_Mar2019!$A$2:$T$437,15,FALSE)</f>
        <v>Flathead (grey) mullet</v>
      </c>
      <c r="AD323" s="1">
        <f>VLOOKUP($B323,traits_by_species_Mar2019!$A$2:$T$437,16,FALSE)</f>
        <v>0</v>
      </c>
      <c r="AE323" s="1" t="str">
        <f>VLOOKUP($B323,traits_by_species_Mar2019!$A$2:$T$437,17,FALSE)</f>
        <v>Demersal</v>
      </c>
      <c r="AF323" s="1" t="str">
        <f>VLOOKUP($B323,traits_by_species_Mar2019!$A$2:$T$437,18,FALSE)</f>
        <v>Perciformes</v>
      </c>
      <c r="AG323" s="1" t="str">
        <f>VLOOKUP($B323,traits_by_species_Mar2019!$A$2:$T$437,19,FALSE)</f>
        <v>Other</v>
      </c>
      <c r="AH323" s="1" t="str">
        <f>VLOOKUP($B323,traits_by_species_Mar2019!$A$2:$T$437,20,FALSE)</f>
        <v>Demersal</v>
      </c>
      <c r="AI323" s="1">
        <f>IF(ISNA(VLOOKUP($B323,traits_by_species_Mar2019!$A$2:$T$437,13,FALSE)),L323,VLOOKUP($B323,traits_by_species_Mar2019!$A$2:$T$437,13,FALSE))</f>
        <v>54</v>
      </c>
    </row>
    <row r="324" spans="1:35" hidden="1" x14ac:dyDescent="0.25">
      <c r="A324">
        <v>125546</v>
      </c>
      <c r="B324" t="s">
        <v>373</v>
      </c>
      <c r="C324" t="s">
        <v>1031</v>
      </c>
      <c r="D324" t="s">
        <v>19</v>
      </c>
      <c r="E324" t="s">
        <v>20</v>
      </c>
      <c r="F324" t="s">
        <v>21</v>
      </c>
      <c r="G324" t="s">
        <v>30</v>
      </c>
      <c r="H324" t="s">
        <v>373</v>
      </c>
      <c r="I324">
        <v>0</v>
      </c>
      <c r="J324" t="s">
        <v>60</v>
      </c>
      <c r="K324" t="s">
        <v>25</v>
      </c>
      <c r="L324">
        <v>100</v>
      </c>
      <c r="M324">
        <v>0</v>
      </c>
      <c r="N324">
        <v>1.0958288E-2</v>
      </c>
      <c r="O324">
        <v>2.9950000000000001</v>
      </c>
      <c r="P324" t="s">
        <v>61</v>
      </c>
      <c r="Q324" t="s">
        <v>27</v>
      </c>
      <c r="R324" t="s">
        <v>1682</v>
      </c>
      <c r="S324" s="7">
        <f>AVERAGE(S323,S278,S277,S97)</f>
        <v>51.100044882500001</v>
      </c>
      <c r="T324" s="7">
        <f t="shared" ref="T324:AI324" si="86">AVERAGE(T323,T278,T277,T97)</f>
        <v>0.23011388499999999</v>
      </c>
      <c r="U324" s="7">
        <f t="shared" si="86"/>
        <v>1730.1406232499999</v>
      </c>
      <c r="V324" s="7">
        <f t="shared" si="86"/>
        <v>11.849417878500001</v>
      </c>
      <c r="W324" s="7">
        <f t="shared" si="86"/>
        <v>3.1866652164999998</v>
      </c>
      <c r="X324" s="7">
        <f t="shared" si="86"/>
        <v>0.37125629675000005</v>
      </c>
      <c r="Y324" s="7">
        <f t="shared" si="86"/>
        <v>27.506885867500003</v>
      </c>
      <c r="Z324" s="7">
        <f t="shared" si="86"/>
        <v>17.784938812500002</v>
      </c>
      <c r="AA324" s="7">
        <f t="shared" si="86"/>
        <v>61.25</v>
      </c>
      <c r="AB324" s="7" t="str">
        <f>AB323</f>
        <v>Benthopelagic</v>
      </c>
      <c r="AC324" s="7" t="s">
        <v>2135</v>
      </c>
      <c r="AD324" s="7">
        <v>0</v>
      </c>
      <c r="AE324" s="7" t="s">
        <v>1682</v>
      </c>
      <c r="AF324" s="7" t="s">
        <v>30</v>
      </c>
      <c r="AG324" s="7" t="s">
        <v>27</v>
      </c>
      <c r="AH324" s="7" t="s">
        <v>1682</v>
      </c>
      <c r="AI324" s="7">
        <f t="shared" si="86"/>
        <v>61.25</v>
      </c>
    </row>
    <row r="325" spans="1:35" hidden="1" x14ac:dyDescent="0.25">
      <c r="A325">
        <v>125547</v>
      </c>
      <c r="B325" t="s">
        <v>1032</v>
      </c>
      <c r="C325" t="s">
        <v>980</v>
      </c>
      <c r="D325" t="s">
        <v>19</v>
      </c>
      <c r="E325" t="s">
        <v>20</v>
      </c>
      <c r="F325" t="s">
        <v>21</v>
      </c>
      <c r="G325" t="s">
        <v>30</v>
      </c>
      <c r="H325" t="s">
        <v>1032</v>
      </c>
      <c r="I325">
        <v>0</v>
      </c>
      <c r="J325" t="s">
        <v>60</v>
      </c>
      <c r="K325" t="s">
        <v>25</v>
      </c>
      <c r="L325">
        <v>40</v>
      </c>
      <c r="M325">
        <v>0</v>
      </c>
      <c r="N325">
        <v>8.3946409999999996E-3</v>
      </c>
      <c r="O325">
        <v>3.1349999999999998</v>
      </c>
      <c r="P325" t="s">
        <v>61</v>
      </c>
      <c r="Q325" t="s">
        <v>27</v>
      </c>
      <c r="R325" t="s">
        <v>1682</v>
      </c>
      <c r="S325" s="1">
        <f>S326</f>
        <v>31.07467737</v>
      </c>
      <c r="T325" s="1">
        <f t="shared" ref="T325:AA327" si="87">T326</f>
        <v>0.280739344</v>
      </c>
      <c r="U325" s="1">
        <f t="shared" si="87"/>
        <v>300.16694050000001</v>
      </c>
      <c r="V325" s="1">
        <f t="shared" si="87"/>
        <v>8.0919292299999999</v>
      </c>
      <c r="W325" s="1">
        <f t="shared" si="87"/>
        <v>1.258647026</v>
      </c>
      <c r="X325" s="1">
        <f t="shared" si="87"/>
        <v>0.45652436800000001</v>
      </c>
      <c r="Y325" s="1">
        <f t="shared" si="87"/>
        <v>16.106969880000001</v>
      </c>
      <c r="Z325" s="1">
        <f t="shared" si="87"/>
        <v>18.491109300000002</v>
      </c>
      <c r="AA325" s="1">
        <f t="shared" si="87"/>
        <v>55</v>
      </c>
      <c r="AB325" s="1" t="s">
        <v>1682</v>
      </c>
      <c r="AC325" s="7" t="s">
        <v>2135</v>
      </c>
      <c r="AD325" s="1" t="s">
        <v>1682</v>
      </c>
      <c r="AE325" s="1" t="s">
        <v>1682</v>
      </c>
      <c r="AF325" s="1" t="s">
        <v>30</v>
      </c>
      <c r="AG325" s="1" t="s">
        <v>27</v>
      </c>
      <c r="AH325" s="1" t="s">
        <v>1682</v>
      </c>
      <c r="AI325" s="1">
        <f>IF(ISNA(VLOOKUP($B325,traits_by_species_Mar2019!$A$2:$T$437,13,FALSE)),L325,VLOOKUP($B325,traits_by_species_Mar2019!$A$2:$T$437,13,FALSE))</f>
        <v>40</v>
      </c>
    </row>
    <row r="326" spans="1:35" hidden="1" x14ac:dyDescent="0.25">
      <c r="A326">
        <v>126034</v>
      </c>
      <c r="B326" t="s">
        <v>1033</v>
      </c>
      <c r="C326" t="s">
        <v>37</v>
      </c>
      <c r="D326" t="s">
        <v>19</v>
      </c>
      <c r="E326" t="s">
        <v>20</v>
      </c>
      <c r="F326" t="s">
        <v>21</v>
      </c>
      <c r="G326" t="s">
        <v>30</v>
      </c>
      <c r="H326" t="s">
        <v>1032</v>
      </c>
      <c r="I326" t="s">
        <v>1033</v>
      </c>
      <c r="J326" t="s">
        <v>24</v>
      </c>
      <c r="K326" t="s">
        <v>25</v>
      </c>
      <c r="L326">
        <v>40</v>
      </c>
      <c r="M326">
        <v>0</v>
      </c>
      <c r="N326">
        <v>8.3946390000000006E-3</v>
      </c>
      <c r="O326">
        <v>3.1349999999999998</v>
      </c>
      <c r="P326" t="s">
        <v>61</v>
      </c>
      <c r="Q326" t="s">
        <v>27</v>
      </c>
      <c r="R326" t="s">
        <v>1682</v>
      </c>
      <c r="S326" s="1">
        <f>S327</f>
        <v>31.07467737</v>
      </c>
      <c r="T326" s="1">
        <f t="shared" si="87"/>
        <v>0.280739344</v>
      </c>
      <c r="U326" s="1">
        <f t="shared" si="87"/>
        <v>300.16694050000001</v>
      </c>
      <c r="V326" s="1">
        <f t="shared" si="87"/>
        <v>8.0919292299999999</v>
      </c>
      <c r="W326" s="1">
        <f t="shared" si="87"/>
        <v>1.258647026</v>
      </c>
      <c r="X326" s="1">
        <f t="shared" si="87"/>
        <v>0.45652436800000001</v>
      </c>
      <c r="Y326" s="1">
        <f t="shared" si="87"/>
        <v>16.106969880000001</v>
      </c>
      <c r="Z326" s="1">
        <f t="shared" si="87"/>
        <v>18.491109300000002</v>
      </c>
      <c r="AA326" s="1">
        <f t="shared" si="87"/>
        <v>55</v>
      </c>
      <c r="AB326" s="1" t="s">
        <v>1682</v>
      </c>
      <c r="AC326" s="7" t="s">
        <v>2135</v>
      </c>
      <c r="AD326" s="1" t="s">
        <v>1682</v>
      </c>
      <c r="AE326" s="1" t="s">
        <v>1682</v>
      </c>
      <c r="AF326" s="1" t="s">
        <v>30</v>
      </c>
      <c r="AG326" s="1" t="s">
        <v>27</v>
      </c>
      <c r="AH326" s="1" t="s">
        <v>1682</v>
      </c>
      <c r="AI326" s="1">
        <f>IF(ISNA(VLOOKUP($B326,traits_by_species_Mar2019!$A$2:$T$437,13,FALSE)),L326,VLOOKUP($B326,traits_by_species_Mar2019!$A$2:$T$437,13,FALSE))</f>
        <v>40</v>
      </c>
    </row>
    <row r="327" spans="1:35" hidden="1" x14ac:dyDescent="0.25">
      <c r="A327">
        <v>293632</v>
      </c>
      <c r="B327" t="s">
        <v>1034</v>
      </c>
      <c r="C327" t="s">
        <v>37</v>
      </c>
      <c r="D327" t="s">
        <v>19</v>
      </c>
      <c r="E327" t="s">
        <v>20</v>
      </c>
      <c r="F327" t="s">
        <v>21</v>
      </c>
      <c r="G327" t="s">
        <v>30</v>
      </c>
      <c r="H327" t="s">
        <v>1032</v>
      </c>
      <c r="I327" t="s">
        <v>1033</v>
      </c>
      <c r="J327" t="s">
        <v>33</v>
      </c>
      <c r="K327" t="s">
        <v>1035</v>
      </c>
      <c r="L327">
        <v>33.200000000000003</v>
      </c>
      <c r="M327">
        <v>0.84</v>
      </c>
      <c r="N327">
        <v>8.6999999999999994E-3</v>
      </c>
      <c r="O327">
        <v>3.11</v>
      </c>
      <c r="P327" t="s">
        <v>35</v>
      </c>
      <c r="Q327" t="s">
        <v>27</v>
      </c>
      <c r="R327" t="s">
        <v>1682</v>
      </c>
      <c r="S327" s="1">
        <f>S328</f>
        <v>31.07467737</v>
      </c>
      <c r="T327" s="1">
        <f t="shared" si="87"/>
        <v>0.280739344</v>
      </c>
      <c r="U327" s="1">
        <f t="shared" si="87"/>
        <v>300.16694050000001</v>
      </c>
      <c r="V327" s="1">
        <f t="shared" si="87"/>
        <v>8.0919292299999999</v>
      </c>
      <c r="W327" s="1">
        <f t="shared" si="87"/>
        <v>1.258647026</v>
      </c>
      <c r="X327" s="1">
        <f t="shared" si="87"/>
        <v>0.45652436800000001</v>
      </c>
      <c r="Y327" s="1">
        <f t="shared" si="87"/>
        <v>16.106969880000001</v>
      </c>
      <c r="Z327" s="1">
        <f t="shared" si="87"/>
        <v>18.491109300000002</v>
      </c>
      <c r="AA327" s="1">
        <f t="shared" si="87"/>
        <v>55</v>
      </c>
      <c r="AB327" s="1" t="str">
        <f>VLOOKUP($B327,traits_by_species_Mar2019!$A$2:$T$437,14,FALSE)</f>
        <v>Demersal</v>
      </c>
      <c r="AC327" s="1" t="str">
        <f>VLOOKUP($B327,traits_by_species_Mar2019!$A$2:$T$437,15,FALSE)</f>
        <v>Red mullet</v>
      </c>
      <c r="AD327" s="1">
        <f>VLOOKUP($B327,traits_by_species_Mar2019!$A$2:$T$437,16,FALSE)</f>
        <v>0</v>
      </c>
      <c r="AE327" s="1" t="str">
        <f>VLOOKUP($B327,traits_by_species_Mar2019!$A$2:$T$437,17,FALSE)</f>
        <v>Demersal</v>
      </c>
      <c r="AF327" s="1" t="str">
        <f>VLOOKUP($B327,traits_by_species_Mar2019!$A$2:$T$437,18,FALSE)</f>
        <v>Perciformes</v>
      </c>
      <c r="AG327" s="1" t="str">
        <f>VLOOKUP($B327,traits_by_species_Mar2019!$A$2:$T$437,19,FALSE)</f>
        <v>Other</v>
      </c>
      <c r="AH327" s="1" t="str">
        <f>VLOOKUP($B327,traits_by_species_Mar2019!$A$2:$T$437,20,FALSE)</f>
        <v>Demersal</v>
      </c>
      <c r="AI327" s="12">
        <f>IF(ISNA(VLOOKUP($B327,traits_by_species_Mar2019!$A$2:$T$437,13,FALSE)),L327,VLOOKUP($B327,traits_by_species_Mar2019!$A$2:$T$437,13,FALSE))</f>
        <v>33</v>
      </c>
    </row>
    <row r="328" spans="1:35" hidden="1" x14ac:dyDescent="0.25">
      <c r="A328">
        <v>126986</v>
      </c>
      <c r="B328" t="s">
        <v>1036</v>
      </c>
      <c r="C328" t="s">
        <v>37</v>
      </c>
      <c r="D328" t="s">
        <v>19</v>
      </c>
      <c r="E328" t="s">
        <v>20</v>
      </c>
      <c r="F328" t="s">
        <v>21</v>
      </c>
      <c r="G328" t="s">
        <v>30</v>
      </c>
      <c r="H328" t="s">
        <v>1032</v>
      </c>
      <c r="I328" t="s">
        <v>1033</v>
      </c>
      <c r="J328" t="s">
        <v>33</v>
      </c>
      <c r="K328" t="s">
        <v>1037</v>
      </c>
      <c r="L328">
        <v>40</v>
      </c>
      <c r="M328">
        <v>0.9</v>
      </c>
      <c r="N328">
        <v>8.0999999999999996E-3</v>
      </c>
      <c r="O328">
        <v>3.16</v>
      </c>
      <c r="P328" t="s">
        <v>35</v>
      </c>
      <c r="Q328" t="s">
        <v>27</v>
      </c>
      <c r="R328" t="s">
        <v>1682</v>
      </c>
      <c r="S328" s="1">
        <f>VLOOKUP($B328,traits_by_species_Mar2019!$A$2:$T$437,5,FALSE)</f>
        <v>31.07467737</v>
      </c>
      <c r="T328" s="1">
        <f>VLOOKUP($B328,traits_by_species_Mar2019!$A$2:$T$437,6,FALSE)</f>
        <v>0.280739344</v>
      </c>
      <c r="U328" s="1">
        <f>VLOOKUP($B328,traits_by_species_Mar2019!$A$2:$T$437,7,FALSE)</f>
        <v>300.16694050000001</v>
      </c>
      <c r="V328" s="1">
        <f>VLOOKUP($B328,traits_by_species_Mar2019!$A$2:$T$437,8,FALSE)</f>
        <v>8.0919292299999999</v>
      </c>
      <c r="W328" s="1">
        <f>VLOOKUP($B328,traits_by_species_Mar2019!$A$2:$T$437,9,FALSE)</f>
        <v>1.258647026</v>
      </c>
      <c r="X328" s="1">
        <f>VLOOKUP($B328,traits_by_species_Mar2019!$A$2:$T$437,10,FALSE)</f>
        <v>0.45652436800000001</v>
      </c>
      <c r="Y328" s="1">
        <f>VLOOKUP($B328,traits_by_species_Mar2019!$A$2:$T$437,11,FALSE)</f>
        <v>16.106969880000001</v>
      </c>
      <c r="Z328" s="1">
        <f>VLOOKUP($B328,traits_by_species_Mar2019!$A$2:$T$437,12,FALSE)</f>
        <v>18.491109300000002</v>
      </c>
      <c r="AA328" s="3">
        <f>VLOOKUP($B328,traits_by_species_Mar2019!$A$2:$T$437,13,FALSE)</f>
        <v>55</v>
      </c>
      <c r="AB328" s="1" t="str">
        <f>VLOOKUP($B328,traits_by_species_Mar2019!$A$2:$T$437,14,FALSE)</f>
        <v>Demersal</v>
      </c>
      <c r="AC328" s="1" t="str">
        <f>VLOOKUP($B328,traits_by_species_Mar2019!$A$2:$T$437,15,FALSE)</f>
        <v>Striped red mullet</v>
      </c>
      <c r="AD328" s="1" t="str">
        <f>VLOOKUP($B328,traits_by_species_Mar2019!$A$2:$T$437,16,FALSE)</f>
        <v>Demersal</v>
      </c>
      <c r="AE328" s="1" t="str">
        <f>VLOOKUP($B328,traits_by_species_Mar2019!$A$2:$T$437,17,FALSE)</f>
        <v>Demersal</v>
      </c>
      <c r="AF328" s="1" t="str">
        <f>VLOOKUP($B328,traits_by_species_Mar2019!$A$2:$T$437,18,FALSE)</f>
        <v>Perciformes</v>
      </c>
      <c r="AG328" s="1" t="str">
        <f>VLOOKUP($B328,traits_by_species_Mar2019!$A$2:$T$437,19,FALSE)</f>
        <v>Other</v>
      </c>
      <c r="AH328" s="1" t="str">
        <f>VLOOKUP($B328,traits_by_species_Mar2019!$A$2:$T$437,20,FALSE)</f>
        <v>Demersal</v>
      </c>
      <c r="AI328" s="1">
        <f>IF(ISNA(VLOOKUP($B328,traits_by_species_Mar2019!$A$2:$T$437,13,FALSE)),L328,VLOOKUP($B328,traits_by_species_Mar2019!$A$2:$T$437,13,FALSE))</f>
        <v>55</v>
      </c>
    </row>
    <row r="329" spans="1:35" hidden="1" x14ac:dyDescent="0.25">
      <c r="A329">
        <v>126303</v>
      </c>
      <c r="B329" t="s">
        <v>1038</v>
      </c>
      <c r="C329" t="s">
        <v>37</v>
      </c>
      <c r="D329" t="s">
        <v>19</v>
      </c>
      <c r="E329" t="s">
        <v>20</v>
      </c>
      <c r="F329" t="s">
        <v>21</v>
      </c>
      <c r="G329" t="s">
        <v>105</v>
      </c>
      <c r="H329" t="s">
        <v>1039</v>
      </c>
      <c r="I329" t="s">
        <v>1040</v>
      </c>
      <c r="J329" t="s">
        <v>33</v>
      </c>
      <c r="K329" t="s">
        <v>1041</v>
      </c>
      <c r="L329">
        <v>150</v>
      </c>
      <c r="M329">
        <v>8.7200000000000006</v>
      </c>
      <c r="N329">
        <v>2.2000000000000001E-3</v>
      </c>
      <c r="O329">
        <v>2.98</v>
      </c>
      <c r="P329" t="s">
        <v>35</v>
      </c>
      <c r="Q329" t="s">
        <v>27</v>
      </c>
      <c r="R329" t="s">
        <v>1682</v>
      </c>
      <c r="S329" s="1">
        <f>VLOOKUP($B329,traits_by_species_Mar2019!$A$2:$T$437,5,FALSE)</f>
        <v>158.64964169999999</v>
      </c>
      <c r="T329" s="1">
        <f>VLOOKUP($B329,traits_by_species_Mar2019!$A$2:$T$437,6,FALSE)</f>
        <v>9.2601990999999995E-2</v>
      </c>
      <c r="U329" s="1">
        <f>VLOOKUP($B329,traits_by_species_Mar2019!$A$2:$T$437,7,FALSE)</f>
        <v>24974.735530000002</v>
      </c>
      <c r="V329" s="1">
        <f>VLOOKUP($B329,traits_by_species_Mar2019!$A$2:$T$437,8,FALSE)</f>
        <v>22.551174150000001</v>
      </c>
      <c r="W329" s="1">
        <f>VLOOKUP($B329,traits_by_species_Mar2019!$A$2:$T$437,9,FALSE)</f>
        <v>6.9989386859999998</v>
      </c>
      <c r="X329" s="1">
        <f>VLOOKUP($B329,traits_by_species_Mar2019!$A$2:$T$437,10,FALSE)</f>
        <v>0.17814695799999999</v>
      </c>
      <c r="Y329" s="1">
        <f>VLOOKUP($B329,traits_by_species_Mar2019!$A$2:$T$437,11,FALSE)</f>
        <v>73.490072810000001</v>
      </c>
      <c r="Z329" s="1">
        <f>VLOOKUP($B329,traits_by_species_Mar2019!$A$2:$T$437,12,FALSE)</f>
        <v>14.19076111</v>
      </c>
      <c r="AA329" s="3">
        <f>VLOOKUP($B329,traits_by_species_Mar2019!$A$2:$T$437,13,FALSE)</f>
        <v>115</v>
      </c>
      <c r="AB329" s="1" t="str">
        <f>VLOOKUP($B329,traits_by_species_Mar2019!$A$2:$T$437,14,FALSE)</f>
        <v>Demersal</v>
      </c>
      <c r="AC329" s="1" t="str">
        <f>VLOOKUP($B329,traits_by_species_Mar2019!$A$2:$T$437,15,FALSE)</f>
        <v>Mediterranean moray</v>
      </c>
      <c r="AD329" s="1">
        <f>VLOOKUP($B329,traits_by_species_Mar2019!$A$2:$T$437,16,FALSE)</f>
        <v>0</v>
      </c>
      <c r="AE329" s="1" t="str">
        <f>VLOOKUP($B329,traits_by_species_Mar2019!$A$2:$T$437,17,FALSE)</f>
        <v>Demersal</v>
      </c>
      <c r="AF329" s="1" t="str">
        <f>VLOOKUP($B329,traits_by_species_Mar2019!$A$2:$T$437,18,FALSE)</f>
        <v>Anguilliformes</v>
      </c>
      <c r="AG329" s="1" t="str">
        <f>VLOOKUP($B329,traits_by_species_Mar2019!$A$2:$T$437,19,FALSE)</f>
        <v>Other</v>
      </c>
      <c r="AH329" s="1" t="str">
        <f>VLOOKUP($B329,traits_by_species_Mar2019!$A$2:$T$437,20,FALSE)</f>
        <v>Demersal</v>
      </c>
      <c r="AI329" s="1">
        <f>IF(ISNA(VLOOKUP($B329,traits_by_species_Mar2019!$A$2:$T$437,13,FALSE)),L329,VLOOKUP($B329,traits_by_species_Mar2019!$A$2:$T$437,13,FALSE))</f>
        <v>115</v>
      </c>
    </row>
    <row r="330" spans="1:35" s="51" customFormat="1" hidden="1" x14ac:dyDescent="0.25">
      <c r="A330" s="51">
        <v>105732</v>
      </c>
      <c r="B330" s="51" t="s">
        <v>1042</v>
      </c>
      <c r="C330" s="51" t="s">
        <v>70</v>
      </c>
      <c r="D330" s="51" t="s">
        <v>19</v>
      </c>
      <c r="E330" s="51" t="s">
        <v>20</v>
      </c>
      <c r="F330" s="51" t="s">
        <v>44</v>
      </c>
      <c r="G330" s="51" t="s">
        <v>667</v>
      </c>
      <c r="H330" s="51" t="s">
        <v>668</v>
      </c>
      <c r="I330" s="51" t="s">
        <v>1042</v>
      </c>
      <c r="J330" s="51" t="s">
        <v>24</v>
      </c>
      <c r="K330" s="51" t="s">
        <v>25</v>
      </c>
      <c r="L330" s="51">
        <v>200</v>
      </c>
      <c r="M330" s="51">
        <v>0</v>
      </c>
      <c r="N330" s="51">
        <v>4.2426419999999996E-3</v>
      </c>
      <c r="O330" s="51">
        <v>2.9449999999999998</v>
      </c>
      <c r="P330" s="51" t="s">
        <v>61</v>
      </c>
      <c r="Q330" s="51" t="s">
        <v>73</v>
      </c>
      <c r="R330" s="51" t="s">
        <v>1682</v>
      </c>
      <c r="S330" s="1">
        <f>AVERAGE(S332,S331)</f>
        <v>136.30310915000001</v>
      </c>
      <c r="T330" s="1">
        <f t="shared" ref="T330:AA330" si="88">AVERAGE(T332,T331)</f>
        <v>0.14596605699999998</v>
      </c>
      <c r="U330" s="1">
        <f t="shared" si="88"/>
        <v>15156.2512155</v>
      </c>
      <c r="V330" s="1">
        <f t="shared" si="88"/>
        <v>17.7457575</v>
      </c>
      <c r="W330" s="1">
        <f t="shared" si="88"/>
        <v>6.2667408380000005</v>
      </c>
      <c r="X330" s="1">
        <f t="shared" si="88"/>
        <v>0.21473448950000001</v>
      </c>
      <c r="Y330" s="1">
        <f t="shared" si="88"/>
        <v>81.289431984999993</v>
      </c>
      <c r="Z330" s="1">
        <f t="shared" si="88"/>
        <v>17.496187299999999</v>
      </c>
      <c r="AA330" s="1">
        <f t="shared" si="88"/>
        <v>168.5</v>
      </c>
      <c r="AB330" s="1" t="str">
        <f>AB331</f>
        <v>Demersal</v>
      </c>
      <c r="AC330" s="1" t="str">
        <f t="shared" ref="AC330:AH330" si="89">AC331</f>
        <v>Starry smooth hound</v>
      </c>
      <c r="AD330" s="1" t="str">
        <f t="shared" si="89"/>
        <v>Demersal</v>
      </c>
      <c r="AE330" s="1" t="str">
        <f t="shared" si="89"/>
        <v>Demersal</v>
      </c>
      <c r="AF330" s="1" t="str">
        <f t="shared" si="89"/>
        <v>Carcharhiniformes</v>
      </c>
      <c r="AG330" s="1" t="str">
        <f t="shared" si="89"/>
        <v>Elasmobranchii</v>
      </c>
      <c r="AH330" s="1" t="str">
        <f t="shared" si="89"/>
        <v>Demersal</v>
      </c>
      <c r="AI330" s="1">
        <f>AI332</f>
        <v>186</v>
      </c>
    </row>
    <row r="331" spans="1:35" hidden="1" x14ac:dyDescent="0.25">
      <c r="A331">
        <v>105821</v>
      </c>
      <c r="B331" t="s">
        <v>1043</v>
      </c>
      <c r="C331" t="s">
        <v>1044</v>
      </c>
      <c r="D331" t="s">
        <v>19</v>
      </c>
      <c r="E331" t="s">
        <v>20</v>
      </c>
      <c r="F331" t="s">
        <v>44</v>
      </c>
      <c r="G331" t="s">
        <v>667</v>
      </c>
      <c r="H331" t="s">
        <v>668</v>
      </c>
      <c r="I331" t="s">
        <v>1042</v>
      </c>
      <c r="J331" t="s">
        <v>33</v>
      </c>
      <c r="K331" t="s">
        <v>1045</v>
      </c>
      <c r="L331">
        <v>140</v>
      </c>
      <c r="M331">
        <v>30</v>
      </c>
      <c r="N331">
        <v>1.8E-3</v>
      </c>
      <c r="O331">
        <v>3.13</v>
      </c>
      <c r="P331" t="s">
        <v>35</v>
      </c>
      <c r="Q331" t="s">
        <v>27</v>
      </c>
      <c r="R331" t="s">
        <v>1682</v>
      </c>
      <c r="S331" s="1">
        <f>VLOOKUP($B331,traits_by_species_Mar2019!$A$2:$T$437,5,FALSE)</f>
        <v>115.3178514</v>
      </c>
      <c r="T331" s="1">
        <f>VLOOKUP($B331,traits_by_species_Mar2019!$A$2:$T$437,6,FALSE)</f>
        <v>0.167521014</v>
      </c>
      <c r="U331" s="1">
        <f>VLOOKUP($B331,traits_by_species_Mar2019!$A$2:$T$437,7,FALSE)</f>
        <v>7946.8557309999997</v>
      </c>
      <c r="V331" s="1">
        <f>VLOOKUP($B331,traits_by_species_Mar2019!$A$2:$T$437,8,FALSE)</f>
        <v>15.300671210000001</v>
      </c>
      <c r="W331" s="1">
        <f>VLOOKUP($B331,traits_by_species_Mar2019!$A$2:$T$437,9,FALSE)</f>
        <v>5.4173101790000002</v>
      </c>
      <c r="X331" s="1">
        <f>VLOOKUP($B331,traits_by_species_Mar2019!$A$2:$T$437,10,FALSE)</f>
        <v>0.240176521</v>
      </c>
      <c r="Y331" s="1">
        <f>VLOOKUP($B331,traits_by_species_Mar2019!$A$2:$T$437,11,FALSE)</f>
        <v>71.088215739999995</v>
      </c>
      <c r="Z331" s="1">
        <f>VLOOKUP($B331,traits_by_species_Mar2019!$A$2:$T$437,12,FALSE)</f>
        <v>15.196552240000001</v>
      </c>
      <c r="AA331" s="3">
        <f>VLOOKUP($B331,traits_by_species_Mar2019!$A$2:$T$437,13,FALSE)</f>
        <v>151</v>
      </c>
      <c r="AB331" s="1" t="str">
        <f>VLOOKUP($B331,traits_by_species_Mar2019!$A$2:$T$437,14,FALSE)</f>
        <v>Demersal</v>
      </c>
      <c r="AC331" s="1" t="str">
        <f>VLOOKUP($B331,traits_by_species_Mar2019!$A$2:$T$437,15,FALSE)</f>
        <v>Starry smooth hound</v>
      </c>
      <c r="AD331" s="1" t="str">
        <f>VLOOKUP($B331,traits_by_species_Mar2019!$A$2:$T$437,16,FALSE)</f>
        <v>Demersal</v>
      </c>
      <c r="AE331" s="1" t="str">
        <f>VLOOKUP($B331,traits_by_species_Mar2019!$A$2:$T$437,17,FALSE)</f>
        <v>Demersal</v>
      </c>
      <c r="AF331" s="1" t="str">
        <f>VLOOKUP($B331,traits_by_species_Mar2019!$A$2:$T$437,18,FALSE)</f>
        <v>Carcharhiniformes</v>
      </c>
      <c r="AG331" s="1" t="str">
        <f>VLOOKUP($B331,traits_by_species_Mar2019!$A$2:$T$437,19,FALSE)</f>
        <v>Elasmobranchii</v>
      </c>
      <c r="AH331" s="1" t="str">
        <f>VLOOKUP($B331,traits_by_species_Mar2019!$A$2:$T$437,20,FALSE)</f>
        <v>Demersal</v>
      </c>
      <c r="AI331" s="1">
        <f>IF(ISNA(VLOOKUP($B331,traits_by_species_Mar2019!$A$2:$T$437,13,FALSE)),L331,VLOOKUP($B331,traits_by_species_Mar2019!$A$2:$T$437,13,FALSE))</f>
        <v>151</v>
      </c>
    </row>
    <row r="332" spans="1:35" hidden="1" x14ac:dyDescent="0.25">
      <c r="A332">
        <v>105822</v>
      </c>
      <c r="B332" t="s">
        <v>1046</v>
      </c>
      <c r="C332" t="s">
        <v>51</v>
      </c>
      <c r="D332" t="s">
        <v>19</v>
      </c>
      <c r="E332" t="s">
        <v>20</v>
      </c>
      <c r="F332" t="s">
        <v>44</v>
      </c>
      <c r="G332" t="s">
        <v>667</v>
      </c>
      <c r="H332" t="s">
        <v>668</v>
      </c>
      <c r="I332" t="s">
        <v>1042</v>
      </c>
      <c r="J332" t="s">
        <v>33</v>
      </c>
      <c r="K332" t="s">
        <v>1047</v>
      </c>
      <c r="L332">
        <v>200</v>
      </c>
      <c r="M332">
        <v>34.5</v>
      </c>
      <c r="N332">
        <v>0.01</v>
      </c>
      <c r="O332">
        <v>2.76</v>
      </c>
      <c r="P332" t="s">
        <v>35</v>
      </c>
      <c r="Q332" t="s">
        <v>27</v>
      </c>
      <c r="R332" t="s">
        <v>1682</v>
      </c>
      <c r="S332" s="1">
        <f>VLOOKUP($B332,traits_by_species_Mar2019!$A$2:$T$437,5,FALSE)</f>
        <v>157.2883669</v>
      </c>
      <c r="T332" s="1">
        <f>VLOOKUP($B332,traits_by_species_Mar2019!$A$2:$T$437,6,FALSE)</f>
        <v>0.1244111</v>
      </c>
      <c r="U332" s="1">
        <f>VLOOKUP($B332,traits_by_species_Mar2019!$A$2:$T$437,7,FALSE)</f>
        <v>22365.646700000001</v>
      </c>
      <c r="V332" s="1">
        <f>VLOOKUP($B332,traits_by_species_Mar2019!$A$2:$T$437,8,FALSE)</f>
        <v>20.190843789999999</v>
      </c>
      <c r="W332" s="1">
        <f>VLOOKUP($B332,traits_by_species_Mar2019!$A$2:$T$437,9,FALSE)</f>
        <v>7.1161714969999998</v>
      </c>
      <c r="X332" s="1">
        <f>VLOOKUP($B332,traits_by_species_Mar2019!$A$2:$T$437,10,FALSE)</f>
        <v>0.189292458</v>
      </c>
      <c r="Y332" s="1">
        <f>VLOOKUP($B332,traits_by_species_Mar2019!$A$2:$T$437,11,FALSE)</f>
        <v>91.490648230000005</v>
      </c>
      <c r="Z332" s="1">
        <f>VLOOKUP($B332,traits_by_species_Mar2019!$A$2:$T$437,12,FALSE)</f>
        <v>19.795822359999999</v>
      </c>
      <c r="AA332" s="3">
        <f>VLOOKUP($B332,traits_by_species_Mar2019!$A$2:$T$437,13,FALSE)</f>
        <v>186</v>
      </c>
      <c r="AB332" s="1" t="str">
        <f>VLOOKUP($B332,traits_by_species_Mar2019!$A$2:$T$437,14,FALSE)</f>
        <v>Demersal</v>
      </c>
      <c r="AC332" s="1" t="str">
        <f>VLOOKUP($B332,traits_by_species_Mar2019!$A$2:$T$437,15,FALSE)</f>
        <v>Smooth hound</v>
      </c>
      <c r="AD332" s="1" t="str">
        <f>VLOOKUP($B332,traits_by_species_Mar2019!$A$2:$T$437,16,FALSE)</f>
        <v>Demersal</v>
      </c>
      <c r="AE332" s="1" t="str">
        <f>VLOOKUP($B332,traits_by_species_Mar2019!$A$2:$T$437,17,FALSE)</f>
        <v>Demersal</v>
      </c>
      <c r="AF332" s="1" t="str">
        <f>VLOOKUP($B332,traits_by_species_Mar2019!$A$2:$T$437,18,FALSE)</f>
        <v>Carcharhiniformes</v>
      </c>
      <c r="AG332" s="1" t="str">
        <f>VLOOKUP($B332,traits_by_species_Mar2019!$A$2:$T$437,19,FALSE)</f>
        <v>Elasmobranchii</v>
      </c>
      <c r="AH332" s="1" t="str">
        <f>VLOOKUP($B332,traits_by_species_Mar2019!$A$2:$T$437,20,FALSE)</f>
        <v>Demersal</v>
      </c>
      <c r="AI332" s="1">
        <f>IF(ISNA(VLOOKUP($B332,traits_by_species_Mar2019!$A$2:$T$437,13,FALSE)),L332,VLOOKUP($B332,traits_by_species_Mar2019!$A$2:$T$437,13,FALSE))</f>
        <v>186</v>
      </c>
    </row>
    <row r="333" spans="1:35" hidden="1" x14ac:dyDescent="0.25">
      <c r="A333">
        <v>125498</v>
      </c>
      <c r="B333" t="s">
        <v>227</v>
      </c>
      <c r="C333" t="s">
        <v>1048</v>
      </c>
      <c r="D333" t="s">
        <v>19</v>
      </c>
      <c r="E333" t="s">
        <v>20</v>
      </c>
      <c r="F333" t="s">
        <v>21</v>
      </c>
      <c r="G333" t="s">
        <v>226</v>
      </c>
      <c r="H333" t="s">
        <v>227</v>
      </c>
      <c r="I333">
        <v>0</v>
      </c>
      <c r="J333" t="s">
        <v>60</v>
      </c>
      <c r="K333" t="s">
        <v>25</v>
      </c>
      <c r="L333">
        <v>10.3</v>
      </c>
      <c r="M333">
        <v>0</v>
      </c>
      <c r="N333">
        <v>7.7620670000000001E-3</v>
      </c>
      <c r="O333">
        <v>3.0470588240000001</v>
      </c>
      <c r="P333" t="s">
        <v>61</v>
      </c>
      <c r="Q333" t="s">
        <v>27</v>
      </c>
      <c r="R333" t="s">
        <v>1695</v>
      </c>
      <c r="S333" s="7">
        <f>AVERAGE(S54,S90,S138,S139,S140,S141,S142,S167,S236,S247,S249,S250,S279,S280,S496,S413,S359,S358,S357,S335)</f>
        <v>11.468838876849999</v>
      </c>
      <c r="T333" s="7">
        <f t="shared" ref="T333:Z333" si="90">AVERAGE(T54,T90,T138,T139,T140,T141,T142,T167,T236,T247,T249,T250,T279,T280,T496,T413,T359,T358,T357,T335)</f>
        <v>0.99156550094999996</v>
      </c>
      <c r="U333" s="7">
        <f t="shared" si="90"/>
        <v>70.16302940955002</v>
      </c>
      <c r="V333" s="7">
        <f t="shared" si="90"/>
        <v>3.8848406706249987</v>
      </c>
      <c r="W333" s="7">
        <f t="shared" si="90"/>
        <v>1.1094197549</v>
      </c>
      <c r="X333" s="7">
        <f t="shared" si="90"/>
        <v>1.8196406929749998</v>
      </c>
      <c r="Y333" s="7">
        <f t="shared" si="90"/>
        <v>7.8466323991999989</v>
      </c>
      <c r="Z333" s="7">
        <f t="shared" si="90"/>
        <v>17.008762847099995</v>
      </c>
      <c r="AA333" s="7">
        <f>AVERAGE(AA54,AA90,AA138,AA139,AA140,AA141,AA142,AA167,AA236,AA247,AA249,AA250,AA279,AA280,AA496,AA413,AA359,AA358,AA357,AA335)</f>
        <v>10.574999999999999</v>
      </c>
      <c r="AB333" s="1" t="str">
        <f>AB334</f>
        <v>Bathypelagic</v>
      </c>
      <c r="AC333" s="1" t="str">
        <f>AC357</f>
        <v>Lanternfishes</v>
      </c>
      <c r="AD333" s="1">
        <f>AD357</f>
        <v>0</v>
      </c>
      <c r="AE333" s="1" t="s">
        <v>1695</v>
      </c>
      <c r="AF333" s="7" t="s">
        <v>226</v>
      </c>
      <c r="AG333" s="7" t="s">
        <v>27</v>
      </c>
      <c r="AH333" s="7" t="s">
        <v>1695</v>
      </c>
      <c r="AI333" s="7">
        <f t="shared" ref="AI333" si="91">AVERAGE(AI54,AI90,AI138,AI139,AI140,AI141,AI142,AI167,AI236,AI247,AI249,AI250,AI279,AI280,AI496,AI413,AI359,AI358,AI357,AI335)</f>
        <v>10.574999999999999</v>
      </c>
    </row>
    <row r="334" spans="1:35" hidden="1" x14ac:dyDescent="0.25">
      <c r="A334">
        <v>125829</v>
      </c>
      <c r="B334" t="s">
        <v>1049</v>
      </c>
      <c r="C334" t="s">
        <v>109</v>
      </c>
      <c r="D334" t="s">
        <v>19</v>
      </c>
      <c r="E334" t="s">
        <v>20</v>
      </c>
      <c r="F334" t="s">
        <v>21</v>
      </c>
      <c r="G334" t="s">
        <v>226</v>
      </c>
      <c r="H334" t="s">
        <v>227</v>
      </c>
      <c r="I334" t="s">
        <v>1049</v>
      </c>
      <c r="J334" t="s">
        <v>24</v>
      </c>
      <c r="K334" t="s">
        <v>25</v>
      </c>
      <c r="L334">
        <v>11</v>
      </c>
      <c r="M334">
        <v>0</v>
      </c>
      <c r="N334">
        <v>8.0400000000000003E-3</v>
      </c>
      <c r="O334">
        <v>3</v>
      </c>
      <c r="P334" t="s">
        <v>61</v>
      </c>
      <c r="Q334" t="s">
        <v>27</v>
      </c>
      <c r="R334" t="s">
        <v>1695</v>
      </c>
      <c r="S334" s="7">
        <f>S335</f>
        <v>9.1476233879999995</v>
      </c>
      <c r="T334" s="7">
        <f t="shared" ref="T334:AI334" si="92">T335</f>
        <v>0.36844403999999997</v>
      </c>
      <c r="U334" s="7">
        <f t="shared" si="92"/>
        <v>7.1656526300000003</v>
      </c>
      <c r="V334" s="7">
        <f t="shared" si="92"/>
        <v>5.3657657619999997</v>
      </c>
      <c r="W334" s="7">
        <f t="shared" si="92"/>
        <v>1.654024524</v>
      </c>
      <c r="X334" s="7">
        <f t="shared" si="92"/>
        <v>0.89684253700000005</v>
      </c>
      <c r="Y334" s="7">
        <f t="shared" si="92"/>
        <v>5.2856157489999998</v>
      </c>
      <c r="Z334" s="7">
        <f t="shared" si="92"/>
        <v>13.80887656</v>
      </c>
      <c r="AA334" s="7">
        <f t="shared" si="92"/>
        <v>14</v>
      </c>
      <c r="AB334" s="7" t="str">
        <f t="shared" si="92"/>
        <v>Bathypelagic</v>
      </c>
      <c r="AC334" s="7" t="str">
        <f t="shared" si="92"/>
        <v>Spotted lanternfish</v>
      </c>
      <c r="AD334" s="7">
        <f t="shared" si="92"/>
        <v>0</v>
      </c>
      <c r="AE334" s="7" t="str">
        <f t="shared" si="92"/>
        <v>Pelagic</v>
      </c>
      <c r="AF334" s="7" t="str">
        <f t="shared" si="92"/>
        <v>Myctophiformes</v>
      </c>
      <c r="AG334" s="7" t="str">
        <f t="shared" si="92"/>
        <v>Other</v>
      </c>
      <c r="AH334" s="7" t="str">
        <f t="shared" si="92"/>
        <v>Pelagic</v>
      </c>
      <c r="AI334" s="7">
        <f t="shared" si="92"/>
        <v>14</v>
      </c>
    </row>
    <row r="335" spans="1:35" hidden="1" x14ac:dyDescent="0.25">
      <c r="A335">
        <v>126627</v>
      </c>
      <c r="B335" t="s">
        <v>1050</v>
      </c>
      <c r="C335" t="s">
        <v>109</v>
      </c>
      <c r="D335" t="s">
        <v>19</v>
      </c>
      <c r="E335" t="s">
        <v>20</v>
      </c>
      <c r="F335" t="s">
        <v>21</v>
      </c>
      <c r="G335" t="s">
        <v>226</v>
      </c>
      <c r="H335" t="s">
        <v>227</v>
      </c>
      <c r="I335" t="s">
        <v>1049</v>
      </c>
      <c r="J335" t="s">
        <v>33</v>
      </c>
      <c r="K335" t="s">
        <v>1051</v>
      </c>
      <c r="L335">
        <v>11</v>
      </c>
      <c r="M335">
        <v>1.51</v>
      </c>
      <c r="N335">
        <v>8.0400000000000003E-3</v>
      </c>
      <c r="O335">
        <v>3</v>
      </c>
      <c r="P335" t="s">
        <v>35</v>
      </c>
      <c r="Q335" t="s">
        <v>27</v>
      </c>
      <c r="R335" t="s">
        <v>1695</v>
      </c>
      <c r="S335" s="1">
        <f>VLOOKUP($B335,traits_by_species_Mar2019!$A$2:$T$437,5,FALSE)</f>
        <v>9.1476233879999995</v>
      </c>
      <c r="T335" s="1">
        <f>VLOOKUP($B335,traits_by_species_Mar2019!$A$2:$T$437,6,FALSE)</f>
        <v>0.36844403999999997</v>
      </c>
      <c r="U335" s="1">
        <f>VLOOKUP($B335,traits_by_species_Mar2019!$A$2:$T$437,7,FALSE)</f>
        <v>7.1656526300000003</v>
      </c>
      <c r="V335" s="1">
        <f>VLOOKUP($B335,traits_by_species_Mar2019!$A$2:$T$437,8,FALSE)</f>
        <v>5.3657657619999997</v>
      </c>
      <c r="W335" s="1">
        <f>VLOOKUP($B335,traits_by_species_Mar2019!$A$2:$T$437,9,FALSE)</f>
        <v>1.654024524</v>
      </c>
      <c r="X335" s="1">
        <f>VLOOKUP($B335,traits_by_species_Mar2019!$A$2:$T$437,10,FALSE)</f>
        <v>0.89684253700000005</v>
      </c>
      <c r="Y335" s="1">
        <f>VLOOKUP($B335,traits_by_species_Mar2019!$A$2:$T$437,11,FALSE)</f>
        <v>5.2856157489999998</v>
      </c>
      <c r="Z335" s="1">
        <f>VLOOKUP($B335,traits_by_species_Mar2019!$A$2:$T$437,12,FALSE)</f>
        <v>13.80887656</v>
      </c>
      <c r="AA335" s="3">
        <f>VLOOKUP($B335,traits_by_species_Mar2019!$A$2:$T$437,13,FALSE)</f>
        <v>14</v>
      </c>
      <c r="AB335" s="1" t="str">
        <f>VLOOKUP($B335,traits_by_species_Mar2019!$A$2:$T$437,14,FALSE)</f>
        <v>Bathypelagic</v>
      </c>
      <c r="AC335" s="1" t="str">
        <f>VLOOKUP($B335,traits_by_species_Mar2019!$A$2:$T$437,15,FALSE)</f>
        <v>Spotted lanternfish</v>
      </c>
      <c r="AD335" s="1">
        <f>VLOOKUP($B335,traits_by_species_Mar2019!$A$2:$T$437,16,FALSE)</f>
        <v>0</v>
      </c>
      <c r="AE335" s="1" t="str">
        <f>VLOOKUP($B335,traits_by_species_Mar2019!$A$2:$T$437,17,FALSE)</f>
        <v>Pelagic</v>
      </c>
      <c r="AF335" s="1" t="str">
        <f>VLOOKUP($B335,traits_by_species_Mar2019!$A$2:$T$437,18,FALSE)</f>
        <v>Myctophiformes</v>
      </c>
      <c r="AG335" s="1" t="str">
        <f>VLOOKUP($B335,traits_by_species_Mar2019!$A$2:$T$437,19,FALSE)</f>
        <v>Other</v>
      </c>
      <c r="AH335" s="1" t="str">
        <f>VLOOKUP($B335,traits_by_species_Mar2019!$A$2:$T$437,20,FALSE)</f>
        <v>Pelagic</v>
      </c>
      <c r="AI335" s="1">
        <f>IF(ISNA(VLOOKUP($B335,traits_by_species_Mar2019!$A$2:$T$437,13,FALSE)),L335,VLOOKUP($B335,traits_by_species_Mar2019!$A$2:$T$437,13,FALSE))</f>
        <v>14</v>
      </c>
    </row>
    <row r="336" spans="1:35" hidden="1" x14ac:dyDescent="0.25">
      <c r="A336">
        <v>105860</v>
      </c>
      <c r="B336" t="s">
        <v>1052</v>
      </c>
      <c r="C336" t="s">
        <v>51</v>
      </c>
      <c r="D336" t="s">
        <v>19</v>
      </c>
      <c r="E336" t="s">
        <v>20</v>
      </c>
      <c r="F336" t="s">
        <v>44</v>
      </c>
      <c r="G336" t="s">
        <v>45</v>
      </c>
      <c r="H336" t="s">
        <v>46</v>
      </c>
      <c r="I336" t="s">
        <v>1053</v>
      </c>
      <c r="J336" t="s">
        <v>33</v>
      </c>
      <c r="K336" t="s">
        <v>1054</v>
      </c>
      <c r="L336">
        <v>183</v>
      </c>
      <c r="M336">
        <v>41.7</v>
      </c>
      <c r="N336">
        <v>4.9970000000000001E-2</v>
      </c>
      <c r="O336">
        <v>2.4588999999999999</v>
      </c>
      <c r="P336" t="s">
        <v>1055</v>
      </c>
      <c r="Q336" t="s">
        <v>73</v>
      </c>
      <c r="R336" t="s">
        <v>1682</v>
      </c>
      <c r="S336" s="1">
        <f>VLOOKUP($B336,traits_by_species_Mar2019!$A$2:$T$437,5,FALSE)</f>
        <v>109.4838982</v>
      </c>
      <c r="T336" s="1">
        <f>VLOOKUP($B336,traits_by_species_Mar2019!$A$2:$T$437,6,FALSE)</f>
        <v>0.14735779199999999</v>
      </c>
      <c r="U336" s="1">
        <f>VLOOKUP($B336,traits_by_species_Mar2019!$A$2:$T$437,7,FALSE)</f>
        <v>5322.3464999999997</v>
      </c>
      <c r="V336" s="1">
        <f>VLOOKUP($B336,traits_by_species_Mar2019!$A$2:$T$437,8,FALSE)</f>
        <v>14.463616650000001</v>
      </c>
      <c r="W336" s="1">
        <f>VLOOKUP($B336,traits_by_species_Mar2019!$A$2:$T$437,9,FALSE)</f>
        <v>5.236695085</v>
      </c>
      <c r="X336" s="1">
        <f>VLOOKUP($B336,traits_by_species_Mar2019!$A$2:$T$437,10,FALSE)</f>
        <v>0.28117206900000002</v>
      </c>
      <c r="Y336" s="1">
        <f>VLOOKUP($B336,traits_by_species_Mar2019!$A$2:$T$437,11,FALSE)</f>
        <v>57.104821549999997</v>
      </c>
      <c r="Z336" s="1">
        <f>VLOOKUP($B336,traits_by_species_Mar2019!$A$2:$T$437,12,FALSE)</f>
        <v>18.016995510000001</v>
      </c>
      <c r="AA336" s="3">
        <f>VLOOKUP($B336,traits_by_species_Mar2019!$A$2:$T$437,13,FALSE)</f>
        <v>187</v>
      </c>
      <c r="AB336" s="1" t="str">
        <f>VLOOKUP($B336,traits_by_species_Mar2019!$A$2:$T$437,14,FALSE)</f>
        <v>Benthopelagic</v>
      </c>
      <c r="AC336" s="1" t="str">
        <f>VLOOKUP($B336,traits_by_species_Mar2019!$A$2:$T$437,15,FALSE)</f>
        <v>Common eagle ray</v>
      </c>
      <c r="AD336" s="1">
        <f>VLOOKUP($B336,traits_by_species_Mar2019!$A$2:$T$437,16,FALSE)</f>
        <v>0</v>
      </c>
      <c r="AE336" s="1" t="str">
        <f>VLOOKUP($B336,traits_by_species_Mar2019!$A$2:$T$437,17,FALSE)</f>
        <v>Demersal</v>
      </c>
      <c r="AF336" s="1" t="str">
        <f>VLOOKUP($B336,traits_by_species_Mar2019!$A$2:$T$437,18,FALSE)</f>
        <v>Myliobatiformes</v>
      </c>
      <c r="AG336" s="1" t="str">
        <f>VLOOKUP($B336,traits_by_species_Mar2019!$A$2:$T$437,19,FALSE)</f>
        <v>Elasmobranchii</v>
      </c>
      <c r="AH336" s="1" t="str">
        <f>VLOOKUP($B336,traits_by_species_Mar2019!$A$2:$T$437,20,FALSE)</f>
        <v>Demersal</v>
      </c>
      <c r="AI336" s="1">
        <f>IF(ISNA(VLOOKUP($B336,traits_by_species_Mar2019!$A$2:$T$437,13,FALSE)),L336,VLOOKUP($B336,traits_by_species_Mar2019!$A$2:$T$437,13,FALSE))</f>
        <v>187</v>
      </c>
    </row>
    <row r="337" spans="1:35" hidden="1" x14ac:dyDescent="0.25">
      <c r="A337">
        <v>254529</v>
      </c>
      <c r="B337" t="s">
        <v>1056</v>
      </c>
      <c r="C337" t="s">
        <v>51</v>
      </c>
      <c r="D337" t="s">
        <v>19</v>
      </c>
      <c r="E337" t="s">
        <v>20</v>
      </c>
      <c r="F337" t="s">
        <v>21</v>
      </c>
      <c r="G337" t="s">
        <v>52</v>
      </c>
      <c r="H337" t="s">
        <v>179</v>
      </c>
      <c r="I337" t="s">
        <v>1057</v>
      </c>
      <c r="J337" t="s">
        <v>33</v>
      </c>
      <c r="K337" t="s">
        <v>1058</v>
      </c>
      <c r="L337">
        <v>60</v>
      </c>
      <c r="M337">
        <v>1.68</v>
      </c>
      <c r="N337">
        <v>2.29E-2</v>
      </c>
      <c r="O337">
        <v>2.952</v>
      </c>
      <c r="P337" t="s">
        <v>35</v>
      </c>
      <c r="Q337" t="s">
        <v>27</v>
      </c>
      <c r="R337" t="s">
        <v>1682</v>
      </c>
      <c r="S337" s="1">
        <f>VLOOKUP($B337,traits_by_species_Mar2019!$A$2:$T$437,5,FALSE)</f>
        <v>36.705660119999997</v>
      </c>
      <c r="T337" s="1">
        <f>VLOOKUP($B337,traits_by_species_Mar2019!$A$2:$T$437,6,FALSE)</f>
        <v>0.26883541599999999</v>
      </c>
      <c r="U337" s="1">
        <f>VLOOKUP($B337,traits_by_species_Mar2019!$A$2:$T$437,7,FALSE)</f>
        <v>468.85510970000001</v>
      </c>
      <c r="V337" s="1">
        <f>VLOOKUP($B337,traits_by_species_Mar2019!$A$2:$T$437,8,FALSE)</f>
        <v>9.5232573269999996</v>
      </c>
      <c r="W337" s="1">
        <f>VLOOKUP($B337,traits_by_species_Mar2019!$A$2:$T$437,9,FALSE)</f>
        <v>2.8866597070000002</v>
      </c>
      <c r="X337" s="1">
        <f>VLOOKUP($B337,traits_by_species_Mar2019!$A$2:$T$437,10,FALSE)</f>
        <v>0.43751825</v>
      </c>
      <c r="Y337" s="1">
        <f>VLOOKUP($B337,traits_by_species_Mar2019!$A$2:$T$437,11,FALSE)</f>
        <v>20.593900219999998</v>
      </c>
      <c r="Z337" s="1">
        <f>VLOOKUP($B337,traits_by_species_Mar2019!$A$2:$T$437,12,FALSE)</f>
        <v>11.33009122</v>
      </c>
      <c r="AA337" s="3">
        <f>VLOOKUP($B337,traits_by_species_Mar2019!$A$2:$T$437,13,FALSE)</f>
        <v>21</v>
      </c>
      <c r="AB337" s="1" t="str">
        <f>VLOOKUP($B337,traits_by_species_Mar2019!$A$2:$T$437,14,FALSE)</f>
        <v>Demersal</v>
      </c>
      <c r="AC337" s="1" t="str">
        <f>VLOOKUP($B337,traits_by_species_Mar2019!$A$2:$T$437,15,FALSE)</f>
        <v>Four-horn sculpin</v>
      </c>
      <c r="AD337" s="1" t="str">
        <f>VLOOKUP($B337,traits_by_species_Mar2019!$A$2:$T$437,16,FALSE)</f>
        <v>Demersal</v>
      </c>
      <c r="AE337" s="1" t="str">
        <f>VLOOKUP($B337,traits_by_species_Mar2019!$A$2:$T$437,17,FALSE)</f>
        <v>Demersal</v>
      </c>
      <c r="AF337" s="1" t="str">
        <f>VLOOKUP($B337,traits_by_species_Mar2019!$A$2:$T$437,18,FALSE)</f>
        <v>Scorpaeniformes</v>
      </c>
      <c r="AG337" s="1" t="str">
        <f>VLOOKUP($B337,traits_by_species_Mar2019!$A$2:$T$437,19,FALSE)</f>
        <v>Scorpaeniformes</v>
      </c>
      <c r="AH337" s="1" t="str">
        <f>VLOOKUP($B337,traits_by_species_Mar2019!$A$2:$T$437,20,FALSE)</f>
        <v>Demersal</v>
      </c>
      <c r="AI337" s="1">
        <f>IF(ISNA(VLOOKUP($B337,traits_by_species_Mar2019!$A$2:$T$437,13,FALSE)),L337,VLOOKUP($B337,traits_by_species_Mar2019!$A$2:$T$437,13,FALSE))</f>
        <v>21</v>
      </c>
    </row>
    <row r="338" spans="1:35" hidden="1" x14ac:dyDescent="0.25">
      <c r="A338">
        <v>127202</v>
      </c>
      <c r="B338" t="s">
        <v>1059</v>
      </c>
      <c r="C338" t="s">
        <v>759</v>
      </c>
      <c r="D338" t="s">
        <v>19</v>
      </c>
      <c r="E338" t="s">
        <v>20</v>
      </c>
      <c r="F338" t="s">
        <v>21</v>
      </c>
      <c r="G338" t="s">
        <v>52</v>
      </c>
      <c r="H338" t="s">
        <v>179</v>
      </c>
      <c r="I338" t="s">
        <v>1057</v>
      </c>
      <c r="J338" t="s">
        <v>33</v>
      </c>
      <c r="K338" t="s">
        <v>1060</v>
      </c>
      <c r="L338">
        <v>22</v>
      </c>
      <c r="M338">
        <v>1.47</v>
      </c>
      <c r="N338">
        <v>6.6100000000000004E-3</v>
      </c>
      <c r="O338">
        <v>3.17</v>
      </c>
      <c r="P338" t="s">
        <v>49</v>
      </c>
      <c r="Q338" t="s">
        <v>27</v>
      </c>
      <c r="R338" t="s">
        <v>1682</v>
      </c>
      <c r="S338" s="1">
        <f>VLOOKUP($B338,traits_by_species_Mar2019!$A$2:$T$437,5,FALSE)</f>
        <v>39.302591499999998</v>
      </c>
      <c r="T338" s="1">
        <f>VLOOKUP($B338,traits_by_species_Mar2019!$A$2:$T$437,6,FALSE)</f>
        <v>0.26970581599999999</v>
      </c>
      <c r="U338" s="1">
        <f>VLOOKUP($B338,traits_by_species_Mar2019!$A$2:$T$437,7,FALSE)</f>
        <v>564.36568160000002</v>
      </c>
      <c r="V338" s="1">
        <f>VLOOKUP($B338,traits_by_species_Mar2019!$A$2:$T$437,8,FALSE)</f>
        <v>9.6035911570000003</v>
      </c>
      <c r="W338" s="1">
        <f>VLOOKUP($B338,traits_by_species_Mar2019!$A$2:$T$437,9,FALSE)</f>
        <v>2.9070224059999998</v>
      </c>
      <c r="X338" s="1">
        <f>VLOOKUP($B338,traits_by_species_Mar2019!$A$2:$T$437,10,FALSE)</f>
        <v>0.434181388</v>
      </c>
      <c r="Y338" s="1">
        <f>VLOOKUP($B338,traits_by_species_Mar2019!$A$2:$T$437,11,FALSE)</f>
        <v>21.96025655</v>
      </c>
      <c r="Z338" s="1">
        <f>VLOOKUP($B338,traits_by_species_Mar2019!$A$2:$T$437,12,FALSE)</f>
        <v>11.44221301</v>
      </c>
      <c r="AA338" s="3">
        <f>VLOOKUP($B338,traits_by_species_Mar2019!$A$2:$T$437,13,FALSE)</f>
        <v>27</v>
      </c>
      <c r="AB338" s="1" t="str">
        <f>VLOOKUP($B338,traits_by_species_Mar2019!$A$2:$T$437,14,FALSE)</f>
        <v>Demersal</v>
      </c>
      <c r="AC338" s="1" t="str">
        <f>VLOOKUP($B338,traits_by_species_Mar2019!$A$2:$T$437,15,FALSE)</f>
        <v>Arctic sculpin</v>
      </c>
      <c r="AD338" s="1" t="str">
        <f>VLOOKUP($B338,traits_by_species_Mar2019!$A$2:$T$437,16,FALSE)</f>
        <v>Demersal</v>
      </c>
      <c r="AE338" s="1" t="str">
        <f>VLOOKUP($B338,traits_by_species_Mar2019!$A$2:$T$437,17,FALSE)</f>
        <v>Demersal</v>
      </c>
      <c r="AF338" s="1" t="str">
        <f>VLOOKUP($B338,traits_by_species_Mar2019!$A$2:$T$437,18,FALSE)</f>
        <v>Scorpaeniformes</v>
      </c>
      <c r="AG338" s="1" t="str">
        <f>VLOOKUP($B338,traits_by_species_Mar2019!$A$2:$T$437,19,FALSE)</f>
        <v>Scorpaeniformes</v>
      </c>
      <c r="AH338" s="1" t="str">
        <f>VLOOKUP($B338,traits_by_species_Mar2019!$A$2:$T$437,20,FALSE)</f>
        <v>Demersal</v>
      </c>
      <c r="AI338" s="1">
        <f>IF(ISNA(VLOOKUP($B338,traits_by_species_Mar2019!$A$2:$T$437,13,FALSE)),L338,VLOOKUP($B338,traits_by_species_Mar2019!$A$2:$T$437,13,FALSE))</f>
        <v>27</v>
      </c>
    </row>
    <row r="339" spans="1:35" hidden="1" x14ac:dyDescent="0.25">
      <c r="A339">
        <v>127203</v>
      </c>
      <c r="B339" t="s">
        <v>1061</v>
      </c>
      <c r="C339" t="s">
        <v>51</v>
      </c>
      <c r="D339" t="s">
        <v>19</v>
      </c>
      <c r="E339" t="s">
        <v>20</v>
      </c>
      <c r="F339" t="s">
        <v>21</v>
      </c>
      <c r="G339" t="s">
        <v>52</v>
      </c>
      <c r="H339" t="s">
        <v>179</v>
      </c>
      <c r="I339" t="s">
        <v>1057</v>
      </c>
      <c r="J339" t="s">
        <v>33</v>
      </c>
      <c r="K339" t="s">
        <v>1062</v>
      </c>
      <c r="L339">
        <v>60</v>
      </c>
      <c r="M339">
        <v>2</v>
      </c>
      <c r="N339">
        <v>1.41E-2</v>
      </c>
      <c r="O339">
        <v>3.05</v>
      </c>
      <c r="P339" t="s">
        <v>35</v>
      </c>
      <c r="Q339" t="s">
        <v>27</v>
      </c>
      <c r="R339" t="s">
        <v>1682</v>
      </c>
      <c r="S339" s="1">
        <f>VLOOKUP($B339,traits_by_species_Mar2019!$A$2:$T$437,5,FALSE)</f>
        <v>24.574361020000001</v>
      </c>
      <c r="T339" s="1">
        <f>VLOOKUP($B339,traits_by_species_Mar2019!$A$2:$T$437,6,FALSE)</f>
        <v>0.41240418499999998</v>
      </c>
      <c r="U339" s="1">
        <f>VLOOKUP($B339,traits_by_species_Mar2019!$A$2:$T$437,7,FALSE)</f>
        <v>129.83961769999999</v>
      </c>
      <c r="V339" s="1">
        <f>VLOOKUP($B339,traits_by_species_Mar2019!$A$2:$T$437,8,FALSE)</f>
        <v>6.7982565800000003</v>
      </c>
      <c r="W339" s="1">
        <f>VLOOKUP($B339,traits_by_species_Mar2019!$A$2:$T$437,9,FALSE)</f>
        <v>2.0181862979999998</v>
      </c>
      <c r="X339" s="1">
        <f>VLOOKUP($B339,traits_by_species_Mar2019!$A$2:$T$437,10,FALSE)</f>
        <v>0.62796697300000004</v>
      </c>
      <c r="Y339" s="1">
        <f>VLOOKUP($B339,traits_by_species_Mar2019!$A$2:$T$437,11,FALSE)</f>
        <v>14.67744581</v>
      </c>
      <c r="Z339" s="1">
        <f>VLOOKUP($B339,traits_by_species_Mar2019!$A$2:$T$437,12,FALSE)</f>
        <v>9.8705576819999994</v>
      </c>
      <c r="AA339" s="3">
        <f>VLOOKUP($B339,traits_by_species_Mar2019!$A$2:$T$437,13,FALSE)</f>
        <v>35</v>
      </c>
      <c r="AB339" s="1" t="str">
        <f>VLOOKUP($B339,traits_by_species_Mar2019!$A$2:$T$437,14,FALSE)</f>
        <v>Demersal</v>
      </c>
      <c r="AC339" s="1" t="str">
        <f>VLOOKUP($B339,traits_by_species_Mar2019!$A$2:$T$437,15,FALSE)</f>
        <v>Bullrout</v>
      </c>
      <c r="AD339" s="1" t="str">
        <f>VLOOKUP($B339,traits_by_species_Mar2019!$A$2:$T$437,16,FALSE)</f>
        <v>Demersal</v>
      </c>
      <c r="AE339" s="1" t="str">
        <f>VLOOKUP($B339,traits_by_species_Mar2019!$A$2:$T$437,17,FALSE)</f>
        <v>Demersal</v>
      </c>
      <c r="AF339" s="1" t="str">
        <f>VLOOKUP($B339,traits_by_species_Mar2019!$A$2:$T$437,18,FALSE)</f>
        <v>Scorpaeniformes</v>
      </c>
      <c r="AG339" s="1" t="str">
        <f>VLOOKUP($B339,traits_by_species_Mar2019!$A$2:$T$437,19,FALSE)</f>
        <v>Scorpaeniformes</v>
      </c>
      <c r="AH339" s="1" t="str">
        <f>VLOOKUP($B339,traits_by_species_Mar2019!$A$2:$T$437,20,FALSE)</f>
        <v>Demersal</v>
      </c>
      <c r="AI339" s="1">
        <f>IF(ISNA(VLOOKUP($B339,traits_by_species_Mar2019!$A$2:$T$437,13,FALSE)),L339,VLOOKUP($B339,traits_by_species_Mar2019!$A$2:$T$437,13,FALSE))</f>
        <v>35</v>
      </c>
    </row>
    <row r="340" spans="1:35" hidden="1" x14ac:dyDescent="0.25">
      <c r="A340">
        <v>101170</v>
      </c>
      <c r="B340" t="s">
        <v>1063</v>
      </c>
      <c r="C340" t="s">
        <v>37</v>
      </c>
      <c r="D340" t="s">
        <v>19</v>
      </c>
      <c r="E340" t="s">
        <v>20</v>
      </c>
      <c r="F340" t="s">
        <v>1064</v>
      </c>
      <c r="G340" t="s">
        <v>1065</v>
      </c>
      <c r="H340" t="s">
        <v>1066</v>
      </c>
      <c r="I340" t="s">
        <v>1067</v>
      </c>
      <c r="J340" t="s">
        <v>33</v>
      </c>
      <c r="K340" t="s">
        <v>1068</v>
      </c>
      <c r="L340">
        <v>80</v>
      </c>
      <c r="M340">
        <v>2.5</v>
      </c>
      <c r="N340">
        <v>2.9999999999999997E-4</v>
      </c>
      <c r="O340">
        <v>3.4</v>
      </c>
      <c r="P340" t="s">
        <v>56</v>
      </c>
      <c r="Q340" t="s">
        <v>27</v>
      </c>
      <c r="R340" t="s">
        <v>1682</v>
      </c>
      <c r="S340" s="1">
        <f>VLOOKUP($B340,traits_by_species_Mar2019!$A$2:$T$437,5,FALSE)</f>
        <v>93.400171880000002</v>
      </c>
      <c r="T340" s="1">
        <f>VLOOKUP($B340,traits_by_species_Mar2019!$A$2:$T$437,6,FALSE)</f>
        <v>0.14890690100000001</v>
      </c>
      <c r="U340" s="1">
        <f>VLOOKUP($B340,traits_by_species_Mar2019!$A$2:$T$437,7,FALSE)</f>
        <v>5780.7241110000004</v>
      </c>
      <c r="V340" s="1">
        <f>VLOOKUP($B340,traits_by_species_Mar2019!$A$2:$T$437,8,FALSE)</f>
        <v>17.699576560000001</v>
      </c>
      <c r="W340" s="1">
        <f>VLOOKUP($B340,traits_by_species_Mar2019!$A$2:$T$437,9,FALSE)</f>
        <v>6.1773484600000002</v>
      </c>
      <c r="X340" s="1">
        <f>VLOOKUP($B340,traits_by_species_Mar2019!$A$2:$T$437,10,FALSE)</f>
        <v>0.25675168100000001</v>
      </c>
      <c r="Y340" s="1">
        <f>VLOOKUP($B340,traits_by_species_Mar2019!$A$2:$T$437,11,FALSE)</f>
        <v>54.305409580000003</v>
      </c>
      <c r="Z340" s="1">
        <f>VLOOKUP($B340,traits_by_species_Mar2019!$A$2:$T$437,12,FALSE)</f>
        <v>13.295099820000001</v>
      </c>
      <c r="AA340" s="3">
        <f>VLOOKUP($B340,traits_by_species_Mar2019!$A$2:$T$437,13,FALSE)</f>
        <v>79</v>
      </c>
      <c r="AB340" s="1" t="str">
        <f>VLOOKUP($B340,traits_by_species_Mar2019!$A$2:$T$437,14,FALSE)</f>
        <v>Demersal</v>
      </c>
      <c r="AC340" s="1" t="str">
        <f>VLOOKUP($B340,traits_by_species_Mar2019!$A$2:$T$437,15,FALSE)</f>
        <v>Hagfish</v>
      </c>
      <c r="AD340" s="1" t="str">
        <f>VLOOKUP($B340,traits_by_species_Mar2019!$A$2:$T$437,16,FALSE)</f>
        <v>Demersal</v>
      </c>
      <c r="AE340" s="1" t="str">
        <f>VLOOKUP($B340,traits_by_species_Mar2019!$A$2:$T$437,17,FALSE)</f>
        <v>Demersal</v>
      </c>
      <c r="AF340" s="1" t="str">
        <f>VLOOKUP($B340,traits_by_species_Mar2019!$A$2:$T$437,18,FALSE)</f>
        <v>Myxiniformes</v>
      </c>
      <c r="AG340" s="1" t="str">
        <f>VLOOKUP($B340,traits_by_species_Mar2019!$A$2:$T$437,19,FALSE)</f>
        <v>Other</v>
      </c>
      <c r="AH340" s="1" t="str">
        <f>VLOOKUP($B340,traits_by_species_Mar2019!$A$2:$T$437,20,FALSE)</f>
        <v>Demersal</v>
      </c>
      <c r="AI340" s="1">
        <f>IF(ISNA(VLOOKUP($B340,traits_by_species_Mar2019!$A$2:$T$437,13,FALSE)),L340,VLOOKUP($B340,traits_by_species_Mar2019!$A$2:$T$437,13,FALSE))</f>
        <v>79</v>
      </c>
    </row>
    <row r="341" spans="1:35" hidden="1" x14ac:dyDescent="0.25">
      <c r="A341">
        <v>125893</v>
      </c>
      <c r="B341" t="s">
        <v>1069</v>
      </c>
      <c r="C341" t="s">
        <v>1070</v>
      </c>
      <c r="D341" t="s">
        <v>19</v>
      </c>
      <c r="E341" t="s">
        <v>20</v>
      </c>
      <c r="F341" t="s">
        <v>21</v>
      </c>
      <c r="G341" t="s">
        <v>59</v>
      </c>
      <c r="H341" t="s">
        <v>1071</v>
      </c>
      <c r="I341" t="s">
        <v>1069</v>
      </c>
      <c r="J341" t="s">
        <v>24</v>
      </c>
      <c r="K341" t="s">
        <v>25</v>
      </c>
      <c r="L341">
        <v>11.2</v>
      </c>
      <c r="M341">
        <v>0</v>
      </c>
      <c r="N341">
        <v>3.8899999999999998E-3</v>
      </c>
      <c r="O341">
        <v>3.12</v>
      </c>
      <c r="P341" t="s">
        <v>61</v>
      </c>
      <c r="Q341" t="s">
        <v>27</v>
      </c>
      <c r="R341" t="s">
        <v>1695</v>
      </c>
      <c r="S341" s="7">
        <f>S342</f>
        <v>19.870939830000001</v>
      </c>
      <c r="T341" s="7">
        <f t="shared" ref="T341:AI341" si="93">T342</f>
        <v>0.51924904599999999</v>
      </c>
      <c r="U341" s="7">
        <f t="shared" si="93"/>
        <v>60.569727460000003</v>
      </c>
      <c r="V341" s="7">
        <f t="shared" si="93"/>
        <v>6.1598391609999998</v>
      </c>
      <c r="W341" s="7">
        <f t="shared" si="93"/>
        <v>2.0363917840000001</v>
      </c>
      <c r="X341" s="7">
        <f t="shared" si="93"/>
        <v>0.88383160999999999</v>
      </c>
      <c r="Y341" s="7">
        <f t="shared" si="93"/>
        <v>13.52569688</v>
      </c>
      <c r="Z341" s="7">
        <f t="shared" si="93"/>
        <v>12.4113074</v>
      </c>
      <c r="AA341" s="7">
        <f t="shared" si="93"/>
        <v>13</v>
      </c>
      <c r="AB341" s="7" t="str">
        <f t="shared" si="93"/>
        <v>Pelagic</v>
      </c>
      <c r="AC341" s="7" t="str">
        <f t="shared" si="93"/>
        <v>Pencil smelts</v>
      </c>
      <c r="AD341" s="7">
        <f t="shared" si="93"/>
        <v>0</v>
      </c>
      <c r="AE341" s="7" t="str">
        <f t="shared" si="93"/>
        <v>Pelagic</v>
      </c>
      <c r="AF341" s="7" t="str">
        <f t="shared" si="93"/>
        <v>Osmeriformes</v>
      </c>
      <c r="AG341" s="7" t="str">
        <f t="shared" si="93"/>
        <v>Other</v>
      </c>
      <c r="AH341" s="7" t="str">
        <f t="shared" si="93"/>
        <v>Pelagic</v>
      </c>
      <c r="AI341" s="7">
        <f t="shared" si="93"/>
        <v>13</v>
      </c>
    </row>
    <row r="342" spans="1:35" hidden="1" x14ac:dyDescent="0.25">
      <c r="A342">
        <v>126729</v>
      </c>
      <c r="B342" t="s">
        <v>1072</v>
      </c>
      <c r="C342" t="s">
        <v>1073</v>
      </c>
      <c r="D342" t="s">
        <v>19</v>
      </c>
      <c r="E342" t="s">
        <v>20</v>
      </c>
      <c r="F342" t="s">
        <v>21</v>
      </c>
      <c r="G342" t="s">
        <v>59</v>
      </c>
      <c r="H342" t="s">
        <v>1071</v>
      </c>
      <c r="I342" t="s">
        <v>1069</v>
      </c>
      <c r="J342" t="s">
        <v>33</v>
      </c>
      <c r="K342" t="s">
        <v>1074</v>
      </c>
      <c r="L342">
        <v>11.2</v>
      </c>
      <c r="M342">
        <v>4.2</v>
      </c>
      <c r="N342">
        <v>3.8899999999999998E-3</v>
      </c>
      <c r="O342">
        <v>3.12</v>
      </c>
      <c r="P342" t="s">
        <v>210</v>
      </c>
      <c r="Q342" t="s">
        <v>27</v>
      </c>
      <c r="R342" t="s">
        <v>1695</v>
      </c>
      <c r="S342" s="1">
        <f>VLOOKUP($B342,traits_by_species_Mar2019!$A$2:$T$437,5,FALSE)</f>
        <v>19.870939830000001</v>
      </c>
      <c r="T342" s="1">
        <f>VLOOKUP($B342,traits_by_species_Mar2019!$A$2:$T$437,6,FALSE)</f>
        <v>0.51924904599999999</v>
      </c>
      <c r="U342" s="1">
        <f>VLOOKUP($B342,traits_by_species_Mar2019!$A$2:$T$437,7,FALSE)</f>
        <v>60.569727460000003</v>
      </c>
      <c r="V342" s="1">
        <f>VLOOKUP($B342,traits_by_species_Mar2019!$A$2:$T$437,8,FALSE)</f>
        <v>6.1598391609999998</v>
      </c>
      <c r="W342" s="1">
        <f>VLOOKUP($B342,traits_by_species_Mar2019!$A$2:$T$437,9,FALSE)</f>
        <v>2.0363917840000001</v>
      </c>
      <c r="X342" s="1">
        <f>VLOOKUP($B342,traits_by_species_Mar2019!$A$2:$T$437,10,FALSE)</f>
        <v>0.88383160999999999</v>
      </c>
      <c r="Y342" s="1">
        <f>VLOOKUP($B342,traits_by_species_Mar2019!$A$2:$T$437,11,FALSE)</f>
        <v>13.52569688</v>
      </c>
      <c r="Z342" s="1">
        <f>VLOOKUP($B342,traits_by_species_Mar2019!$A$2:$T$437,12,FALSE)</f>
        <v>12.4113074</v>
      </c>
      <c r="AA342" s="3">
        <f>VLOOKUP($B342,traits_by_species_Mar2019!$A$2:$T$437,13,FALSE)</f>
        <v>13</v>
      </c>
      <c r="AB342" s="1" t="str">
        <f>VLOOKUP($B342,traits_by_species_Mar2019!$A$2:$T$437,14,FALSE)</f>
        <v>Pelagic</v>
      </c>
      <c r="AC342" s="1" t="str">
        <f>VLOOKUP($B342,traits_by_species_Mar2019!$A$2:$T$437,15,FALSE)</f>
        <v>Pencil smelts</v>
      </c>
      <c r="AD342" s="1">
        <f>VLOOKUP($B342,traits_by_species_Mar2019!$A$2:$T$437,16,FALSE)</f>
        <v>0</v>
      </c>
      <c r="AE342" s="1" t="str">
        <f>VLOOKUP($B342,traits_by_species_Mar2019!$A$2:$T$437,17,FALSE)</f>
        <v>Pelagic</v>
      </c>
      <c r="AF342" s="1" t="str">
        <f>VLOOKUP($B342,traits_by_species_Mar2019!$A$2:$T$437,18,FALSE)</f>
        <v>Osmeriformes</v>
      </c>
      <c r="AG342" s="1" t="str">
        <f>VLOOKUP($B342,traits_by_species_Mar2019!$A$2:$T$437,19,FALSE)</f>
        <v>Other</v>
      </c>
      <c r="AH342" s="1" t="str">
        <f>VLOOKUP($B342,traits_by_species_Mar2019!$A$2:$T$437,20,FALSE)</f>
        <v>Pelagic</v>
      </c>
      <c r="AI342" s="1">
        <f>IF(ISNA(VLOOKUP($B342,traits_by_species_Mar2019!$A$2:$T$437,13,FALSE)),L342,VLOOKUP($B342,traits_by_species_Mar2019!$A$2:$T$437,13,FALSE))</f>
        <v>13</v>
      </c>
    </row>
    <row r="343" spans="1:35" hidden="1" x14ac:dyDescent="0.25">
      <c r="A343">
        <v>126811</v>
      </c>
      <c r="B343" t="s">
        <v>1075</v>
      </c>
      <c r="C343" t="s">
        <v>51</v>
      </c>
      <c r="D343" t="s">
        <v>19</v>
      </c>
      <c r="E343" t="s">
        <v>20</v>
      </c>
      <c r="F343" t="s">
        <v>21</v>
      </c>
      <c r="G343" t="s">
        <v>30</v>
      </c>
      <c r="H343" t="s">
        <v>304</v>
      </c>
      <c r="I343" t="s">
        <v>1076</v>
      </c>
      <c r="J343" t="s">
        <v>33</v>
      </c>
      <c r="K343" t="s">
        <v>1077</v>
      </c>
      <c r="L343">
        <v>70</v>
      </c>
      <c r="M343">
        <v>1.1200000000000001</v>
      </c>
      <c r="N343">
        <v>1.47E-2</v>
      </c>
      <c r="O343">
        <v>3.04</v>
      </c>
      <c r="P343" t="s">
        <v>35</v>
      </c>
      <c r="Q343" t="s">
        <v>27</v>
      </c>
      <c r="R343" t="s">
        <v>1682</v>
      </c>
      <c r="S343" s="1">
        <f>VLOOKUP($B343,traits_by_species_Mar2019!$A$2:$T$437,5,FALSE)</f>
        <v>38.767720070000003</v>
      </c>
      <c r="T343" s="1">
        <f>VLOOKUP($B343,traits_by_species_Mar2019!$A$2:$T$437,6,FALSE)</f>
        <v>2.0514303250000001</v>
      </c>
      <c r="U343" s="1">
        <f>VLOOKUP($B343,traits_by_species_Mar2019!$A$2:$T$437,7,FALSE)</f>
        <v>371.4248025</v>
      </c>
      <c r="V343" s="1">
        <f>VLOOKUP($B343,traits_by_species_Mar2019!$A$2:$T$437,8,FALSE)</f>
        <v>2.5610328930000001</v>
      </c>
      <c r="W343" s="1">
        <f>VLOOKUP($B343,traits_by_species_Mar2019!$A$2:$T$437,9,FALSE)</f>
        <v>0.61469783200000006</v>
      </c>
      <c r="X343" s="1">
        <f>VLOOKUP($B343,traits_by_species_Mar2019!$A$2:$T$437,10,FALSE)</f>
        <v>2.8745393770000001</v>
      </c>
      <c r="Y343" s="1">
        <f>VLOOKUP($B343,traits_by_species_Mar2019!$A$2:$T$437,11,FALSE)</f>
        <v>22.98185003</v>
      </c>
      <c r="Z343" s="1">
        <f>VLOOKUP($B343,traits_by_species_Mar2019!$A$2:$T$437,12,FALSE)</f>
        <v>21.666718199999998</v>
      </c>
      <c r="AA343" s="3">
        <f>VLOOKUP($B343,traits_by_species_Mar2019!$A$2:$T$437,13,FALSE)</f>
        <v>31</v>
      </c>
      <c r="AB343" s="1" t="str">
        <f>VLOOKUP($B343,traits_by_species_Mar2019!$A$2:$T$437,14,FALSE)</f>
        <v>Demersal</v>
      </c>
      <c r="AC343" s="1" t="str">
        <f>VLOOKUP($B343,traits_by_species_Mar2019!$A$2:$T$437,15,FALSE)</f>
        <v>Pilotfish</v>
      </c>
      <c r="AD343" s="1">
        <f>VLOOKUP($B343,traits_by_species_Mar2019!$A$2:$T$437,16,FALSE)</f>
        <v>0</v>
      </c>
      <c r="AE343" s="1" t="str">
        <f>VLOOKUP($B343,traits_by_species_Mar2019!$A$2:$T$437,17,FALSE)</f>
        <v>Demersal</v>
      </c>
      <c r="AF343" s="1" t="str">
        <f>VLOOKUP($B343,traits_by_species_Mar2019!$A$2:$T$437,18,FALSE)</f>
        <v>Perciformes</v>
      </c>
      <c r="AG343" s="1" t="str">
        <f>VLOOKUP($B343,traits_by_species_Mar2019!$A$2:$T$437,19,FALSE)</f>
        <v>Other</v>
      </c>
      <c r="AH343" s="1" t="str">
        <f>VLOOKUP($B343,traits_by_species_Mar2019!$A$2:$T$437,20,FALSE)</f>
        <v>Demersal</v>
      </c>
      <c r="AI343" s="1">
        <f>IF(ISNA(VLOOKUP($B343,traits_by_species_Mar2019!$A$2:$T$437,13,FALSE)),L343,VLOOKUP($B343,traits_by_species_Mar2019!$A$2:$T$437,13,FALSE))</f>
        <v>31</v>
      </c>
    </row>
    <row r="344" spans="1:35" hidden="1" x14ac:dyDescent="0.25">
      <c r="A344">
        <v>126306</v>
      </c>
      <c r="B344" t="s">
        <v>1078</v>
      </c>
      <c r="C344" t="s">
        <v>1079</v>
      </c>
      <c r="D344" t="s">
        <v>19</v>
      </c>
      <c r="E344" t="s">
        <v>20</v>
      </c>
      <c r="F344" t="s">
        <v>21</v>
      </c>
      <c r="G344" t="s">
        <v>105</v>
      </c>
      <c r="H344" t="s">
        <v>1080</v>
      </c>
      <c r="I344" t="s">
        <v>1081</v>
      </c>
      <c r="J344" t="s">
        <v>33</v>
      </c>
      <c r="K344" t="s">
        <v>1082</v>
      </c>
      <c r="L344">
        <v>130</v>
      </c>
      <c r="M344">
        <v>7.93</v>
      </c>
      <c r="N344">
        <v>1.0200000000000001E-3</v>
      </c>
      <c r="O344">
        <v>3.06</v>
      </c>
      <c r="P344" t="s">
        <v>210</v>
      </c>
      <c r="Q344" t="s">
        <v>27</v>
      </c>
      <c r="R344" t="s">
        <v>1695</v>
      </c>
      <c r="S344" s="1">
        <f>VLOOKUP($B344,traits_by_species_Mar2019!$A$2:$T$437,5,FALSE)</f>
        <v>103.3089935</v>
      </c>
      <c r="T344" s="1">
        <f>VLOOKUP($B344,traits_by_species_Mar2019!$A$2:$T$437,6,FALSE)</f>
        <v>0.199521435</v>
      </c>
      <c r="U344" s="1">
        <f>VLOOKUP($B344,traits_by_species_Mar2019!$A$2:$T$437,7,FALSE)</f>
        <v>4564.3499430000002</v>
      </c>
      <c r="V344" s="1">
        <f>VLOOKUP($B344,traits_by_species_Mar2019!$A$2:$T$437,8,FALSE)</f>
        <v>13.06754014</v>
      </c>
      <c r="W344" s="1">
        <f>VLOOKUP($B344,traits_by_species_Mar2019!$A$2:$T$437,9,FALSE)</f>
        <v>3.9488302599999998</v>
      </c>
      <c r="X344" s="1">
        <f>VLOOKUP($B344,traits_by_species_Mar2019!$A$2:$T$437,10,FALSE)</f>
        <v>0.31121984899999999</v>
      </c>
      <c r="Y344" s="1">
        <f>VLOOKUP($B344,traits_by_species_Mar2019!$A$2:$T$437,11,FALSE)</f>
        <v>54.584357670000003</v>
      </c>
      <c r="Z344" s="1">
        <f>VLOOKUP($B344,traits_by_species_Mar2019!$A$2:$T$437,12,FALSE)</f>
        <v>5.7320259729999998</v>
      </c>
      <c r="AA344" s="3">
        <f>VLOOKUP($B344,traits_by_species_Mar2019!$A$2:$T$437,13,FALSE)</f>
        <v>114</v>
      </c>
      <c r="AB344" s="1" t="str">
        <f>VLOOKUP($B344,traits_by_species_Mar2019!$A$2:$T$437,14,FALSE)</f>
        <v>Bathypelagic</v>
      </c>
      <c r="AC344" s="1" t="str">
        <f>VLOOKUP($B344,traits_by_species_Mar2019!$A$2:$T$437,15,FALSE)</f>
        <v>Slender snipe eel</v>
      </c>
      <c r="AD344" s="1">
        <f>VLOOKUP($B344,traits_by_species_Mar2019!$A$2:$T$437,16,FALSE)</f>
        <v>0</v>
      </c>
      <c r="AE344" s="1" t="str">
        <f>VLOOKUP($B344,traits_by_species_Mar2019!$A$2:$T$437,17,FALSE)</f>
        <v>Demersal</v>
      </c>
      <c r="AF344" s="1" t="str">
        <f>VLOOKUP($B344,traits_by_species_Mar2019!$A$2:$T$437,18,FALSE)</f>
        <v>Anguilliformes</v>
      </c>
      <c r="AG344" s="1" t="str">
        <f>VLOOKUP($B344,traits_by_species_Mar2019!$A$2:$T$437,19,FALSE)</f>
        <v>Other</v>
      </c>
      <c r="AH344" s="1" t="str">
        <f>VLOOKUP($B344,traits_by_species_Mar2019!$A$2:$T$437,20,FALSE)</f>
        <v>Pelagic</v>
      </c>
      <c r="AI344" s="1">
        <f>IF(ISNA(VLOOKUP($B344,traits_by_species_Mar2019!$A$2:$T$437,13,FALSE)),L344,VLOOKUP($B344,traits_by_species_Mar2019!$A$2:$T$437,13,FALSE))</f>
        <v>114</v>
      </c>
    </row>
    <row r="345" spans="1:35" hidden="1" x14ac:dyDescent="0.25">
      <c r="A345">
        <v>398306</v>
      </c>
      <c r="B345" t="s">
        <v>1083</v>
      </c>
      <c r="C345" t="s">
        <v>1084</v>
      </c>
      <c r="D345" t="s">
        <v>19</v>
      </c>
      <c r="E345" t="s">
        <v>20</v>
      </c>
      <c r="F345" t="s">
        <v>44</v>
      </c>
      <c r="G345" t="s">
        <v>84</v>
      </c>
      <c r="H345" t="s">
        <v>85</v>
      </c>
      <c r="I345" t="s">
        <v>1085</v>
      </c>
      <c r="J345" t="s">
        <v>33</v>
      </c>
      <c r="K345" t="s">
        <v>1086</v>
      </c>
      <c r="L345">
        <v>32.700000000000003</v>
      </c>
      <c r="M345">
        <v>6</v>
      </c>
      <c r="N345">
        <v>2.9499999999999999E-3</v>
      </c>
      <c r="O345">
        <v>3.21</v>
      </c>
      <c r="P345" t="s">
        <v>49</v>
      </c>
      <c r="Q345" t="s">
        <v>27</v>
      </c>
      <c r="R345" t="s">
        <v>1682</v>
      </c>
      <c r="S345" s="1">
        <f>VLOOKUP($B345,traits_by_species_Mar2019!$A$2:$T$437,5,FALSE)</f>
        <v>104.33809650000001</v>
      </c>
      <c r="T345" s="1">
        <f>VLOOKUP($B345,traits_by_species_Mar2019!$A$2:$T$437,6,FALSE)</f>
        <v>0.14070381500000001</v>
      </c>
      <c r="U345" s="1">
        <f>VLOOKUP($B345,traits_by_species_Mar2019!$A$2:$T$437,7,FALSE)</f>
        <v>6417.4517759999999</v>
      </c>
      <c r="V345" s="1">
        <f>VLOOKUP($B345,traits_by_species_Mar2019!$A$2:$T$437,8,FALSE)</f>
        <v>15.87432149</v>
      </c>
      <c r="W345" s="1">
        <f>VLOOKUP($B345,traits_by_species_Mar2019!$A$2:$T$437,9,FALSE)</f>
        <v>7.81621934</v>
      </c>
      <c r="X345" s="1">
        <f>VLOOKUP($B345,traits_by_species_Mar2019!$A$2:$T$437,10,FALSE)</f>
        <v>0.25420649099999998</v>
      </c>
      <c r="Y345" s="1">
        <f>VLOOKUP($B345,traits_by_species_Mar2019!$A$2:$T$437,11,FALSE)</f>
        <v>69.101218970000005</v>
      </c>
      <c r="Z345" s="1">
        <f>VLOOKUP($B345,traits_by_species_Mar2019!$A$2:$T$437,12,FALSE)</f>
        <v>14.06143674</v>
      </c>
      <c r="AA345" s="3">
        <f>VLOOKUP($B345,traits_by_species_Mar2019!$A$2:$T$437,13,FALSE)</f>
        <v>35</v>
      </c>
      <c r="AB345" s="1" t="str">
        <f>VLOOKUP($B345,traits_by_species_Mar2019!$A$2:$T$437,14,FALSE)</f>
        <v>Bathydemersal</v>
      </c>
      <c r="AC345" s="1" t="str">
        <f>VLOOKUP($B345,traits_by_species_Mar2019!$A$2:$T$437,15,FALSE)</f>
        <v>Iberian pygmy skate</v>
      </c>
      <c r="AD345" s="1">
        <f>VLOOKUP($B345,traits_by_species_Mar2019!$A$2:$T$437,16,FALSE)</f>
        <v>0</v>
      </c>
      <c r="AE345" s="1" t="str">
        <f>VLOOKUP($B345,traits_by_species_Mar2019!$A$2:$T$437,17,FALSE)</f>
        <v>Demersal</v>
      </c>
      <c r="AF345" s="1" t="str">
        <f>VLOOKUP($B345,traits_by_species_Mar2019!$A$2:$T$437,18,FALSE)</f>
        <v>Rajiformes</v>
      </c>
      <c r="AG345" s="1" t="str">
        <f>VLOOKUP($B345,traits_by_species_Mar2019!$A$2:$T$437,19,FALSE)</f>
        <v>Elasmobranchii</v>
      </c>
      <c r="AH345" s="1" t="str">
        <f>VLOOKUP($B345,traits_by_species_Mar2019!$A$2:$T$437,20,FALSE)</f>
        <v>Demersal</v>
      </c>
      <c r="AI345" s="1">
        <f>IF(ISNA(VLOOKUP($B345,traits_by_species_Mar2019!$A$2:$T$437,13,FALSE)),L345,VLOOKUP($B345,traits_by_species_Mar2019!$A$2:$T$437,13,FALSE))</f>
        <v>35</v>
      </c>
    </row>
    <row r="346" spans="1:35" hidden="1" x14ac:dyDescent="0.25">
      <c r="A346">
        <v>127383</v>
      </c>
      <c r="B346" t="s">
        <v>1087</v>
      </c>
      <c r="C346" t="s">
        <v>1088</v>
      </c>
      <c r="D346" t="s">
        <v>19</v>
      </c>
      <c r="E346" t="s">
        <v>20</v>
      </c>
      <c r="F346" t="s">
        <v>21</v>
      </c>
      <c r="G346" t="s">
        <v>599</v>
      </c>
      <c r="H346" t="s">
        <v>600</v>
      </c>
      <c r="I346" t="s">
        <v>1089</v>
      </c>
      <c r="J346" t="s">
        <v>33</v>
      </c>
      <c r="K346" t="s">
        <v>1090</v>
      </c>
      <c r="L346">
        <v>15</v>
      </c>
      <c r="M346">
        <v>2.19</v>
      </c>
      <c r="N346">
        <v>2.0000000000000001E-4</v>
      </c>
      <c r="O346">
        <v>2.7490000000000001</v>
      </c>
      <c r="P346" t="s">
        <v>1091</v>
      </c>
      <c r="Q346" t="s">
        <v>27</v>
      </c>
      <c r="R346" t="s">
        <v>1682</v>
      </c>
      <c r="S346" s="1">
        <f>VLOOKUP($B346,traits_by_species_Mar2019!$A$2:$T$437,5,FALSE)</f>
        <v>17.111355</v>
      </c>
      <c r="T346" s="1">
        <f>VLOOKUP($B346,traits_by_species_Mar2019!$A$2:$T$437,6,FALSE)</f>
        <v>0.94352751499999998</v>
      </c>
      <c r="U346" s="1">
        <f>VLOOKUP($B346,traits_by_species_Mar2019!$A$2:$T$437,7,FALSE)</f>
        <v>8.7697204810000002</v>
      </c>
      <c r="V346" s="1">
        <f>VLOOKUP($B346,traits_by_species_Mar2019!$A$2:$T$437,8,FALSE)</f>
        <v>4.0110323259999996</v>
      </c>
      <c r="W346" s="1">
        <f>VLOOKUP($B346,traits_by_species_Mar2019!$A$2:$T$437,9,FALSE)</f>
        <v>0.91132800400000002</v>
      </c>
      <c r="X346" s="1">
        <f>VLOOKUP($B346,traits_by_species_Mar2019!$A$2:$T$437,10,FALSE)</f>
        <v>1.007535678</v>
      </c>
      <c r="Y346" s="1">
        <f>VLOOKUP($B346,traits_by_species_Mar2019!$A$2:$T$437,11,FALSE)</f>
        <v>10.18855864</v>
      </c>
      <c r="Z346" s="1">
        <f>VLOOKUP($B346,traits_by_species_Mar2019!$A$2:$T$437,12,FALSE)</f>
        <v>14.25436187</v>
      </c>
      <c r="AA346" s="3">
        <f>VLOOKUP($B346,traits_by_species_Mar2019!$A$2:$T$437,13,FALSE)</f>
        <v>13</v>
      </c>
      <c r="AB346" s="1" t="str">
        <f>VLOOKUP($B346,traits_by_species_Mar2019!$A$2:$T$437,14,FALSE)</f>
        <v>Demersal</v>
      </c>
      <c r="AC346" s="1" t="str">
        <f>VLOOKUP($B346,traits_by_species_Mar2019!$A$2:$T$437,15,FALSE)</f>
        <v>Worm pipefish</v>
      </c>
      <c r="AD346" s="1">
        <f>VLOOKUP($B346,traits_by_species_Mar2019!$A$2:$T$437,16,FALSE)</f>
        <v>0</v>
      </c>
      <c r="AE346" s="1" t="str">
        <f>VLOOKUP($B346,traits_by_species_Mar2019!$A$2:$T$437,17,FALSE)</f>
        <v>Demersal</v>
      </c>
      <c r="AF346" s="1" t="str">
        <f>VLOOKUP($B346,traits_by_species_Mar2019!$A$2:$T$437,18,FALSE)</f>
        <v>Syngnathiformes</v>
      </c>
      <c r="AG346" s="1" t="str">
        <f>VLOOKUP($B346,traits_by_species_Mar2019!$A$2:$T$437,19,FALSE)</f>
        <v>Other</v>
      </c>
      <c r="AH346" s="1" t="str">
        <f>VLOOKUP($B346,traits_by_species_Mar2019!$A$2:$T$437,20,FALSE)</f>
        <v>Demersal</v>
      </c>
      <c r="AI346" s="1">
        <f>IF(ISNA(VLOOKUP($B346,traits_by_species_Mar2019!$A$2:$T$437,13,FALSE)),L346,VLOOKUP($B346,traits_by_species_Mar2019!$A$2:$T$437,13,FALSE))</f>
        <v>13</v>
      </c>
    </row>
    <row r="347" spans="1:35" hidden="1" x14ac:dyDescent="0.25">
      <c r="A347">
        <v>127385</v>
      </c>
      <c r="B347" t="s">
        <v>1092</v>
      </c>
      <c r="C347" t="s">
        <v>51</v>
      </c>
      <c r="D347" t="s">
        <v>19</v>
      </c>
      <c r="E347" t="s">
        <v>20</v>
      </c>
      <c r="F347" t="s">
        <v>21</v>
      </c>
      <c r="G347" t="s">
        <v>599</v>
      </c>
      <c r="H347" t="s">
        <v>600</v>
      </c>
      <c r="I347" t="s">
        <v>1089</v>
      </c>
      <c r="J347" t="s">
        <v>33</v>
      </c>
      <c r="K347" t="s">
        <v>1093</v>
      </c>
      <c r="L347">
        <v>29</v>
      </c>
      <c r="M347">
        <v>2.5299999999999998</v>
      </c>
      <c r="N347">
        <v>2.0000000000000001E-4</v>
      </c>
      <c r="O347">
        <v>2.7490000000000001</v>
      </c>
      <c r="P347" t="s">
        <v>35</v>
      </c>
      <c r="Q347" t="s">
        <v>27</v>
      </c>
      <c r="R347" t="s">
        <v>1682</v>
      </c>
      <c r="S347" s="1">
        <f>VLOOKUP($B347,traits_by_species_Mar2019!$A$2:$T$437,5,FALSE)</f>
        <v>16.059020960000002</v>
      </c>
      <c r="T347" s="1">
        <f>VLOOKUP($B347,traits_by_species_Mar2019!$A$2:$T$437,6,FALSE)</f>
        <v>0.92544017999999995</v>
      </c>
      <c r="U347" s="1">
        <f>VLOOKUP($B347,traits_by_species_Mar2019!$A$2:$T$437,7,FALSE)</f>
        <v>6.5831018370000001</v>
      </c>
      <c r="V347" s="1">
        <f>VLOOKUP($B347,traits_by_species_Mar2019!$A$2:$T$437,8,FALSE)</f>
        <v>4.1254700340000001</v>
      </c>
      <c r="W347" s="1">
        <f>VLOOKUP($B347,traits_by_species_Mar2019!$A$2:$T$437,9,FALSE)</f>
        <v>0.93537900699999998</v>
      </c>
      <c r="X347" s="1">
        <f>VLOOKUP($B347,traits_by_species_Mar2019!$A$2:$T$437,10,FALSE)</f>
        <v>0.952714328</v>
      </c>
      <c r="Y347" s="1">
        <f>VLOOKUP($B347,traits_by_species_Mar2019!$A$2:$T$437,11,FALSE)</f>
        <v>9.8125281760000007</v>
      </c>
      <c r="Z347" s="1">
        <f>VLOOKUP($B347,traits_by_species_Mar2019!$A$2:$T$437,12,FALSE)</f>
        <v>10.872570229999999</v>
      </c>
      <c r="AA347" s="3">
        <f>VLOOKUP($B347,traits_by_species_Mar2019!$A$2:$T$437,13,FALSE)</f>
        <v>40</v>
      </c>
      <c r="AB347" s="1" t="str">
        <f>VLOOKUP($B347,traits_by_species_Mar2019!$A$2:$T$437,14,FALSE)</f>
        <v>Demersal</v>
      </c>
      <c r="AC347" s="1" t="str">
        <f>VLOOKUP($B347,traits_by_species_Mar2019!$A$2:$T$437,15,FALSE)</f>
        <v>Straight-nosed pipefish</v>
      </c>
      <c r="AD347" s="1" t="str">
        <f>VLOOKUP($B347,traits_by_species_Mar2019!$A$2:$T$437,16,FALSE)</f>
        <v>Demersal</v>
      </c>
      <c r="AE347" s="1" t="str">
        <f>VLOOKUP($B347,traits_by_species_Mar2019!$A$2:$T$437,17,FALSE)</f>
        <v>Demersal</v>
      </c>
      <c r="AF347" s="1" t="str">
        <f>VLOOKUP($B347,traits_by_species_Mar2019!$A$2:$T$437,18,FALSE)</f>
        <v>Syngnathiformes</v>
      </c>
      <c r="AG347" s="1" t="str">
        <f>VLOOKUP($B347,traits_by_species_Mar2019!$A$2:$T$437,19,FALSE)</f>
        <v>Other</v>
      </c>
      <c r="AH347" s="1" t="str">
        <f>VLOOKUP($B347,traits_by_species_Mar2019!$A$2:$T$437,20,FALSE)</f>
        <v>Demersal</v>
      </c>
      <c r="AI347" s="1">
        <f>IF(ISNA(VLOOKUP($B347,traits_by_species_Mar2019!$A$2:$T$437,13,FALSE)),L347,VLOOKUP($B347,traits_by_species_Mar2019!$A$2:$T$437,13,FALSE))</f>
        <v>40</v>
      </c>
    </row>
    <row r="348" spans="1:35" hidden="1" x14ac:dyDescent="0.25">
      <c r="A348">
        <v>126865</v>
      </c>
      <c r="B348" t="s">
        <v>1094</v>
      </c>
      <c r="C348" t="s">
        <v>1095</v>
      </c>
      <c r="D348" t="s">
        <v>19</v>
      </c>
      <c r="E348" t="s">
        <v>20</v>
      </c>
      <c r="F348" t="s">
        <v>21</v>
      </c>
      <c r="G348" t="s">
        <v>30</v>
      </c>
      <c r="H348" t="s">
        <v>1096</v>
      </c>
      <c r="I348" t="s">
        <v>1097</v>
      </c>
      <c r="J348" t="s">
        <v>33</v>
      </c>
      <c r="K348" t="s">
        <v>1098</v>
      </c>
      <c r="L348">
        <v>130</v>
      </c>
      <c r="M348">
        <v>2.2599999999999998</v>
      </c>
      <c r="N348">
        <v>3.98E-3</v>
      </c>
      <c r="O348">
        <v>3.11</v>
      </c>
      <c r="P348" t="s">
        <v>49</v>
      </c>
      <c r="Q348" t="s">
        <v>27</v>
      </c>
      <c r="R348" t="s">
        <v>1682</v>
      </c>
      <c r="S348" s="1">
        <f>VLOOKUP($B348,traits_by_species_Mar2019!$A$2:$T$437,5,FALSE)</f>
        <v>52.001958199999997</v>
      </c>
      <c r="T348" s="1">
        <f>VLOOKUP($B348,traits_by_species_Mar2019!$A$2:$T$437,6,FALSE)</f>
        <v>0.27619250400000001</v>
      </c>
      <c r="U348" s="1">
        <f>VLOOKUP($B348,traits_by_species_Mar2019!$A$2:$T$437,7,FALSE)</f>
        <v>1046.3941649999999</v>
      </c>
      <c r="V348" s="1">
        <f>VLOOKUP($B348,traits_by_species_Mar2019!$A$2:$T$437,8,FALSE)</f>
        <v>12.189347010000001</v>
      </c>
      <c r="W348" s="1">
        <f>VLOOKUP($B348,traits_by_species_Mar2019!$A$2:$T$437,9,FALSE)</f>
        <v>2.9409013289999999</v>
      </c>
      <c r="X348" s="1">
        <f>VLOOKUP($B348,traits_by_species_Mar2019!$A$2:$T$437,10,FALSE)</f>
        <v>0.42259773299999998</v>
      </c>
      <c r="Y348" s="1">
        <f>VLOOKUP($B348,traits_by_species_Mar2019!$A$2:$T$437,11,FALSE)</f>
        <v>28.539051579999999</v>
      </c>
      <c r="Z348" s="1">
        <f>VLOOKUP($B348,traits_by_species_Mar2019!$A$2:$T$437,12,FALSE)</f>
        <v>17.006307750000001</v>
      </c>
      <c r="AA348" s="3">
        <f>VLOOKUP($B348,traits_by_species_Mar2019!$A$2:$T$437,13,FALSE)</f>
        <v>75</v>
      </c>
      <c r="AB348" s="1" t="str">
        <f>VLOOKUP($B348,traits_by_species_Mar2019!$A$2:$T$437,14,FALSE)</f>
        <v>Benthopelagic</v>
      </c>
      <c r="AC348" s="1" t="str">
        <f>VLOOKUP($B348,traits_by_species_Mar2019!$A$2:$T$437,15,FALSE)</f>
        <v>Black gemfish</v>
      </c>
      <c r="AD348" s="1">
        <f>VLOOKUP($B348,traits_by_species_Mar2019!$A$2:$T$437,16,FALSE)</f>
        <v>0</v>
      </c>
      <c r="AE348" s="1" t="str">
        <f>VLOOKUP($B348,traits_by_species_Mar2019!$A$2:$T$437,17,FALSE)</f>
        <v>Demersal</v>
      </c>
      <c r="AF348" s="1" t="str">
        <f>VLOOKUP($B348,traits_by_species_Mar2019!$A$2:$T$437,18,FALSE)</f>
        <v>Perciformes</v>
      </c>
      <c r="AG348" s="1" t="str">
        <f>VLOOKUP($B348,traits_by_species_Mar2019!$A$2:$T$437,19,FALSE)</f>
        <v>Other</v>
      </c>
      <c r="AH348" s="1" t="str">
        <f>VLOOKUP($B348,traits_by_species_Mar2019!$A$2:$T$437,20,FALSE)</f>
        <v>Demersal</v>
      </c>
      <c r="AI348" s="1">
        <f>IF(ISNA(VLOOKUP($B348,traits_by_species_Mar2019!$A$2:$T$437,13,FALSE)),L348,VLOOKUP($B348,traits_by_species_Mar2019!$A$2:$T$437,13,FALSE))</f>
        <v>75</v>
      </c>
    </row>
    <row r="349" spans="1:35" hidden="1" x14ac:dyDescent="0.25">
      <c r="A349">
        <v>126292</v>
      </c>
      <c r="B349" t="s">
        <v>1099</v>
      </c>
      <c r="C349" t="s">
        <v>1100</v>
      </c>
      <c r="D349" t="s">
        <v>19</v>
      </c>
      <c r="E349" t="s">
        <v>20</v>
      </c>
      <c r="F349" t="s">
        <v>21</v>
      </c>
      <c r="G349" t="s">
        <v>105</v>
      </c>
      <c r="H349" t="s">
        <v>1101</v>
      </c>
      <c r="I349" t="s">
        <v>1102</v>
      </c>
      <c r="J349" t="s">
        <v>33</v>
      </c>
      <c r="K349" t="s">
        <v>1103</v>
      </c>
      <c r="L349">
        <v>59.8</v>
      </c>
      <c r="M349">
        <v>6.85</v>
      </c>
      <c r="N349">
        <v>1.0200000000000001E-3</v>
      </c>
      <c r="O349">
        <v>3.06</v>
      </c>
      <c r="P349" t="s">
        <v>210</v>
      </c>
      <c r="Q349" t="s">
        <v>27</v>
      </c>
      <c r="R349" t="s">
        <v>1695</v>
      </c>
      <c r="S349" s="1">
        <f>VLOOKUP($B349,traits_by_species_Mar2019!$A$2:$T$437,5,FALSE)</f>
        <v>76.68788782</v>
      </c>
      <c r="T349" s="1">
        <f>VLOOKUP($B349,traits_by_species_Mar2019!$A$2:$T$437,6,FALSE)</f>
        <v>0.18596533000000001</v>
      </c>
      <c r="U349" s="1">
        <f>VLOOKUP($B349,traits_by_species_Mar2019!$A$2:$T$437,7,FALSE)</f>
        <v>2535.509802</v>
      </c>
      <c r="V349" s="1">
        <f>VLOOKUP($B349,traits_by_species_Mar2019!$A$2:$T$437,8,FALSE)</f>
        <v>12.85846315</v>
      </c>
      <c r="W349" s="1">
        <f>VLOOKUP($B349,traits_by_species_Mar2019!$A$2:$T$437,9,FALSE)</f>
        <v>3.8630985830000002</v>
      </c>
      <c r="X349" s="1">
        <f>VLOOKUP($B349,traits_by_species_Mar2019!$A$2:$T$437,10,FALSE)</f>
        <v>0.325239852</v>
      </c>
      <c r="Y349" s="1">
        <f>VLOOKUP($B349,traits_by_species_Mar2019!$A$2:$T$437,11,FALSE)</f>
        <v>39.472806300000002</v>
      </c>
      <c r="Z349" s="1">
        <f>VLOOKUP($B349,traits_by_species_Mar2019!$A$2:$T$437,12,FALSE)</f>
        <v>11.84452303</v>
      </c>
      <c r="AA349" s="3">
        <f>VLOOKUP($B349,traits_by_species_Mar2019!$A$2:$T$437,13,FALSE)</f>
        <v>46</v>
      </c>
      <c r="AB349" s="1" t="str">
        <f>VLOOKUP($B349,traits_by_species_Mar2019!$A$2:$T$437,14,FALSE)</f>
        <v>Bathypelagic</v>
      </c>
      <c r="AC349" s="1" t="str">
        <f>VLOOKUP($B349,traits_by_species_Mar2019!$A$2:$T$437,15,FALSE)</f>
        <v>Duckbill oceanic eel</v>
      </c>
      <c r="AD349" s="1">
        <f>VLOOKUP($B349,traits_by_species_Mar2019!$A$2:$T$437,16,FALSE)</f>
        <v>0</v>
      </c>
      <c r="AE349" s="1" t="str">
        <f>VLOOKUP($B349,traits_by_species_Mar2019!$A$2:$T$437,17,FALSE)</f>
        <v>Demersal</v>
      </c>
      <c r="AF349" s="1" t="str">
        <f>VLOOKUP($B349,traits_by_species_Mar2019!$A$2:$T$437,18,FALSE)</f>
        <v>Anguilliformes</v>
      </c>
      <c r="AG349" s="1" t="str">
        <f>VLOOKUP($B349,traits_by_species_Mar2019!$A$2:$T$437,19,FALSE)</f>
        <v>Other</v>
      </c>
      <c r="AH349" s="1" t="str">
        <f>VLOOKUP($B349,traits_by_species_Mar2019!$A$2:$T$437,20,FALSE)</f>
        <v>Pelagic</v>
      </c>
      <c r="AI349" s="1">
        <f>IF(ISNA(VLOOKUP($B349,traits_by_species_Mar2019!$A$2:$T$437,13,FALSE)),L349,VLOOKUP($B349,traits_by_species_Mar2019!$A$2:$T$437,13,FALSE))</f>
        <v>46</v>
      </c>
    </row>
    <row r="350" spans="1:35" hidden="1" x14ac:dyDescent="0.25">
      <c r="A350">
        <v>126308</v>
      </c>
      <c r="B350" t="s">
        <v>1104</v>
      </c>
      <c r="C350" t="s">
        <v>109</v>
      </c>
      <c r="D350" t="s">
        <v>19</v>
      </c>
      <c r="E350" t="s">
        <v>20</v>
      </c>
      <c r="F350" t="s">
        <v>21</v>
      </c>
      <c r="G350" t="s">
        <v>105</v>
      </c>
      <c r="H350" t="s">
        <v>636</v>
      </c>
      <c r="I350" t="s">
        <v>1105</v>
      </c>
      <c r="J350" t="s">
        <v>33</v>
      </c>
      <c r="K350" t="s">
        <v>1106</v>
      </c>
      <c r="L350">
        <v>77.3</v>
      </c>
      <c r="M350">
        <v>7.15</v>
      </c>
      <c r="N350">
        <v>8.0999999999999996E-4</v>
      </c>
      <c r="O350">
        <v>3.02</v>
      </c>
      <c r="P350" t="s">
        <v>49</v>
      </c>
      <c r="Q350" t="s">
        <v>27</v>
      </c>
      <c r="R350" t="s">
        <v>1682</v>
      </c>
      <c r="S350" s="1">
        <f>VLOOKUP($B350,traits_by_species_Mar2019!$A$2:$T$437,5,FALSE)</f>
        <v>72.99330569</v>
      </c>
      <c r="T350" s="1">
        <f>VLOOKUP($B350,traits_by_species_Mar2019!$A$2:$T$437,6,FALSE)</f>
        <v>0.20629445599999999</v>
      </c>
      <c r="U350" s="1">
        <f>VLOOKUP($B350,traits_by_species_Mar2019!$A$2:$T$437,7,FALSE)</f>
        <v>2009.118565</v>
      </c>
      <c r="V350" s="1">
        <f>VLOOKUP($B350,traits_by_species_Mar2019!$A$2:$T$437,8,FALSE)</f>
        <v>12.113373409999999</v>
      </c>
      <c r="W350" s="1">
        <f>VLOOKUP($B350,traits_by_species_Mar2019!$A$2:$T$437,9,FALSE)</f>
        <v>3.6102084090000002</v>
      </c>
      <c r="X350" s="1">
        <f>VLOOKUP($B350,traits_by_species_Mar2019!$A$2:$T$437,10,FALSE)</f>
        <v>0.34301195000000001</v>
      </c>
      <c r="Y350" s="1">
        <f>VLOOKUP($B350,traits_by_species_Mar2019!$A$2:$T$437,11,FALSE)</f>
        <v>38.53892681</v>
      </c>
      <c r="Z350" s="1">
        <f>VLOOKUP($B350,traits_by_species_Mar2019!$A$2:$T$437,12,FALSE)</f>
        <v>9.8191616360000005</v>
      </c>
      <c r="AA350" s="3">
        <f>VLOOKUP($B350,traits_by_species_Mar2019!$A$2:$T$437,13,FALSE)</f>
        <v>60</v>
      </c>
      <c r="AB350" s="1" t="str">
        <f>VLOOKUP($B350,traits_by_species_Mar2019!$A$2:$T$437,14,FALSE)</f>
        <v>Bathydemersal</v>
      </c>
      <c r="AC350" s="1" t="str">
        <f>VLOOKUP($B350,traits_by_species_Mar2019!$A$2:$T$437,15,FALSE)</f>
        <v>Blackfin scorcerer</v>
      </c>
      <c r="AD350" s="1">
        <f>VLOOKUP($B350,traits_by_species_Mar2019!$A$2:$T$437,16,FALSE)</f>
        <v>0</v>
      </c>
      <c r="AE350" s="1" t="str">
        <f>VLOOKUP($B350,traits_by_species_Mar2019!$A$2:$T$437,17,FALSE)</f>
        <v>Demersal</v>
      </c>
      <c r="AF350" s="1" t="str">
        <f>VLOOKUP($B350,traits_by_species_Mar2019!$A$2:$T$437,18,FALSE)</f>
        <v>Anguilliformes</v>
      </c>
      <c r="AG350" s="1" t="str">
        <f>VLOOKUP($B350,traits_by_species_Mar2019!$A$2:$T$437,19,FALSE)</f>
        <v>Other</v>
      </c>
      <c r="AH350" s="1" t="str">
        <f>VLOOKUP($B350,traits_by_species_Mar2019!$A$2:$T$437,20,FALSE)</f>
        <v>Demersal</v>
      </c>
      <c r="AI350" s="1">
        <f>IF(ISNA(VLOOKUP($B350,traits_by_species_Mar2019!$A$2:$T$437,13,FALSE)),L350,VLOOKUP($B350,traits_by_species_Mar2019!$A$2:$T$437,13,FALSE))</f>
        <v>60</v>
      </c>
    </row>
    <row r="351" spans="1:35" hidden="1" x14ac:dyDescent="0.25">
      <c r="A351">
        <v>125754</v>
      </c>
      <c r="B351" t="s">
        <v>1107</v>
      </c>
      <c r="C351" t="s">
        <v>1108</v>
      </c>
      <c r="D351" t="s">
        <v>19</v>
      </c>
      <c r="E351" t="s">
        <v>20</v>
      </c>
      <c r="F351" t="s">
        <v>21</v>
      </c>
      <c r="G351" t="s">
        <v>268</v>
      </c>
      <c r="H351" t="s">
        <v>420</v>
      </c>
      <c r="I351" t="s">
        <v>1107</v>
      </c>
      <c r="J351" t="s">
        <v>24</v>
      </c>
      <c r="K351" t="s">
        <v>1109</v>
      </c>
      <c r="L351">
        <v>40</v>
      </c>
      <c r="M351">
        <v>0</v>
      </c>
      <c r="N351">
        <v>2.1700959999999998E-3</v>
      </c>
      <c r="O351">
        <v>3.117667</v>
      </c>
      <c r="P351" t="s">
        <v>61</v>
      </c>
      <c r="Q351" t="s">
        <v>27</v>
      </c>
      <c r="R351" t="s">
        <v>1682</v>
      </c>
      <c r="S351" s="1">
        <f>VLOOKUP($B351,traits_by_species_Mar2019!$A$2:$T$437,5,FALSE)</f>
        <v>24.97865234</v>
      </c>
      <c r="T351" s="1">
        <f>VLOOKUP($B351,traits_by_species_Mar2019!$A$2:$T$437,6,FALSE)</f>
        <v>2.028049158</v>
      </c>
      <c r="U351" s="1">
        <f>VLOOKUP($B351,traits_by_species_Mar2019!$A$2:$T$437,7,FALSE)</f>
        <v>411.04156870000003</v>
      </c>
      <c r="V351" s="1">
        <f>VLOOKUP($B351,traits_by_species_Mar2019!$A$2:$T$437,8,FALSE)</f>
        <v>5.8786442240000003</v>
      </c>
      <c r="W351" s="1">
        <f>VLOOKUP($B351,traits_by_species_Mar2019!$A$2:$T$437,9,FALSE)</f>
        <v>1.137615738</v>
      </c>
      <c r="X351" s="1">
        <f>VLOOKUP($B351,traits_by_species_Mar2019!$A$2:$T$437,10,FALSE)</f>
        <v>1.627238776</v>
      </c>
      <c r="Y351" s="1">
        <f>VLOOKUP($B351,traits_by_species_Mar2019!$A$2:$T$437,11,FALSE)</f>
        <v>20.982528840000001</v>
      </c>
      <c r="Z351" s="1">
        <f>VLOOKUP($B351,traits_by_species_Mar2019!$A$2:$T$437,12,FALSE)</f>
        <v>25.320883500000001</v>
      </c>
      <c r="AA351" s="3">
        <f>VLOOKUP($B351,traits_by_species_Mar2019!$A$2:$T$437,13,FALSE)</f>
        <v>11</v>
      </c>
      <c r="AB351" s="1" t="str">
        <f>VLOOKUP($B351,traits_by_species_Mar2019!$A$2:$T$437,14,FALSE)</f>
        <v>Benthopelagic</v>
      </c>
      <c r="AC351" s="1" t="str">
        <f>VLOOKUP($B351,traits_by_species_Mar2019!$A$2:$T$437,15,FALSE)</f>
        <v>Rattails</v>
      </c>
      <c r="AD351" s="1">
        <f>VLOOKUP($B351,traits_by_species_Mar2019!$A$2:$T$437,16,FALSE)</f>
        <v>0</v>
      </c>
      <c r="AE351" s="1" t="str">
        <f>VLOOKUP($B351,traits_by_species_Mar2019!$A$2:$T$437,17,FALSE)</f>
        <v>Demersal</v>
      </c>
      <c r="AF351" s="1" t="str">
        <f>VLOOKUP($B351,traits_by_species_Mar2019!$A$2:$T$437,18,FALSE)</f>
        <v>Gadiformes</v>
      </c>
      <c r="AG351" s="1" t="str">
        <f>VLOOKUP($B351,traits_by_species_Mar2019!$A$2:$T$437,19,FALSE)</f>
        <v>Gadiformes</v>
      </c>
      <c r="AH351" s="1" t="str">
        <f>VLOOKUP($B351,traits_by_species_Mar2019!$A$2:$T$437,20,FALSE)</f>
        <v>Demersal</v>
      </c>
      <c r="AI351" s="1">
        <f>IF(ISNA(VLOOKUP($B351,traits_by_species_Mar2019!$A$2:$T$437,13,FALSE)),L351,VLOOKUP($B351,traits_by_species_Mar2019!$A$2:$T$437,13,FALSE))</f>
        <v>11</v>
      </c>
    </row>
    <row r="352" spans="1:35" hidden="1" x14ac:dyDescent="0.25">
      <c r="A352">
        <v>126473</v>
      </c>
      <c r="B352" t="s">
        <v>1110</v>
      </c>
      <c r="C352" t="s">
        <v>1111</v>
      </c>
      <c r="D352" t="s">
        <v>19</v>
      </c>
      <c r="E352" t="s">
        <v>20</v>
      </c>
      <c r="F352" t="s">
        <v>21</v>
      </c>
      <c r="G352" t="s">
        <v>268</v>
      </c>
      <c r="H352" t="s">
        <v>420</v>
      </c>
      <c r="I352" t="s">
        <v>1107</v>
      </c>
      <c r="J352" t="s">
        <v>33</v>
      </c>
      <c r="K352" t="s">
        <v>1112</v>
      </c>
      <c r="L352">
        <v>36</v>
      </c>
      <c r="M352">
        <v>1.75</v>
      </c>
      <c r="N352">
        <v>3.7599999999999999E-3</v>
      </c>
      <c r="O352">
        <v>3</v>
      </c>
      <c r="P352" t="s">
        <v>35</v>
      </c>
      <c r="Q352" t="s">
        <v>27</v>
      </c>
      <c r="R352" t="s">
        <v>1682</v>
      </c>
      <c r="S352" s="1">
        <f>VLOOKUP($B352,traits_by_species_Mar2019!$A$2:$T$437,5,FALSE)</f>
        <v>40.278118769999999</v>
      </c>
      <c r="T352" s="1">
        <f>VLOOKUP($B352,traits_by_species_Mar2019!$A$2:$T$437,6,FALSE)</f>
        <v>0.165908203</v>
      </c>
      <c r="U352" s="1">
        <f>VLOOKUP($B352,traits_by_species_Mar2019!$A$2:$T$437,7,FALSE)</f>
        <v>441.94490939999997</v>
      </c>
      <c r="V352" s="1">
        <f>VLOOKUP($B352,traits_by_species_Mar2019!$A$2:$T$437,8,FALSE)</f>
        <v>19.93211823</v>
      </c>
      <c r="W352" s="1">
        <f>VLOOKUP($B352,traits_by_species_Mar2019!$A$2:$T$437,9,FALSE)</f>
        <v>5.6695185129999999</v>
      </c>
      <c r="X352" s="1">
        <f>VLOOKUP($B352,traits_by_species_Mar2019!$A$2:$T$437,10,FALSE)</f>
        <v>0.28144296400000002</v>
      </c>
      <c r="Y352" s="1">
        <f>VLOOKUP($B352,traits_by_species_Mar2019!$A$2:$T$437,11,FALSE)</f>
        <v>24.649250940000002</v>
      </c>
      <c r="Z352" s="1">
        <f>VLOOKUP($B352,traits_by_species_Mar2019!$A$2:$T$437,12,FALSE)</f>
        <v>13.425640319999999</v>
      </c>
      <c r="AA352" s="3">
        <f>VLOOKUP($B352,traits_by_species_Mar2019!$A$2:$T$437,13,FALSE)</f>
        <v>49</v>
      </c>
      <c r="AB352" s="1" t="str">
        <f>VLOOKUP($B352,traits_by_species_Mar2019!$A$2:$T$437,14,FALSE)</f>
        <v>Benthopelagic</v>
      </c>
      <c r="AC352" s="1" t="str">
        <f>VLOOKUP($B352,traits_by_species_Mar2019!$A$2:$T$437,15,FALSE)</f>
        <v>Common Atlantic Grenadier</v>
      </c>
      <c r="AD352" s="1">
        <f>VLOOKUP($B352,traits_by_species_Mar2019!$A$2:$T$437,16,FALSE)</f>
        <v>0</v>
      </c>
      <c r="AE352" s="1" t="str">
        <f>VLOOKUP($B352,traits_by_species_Mar2019!$A$2:$T$437,17,FALSE)</f>
        <v>Demersal</v>
      </c>
      <c r="AF352" s="1" t="str">
        <f>VLOOKUP($B352,traits_by_species_Mar2019!$A$2:$T$437,18,FALSE)</f>
        <v>Gadiformes</v>
      </c>
      <c r="AG352" s="1" t="str">
        <f>VLOOKUP($B352,traits_by_species_Mar2019!$A$2:$T$437,19,FALSE)</f>
        <v>Gadiformes</v>
      </c>
      <c r="AH352" s="1" t="str">
        <f>VLOOKUP($B352,traits_by_species_Mar2019!$A$2:$T$437,20,FALSE)</f>
        <v>Demersal</v>
      </c>
      <c r="AI352" s="1">
        <f>IF(ISNA(VLOOKUP($B352,traits_by_species_Mar2019!$A$2:$T$437,13,FALSE)),L352,VLOOKUP($B352,traits_by_species_Mar2019!$A$2:$T$437,13,FALSE))</f>
        <v>49</v>
      </c>
    </row>
    <row r="353" spans="1:35" hidden="1" x14ac:dyDescent="0.25">
      <c r="A353">
        <v>183289</v>
      </c>
      <c r="B353" t="s">
        <v>1113</v>
      </c>
      <c r="C353" t="s">
        <v>1114</v>
      </c>
      <c r="D353" t="s">
        <v>19</v>
      </c>
      <c r="E353" t="s">
        <v>20</v>
      </c>
      <c r="F353" t="s">
        <v>21</v>
      </c>
      <c r="G353" t="s">
        <v>268</v>
      </c>
      <c r="H353" t="s">
        <v>420</v>
      </c>
      <c r="I353" t="s">
        <v>1107</v>
      </c>
      <c r="J353" t="s">
        <v>33</v>
      </c>
      <c r="K353" t="s">
        <v>885</v>
      </c>
      <c r="L353">
        <v>40</v>
      </c>
      <c r="M353">
        <v>0</v>
      </c>
      <c r="N353">
        <v>3.0200000000000001E-3</v>
      </c>
      <c r="O353">
        <v>3.12</v>
      </c>
      <c r="P353" t="s">
        <v>49</v>
      </c>
      <c r="Q353" t="s">
        <v>27</v>
      </c>
      <c r="R353" t="s">
        <v>27</v>
      </c>
      <c r="S353" s="1" t="s">
        <v>25</v>
      </c>
      <c r="T353" s="1" t="s">
        <v>25</v>
      </c>
      <c r="U353" s="1" t="s">
        <v>25</v>
      </c>
      <c r="V353" s="1" t="s">
        <v>25</v>
      </c>
      <c r="W353" s="1" t="s">
        <v>25</v>
      </c>
      <c r="X353" s="1" t="s">
        <v>25</v>
      </c>
      <c r="Y353" s="1" t="s">
        <v>25</v>
      </c>
      <c r="Z353" s="1" t="s">
        <v>25</v>
      </c>
      <c r="AA353" s="1" t="s">
        <v>25</v>
      </c>
      <c r="AB353" s="1" t="s">
        <v>25</v>
      </c>
      <c r="AC353" s="1" t="s">
        <v>25</v>
      </c>
      <c r="AD353" s="1" t="s">
        <v>25</v>
      </c>
      <c r="AE353" s="1" t="s">
        <v>25</v>
      </c>
      <c r="AF353" s="1" t="s">
        <v>25</v>
      </c>
      <c r="AG353" s="1" t="s">
        <v>25</v>
      </c>
      <c r="AH353" s="1" t="s">
        <v>25</v>
      </c>
      <c r="AI353" s="1" t="s">
        <v>25</v>
      </c>
    </row>
    <row r="354" spans="1:35" hidden="1" x14ac:dyDescent="0.25">
      <c r="A354">
        <v>126475</v>
      </c>
      <c r="B354" t="s">
        <v>1115</v>
      </c>
      <c r="C354" t="s">
        <v>1116</v>
      </c>
      <c r="D354" t="s">
        <v>19</v>
      </c>
      <c r="E354" t="s">
        <v>20</v>
      </c>
      <c r="F354" t="s">
        <v>21</v>
      </c>
      <c r="G354" t="s">
        <v>268</v>
      </c>
      <c r="H354" t="s">
        <v>420</v>
      </c>
      <c r="I354" t="s">
        <v>1107</v>
      </c>
      <c r="J354" t="s">
        <v>33</v>
      </c>
      <c r="K354" t="s">
        <v>1117</v>
      </c>
      <c r="L354">
        <v>36</v>
      </c>
      <c r="M354">
        <v>2.16</v>
      </c>
      <c r="N354">
        <v>8.9999999999999998E-4</v>
      </c>
      <c r="O354">
        <v>3.2330000000000001</v>
      </c>
      <c r="P354" t="s">
        <v>35</v>
      </c>
      <c r="Q354" t="s">
        <v>27</v>
      </c>
      <c r="R354" t="s">
        <v>1695</v>
      </c>
      <c r="S354" s="1">
        <f>VLOOKUP($B354,traits_by_species_Mar2019!$A$2:$T$437,5,FALSE)</f>
        <v>31.54520041</v>
      </c>
      <c r="T354" s="1">
        <f>VLOOKUP($B354,traits_by_species_Mar2019!$A$2:$T$437,6,FALSE)</f>
        <v>0.151636563</v>
      </c>
      <c r="U354" s="1">
        <f>VLOOKUP($B354,traits_by_species_Mar2019!$A$2:$T$437,7,FALSE)</f>
        <v>246.9743119</v>
      </c>
      <c r="V354" s="1">
        <f>VLOOKUP($B354,traits_by_species_Mar2019!$A$2:$T$437,8,FALSE)</f>
        <v>20.07951353</v>
      </c>
      <c r="W354" s="1">
        <f>VLOOKUP($B354,traits_by_species_Mar2019!$A$2:$T$437,9,FALSE)</f>
        <v>5.7796975469999996</v>
      </c>
      <c r="X354" s="1">
        <f>VLOOKUP($B354,traits_by_species_Mar2019!$A$2:$T$437,10,FALSE)</f>
        <v>0.28040577100000003</v>
      </c>
      <c r="Y354" s="1">
        <f>VLOOKUP($B354,traits_by_species_Mar2019!$A$2:$T$437,11,FALSE)</f>
        <v>19.229897560000001</v>
      </c>
      <c r="Z354" s="1">
        <f>VLOOKUP($B354,traits_by_species_Mar2019!$A$2:$T$437,12,FALSE)</f>
        <v>14.72805574</v>
      </c>
      <c r="AA354" s="3">
        <f>VLOOKUP($B354,traits_by_species_Mar2019!$A$2:$T$437,13,FALSE)</f>
        <v>18</v>
      </c>
      <c r="AB354" s="1" t="str">
        <f>VLOOKUP($B354,traits_by_species_Mar2019!$A$2:$T$437,14,FALSE)</f>
        <v>Bathypelagic</v>
      </c>
      <c r="AC354" s="1" t="str">
        <f>VLOOKUP($B354,traits_by_species_Mar2019!$A$2:$T$437,15,FALSE)</f>
        <v>Roughtip grenadier</v>
      </c>
      <c r="AD354" s="1">
        <f>VLOOKUP($B354,traits_by_species_Mar2019!$A$2:$T$437,16,FALSE)</f>
        <v>0</v>
      </c>
      <c r="AE354" s="1" t="str">
        <f>VLOOKUP($B354,traits_by_species_Mar2019!$A$2:$T$437,17,FALSE)</f>
        <v>Demersal</v>
      </c>
      <c r="AF354" s="1" t="str">
        <f>VLOOKUP($B354,traits_by_species_Mar2019!$A$2:$T$437,18,FALSE)</f>
        <v>Gadiformes</v>
      </c>
      <c r="AG354" s="1" t="str">
        <f>VLOOKUP($B354,traits_by_species_Mar2019!$A$2:$T$437,19,FALSE)</f>
        <v>Gadiformes</v>
      </c>
      <c r="AH354" s="1" t="str">
        <f>VLOOKUP($B354,traits_by_species_Mar2019!$A$2:$T$437,20,FALSE)</f>
        <v>Pelagic</v>
      </c>
      <c r="AI354" s="1">
        <f>IF(ISNA(VLOOKUP($B354,traits_by_species_Mar2019!$A$2:$T$437,13,FALSE)),L354,VLOOKUP($B354,traits_by_species_Mar2019!$A$2:$T$437,13,FALSE))</f>
        <v>18</v>
      </c>
    </row>
    <row r="355" spans="1:35" hidden="1" x14ac:dyDescent="0.25">
      <c r="A355">
        <v>125501</v>
      </c>
      <c r="B355" t="s">
        <v>1118</v>
      </c>
      <c r="C355" t="s">
        <v>109</v>
      </c>
      <c r="D355" t="s">
        <v>19</v>
      </c>
      <c r="E355" t="s">
        <v>20</v>
      </c>
      <c r="F355" t="s">
        <v>21</v>
      </c>
      <c r="G355" t="s">
        <v>1119</v>
      </c>
      <c r="H355" t="s">
        <v>1118</v>
      </c>
      <c r="I355">
        <v>0</v>
      </c>
      <c r="J355" t="s">
        <v>60</v>
      </c>
      <c r="K355" t="s">
        <v>25</v>
      </c>
      <c r="L355">
        <v>26</v>
      </c>
      <c r="M355">
        <v>0</v>
      </c>
      <c r="N355">
        <v>1.1063449999999999E-3</v>
      </c>
      <c r="O355">
        <v>3.06</v>
      </c>
      <c r="P355" t="s">
        <v>61</v>
      </c>
      <c r="Q355" t="s">
        <v>27</v>
      </c>
      <c r="R355" t="s">
        <v>1695</v>
      </c>
      <c r="S355" s="7">
        <f>S356</f>
        <v>33.7236805</v>
      </c>
      <c r="T355" s="7">
        <f t="shared" ref="T355:AI355" si="94">T356</f>
        <v>0.34673891200000001</v>
      </c>
      <c r="U355" s="7">
        <f t="shared" si="94"/>
        <v>327.83083490000001</v>
      </c>
      <c r="V355" s="7">
        <f t="shared" si="94"/>
        <v>7.6229395440000003</v>
      </c>
      <c r="W355" s="7">
        <f t="shared" si="94"/>
        <v>2.2239212579999998</v>
      </c>
      <c r="X355" s="7">
        <f t="shared" si="94"/>
        <v>0.61634455799999999</v>
      </c>
      <c r="Y355" s="7">
        <f t="shared" si="94"/>
        <v>18.815438100000001</v>
      </c>
      <c r="Z355" s="7">
        <f t="shared" si="94"/>
        <v>16.50669439</v>
      </c>
      <c r="AA355" s="7">
        <f t="shared" si="94"/>
        <v>35</v>
      </c>
      <c r="AB355" s="7" t="str">
        <f t="shared" si="94"/>
        <v>Bathypelagic</v>
      </c>
      <c r="AC355" s="7" t="str">
        <f t="shared" si="94"/>
        <v>Shortfin spiny eel</v>
      </c>
      <c r="AD355" s="7">
        <f t="shared" si="94"/>
        <v>0</v>
      </c>
      <c r="AE355" s="7" t="str">
        <f t="shared" si="94"/>
        <v>Demersal</v>
      </c>
      <c r="AF355" s="7" t="str">
        <f t="shared" si="94"/>
        <v>Notacanthiformes</v>
      </c>
      <c r="AG355" s="7" t="str">
        <f t="shared" si="94"/>
        <v>Other</v>
      </c>
      <c r="AH355" s="7" t="str">
        <f t="shared" si="94"/>
        <v>Pelagic</v>
      </c>
      <c r="AI355" s="7">
        <f t="shared" si="94"/>
        <v>35</v>
      </c>
    </row>
    <row r="356" spans="1:35" hidden="1" x14ac:dyDescent="0.25">
      <c r="A356">
        <v>126642</v>
      </c>
      <c r="B356" t="s">
        <v>1120</v>
      </c>
      <c r="C356" t="s">
        <v>1121</v>
      </c>
      <c r="D356" t="s">
        <v>19</v>
      </c>
      <c r="E356" t="s">
        <v>20</v>
      </c>
      <c r="F356" t="s">
        <v>21</v>
      </c>
      <c r="G356" t="s">
        <v>1119</v>
      </c>
      <c r="H356" t="s">
        <v>1118</v>
      </c>
      <c r="I356" t="s">
        <v>1122</v>
      </c>
      <c r="J356" t="s">
        <v>33</v>
      </c>
      <c r="K356" t="s">
        <v>1123</v>
      </c>
      <c r="L356">
        <v>26</v>
      </c>
      <c r="M356">
        <v>1.88</v>
      </c>
      <c r="N356">
        <v>1.1999999999999999E-3</v>
      </c>
      <c r="O356">
        <v>3.06</v>
      </c>
      <c r="P356" t="s">
        <v>35</v>
      </c>
      <c r="Q356" t="s">
        <v>27</v>
      </c>
      <c r="R356" t="s">
        <v>1695</v>
      </c>
      <c r="S356" s="1">
        <f>VLOOKUP($B356,traits_by_species_Mar2019!$A$2:$T$437,5,FALSE)</f>
        <v>33.7236805</v>
      </c>
      <c r="T356" s="1">
        <f>VLOOKUP($B356,traits_by_species_Mar2019!$A$2:$T$437,6,FALSE)</f>
        <v>0.34673891200000001</v>
      </c>
      <c r="U356" s="1">
        <f>VLOOKUP($B356,traits_by_species_Mar2019!$A$2:$T$437,7,FALSE)</f>
        <v>327.83083490000001</v>
      </c>
      <c r="V356" s="1">
        <f>VLOOKUP($B356,traits_by_species_Mar2019!$A$2:$T$437,8,FALSE)</f>
        <v>7.6229395440000003</v>
      </c>
      <c r="W356" s="1">
        <f>VLOOKUP($B356,traits_by_species_Mar2019!$A$2:$T$437,9,FALSE)</f>
        <v>2.2239212579999998</v>
      </c>
      <c r="X356" s="1">
        <f>VLOOKUP($B356,traits_by_species_Mar2019!$A$2:$T$437,10,FALSE)</f>
        <v>0.61634455799999999</v>
      </c>
      <c r="Y356" s="1">
        <f>VLOOKUP($B356,traits_by_species_Mar2019!$A$2:$T$437,11,FALSE)</f>
        <v>18.815438100000001</v>
      </c>
      <c r="Z356" s="1">
        <f>VLOOKUP($B356,traits_by_species_Mar2019!$A$2:$T$437,12,FALSE)</f>
        <v>16.50669439</v>
      </c>
      <c r="AA356" s="3">
        <f>VLOOKUP($B356,traits_by_species_Mar2019!$A$2:$T$437,13,FALSE)</f>
        <v>35</v>
      </c>
      <c r="AB356" s="1" t="str">
        <f>VLOOKUP($B356,traits_by_species_Mar2019!$A$2:$T$437,14,FALSE)</f>
        <v>Bathypelagic</v>
      </c>
      <c r="AC356" s="1" t="str">
        <f>VLOOKUP($B356,traits_by_species_Mar2019!$A$2:$T$437,15,FALSE)</f>
        <v>Shortfin spiny eel</v>
      </c>
      <c r="AD356" s="1">
        <f>VLOOKUP($B356,traits_by_species_Mar2019!$A$2:$T$437,16,FALSE)</f>
        <v>0</v>
      </c>
      <c r="AE356" s="1" t="str">
        <f>VLOOKUP($B356,traits_by_species_Mar2019!$A$2:$T$437,17,FALSE)</f>
        <v>Demersal</v>
      </c>
      <c r="AF356" s="1" t="str">
        <f>VLOOKUP($B356,traits_by_species_Mar2019!$A$2:$T$437,18,FALSE)</f>
        <v>Notacanthiformes</v>
      </c>
      <c r="AG356" s="1" t="str">
        <f>VLOOKUP($B356,traits_by_species_Mar2019!$A$2:$T$437,19,FALSE)</f>
        <v>Other</v>
      </c>
      <c r="AH356" s="1" t="str">
        <f>VLOOKUP($B356,traits_by_species_Mar2019!$A$2:$T$437,20,FALSE)</f>
        <v>Pelagic</v>
      </c>
      <c r="AI356" s="1">
        <f>IF(ISNA(VLOOKUP($B356,traits_by_species_Mar2019!$A$2:$T$437,13,FALSE)),L356,VLOOKUP($B356,traits_by_species_Mar2019!$A$2:$T$437,13,FALSE))</f>
        <v>35</v>
      </c>
    </row>
    <row r="357" spans="1:35" hidden="1" x14ac:dyDescent="0.25">
      <c r="A357">
        <v>125831</v>
      </c>
      <c r="B357" t="s">
        <v>1124</v>
      </c>
      <c r="C357" t="s">
        <v>1125</v>
      </c>
      <c r="D357" t="s">
        <v>19</v>
      </c>
      <c r="E357" t="s">
        <v>20</v>
      </c>
      <c r="F357" t="s">
        <v>21</v>
      </c>
      <c r="G357" t="s">
        <v>226</v>
      </c>
      <c r="H357" t="s">
        <v>227</v>
      </c>
      <c r="I357" t="s">
        <v>1124</v>
      </c>
      <c r="J357" t="s">
        <v>24</v>
      </c>
      <c r="K357" t="s">
        <v>25</v>
      </c>
      <c r="L357">
        <v>10.6</v>
      </c>
      <c r="M357">
        <v>0</v>
      </c>
      <c r="N357">
        <v>1.161034E-2</v>
      </c>
      <c r="O357">
        <v>3</v>
      </c>
      <c r="P357" t="s">
        <v>61</v>
      </c>
      <c r="Q357" t="s">
        <v>27</v>
      </c>
      <c r="R357" t="s">
        <v>1695</v>
      </c>
      <c r="S357" s="1">
        <f>VLOOKUP($B357,traits_by_species_Mar2019!$A$2:$T$437,5,FALSE)</f>
        <v>24.97865234</v>
      </c>
      <c r="T357" s="1">
        <f>VLOOKUP($B357,traits_by_species_Mar2019!$A$2:$T$437,6,FALSE)</f>
        <v>2.028049158</v>
      </c>
      <c r="U357" s="1">
        <f>VLOOKUP($B357,traits_by_species_Mar2019!$A$2:$T$437,7,FALSE)</f>
        <v>411.04156870000003</v>
      </c>
      <c r="V357" s="1">
        <f>VLOOKUP($B357,traits_by_species_Mar2019!$A$2:$T$437,8,FALSE)</f>
        <v>5.8786442240000003</v>
      </c>
      <c r="W357" s="1">
        <f>VLOOKUP($B357,traits_by_species_Mar2019!$A$2:$T$437,9,FALSE)</f>
        <v>1.137615738</v>
      </c>
      <c r="X357" s="1">
        <f>VLOOKUP($B357,traits_by_species_Mar2019!$A$2:$T$437,10,FALSE)</f>
        <v>1.627238776</v>
      </c>
      <c r="Y357" s="1">
        <f>VLOOKUP($B357,traits_by_species_Mar2019!$A$2:$T$437,11,FALSE)</f>
        <v>20.982528840000001</v>
      </c>
      <c r="Z357" s="1">
        <f>VLOOKUP($B357,traits_by_species_Mar2019!$A$2:$T$437,12,FALSE)</f>
        <v>25.320883500000001</v>
      </c>
      <c r="AA357" s="3">
        <f>VLOOKUP($B357,traits_by_species_Mar2019!$A$2:$T$437,13,FALSE)</f>
        <v>15</v>
      </c>
      <c r="AB357" s="1" t="str">
        <f>VLOOKUP($B357,traits_by_species_Mar2019!$A$2:$T$437,14,FALSE)</f>
        <v>Pelagic</v>
      </c>
      <c r="AC357" s="1" t="str">
        <f>VLOOKUP($B357,traits_by_species_Mar2019!$A$2:$T$437,15,FALSE)</f>
        <v>Lanternfishes</v>
      </c>
      <c r="AD357" s="1">
        <f>VLOOKUP($B357,traits_by_species_Mar2019!$A$2:$T$437,16,FALSE)</f>
        <v>0</v>
      </c>
      <c r="AE357" s="1" t="str">
        <f>VLOOKUP($B357,traits_by_species_Mar2019!$A$2:$T$437,17,FALSE)</f>
        <v>Pelagic</v>
      </c>
      <c r="AF357" s="1" t="str">
        <f>VLOOKUP($B357,traits_by_species_Mar2019!$A$2:$T$437,18,FALSE)</f>
        <v>Myctophiformes</v>
      </c>
      <c r="AG357" s="1" t="str">
        <f>VLOOKUP($B357,traits_by_species_Mar2019!$A$2:$T$437,19,FALSE)</f>
        <v>Other</v>
      </c>
      <c r="AH357" s="1" t="str">
        <f>VLOOKUP($B357,traits_by_species_Mar2019!$A$2:$T$437,20,FALSE)</f>
        <v>Pelagic</v>
      </c>
      <c r="AI357" s="1">
        <f>IF(ISNA(VLOOKUP($B357,traits_by_species_Mar2019!$A$2:$T$437,13,FALSE)),L357,VLOOKUP($B357,traits_by_species_Mar2019!$A$2:$T$437,13,FALSE))</f>
        <v>15</v>
      </c>
    </row>
    <row r="358" spans="1:35" hidden="1" x14ac:dyDescent="0.25">
      <c r="A358">
        <v>158915</v>
      </c>
      <c r="B358" t="s">
        <v>1126</v>
      </c>
      <c r="C358" t="s">
        <v>1127</v>
      </c>
      <c r="D358" t="s">
        <v>19</v>
      </c>
      <c r="E358" t="s">
        <v>20</v>
      </c>
      <c r="F358" t="s">
        <v>21</v>
      </c>
      <c r="G358" t="s">
        <v>226</v>
      </c>
      <c r="H358" t="s">
        <v>227</v>
      </c>
      <c r="I358" t="s">
        <v>1124</v>
      </c>
      <c r="J358" t="s">
        <v>33</v>
      </c>
      <c r="K358" t="s">
        <v>513</v>
      </c>
      <c r="L358">
        <v>10.6</v>
      </c>
      <c r="M358">
        <v>1.62</v>
      </c>
      <c r="N358">
        <v>1.3480000000000001E-2</v>
      </c>
      <c r="O358">
        <v>3</v>
      </c>
      <c r="P358" t="s">
        <v>35</v>
      </c>
      <c r="Q358" t="s">
        <v>27</v>
      </c>
      <c r="R358" t="s">
        <v>1695</v>
      </c>
      <c r="S358" s="1">
        <f>VLOOKUP($B358,traits_by_species_Mar2019!$A$2:$T$437,5,FALSE)</f>
        <v>12.879743939999999</v>
      </c>
      <c r="T358" s="1">
        <f>VLOOKUP($B358,traits_by_species_Mar2019!$A$2:$T$437,6,FALSE)</f>
        <v>0.50108662599999998</v>
      </c>
      <c r="U358" s="1">
        <f>VLOOKUP($B358,traits_by_species_Mar2019!$A$2:$T$437,7,FALSE)</f>
        <v>32.139500669999997</v>
      </c>
      <c r="V358" s="1">
        <f>VLOOKUP($B358,traits_by_species_Mar2019!$A$2:$T$437,8,FALSE)</f>
        <v>5.0175029179999999</v>
      </c>
      <c r="W358" s="1">
        <f>VLOOKUP($B358,traits_by_species_Mar2019!$A$2:$T$437,9,FALSE)</f>
        <v>1.587333664</v>
      </c>
      <c r="X358" s="1">
        <f>VLOOKUP($B358,traits_by_species_Mar2019!$A$2:$T$437,10,FALSE)</f>
        <v>1.0479534930000001</v>
      </c>
      <c r="Y358" s="1">
        <f>VLOOKUP($B358,traits_by_species_Mar2019!$A$2:$T$437,11,FALSE)</f>
        <v>8.2221957529999994</v>
      </c>
      <c r="Z358" s="1">
        <f>VLOOKUP($B358,traits_by_species_Mar2019!$A$2:$T$437,12,FALSE)</f>
        <v>9.0224562529999996</v>
      </c>
      <c r="AA358" s="3">
        <f>VLOOKUP($B358,traits_by_species_Mar2019!$A$2:$T$437,13,FALSE)</f>
        <v>5</v>
      </c>
      <c r="AB358" s="1" t="str">
        <f>VLOOKUP($B358,traits_by_species_Mar2019!$A$2:$T$437,14,FALSE)</f>
        <v>Pelagic</v>
      </c>
      <c r="AC358" s="1" t="str">
        <f>VLOOKUP($B358,traits_by_species_Mar2019!$A$2:$T$437,15,FALSE)</f>
        <v>Lanternfishes</v>
      </c>
      <c r="AD358" s="1">
        <f>VLOOKUP($B358,traits_by_species_Mar2019!$A$2:$T$437,16,FALSE)</f>
        <v>0</v>
      </c>
      <c r="AE358" s="1" t="str">
        <f>VLOOKUP($B358,traits_by_species_Mar2019!$A$2:$T$437,17,FALSE)</f>
        <v>Pelagic</v>
      </c>
      <c r="AF358" s="1" t="str">
        <f>VLOOKUP($B358,traits_by_species_Mar2019!$A$2:$T$437,18,FALSE)</f>
        <v>Myctophiformes</v>
      </c>
      <c r="AG358" s="1" t="str">
        <f>VLOOKUP($B358,traits_by_species_Mar2019!$A$2:$T$437,19,FALSE)</f>
        <v>Other</v>
      </c>
      <c r="AH358" s="1" t="str">
        <f>VLOOKUP($B358,traits_by_species_Mar2019!$A$2:$T$437,20,FALSE)</f>
        <v>Pelagic</v>
      </c>
      <c r="AI358" s="1">
        <f>IF(ISNA(VLOOKUP($B358,traits_by_species_Mar2019!$A$2:$T$437,13,FALSE)),L358,VLOOKUP($B358,traits_by_species_Mar2019!$A$2:$T$437,13,FALSE))</f>
        <v>5</v>
      </c>
    </row>
    <row r="359" spans="1:35" hidden="1" x14ac:dyDescent="0.25">
      <c r="A359">
        <v>272728</v>
      </c>
      <c r="B359" t="s">
        <v>1128</v>
      </c>
      <c r="C359" t="s">
        <v>1129</v>
      </c>
      <c r="D359" t="s">
        <v>19</v>
      </c>
      <c r="E359" t="s">
        <v>20</v>
      </c>
      <c r="F359" t="s">
        <v>21</v>
      </c>
      <c r="G359" t="s">
        <v>226</v>
      </c>
      <c r="H359" t="s">
        <v>227</v>
      </c>
      <c r="I359" t="s">
        <v>1124</v>
      </c>
      <c r="J359" t="s">
        <v>33</v>
      </c>
      <c r="K359" t="s">
        <v>1130</v>
      </c>
      <c r="L359">
        <v>14.3</v>
      </c>
      <c r="M359">
        <v>1.72</v>
      </c>
      <c r="N359">
        <v>0.01</v>
      </c>
      <c r="O359">
        <v>3</v>
      </c>
      <c r="P359" t="s">
        <v>35</v>
      </c>
      <c r="Q359" t="s">
        <v>27</v>
      </c>
      <c r="R359" t="s">
        <v>1695</v>
      </c>
      <c r="S359" s="1">
        <f>VLOOKUP($B359,traits_by_species_Mar2019!$A$2:$T$437,5,FALSE)</f>
        <v>15.02841935</v>
      </c>
      <c r="T359" s="1">
        <f>VLOOKUP($B359,traits_by_species_Mar2019!$A$2:$T$437,6,FALSE)</f>
        <v>0.36378221300000002</v>
      </c>
      <c r="U359" s="1">
        <f>VLOOKUP($B359,traits_by_species_Mar2019!$A$2:$T$437,7,FALSE)</f>
        <v>43.016537479999997</v>
      </c>
      <c r="V359" s="1">
        <f>VLOOKUP($B359,traits_by_species_Mar2019!$A$2:$T$437,8,FALSE)</f>
        <v>6.0784470019999999</v>
      </c>
      <c r="W359" s="1">
        <f>VLOOKUP($B359,traits_by_species_Mar2019!$A$2:$T$437,9,FALSE)</f>
        <v>1.9512490810000001</v>
      </c>
      <c r="X359" s="1">
        <f>VLOOKUP($B359,traits_by_species_Mar2019!$A$2:$T$437,10,FALSE)</f>
        <v>0.83258117799999998</v>
      </c>
      <c r="Y359" s="1">
        <f>VLOOKUP($B359,traits_by_species_Mar2019!$A$2:$T$437,11,FALSE)</f>
        <v>8.9683100600000003</v>
      </c>
      <c r="Z359" s="1">
        <f>VLOOKUP($B359,traits_by_species_Mar2019!$A$2:$T$437,12,FALSE)</f>
        <v>10.87018806</v>
      </c>
      <c r="AA359" s="3">
        <f>VLOOKUP($B359,traits_by_species_Mar2019!$A$2:$T$437,13,FALSE)</f>
        <v>17</v>
      </c>
      <c r="AB359" s="1" t="str">
        <f>VLOOKUP($B359,traits_by_species_Mar2019!$A$2:$T$437,14,FALSE)</f>
        <v>Pelagic</v>
      </c>
      <c r="AC359" s="1" t="str">
        <f>VLOOKUP($B359,traits_by_species_Mar2019!$A$2:$T$437,15,FALSE)</f>
        <v>Lancet fish</v>
      </c>
      <c r="AD359" s="1">
        <f>VLOOKUP($B359,traits_by_species_Mar2019!$A$2:$T$437,16,FALSE)</f>
        <v>0</v>
      </c>
      <c r="AE359" s="1" t="str">
        <f>VLOOKUP($B359,traits_by_species_Mar2019!$A$2:$T$437,17,FALSE)</f>
        <v>Pelagic</v>
      </c>
      <c r="AF359" s="1" t="str">
        <f>VLOOKUP($B359,traits_by_species_Mar2019!$A$2:$T$437,18,FALSE)</f>
        <v>Myctophiformes</v>
      </c>
      <c r="AG359" s="1" t="str">
        <f>VLOOKUP($B359,traits_by_species_Mar2019!$A$2:$T$437,19,FALSE)</f>
        <v>Other</v>
      </c>
      <c r="AH359" s="1" t="str">
        <f>VLOOKUP($B359,traits_by_species_Mar2019!$A$2:$T$437,20,FALSE)</f>
        <v>Pelagic</v>
      </c>
      <c r="AI359" s="1">
        <f>IF(ISNA(VLOOKUP($B359,traits_by_species_Mar2019!$A$2:$T$437,13,FALSE)),L359,VLOOKUP($B359,traits_by_species_Mar2019!$A$2:$T$437,13,FALSE))</f>
        <v>17</v>
      </c>
    </row>
    <row r="360" spans="1:35" hidden="1" x14ac:dyDescent="0.25">
      <c r="A360">
        <v>126316</v>
      </c>
      <c r="B360" t="s">
        <v>1131</v>
      </c>
      <c r="C360" t="s">
        <v>166</v>
      </c>
      <c r="D360" t="s">
        <v>19</v>
      </c>
      <c r="E360" t="s">
        <v>20</v>
      </c>
      <c r="F360" t="s">
        <v>21</v>
      </c>
      <c r="G360" t="s">
        <v>105</v>
      </c>
      <c r="H360" t="s">
        <v>475</v>
      </c>
      <c r="I360" t="s">
        <v>1132</v>
      </c>
      <c r="J360" t="s">
        <v>33</v>
      </c>
      <c r="K360" t="s">
        <v>1133</v>
      </c>
      <c r="L360">
        <v>60</v>
      </c>
      <c r="M360">
        <v>6.86</v>
      </c>
      <c r="N360">
        <v>1.5100000000000001E-3</v>
      </c>
      <c r="O360">
        <v>2.91</v>
      </c>
      <c r="P360" t="s">
        <v>49</v>
      </c>
      <c r="Q360" t="s">
        <v>27</v>
      </c>
      <c r="R360" t="s">
        <v>1682</v>
      </c>
      <c r="S360" s="1">
        <f>VLOOKUP($B360,traits_by_species_Mar2019!$A$2:$T$437,5,FALSE)</f>
        <v>79.078449129999996</v>
      </c>
      <c r="T360" s="1">
        <f>VLOOKUP($B360,traits_by_species_Mar2019!$A$2:$T$437,6,FALSE)</f>
        <v>0.20288083200000001</v>
      </c>
      <c r="U360" s="1">
        <f>VLOOKUP($B360,traits_by_species_Mar2019!$A$2:$T$437,7,FALSE)</f>
        <v>2356.0733249999998</v>
      </c>
      <c r="V360" s="1">
        <f>VLOOKUP($B360,traits_by_species_Mar2019!$A$2:$T$437,8,FALSE)</f>
        <v>12.46392975</v>
      </c>
      <c r="W360" s="1">
        <f>VLOOKUP($B360,traits_by_species_Mar2019!$A$2:$T$437,9,FALSE)</f>
        <v>3.732984112</v>
      </c>
      <c r="X360" s="1">
        <f>VLOOKUP($B360,traits_by_species_Mar2019!$A$2:$T$437,10,FALSE)</f>
        <v>0.32926698900000001</v>
      </c>
      <c r="Y360" s="1">
        <f>VLOOKUP($B360,traits_by_species_Mar2019!$A$2:$T$437,11,FALSE)</f>
        <v>42.039626570000003</v>
      </c>
      <c r="Z360" s="1">
        <f>VLOOKUP($B360,traits_by_species_Mar2019!$A$2:$T$437,12,FALSE)</f>
        <v>7.766333962</v>
      </c>
      <c r="AA360" s="3">
        <f>VLOOKUP($B360,traits_by_species_Mar2019!$A$2:$T$437,13,FALSE)</f>
        <v>55</v>
      </c>
      <c r="AB360" s="1" t="str">
        <f>VLOOKUP($B360,traits_by_species_Mar2019!$A$2:$T$437,14,FALSE)</f>
        <v>Demersal</v>
      </c>
      <c r="AC360" s="1" t="str">
        <f>VLOOKUP($B360,traits_by_species_Mar2019!$A$2:$T$437,15,FALSE)</f>
        <v>Rufus snake-eel</v>
      </c>
      <c r="AD360" s="1">
        <f>VLOOKUP($B360,traits_by_species_Mar2019!$A$2:$T$437,16,FALSE)</f>
        <v>0</v>
      </c>
      <c r="AE360" s="1" t="str">
        <f>VLOOKUP($B360,traits_by_species_Mar2019!$A$2:$T$437,17,FALSE)</f>
        <v>Demersal</v>
      </c>
      <c r="AF360" s="1" t="str">
        <f>VLOOKUP($B360,traits_by_species_Mar2019!$A$2:$T$437,18,FALSE)</f>
        <v>Anguilliformes</v>
      </c>
      <c r="AG360" s="1" t="str">
        <f>VLOOKUP($B360,traits_by_species_Mar2019!$A$2:$T$437,19,FALSE)</f>
        <v>Other</v>
      </c>
      <c r="AH360" s="1" t="str">
        <f>VLOOKUP($B360,traits_by_species_Mar2019!$A$2:$T$437,20,FALSE)</f>
        <v>Demersal</v>
      </c>
      <c r="AI360" s="1">
        <f>IF(ISNA(VLOOKUP($B360,traits_by_species_Mar2019!$A$2:$T$437,13,FALSE)),L360,VLOOKUP($B360,traits_by_species_Mar2019!$A$2:$T$437,13,FALSE))</f>
        <v>55</v>
      </c>
    </row>
    <row r="361" spans="1:35" hidden="1" x14ac:dyDescent="0.25">
      <c r="A361">
        <v>126675</v>
      </c>
      <c r="B361" t="s">
        <v>1134</v>
      </c>
      <c r="C361" t="s">
        <v>37</v>
      </c>
      <c r="D361" t="s">
        <v>19</v>
      </c>
      <c r="E361" t="s">
        <v>20</v>
      </c>
      <c r="F361" t="s">
        <v>21</v>
      </c>
      <c r="G361" t="s">
        <v>206</v>
      </c>
      <c r="H361" t="s">
        <v>1135</v>
      </c>
      <c r="I361" t="s">
        <v>1136</v>
      </c>
      <c r="J361" t="s">
        <v>33</v>
      </c>
      <c r="K361" t="s">
        <v>1137</v>
      </c>
      <c r="L361">
        <v>25</v>
      </c>
      <c r="M361">
        <v>7.38</v>
      </c>
      <c r="N361">
        <v>2.7000000000000001E-3</v>
      </c>
      <c r="O361">
        <v>3.1829999999999998</v>
      </c>
      <c r="P361" t="s">
        <v>35</v>
      </c>
      <c r="Q361" t="s">
        <v>27</v>
      </c>
      <c r="R361" t="s">
        <v>1682</v>
      </c>
      <c r="S361" s="1">
        <f>VLOOKUP($B361,traits_by_species_Mar2019!$A$2:$T$437,5,FALSE)</f>
        <v>58.898396349999999</v>
      </c>
      <c r="T361" s="1">
        <f>VLOOKUP($B361,traits_by_species_Mar2019!$A$2:$T$437,6,FALSE)</f>
        <v>0.22697659000000001</v>
      </c>
      <c r="U361" s="1">
        <f>VLOOKUP($B361,traits_by_species_Mar2019!$A$2:$T$437,7,FALSE)</f>
        <v>1353.3088299999999</v>
      </c>
      <c r="V361" s="1">
        <f>VLOOKUP($B361,traits_by_species_Mar2019!$A$2:$T$437,8,FALSE)</f>
        <v>12.720832209999999</v>
      </c>
      <c r="W361" s="1">
        <f>VLOOKUP($B361,traits_by_species_Mar2019!$A$2:$T$437,9,FALSE)</f>
        <v>3.6855277769999999</v>
      </c>
      <c r="X361" s="1">
        <f>VLOOKUP($B361,traits_by_species_Mar2019!$A$2:$T$437,10,FALSE)</f>
        <v>0.38717366399999997</v>
      </c>
      <c r="Y361" s="1">
        <f>VLOOKUP($B361,traits_by_species_Mar2019!$A$2:$T$437,11,FALSE)</f>
        <v>32.367947639999997</v>
      </c>
      <c r="Z361" s="1">
        <f>VLOOKUP($B361,traits_by_species_Mar2019!$A$2:$T$437,12,FALSE)</f>
        <v>13.29968244</v>
      </c>
      <c r="AA361" s="3">
        <f>VLOOKUP($B361,traits_by_species_Mar2019!$A$2:$T$437,13,FALSE)</f>
        <v>33</v>
      </c>
      <c r="AB361" s="1" t="str">
        <f>VLOOKUP($B361,traits_by_species_Mar2019!$A$2:$T$437,14,FALSE)</f>
        <v>Demersal</v>
      </c>
      <c r="AC361" s="1" t="str">
        <f>VLOOKUP($B361,traits_by_species_Mar2019!$A$2:$T$437,15,FALSE)</f>
        <v>Snake blenny</v>
      </c>
      <c r="AD361" s="1">
        <f>VLOOKUP($B361,traits_by_species_Mar2019!$A$2:$T$437,16,FALSE)</f>
        <v>0</v>
      </c>
      <c r="AE361" s="1" t="str">
        <f>VLOOKUP($B361,traits_by_species_Mar2019!$A$2:$T$437,17,FALSE)</f>
        <v>Demersal</v>
      </c>
      <c r="AF361" s="1" t="str">
        <f>VLOOKUP($B361,traits_by_species_Mar2019!$A$2:$T$437,18,FALSE)</f>
        <v>Ophidiiformes</v>
      </c>
      <c r="AG361" s="1" t="str">
        <f>VLOOKUP($B361,traits_by_species_Mar2019!$A$2:$T$437,19,FALSE)</f>
        <v>Other</v>
      </c>
      <c r="AH361" s="1" t="str">
        <f>VLOOKUP($B361,traits_by_species_Mar2019!$A$2:$T$437,20,FALSE)</f>
        <v>Demersal</v>
      </c>
      <c r="AI361" s="1">
        <f>IF(ISNA(VLOOKUP($B361,traits_by_species_Mar2019!$A$2:$T$437,13,FALSE)),L361,VLOOKUP($B361,traits_by_species_Mar2019!$A$2:$T$437,13,FALSE))</f>
        <v>33</v>
      </c>
    </row>
    <row r="362" spans="1:35" hidden="1" x14ac:dyDescent="0.25">
      <c r="A362">
        <v>126317</v>
      </c>
      <c r="B362" t="s">
        <v>1138</v>
      </c>
      <c r="C362" t="s">
        <v>51</v>
      </c>
      <c r="D362" t="s">
        <v>19</v>
      </c>
      <c r="E362" t="s">
        <v>20</v>
      </c>
      <c r="F362" t="s">
        <v>21</v>
      </c>
      <c r="G362" t="s">
        <v>105</v>
      </c>
      <c r="H362" t="s">
        <v>475</v>
      </c>
      <c r="I362" t="s">
        <v>1139</v>
      </c>
      <c r="J362" t="s">
        <v>33</v>
      </c>
      <c r="K362" t="s">
        <v>1140</v>
      </c>
      <c r="L362">
        <v>250</v>
      </c>
      <c r="M362">
        <v>8.69</v>
      </c>
      <c r="N362">
        <v>5.9999999999999995E-4</v>
      </c>
      <c r="O362">
        <v>2.99</v>
      </c>
      <c r="P362" t="s">
        <v>35</v>
      </c>
      <c r="Q362" t="s">
        <v>27</v>
      </c>
      <c r="R362" t="s">
        <v>1682</v>
      </c>
      <c r="S362" s="1">
        <f>VLOOKUP($B362,traits_by_species_Mar2019!$A$2:$T$437,5,FALSE)</f>
        <v>77.873995890000003</v>
      </c>
      <c r="T362" s="1">
        <f>VLOOKUP($B362,traits_by_species_Mar2019!$A$2:$T$437,6,FALSE)</f>
        <v>0.19423903000000001</v>
      </c>
      <c r="U362" s="1">
        <f>VLOOKUP($B362,traits_by_species_Mar2019!$A$2:$T$437,7,FALSE)</f>
        <v>2444.1454560000002</v>
      </c>
      <c r="V362" s="1">
        <f>VLOOKUP($B362,traits_by_species_Mar2019!$A$2:$T$437,8,FALSE)</f>
        <v>12.65965961</v>
      </c>
      <c r="W362" s="1">
        <f>VLOOKUP($B362,traits_by_species_Mar2019!$A$2:$T$437,9,FALSE)</f>
        <v>3.7974841189999999</v>
      </c>
      <c r="X362" s="1">
        <f>VLOOKUP($B362,traits_by_species_Mar2019!$A$2:$T$437,10,FALSE)</f>
        <v>0.327247226</v>
      </c>
      <c r="Y362" s="1">
        <f>VLOOKUP($B362,traits_by_species_Mar2019!$A$2:$T$437,11,FALSE)</f>
        <v>40.736004180000002</v>
      </c>
      <c r="Z362" s="1">
        <f>VLOOKUP($B362,traits_by_species_Mar2019!$A$2:$T$437,12,FALSE)</f>
        <v>9.8054284949999992</v>
      </c>
      <c r="AA362" s="3">
        <f>VLOOKUP($B362,traits_by_species_Mar2019!$A$2:$T$437,13,FALSE)</f>
        <v>167</v>
      </c>
      <c r="AB362" s="1" t="str">
        <f>VLOOKUP($B362,traits_by_species_Mar2019!$A$2:$T$437,14,FALSE)</f>
        <v>Demersal</v>
      </c>
      <c r="AC362" s="1" t="str">
        <f>VLOOKUP($B362,traits_by_species_Mar2019!$A$2:$T$437,15,FALSE)</f>
        <v>Serpent eel</v>
      </c>
      <c r="AD362" s="1">
        <f>VLOOKUP($B362,traits_by_species_Mar2019!$A$2:$T$437,16,FALSE)</f>
        <v>0</v>
      </c>
      <c r="AE362" s="1" t="str">
        <f>VLOOKUP($B362,traits_by_species_Mar2019!$A$2:$T$437,17,FALSE)</f>
        <v>Demersal</v>
      </c>
      <c r="AF362" s="1" t="str">
        <f>VLOOKUP($B362,traits_by_species_Mar2019!$A$2:$T$437,18,FALSE)</f>
        <v>Anguilliformes</v>
      </c>
      <c r="AG362" s="1" t="str">
        <f>VLOOKUP($B362,traits_by_species_Mar2019!$A$2:$T$437,19,FALSE)</f>
        <v>Other</v>
      </c>
      <c r="AH362" s="1" t="str">
        <f>VLOOKUP($B362,traits_by_species_Mar2019!$A$2:$T$437,20,FALSE)</f>
        <v>Demersal</v>
      </c>
      <c r="AI362" s="1">
        <f>IF(ISNA(VLOOKUP($B362,traits_by_species_Mar2019!$A$2:$T$437,13,FALSE)),L362,VLOOKUP($B362,traits_by_species_Mar2019!$A$2:$T$437,13,FALSE))</f>
        <v>167</v>
      </c>
    </row>
    <row r="363" spans="1:35" hidden="1" x14ac:dyDescent="0.25">
      <c r="A363">
        <v>126733</v>
      </c>
      <c r="B363" t="s">
        <v>1141</v>
      </c>
      <c r="C363" t="s">
        <v>1142</v>
      </c>
      <c r="D363" t="s">
        <v>19</v>
      </c>
      <c r="E363" t="s">
        <v>20</v>
      </c>
      <c r="F363" t="s">
        <v>21</v>
      </c>
      <c r="G363" t="s">
        <v>59</v>
      </c>
      <c r="H363" t="s">
        <v>1143</v>
      </c>
      <c r="I363" t="s">
        <v>1144</v>
      </c>
      <c r="J363" t="s">
        <v>33</v>
      </c>
      <c r="K363" t="s">
        <v>1145</v>
      </c>
      <c r="L363">
        <v>10.5</v>
      </c>
      <c r="M363">
        <v>4.16</v>
      </c>
      <c r="N363">
        <v>1.9949999999999999E-2</v>
      </c>
      <c r="O363">
        <v>3.01</v>
      </c>
      <c r="P363" t="s">
        <v>210</v>
      </c>
      <c r="Q363" t="s">
        <v>27</v>
      </c>
      <c r="R363" t="s">
        <v>1695</v>
      </c>
      <c r="S363" s="1">
        <f>VLOOKUP($B363,traits_by_species_Mar2019!$A$2:$T$437,5,FALSE)</f>
        <v>18.394314829999999</v>
      </c>
      <c r="T363" s="1">
        <f>VLOOKUP($B363,traits_by_species_Mar2019!$A$2:$T$437,6,FALSE)</f>
        <v>0.50749804099999996</v>
      </c>
      <c r="U363" s="1">
        <f>VLOOKUP($B363,traits_by_species_Mar2019!$A$2:$T$437,7,FALSE)</f>
        <v>46.51375324</v>
      </c>
      <c r="V363" s="1">
        <f>VLOOKUP($B363,traits_by_species_Mar2019!$A$2:$T$437,8,FALSE)</f>
        <v>6.3719102999999997</v>
      </c>
      <c r="W363" s="1">
        <f>VLOOKUP($B363,traits_by_species_Mar2019!$A$2:$T$437,9,FALSE)</f>
        <v>2.0902781990000001</v>
      </c>
      <c r="X363" s="1">
        <f>VLOOKUP($B363,traits_by_species_Mar2019!$A$2:$T$437,10,FALSE)</f>
        <v>0.83597228800000001</v>
      </c>
      <c r="Y363" s="1">
        <f>VLOOKUP($B363,traits_by_species_Mar2019!$A$2:$T$437,11,FALSE)</f>
        <v>12.808010230000001</v>
      </c>
      <c r="Z363" s="1">
        <f>VLOOKUP($B363,traits_by_species_Mar2019!$A$2:$T$437,12,FALSE)</f>
        <v>10.18430352</v>
      </c>
      <c r="AA363" s="3">
        <f>VLOOKUP($B363,traits_by_species_Mar2019!$A$2:$T$437,13,FALSE)</f>
        <v>4</v>
      </c>
      <c r="AB363" s="1" t="str">
        <f>VLOOKUP($B363,traits_by_species_Mar2019!$A$2:$T$437,14,FALSE)</f>
        <v>Bathypelagic</v>
      </c>
      <c r="AC363" s="1" t="str">
        <f>VLOOKUP($B363,traits_by_species_Mar2019!$A$2:$T$437,15,FALSE)</f>
        <v>Barrel-eye</v>
      </c>
      <c r="AD363" s="1">
        <f>VLOOKUP($B363,traits_by_species_Mar2019!$A$2:$T$437,16,FALSE)</f>
        <v>0</v>
      </c>
      <c r="AE363" s="1" t="str">
        <f>VLOOKUP($B363,traits_by_species_Mar2019!$A$2:$T$437,17,FALSE)</f>
        <v>Demersal</v>
      </c>
      <c r="AF363" s="1" t="str">
        <f>VLOOKUP($B363,traits_by_species_Mar2019!$A$2:$T$437,18,FALSE)</f>
        <v>Osmeriformes</v>
      </c>
      <c r="AG363" s="1" t="str">
        <f>VLOOKUP($B363,traits_by_species_Mar2019!$A$2:$T$437,19,FALSE)</f>
        <v>Other</v>
      </c>
      <c r="AH363" s="1" t="str">
        <f>VLOOKUP($B363,traits_by_species_Mar2019!$A$2:$T$437,20,FALSE)</f>
        <v>Pelagic</v>
      </c>
      <c r="AI363" s="1">
        <f>IF(ISNA(VLOOKUP($B363,traits_by_species_Mar2019!$A$2:$T$437,13,FALSE)),L363,VLOOKUP($B363,traits_by_species_Mar2019!$A$2:$T$437,13,FALSE))</f>
        <v>4</v>
      </c>
    </row>
    <row r="364" spans="1:35" hidden="1" x14ac:dyDescent="0.25">
      <c r="A364">
        <v>126736</v>
      </c>
      <c r="B364" t="s">
        <v>1146</v>
      </c>
      <c r="C364" t="s">
        <v>51</v>
      </c>
      <c r="D364" t="s">
        <v>19</v>
      </c>
      <c r="E364" t="s">
        <v>20</v>
      </c>
      <c r="F364" t="s">
        <v>21</v>
      </c>
      <c r="G364" t="s">
        <v>59</v>
      </c>
      <c r="H364" t="s">
        <v>1147</v>
      </c>
      <c r="I364" t="s">
        <v>1148</v>
      </c>
      <c r="J364" t="s">
        <v>33</v>
      </c>
      <c r="K364" t="s">
        <v>1149</v>
      </c>
      <c r="L364">
        <v>45</v>
      </c>
      <c r="M364">
        <v>5</v>
      </c>
      <c r="N364">
        <v>3.2000000000000002E-3</v>
      </c>
      <c r="O364">
        <v>3.3</v>
      </c>
      <c r="P364" t="s">
        <v>35</v>
      </c>
      <c r="Q364" t="s">
        <v>27</v>
      </c>
      <c r="R364" t="s">
        <v>1695</v>
      </c>
      <c r="S364" s="1">
        <f>VLOOKUP($B364,traits_by_species_Mar2019!$A$2:$T$437,5,FALSE)</f>
        <v>23.18760821</v>
      </c>
      <c r="T364" s="1">
        <f>VLOOKUP($B364,traits_by_species_Mar2019!$A$2:$T$437,6,FALSE)</f>
        <v>0.33290047</v>
      </c>
      <c r="U364" s="1">
        <f>VLOOKUP($B364,traits_by_species_Mar2019!$A$2:$T$437,7,FALSE)</f>
        <v>69.316890040000004</v>
      </c>
      <c r="V364" s="1">
        <f>VLOOKUP($B364,traits_by_species_Mar2019!$A$2:$T$437,8,FALSE)</f>
        <v>9.2259711039999992</v>
      </c>
      <c r="W364" s="1">
        <f>VLOOKUP($B364,traits_by_species_Mar2019!$A$2:$T$437,9,FALSE)</f>
        <v>3.7405779969999999</v>
      </c>
      <c r="X364" s="1">
        <f>VLOOKUP($B364,traits_by_species_Mar2019!$A$2:$T$437,10,FALSE)</f>
        <v>0.57445457499999997</v>
      </c>
      <c r="Y364" s="1">
        <f>VLOOKUP($B364,traits_by_species_Mar2019!$A$2:$T$437,11,FALSE)</f>
        <v>17.442244729999999</v>
      </c>
      <c r="Z364" s="1">
        <f>VLOOKUP($B364,traits_by_species_Mar2019!$A$2:$T$437,12,FALSE)</f>
        <v>3.7162176850000002</v>
      </c>
      <c r="AA364" s="3">
        <f>VLOOKUP($B364,traits_by_species_Mar2019!$A$2:$T$437,13,FALSE)</f>
        <v>27</v>
      </c>
      <c r="AB364" s="1" t="str">
        <f>VLOOKUP($B364,traits_by_species_Mar2019!$A$2:$T$437,14,FALSE)</f>
        <v>Pelagic</v>
      </c>
      <c r="AC364" s="1" t="str">
        <f>VLOOKUP($B364,traits_by_species_Mar2019!$A$2:$T$437,15,FALSE)</f>
        <v>Smelt</v>
      </c>
      <c r="AD364" s="1">
        <f>VLOOKUP($B364,traits_by_species_Mar2019!$A$2:$T$437,16,FALSE)</f>
        <v>0</v>
      </c>
      <c r="AE364" s="1" t="str">
        <f>VLOOKUP($B364,traits_by_species_Mar2019!$A$2:$T$437,17,FALSE)</f>
        <v>Pelagic</v>
      </c>
      <c r="AF364" s="1" t="str">
        <f>VLOOKUP($B364,traits_by_species_Mar2019!$A$2:$T$437,18,FALSE)</f>
        <v>Osmeriformes</v>
      </c>
      <c r="AG364" s="1" t="str">
        <f>VLOOKUP($B364,traits_by_species_Mar2019!$A$2:$T$437,19,FALSE)</f>
        <v>Other</v>
      </c>
      <c r="AH364" s="1" t="str">
        <f>VLOOKUP($B364,traits_by_species_Mar2019!$A$2:$T$437,20,FALSE)</f>
        <v>Pelagic</v>
      </c>
      <c r="AI364" s="1">
        <f>IF(ISNA(VLOOKUP($B364,traits_by_species_Mar2019!$A$2:$T$437,13,FALSE)),L364,VLOOKUP($B364,traits_by_species_Mar2019!$A$2:$T$437,13,FALSE))</f>
        <v>27</v>
      </c>
    </row>
    <row r="365" spans="1:35" hidden="1" x14ac:dyDescent="0.25">
      <c r="A365">
        <v>105914</v>
      </c>
      <c r="B365" t="s">
        <v>1150</v>
      </c>
      <c r="C365" t="s">
        <v>51</v>
      </c>
      <c r="D365" t="s">
        <v>19</v>
      </c>
      <c r="E365" t="s">
        <v>20</v>
      </c>
      <c r="F365" t="s">
        <v>44</v>
      </c>
      <c r="G365" t="s">
        <v>325</v>
      </c>
      <c r="H365" t="s">
        <v>1151</v>
      </c>
      <c r="I365" t="s">
        <v>1152</v>
      </c>
      <c r="J365" t="s">
        <v>33</v>
      </c>
      <c r="K365" t="s">
        <v>1153</v>
      </c>
      <c r="L365">
        <v>150</v>
      </c>
      <c r="M365">
        <v>22.8</v>
      </c>
      <c r="N365">
        <v>3.8899999999999998E-3</v>
      </c>
      <c r="O365">
        <v>3.12</v>
      </c>
      <c r="P365" t="s">
        <v>210</v>
      </c>
      <c r="Q365" t="s">
        <v>27</v>
      </c>
      <c r="R365" t="s">
        <v>1682</v>
      </c>
      <c r="S365" s="1">
        <f>VLOOKUP($B365,traits_by_species_Mar2019!$A$2:$T$437,5,FALSE)</f>
        <v>117.9278776</v>
      </c>
      <c r="T365" s="1">
        <f>VLOOKUP($B365,traits_by_species_Mar2019!$A$2:$T$437,6,FALSE)</f>
        <v>9.0355229999999995E-2</v>
      </c>
      <c r="U365" s="1">
        <f>VLOOKUP($B365,traits_by_species_Mar2019!$A$2:$T$437,7,FALSE)</f>
        <v>9217.1713650000002</v>
      </c>
      <c r="V365" s="1">
        <f>VLOOKUP($B365,traits_by_species_Mar2019!$A$2:$T$437,8,FALSE)</f>
        <v>28.986861860000001</v>
      </c>
      <c r="W365" s="1">
        <f>VLOOKUP($B365,traits_by_species_Mar2019!$A$2:$T$437,9,FALSE)</f>
        <v>13.396930100000001</v>
      </c>
      <c r="X365" s="1">
        <f>VLOOKUP($B365,traits_by_species_Mar2019!$A$2:$T$437,10,FALSE)</f>
        <v>0.15574365900000001</v>
      </c>
      <c r="Y365" s="1">
        <f>VLOOKUP($B365,traits_by_species_Mar2019!$A$2:$T$437,11,FALSE)</f>
        <v>78.297394159999996</v>
      </c>
      <c r="Z365" s="1">
        <f>VLOOKUP($B365,traits_by_species_Mar2019!$A$2:$T$437,12,FALSE)</f>
        <v>13.216462870000001</v>
      </c>
      <c r="AA365" s="3">
        <f>VLOOKUP($B365,traits_by_species_Mar2019!$A$2:$T$437,13,FALSE)</f>
        <v>61</v>
      </c>
      <c r="AB365" s="1" t="str">
        <f>VLOOKUP($B365,traits_by_species_Mar2019!$A$2:$T$437,14,FALSE)</f>
        <v>Bathydemersal</v>
      </c>
      <c r="AC365" s="1" t="str">
        <f>VLOOKUP($B365,traits_by_species_Mar2019!$A$2:$T$437,15,FALSE)</f>
        <v>Angular roughshark</v>
      </c>
      <c r="AD365" s="1">
        <f>VLOOKUP($B365,traits_by_species_Mar2019!$A$2:$T$437,16,FALSE)</f>
        <v>0</v>
      </c>
      <c r="AE365" s="1" t="str">
        <f>VLOOKUP($B365,traits_by_species_Mar2019!$A$2:$T$437,17,FALSE)</f>
        <v>Demersal</v>
      </c>
      <c r="AF365" s="1" t="str">
        <f>VLOOKUP($B365,traits_by_species_Mar2019!$A$2:$T$437,18,FALSE)</f>
        <v>Squaliformes</v>
      </c>
      <c r="AG365" s="1" t="str">
        <f>VLOOKUP($B365,traits_by_species_Mar2019!$A$2:$T$437,19,FALSE)</f>
        <v>Elasmobranchii</v>
      </c>
      <c r="AH365" s="1" t="str">
        <f>VLOOKUP($B365,traits_by_species_Mar2019!$A$2:$T$437,20,FALSE)</f>
        <v>Demersal</v>
      </c>
      <c r="AI365" s="1">
        <f>IF(ISNA(VLOOKUP($B365,traits_by_species_Mar2019!$A$2:$T$437,13,FALSE)),L365,VLOOKUP($B365,traits_by_species_Mar2019!$A$2:$T$437,13,FALSE))</f>
        <v>61</v>
      </c>
    </row>
    <row r="366" spans="1:35" hidden="1" x14ac:dyDescent="0.25">
      <c r="A366">
        <v>105915</v>
      </c>
      <c r="B366" t="s">
        <v>1154</v>
      </c>
      <c r="C366" t="s">
        <v>1155</v>
      </c>
      <c r="D366" t="s">
        <v>19</v>
      </c>
      <c r="E366" t="s">
        <v>20</v>
      </c>
      <c r="F366" t="s">
        <v>44</v>
      </c>
      <c r="G366" t="s">
        <v>325</v>
      </c>
      <c r="H366" t="s">
        <v>1151</v>
      </c>
      <c r="I366" t="s">
        <v>1152</v>
      </c>
      <c r="J366" t="s">
        <v>33</v>
      </c>
      <c r="K366" t="s">
        <v>1156</v>
      </c>
      <c r="L366">
        <v>120</v>
      </c>
      <c r="M366">
        <v>25</v>
      </c>
      <c r="N366">
        <v>3.8899999999999998E-3</v>
      </c>
      <c r="O366">
        <v>3.12</v>
      </c>
      <c r="P366" t="s">
        <v>210</v>
      </c>
      <c r="Q366" s="51" t="s">
        <v>73</v>
      </c>
      <c r="R366" t="s">
        <v>1682</v>
      </c>
      <c r="S366" s="1">
        <f>VLOOKUP($B366,traits_by_species_Mar2019!$A$2:$T$437,5,FALSE)</f>
        <v>117.9278776</v>
      </c>
      <c r="T366" s="1">
        <f>VLOOKUP($B366,traits_by_species_Mar2019!$A$2:$T$437,6,FALSE)</f>
        <v>9.0355229999999995E-2</v>
      </c>
      <c r="U366" s="1">
        <f>VLOOKUP($B366,traits_by_species_Mar2019!$A$2:$T$437,7,FALSE)</f>
        <v>9217.1713650000002</v>
      </c>
      <c r="V366" s="1">
        <f>VLOOKUP($B366,traits_by_species_Mar2019!$A$2:$T$437,8,FALSE)</f>
        <v>28.986861860000001</v>
      </c>
      <c r="W366" s="1">
        <f>VLOOKUP($B366,traits_by_species_Mar2019!$A$2:$T$437,9,FALSE)</f>
        <v>13.396930100000001</v>
      </c>
      <c r="X366" s="1">
        <f>VLOOKUP($B366,traits_by_species_Mar2019!$A$2:$T$437,10,FALSE)</f>
        <v>0.15574365900000001</v>
      </c>
      <c r="Y366" s="1">
        <f>VLOOKUP($B366,traits_by_species_Mar2019!$A$2:$T$437,11,FALSE)</f>
        <v>78.297394159999996</v>
      </c>
      <c r="Z366" s="1">
        <f>VLOOKUP($B366,traits_by_species_Mar2019!$A$2:$T$437,12,FALSE)</f>
        <v>13.216462870000001</v>
      </c>
      <c r="AA366" s="3">
        <f>VLOOKUP($B366,traits_by_species_Mar2019!$A$2:$T$437,13,FALSE)</f>
        <v>70</v>
      </c>
      <c r="AB366" s="1" t="str">
        <f>VLOOKUP($B366,traits_by_species_Mar2019!$A$2:$T$437,14,FALSE)</f>
        <v>Bathydemersal</v>
      </c>
      <c r="AC366" s="1" t="str">
        <f>VLOOKUP($B366,traits_by_species_Mar2019!$A$2:$T$437,15,FALSE)</f>
        <v>Sailfin roughshark</v>
      </c>
      <c r="AD366" s="1">
        <f>VLOOKUP($B366,traits_by_species_Mar2019!$A$2:$T$437,16,FALSE)</f>
        <v>0</v>
      </c>
      <c r="AE366" s="1" t="str">
        <f>VLOOKUP($B366,traits_by_species_Mar2019!$A$2:$T$437,17,FALSE)</f>
        <v>Demersal</v>
      </c>
      <c r="AF366" s="1" t="str">
        <f>VLOOKUP($B366,traits_by_species_Mar2019!$A$2:$T$437,18,FALSE)</f>
        <v>Squaliformes</v>
      </c>
      <c r="AG366" s="1" t="str">
        <f>VLOOKUP($B366,traits_by_species_Mar2019!$A$2:$T$437,19,FALSE)</f>
        <v>Elasmobranchii</v>
      </c>
      <c r="AH366" s="1" t="str">
        <f>VLOOKUP($B366,traits_by_species_Mar2019!$A$2:$T$437,20,FALSE)</f>
        <v>Demersal</v>
      </c>
      <c r="AI366" s="1">
        <f>IF(ISNA(VLOOKUP($B366,traits_by_species_Mar2019!$A$2:$T$437,13,FALSE)),L366,VLOOKUP($B366,traits_by_species_Mar2019!$A$2:$T$437,13,FALSE))</f>
        <v>70</v>
      </c>
    </row>
    <row r="367" spans="1:35" hidden="1" x14ac:dyDescent="0.25">
      <c r="A367">
        <v>126079</v>
      </c>
      <c r="B367" t="s">
        <v>1157</v>
      </c>
      <c r="C367" t="s">
        <v>504</v>
      </c>
      <c r="D367" t="s">
        <v>19</v>
      </c>
      <c r="E367" t="s">
        <v>20</v>
      </c>
      <c r="F367" t="s">
        <v>21</v>
      </c>
      <c r="G367" t="s">
        <v>30</v>
      </c>
      <c r="H367" t="s">
        <v>248</v>
      </c>
      <c r="I367" t="s">
        <v>1157</v>
      </c>
      <c r="J367" t="s">
        <v>24</v>
      </c>
      <c r="K367" t="s">
        <v>25</v>
      </c>
      <c r="L367">
        <v>70</v>
      </c>
      <c r="M367">
        <v>0</v>
      </c>
      <c r="N367">
        <v>1.3888630000000001E-2</v>
      </c>
      <c r="O367">
        <v>3.0550000000000002</v>
      </c>
      <c r="P367" t="s">
        <v>61</v>
      </c>
      <c r="Q367" t="s">
        <v>27</v>
      </c>
      <c r="R367" t="s">
        <v>1682</v>
      </c>
      <c r="S367" s="7">
        <f>AVERAGE(S368:S371)</f>
        <v>39.531225917500002</v>
      </c>
      <c r="T367" s="7">
        <f t="shared" ref="T367:AA367" si="95">AVERAGE(T368:T371)</f>
        <v>0.21053742524999999</v>
      </c>
      <c r="U367" s="7">
        <f t="shared" si="95"/>
        <v>1052.222892275</v>
      </c>
      <c r="V367" s="7">
        <f t="shared" si="95"/>
        <v>10.9240171865</v>
      </c>
      <c r="W367" s="7">
        <f t="shared" si="95"/>
        <v>2.8444609622499999</v>
      </c>
      <c r="X367" s="7">
        <f t="shared" si="95"/>
        <v>0.38315071174999998</v>
      </c>
      <c r="Y367" s="7">
        <f t="shared" si="95"/>
        <v>19.9440882675</v>
      </c>
      <c r="Z367" s="7">
        <f t="shared" si="95"/>
        <v>18.541765837500002</v>
      </c>
      <c r="AA367" s="7">
        <f t="shared" si="95"/>
        <v>40.75</v>
      </c>
      <c r="AB367" s="7" t="str">
        <f t="shared" ref="AB367:AG367" si="96">AB368</f>
        <v>Benthopelagic</v>
      </c>
      <c r="AC367" s="7" t="s">
        <v>2136</v>
      </c>
      <c r="AD367" s="7">
        <f t="shared" si="96"/>
        <v>0</v>
      </c>
      <c r="AE367" s="7" t="str">
        <f t="shared" si="96"/>
        <v>Demersal</v>
      </c>
      <c r="AF367" s="7" t="str">
        <f t="shared" si="96"/>
        <v>Perciformes</v>
      </c>
      <c r="AG367" s="7" t="str">
        <f t="shared" si="96"/>
        <v>Other</v>
      </c>
      <c r="AH367" s="7" t="str">
        <f>AH368</f>
        <v>Demersal</v>
      </c>
      <c r="AI367" s="7">
        <f t="shared" ref="AI367" si="97">AVERAGE(AI368:AI371)</f>
        <v>40.75</v>
      </c>
    </row>
    <row r="368" spans="1:35" hidden="1" x14ac:dyDescent="0.25">
      <c r="A368">
        <v>127057</v>
      </c>
      <c r="B368" t="s">
        <v>1158</v>
      </c>
      <c r="C368" t="s">
        <v>372</v>
      </c>
      <c r="D368" t="s">
        <v>19</v>
      </c>
      <c r="E368" t="s">
        <v>20</v>
      </c>
      <c r="F368" t="s">
        <v>21</v>
      </c>
      <c r="G368" t="s">
        <v>30</v>
      </c>
      <c r="H368" t="s">
        <v>248</v>
      </c>
      <c r="I368" t="s">
        <v>1157</v>
      </c>
      <c r="J368" t="s">
        <v>33</v>
      </c>
      <c r="K368" t="s">
        <v>1159</v>
      </c>
      <c r="L368">
        <v>36</v>
      </c>
      <c r="M368">
        <v>1.89</v>
      </c>
      <c r="N368">
        <v>1.0500000000000001E-2</v>
      </c>
      <c r="O368">
        <v>3.15</v>
      </c>
      <c r="P368" t="s">
        <v>35</v>
      </c>
      <c r="Q368" t="s">
        <v>27</v>
      </c>
      <c r="R368" t="s">
        <v>1682</v>
      </c>
      <c r="S368" s="1">
        <f>VLOOKUP($B368,traits_by_species_Mar2019!$A$2:$T$437,5,FALSE)</f>
        <v>31.10272608</v>
      </c>
      <c r="T368" s="1">
        <f>VLOOKUP($B368,traits_by_species_Mar2019!$A$2:$T$437,6,FALSE)</f>
        <v>0.242389679</v>
      </c>
      <c r="U368" s="1">
        <f>VLOOKUP($B368,traits_by_species_Mar2019!$A$2:$T$437,7,FALSE)</f>
        <v>424.41113009999998</v>
      </c>
      <c r="V368" s="1">
        <f>VLOOKUP($B368,traits_by_species_Mar2019!$A$2:$T$437,8,FALSE)</f>
        <v>9.275779966</v>
      </c>
      <c r="W368" s="1">
        <f>VLOOKUP($B368,traits_by_species_Mar2019!$A$2:$T$437,9,FALSE)</f>
        <v>2.4298406049999999</v>
      </c>
      <c r="X368" s="1">
        <f>VLOOKUP($B368,traits_by_species_Mar2019!$A$2:$T$437,10,FALSE)</f>
        <v>0.41366872799999999</v>
      </c>
      <c r="Y368" s="1">
        <f>VLOOKUP($B368,traits_by_species_Mar2019!$A$2:$T$437,11,FALSE)</f>
        <v>16.679521690000001</v>
      </c>
      <c r="Z368" s="1">
        <f>VLOOKUP($B368,traits_by_species_Mar2019!$A$2:$T$437,12,FALSE)</f>
        <v>17.374974160000001</v>
      </c>
      <c r="AA368" s="3">
        <f>VLOOKUP($B368,traits_by_species_Mar2019!$A$2:$T$437,13,FALSE)</f>
        <v>42</v>
      </c>
      <c r="AB368" s="1" t="str">
        <f>VLOOKUP($B368,traits_by_species_Mar2019!$A$2:$T$437,14,FALSE)</f>
        <v>Benthopelagic</v>
      </c>
      <c r="AC368" s="1" t="str">
        <f>VLOOKUP($B368,traits_by_species_Mar2019!$A$2:$T$437,15,FALSE)</f>
        <v>Spanish sea bream</v>
      </c>
      <c r="AD368" s="1">
        <f>VLOOKUP($B368,traits_by_species_Mar2019!$A$2:$T$437,16,FALSE)</f>
        <v>0</v>
      </c>
      <c r="AE368" s="1" t="str">
        <f>VLOOKUP($B368,traits_by_species_Mar2019!$A$2:$T$437,17,FALSE)</f>
        <v>Demersal</v>
      </c>
      <c r="AF368" s="1" t="str">
        <f>VLOOKUP($B368,traits_by_species_Mar2019!$A$2:$T$437,18,FALSE)</f>
        <v>Perciformes</v>
      </c>
      <c r="AG368" s="1" t="str">
        <f>VLOOKUP($B368,traits_by_species_Mar2019!$A$2:$T$437,19,FALSE)</f>
        <v>Other</v>
      </c>
      <c r="AH368" s="1" t="str">
        <f>VLOOKUP($B368,traits_by_species_Mar2019!$A$2:$T$437,20,FALSE)</f>
        <v>Demersal</v>
      </c>
      <c r="AI368" s="1">
        <f>IF(ISNA(VLOOKUP($B368,traits_by_species_Mar2019!$A$2:$T$437,13,FALSE)),L368,VLOOKUP($B368,traits_by_species_Mar2019!$A$2:$T$437,13,FALSE))</f>
        <v>42</v>
      </c>
    </row>
    <row r="369" spans="1:35" hidden="1" x14ac:dyDescent="0.25">
      <c r="A369">
        <v>127058</v>
      </c>
      <c r="B369" t="s">
        <v>1160</v>
      </c>
      <c r="C369" t="s">
        <v>1161</v>
      </c>
      <c r="D369" t="s">
        <v>19</v>
      </c>
      <c r="E369" t="s">
        <v>20</v>
      </c>
      <c r="F369" t="s">
        <v>21</v>
      </c>
      <c r="G369" t="s">
        <v>30</v>
      </c>
      <c r="H369" t="s">
        <v>248</v>
      </c>
      <c r="I369" t="s">
        <v>1157</v>
      </c>
      <c r="J369" t="s">
        <v>33</v>
      </c>
      <c r="K369" t="s">
        <v>1162</v>
      </c>
      <c r="L369">
        <v>42</v>
      </c>
      <c r="M369">
        <v>1.91</v>
      </c>
      <c r="N369">
        <v>1.5800000000000002E-2</v>
      </c>
      <c r="O369">
        <v>3.03</v>
      </c>
      <c r="P369" t="s">
        <v>35</v>
      </c>
      <c r="Q369" t="s">
        <v>27</v>
      </c>
      <c r="R369" t="s">
        <v>1682</v>
      </c>
      <c r="S369" s="1">
        <f>VLOOKUP($B369,traits_by_species_Mar2019!$A$2:$T$437,5,FALSE)</f>
        <v>35.568507820000001</v>
      </c>
      <c r="T369" s="1">
        <f>VLOOKUP($B369,traits_by_species_Mar2019!$A$2:$T$437,6,FALSE)</f>
        <v>0.27262466899999999</v>
      </c>
      <c r="U369" s="1">
        <f>VLOOKUP($B369,traits_by_species_Mar2019!$A$2:$T$437,7,FALSE)</f>
        <v>607.17061100000001</v>
      </c>
      <c r="V369" s="1">
        <f>VLOOKUP($B369,traits_by_species_Mar2019!$A$2:$T$437,8,FALSE)</f>
        <v>8.7094893399999993</v>
      </c>
      <c r="W369" s="1">
        <f>VLOOKUP($B369,traits_by_species_Mar2019!$A$2:$T$437,9,FALSE)</f>
        <v>2.1784735639999999</v>
      </c>
      <c r="X369" s="1">
        <f>VLOOKUP($B369,traits_by_species_Mar2019!$A$2:$T$437,10,FALSE)</f>
        <v>0.50339538900000003</v>
      </c>
      <c r="Y369" s="1">
        <f>VLOOKUP($B369,traits_by_species_Mar2019!$A$2:$T$437,11,FALSE)</f>
        <v>17.684088190000001</v>
      </c>
      <c r="Z369" s="1">
        <f>VLOOKUP($B369,traits_by_species_Mar2019!$A$2:$T$437,12,FALSE)</f>
        <v>24.060180169999999</v>
      </c>
      <c r="AA369" s="3">
        <f>VLOOKUP($B369,traits_by_species_Mar2019!$A$2:$T$437,13,FALSE)</f>
        <v>30</v>
      </c>
      <c r="AB369" s="1" t="str">
        <f>VLOOKUP($B369,traits_by_species_Mar2019!$A$2:$T$437,14,FALSE)</f>
        <v>Demersal</v>
      </c>
      <c r="AC369" s="1" t="str">
        <f>VLOOKUP($B369,traits_by_species_Mar2019!$A$2:$T$437,15,FALSE)</f>
        <v>Red pandora</v>
      </c>
      <c r="AD369" s="1">
        <f>VLOOKUP($B369,traits_by_species_Mar2019!$A$2:$T$437,16,FALSE)</f>
        <v>0</v>
      </c>
      <c r="AE369" s="1" t="str">
        <f>VLOOKUP($B369,traits_by_species_Mar2019!$A$2:$T$437,17,FALSE)</f>
        <v>Demersal</v>
      </c>
      <c r="AF369" s="1" t="str">
        <f>VLOOKUP($B369,traits_by_species_Mar2019!$A$2:$T$437,18,FALSE)</f>
        <v>Perciformes</v>
      </c>
      <c r="AG369" s="1" t="str">
        <f>VLOOKUP($B369,traits_by_species_Mar2019!$A$2:$T$437,19,FALSE)</f>
        <v>Other</v>
      </c>
      <c r="AH369" s="1" t="str">
        <f>VLOOKUP($B369,traits_by_species_Mar2019!$A$2:$T$437,20,FALSE)</f>
        <v>Demersal</v>
      </c>
      <c r="AI369" s="1">
        <f>IF(ISNA(VLOOKUP($B369,traits_by_species_Mar2019!$A$2:$T$437,13,FALSE)),L369,VLOOKUP($B369,traits_by_species_Mar2019!$A$2:$T$437,13,FALSE))</f>
        <v>30</v>
      </c>
    </row>
    <row r="370" spans="1:35" hidden="1" x14ac:dyDescent="0.25">
      <c r="A370">
        <v>127059</v>
      </c>
      <c r="B370" t="s">
        <v>1163</v>
      </c>
      <c r="C370" t="s">
        <v>308</v>
      </c>
      <c r="D370" t="s">
        <v>19</v>
      </c>
      <c r="E370" t="s">
        <v>20</v>
      </c>
      <c r="F370" t="s">
        <v>21</v>
      </c>
      <c r="G370" t="s">
        <v>30</v>
      </c>
      <c r="H370" t="s">
        <v>248</v>
      </c>
      <c r="I370" t="s">
        <v>1157</v>
      </c>
      <c r="J370" t="s">
        <v>33</v>
      </c>
      <c r="K370" t="s">
        <v>1164</v>
      </c>
      <c r="L370">
        <v>70</v>
      </c>
      <c r="M370">
        <v>2.06</v>
      </c>
      <c r="N370">
        <v>1.26E-2</v>
      </c>
      <c r="O370">
        <v>3.07</v>
      </c>
      <c r="P370" t="s">
        <v>35</v>
      </c>
      <c r="Q370" t="s">
        <v>27</v>
      </c>
      <c r="R370" t="s">
        <v>1682</v>
      </c>
      <c r="S370" s="1">
        <f>VLOOKUP($B370,traits_by_species_Mar2019!$A$2:$T$437,5,FALSE)</f>
        <v>53.615731080000003</v>
      </c>
      <c r="T370" s="1">
        <f>VLOOKUP($B370,traits_by_species_Mar2019!$A$2:$T$437,6,FALSE)</f>
        <v>0.13620037400000001</v>
      </c>
      <c r="U370" s="1">
        <f>VLOOKUP($B370,traits_by_species_Mar2019!$A$2:$T$437,7,FALSE)</f>
        <v>2523.1984480000001</v>
      </c>
      <c r="V370" s="1">
        <f>VLOOKUP($B370,traits_by_species_Mar2019!$A$2:$T$437,8,FALSE)</f>
        <v>14.16441502</v>
      </c>
      <c r="W370" s="1">
        <f>VLOOKUP($B370,traits_by_species_Mar2019!$A$2:$T$437,9,FALSE)</f>
        <v>3.8494199029999998</v>
      </c>
      <c r="X370" s="1">
        <f>VLOOKUP($B370,traits_by_species_Mar2019!$A$2:$T$437,10,FALSE)</f>
        <v>0.262152832</v>
      </c>
      <c r="Y370" s="1">
        <f>VLOOKUP($B370,traits_by_species_Mar2019!$A$2:$T$437,11,FALSE)</f>
        <v>26.544109809999998</v>
      </c>
      <c r="Z370" s="1">
        <f>VLOOKUP($B370,traits_by_species_Mar2019!$A$2:$T$437,12,FALSE)</f>
        <v>13.52085406</v>
      </c>
      <c r="AA370" s="3">
        <f>VLOOKUP($B370,traits_by_species_Mar2019!$A$2:$T$437,13,FALSE)</f>
        <v>41</v>
      </c>
      <c r="AB370" s="1" t="str">
        <f>VLOOKUP($B370,traits_by_species_Mar2019!$A$2:$T$437,14,FALSE)</f>
        <v>Benthopelagic</v>
      </c>
      <c r="AC370" s="1" t="str">
        <f>VLOOKUP($B370,traits_by_species_Mar2019!$A$2:$T$437,15,FALSE)</f>
        <v>Red sea bream</v>
      </c>
      <c r="AD370" s="1">
        <f>VLOOKUP($B370,traits_by_species_Mar2019!$A$2:$T$437,16,FALSE)</f>
        <v>0</v>
      </c>
      <c r="AE370" s="1" t="str">
        <f>VLOOKUP($B370,traits_by_species_Mar2019!$A$2:$T$437,17,FALSE)</f>
        <v>Demersal</v>
      </c>
      <c r="AF370" s="1" t="str">
        <f>VLOOKUP($B370,traits_by_species_Mar2019!$A$2:$T$437,18,FALSE)</f>
        <v>Perciformes</v>
      </c>
      <c r="AG370" s="1" t="str">
        <f>VLOOKUP($B370,traits_by_species_Mar2019!$A$2:$T$437,19,FALSE)</f>
        <v>Other</v>
      </c>
      <c r="AH370" s="1" t="str">
        <f>VLOOKUP($B370,traits_by_species_Mar2019!$A$2:$T$437,20,FALSE)</f>
        <v>Demersal</v>
      </c>
      <c r="AI370" s="1">
        <f>IF(ISNA(VLOOKUP($B370,traits_by_species_Mar2019!$A$2:$T$437,13,FALSE)),L370,VLOOKUP($B370,traits_by_species_Mar2019!$A$2:$T$437,13,FALSE))</f>
        <v>41</v>
      </c>
    </row>
    <row r="371" spans="1:35" hidden="1" x14ac:dyDescent="0.25">
      <c r="A371">
        <v>127060</v>
      </c>
      <c r="B371" t="s">
        <v>1165</v>
      </c>
      <c r="C371" t="s">
        <v>51</v>
      </c>
      <c r="D371" t="s">
        <v>19</v>
      </c>
      <c r="E371" t="s">
        <v>20</v>
      </c>
      <c r="F371" t="s">
        <v>21</v>
      </c>
      <c r="G371" t="s">
        <v>30</v>
      </c>
      <c r="H371" t="s">
        <v>248</v>
      </c>
      <c r="I371" t="s">
        <v>1157</v>
      </c>
      <c r="J371" t="s">
        <v>33</v>
      </c>
      <c r="K371" t="s">
        <v>1166</v>
      </c>
      <c r="L371">
        <v>60</v>
      </c>
      <c r="M371">
        <v>2.0099999999999998</v>
      </c>
      <c r="N371">
        <v>1.78E-2</v>
      </c>
      <c r="O371">
        <v>2.97</v>
      </c>
      <c r="P371" t="s">
        <v>35</v>
      </c>
      <c r="Q371" t="s">
        <v>27</v>
      </c>
      <c r="R371" t="s">
        <v>1682</v>
      </c>
      <c r="S371" s="1">
        <f>VLOOKUP($B371,traits_by_species_Mar2019!$A$2:$T$437,5,FALSE)</f>
        <v>37.837938690000001</v>
      </c>
      <c r="T371" s="1">
        <f>VLOOKUP($B371,traits_by_species_Mar2019!$A$2:$T$437,6,FALSE)</f>
        <v>0.190934979</v>
      </c>
      <c r="U371" s="1">
        <f>VLOOKUP($B371,traits_by_species_Mar2019!$A$2:$T$437,7,FALSE)</f>
        <v>654.11138000000005</v>
      </c>
      <c r="V371" s="1">
        <f>VLOOKUP($B371,traits_by_species_Mar2019!$A$2:$T$437,8,FALSE)</f>
        <v>11.546384420000001</v>
      </c>
      <c r="W371" s="1">
        <f>VLOOKUP($B371,traits_by_species_Mar2019!$A$2:$T$437,9,FALSE)</f>
        <v>2.920109777</v>
      </c>
      <c r="X371" s="1">
        <f>VLOOKUP($B371,traits_by_species_Mar2019!$A$2:$T$437,10,FALSE)</f>
        <v>0.35338589799999998</v>
      </c>
      <c r="Y371" s="1">
        <f>VLOOKUP($B371,traits_by_species_Mar2019!$A$2:$T$437,11,FALSE)</f>
        <v>18.868633379999999</v>
      </c>
      <c r="Z371" s="1">
        <f>VLOOKUP($B371,traits_by_species_Mar2019!$A$2:$T$437,12,FALSE)</f>
        <v>19.211054959999998</v>
      </c>
      <c r="AA371" s="3">
        <f>VLOOKUP($B371,traits_by_species_Mar2019!$A$2:$T$437,13,FALSE)</f>
        <v>50</v>
      </c>
      <c r="AB371" s="1" t="str">
        <f>VLOOKUP($B371,traits_by_species_Mar2019!$A$2:$T$437,14,FALSE)</f>
        <v>Benthopelagic</v>
      </c>
      <c r="AC371" s="1" t="str">
        <f>VLOOKUP($B371,traits_by_species_Mar2019!$A$2:$T$437,15,FALSE)</f>
        <v>Pandora</v>
      </c>
      <c r="AD371" s="1" t="str">
        <f>VLOOKUP($B371,traits_by_species_Mar2019!$A$2:$T$437,16,FALSE)</f>
        <v>Demersal</v>
      </c>
      <c r="AE371" s="1" t="str">
        <f>VLOOKUP($B371,traits_by_species_Mar2019!$A$2:$T$437,17,FALSE)</f>
        <v>Demersal</v>
      </c>
      <c r="AF371" s="1" t="str">
        <f>VLOOKUP($B371,traits_by_species_Mar2019!$A$2:$T$437,18,FALSE)</f>
        <v>Perciformes</v>
      </c>
      <c r="AG371" s="1" t="str">
        <f>VLOOKUP($B371,traits_by_species_Mar2019!$A$2:$T$437,19,FALSE)</f>
        <v>Other</v>
      </c>
      <c r="AH371" s="1" t="str">
        <f>VLOOKUP($B371,traits_by_species_Mar2019!$A$2:$T$437,20,FALSE)</f>
        <v>Demersal</v>
      </c>
      <c r="AI371" s="1">
        <f>IF(ISNA(VLOOKUP($B371,traits_by_species_Mar2019!$A$2:$T$437,13,FALSE)),L371,VLOOKUP($B371,traits_by_species_Mar2019!$A$2:$T$437,13,FALSE))</f>
        <v>50</v>
      </c>
    </row>
    <row r="372" spans="1:35" hidden="1" x14ac:dyDescent="0.25">
      <c r="A372">
        <v>127061</v>
      </c>
      <c r="B372" t="s">
        <v>1167</v>
      </c>
      <c r="C372" t="s">
        <v>1168</v>
      </c>
      <c r="D372" t="s">
        <v>19</v>
      </c>
      <c r="E372" t="s">
        <v>20</v>
      </c>
      <c r="F372" t="s">
        <v>21</v>
      </c>
      <c r="G372" t="s">
        <v>30</v>
      </c>
      <c r="H372" t="s">
        <v>248</v>
      </c>
      <c r="I372" t="s">
        <v>1169</v>
      </c>
      <c r="J372" t="s">
        <v>33</v>
      </c>
      <c r="K372" t="s">
        <v>1170</v>
      </c>
      <c r="L372">
        <v>80</v>
      </c>
      <c r="M372">
        <v>2.09</v>
      </c>
      <c r="N372">
        <v>2.2897160999999999E-2</v>
      </c>
      <c r="O372">
        <v>2.94</v>
      </c>
      <c r="P372" t="s">
        <v>1091</v>
      </c>
      <c r="Q372" t="s">
        <v>27</v>
      </c>
      <c r="R372" t="s">
        <v>1682</v>
      </c>
      <c r="S372" s="1">
        <f>VLOOKUP($B372,traits_by_species_Mar2019!$A$2:$T$437,5,FALSE)</f>
        <v>56.38033188</v>
      </c>
      <c r="T372" s="1">
        <f>VLOOKUP($B372,traits_by_species_Mar2019!$A$2:$T$437,6,FALSE)</f>
        <v>0.16948269399999999</v>
      </c>
      <c r="U372" s="1">
        <f>VLOOKUP($B372,traits_by_species_Mar2019!$A$2:$T$437,7,FALSE)</f>
        <v>2915.8522589999998</v>
      </c>
      <c r="V372" s="1">
        <f>VLOOKUP($B372,traits_by_species_Mar2019!$A$2:$T$437,8,FALSE)</f>
        <v>14.47743706</v>
      </c>
      <c r="W372" s="1">
        <f>VLOOKUP($B372,traits_by_species_Mar2019!$A$2:$T$437,9,FALSE)</f>
        <v>3.6438269160000001</v>
      </c>
      <c r="X372" s="1">
        <f>VLOOKUP($B372,traits_by_species_Mar2019!$A$2:$T$437,10,FALSE)</f>
        <v>0.33414367</v>
      </c>
      <c r="Y372" s="1">
        <f>VLOOKUP($B372,traits_by_species_Mar2019!$A$2:$T$437,11,FALSE)</f>
        <v>27.504925249999999</v>
      </c>
      <c r="Z372" s="1">
        <f>VLOOKUP($B372,traits_by_species_Mar2019!$A$2:$T$437,12,FALSE)</f>
        <v>19.243655700000001</v>
      </c>
      <c r="AA372" s="3">
        <f>VLOOKUP($B372,traits_by_species_Mar2019!$A$2:$T$437,13,FALSE)</f>
        <v>60</v>
      </c>
      <c r="AB372" s="1" t="str">
        <f>VLOOKUP($B372,traits_by_species_Mar2019!$A$2:$T$437,14,FALSE)</f>
        <v>Benthopelagic</v>
      </c>
      <c r="AC372" s="1" t="str">
        <f>VLOOKUP($B372,traits_by_species_Mar2019!$A$2:$T$437,15,FALSE)</f>
        <v>Redbanded seabream</v>
      </c>
      <c r="AD372" s="1">
        <f>VLOOKUP($B372,traits_by_species_Mar2019!$A$2:$T$437,16,FALSE)</f>
        <v>0</v>
      </c>
      <c r="AE372" s="1" t="str">
        <f>VLOOKUP($B372,traits_by_species_Mar2019!$A$2:$T$437,17,FALSE)</f>
        <v>Demersal</v>
      </c>
      <c r="AF372" s="1" t="str">
        <f>VLOOKUP($B372,traits_by_species_Mar2019!$A$2:$T$437,18,FALSE)</f>
        <v>Perciformes</v>
      </c>
      <c r="AG372" s="1" t="str">
        <f>VLOOKUP($B372,traits_by_species_Mar2019!$A$2:$T$437,19,FALSE)</f>
        <v>Other</v>
      </c>
      <c r="AH372" s="1" t="str">
        <f>VLOOKUP($B372,traits_by_species_Mar2019!$A$2:$T$437,20,FALSE)</f>
        <v>Demersal</v>
      </c>
      <c r="AI372" s="1">
        <f>IF(ISNA(VLOOKUP($B372,traits_by_species_Mar2019!$A$2:$T$437,13,FALSE)),L372,VLOOKUP($B372,traits_by_species_Mar2019!$A$2:$T$437,13,FALSE))</f>
        <v>60</v>
      </c>
    </row>
    <row r="373" spans="1:35" hidden="1" x14ac:dyDescent="0.25">
      <c r="A373">
        <v>127062</v>
      </c>
      <c r="B373" t="s">
        <v>1171</v>
      </c>
      <c r="C373" t="s">
        <v>1172</v>
      </c>
      <c r="D373" t="s">
        <v>19</v>
      </c>
      <c r="E373" t="s">
        <v>20</v>
      </c>
      <c r="F373" t="s">
        <v>21</v>
      </c>
      <c r="G373" t="s">
        <v>30</v>
      </c>
      <c r="H373" t="s">
        <v>248</v>
      </c>
      <c r="I373" t="s">
        <v>1169</v>
      </c>
      <c r="J373" t="s">
        <v>33</v>
      </c>
      <c r="K373" t="s">
        <v>1173</v>
      </c>
      <c r="L373">
        <v>90</v>
      </c>
      <c r="M373">
        <v>1.96</v>
      </c>
      <c r="N373">
        <v>2.5700000000000001E-2</v>
      </c>
      <c r="O373">
        <v>2.9</v>
      </c>
      <c r="P373" t="s">
        <v>35</v>
      </c>
      <c r="Q373" t="s">
        <v>27</v>
      </c>
      <c r="R373" t="s">
        <v>1682</v>
      </c>
      <c r="S373" s="1">
        <f>VLOOKUP($B373,traits_by_species_Mar2019!$A$2:$T$437,5,FALSE)</f>
        <v>42.365105479999997</v>
      </c>
      <c r="T373" s="1">
        <f>VLOOKUP($B373,traits_by_species_Mar2019!$A$2:$T$437,6,FALSE)</f>
        <v>0.23783388899999999</v>
      </c>
      <c r="U373" s="1">
        <f>VLOOKUP($B373,traits_by_species_Mar2019!$A$2:$T$437,7,FALSE)</f>
        <v>1564.3244669999999</v>
      </c>
      <c r="V373" s="1">
        <f>VLOOKUP($B373,traits_by_species_Mar2019!$A$2:$T$437,8,FALSE)</f>
        <v>10.667548480000001</v>
      </c>
      <c r="W373" s="1">
        <f>VLOOKUP($B373,traits_by_species_Mar2019!$A$2:$T$437,9,FALSE)</f>
        <v>2.66538049</v>
      </c>
      <c r="X373" s="1">
        <f>VLOOKUP($B373,traits_by_species_Mar2019!$A$2:$T$437,10,FALSE)</f>
        <v>0.48961667599999997</v>
      </c>
      <c r="Y373" s="1">
        <f>VLOOKUP($B373,traits_by_species_Mar2019!$A$2:$T$437,11,FALSE)</f>
        <v>20.79862387</v>
      </c>
      <c r="Z373" s="1">
        <f>VLOOKUP($B373,traits_by_species_Mar2019!$A$2:$T$437,12,FALSE)</f>
        <v>24.651491069999999</v>
      </c>
      <c r="AA373" s="3">
        <f>VLOOKUP($B373,traits_by_species_Mar2019!$A$2:$T$437,13,FALSE)</f>
        <v>15</v>
      </c>
      <c r="AB373" s="1" t="str">
        <f>VLOOKUP($B373,traits_by_species_Mar2019!$A$2:$T$437,14,FALSE)</f>
        <v>Benthopelagic</v>
      </c>
      <c r="AC373" s="1" t="str">
        <f>VLOOKUP($B373,traits_by_species_Mar2019!$A$2:$T$437,15,FALSE)</f>
        <v>Bluespotted seabream</v>
      </c>
      <c r="AD373" s="1">
        <f>VLOOKUP($B373,traits_by_species_Mar2019!$A$2:$T$437,16,FALSE)</f>
        <v>0</v>
      </c>
      <c r="AE373" s="1" t="str">
        <f>VLOOKUP($B373,traits_by_species_Mar2019!$A$2:$T$437,17,FALSE)</f>
        <v>Demersal</v>
      </c>
      <c r="AF373" s="1" t="str">
        <f>VLOOKUP($B373,traits_by_species_Mar2019!$A$2:$T$437,18,FALSE)</f>
        <v>Perciformes</v>
      </c>
      <c r="AG373" s="1" t="str">
        <f>VLOOKUP($B373,traits_by_species_Mar2019!$A$2:$T$437,19,FALSE)</f>
        <v>Other</v>
      </c>
      <c r="AH373" s="1" t="str">
        <f>VLOOKUP($B373,traits_by_species_Mar2019!$A$2:$T$437,20,FALSE)</f>
        <v>Demersal</v>
      </c>
      <c r="AI373" s="1">
        <f>IF(ISNA(VLOOKUP($B373,traits_by_species_Mar2019!$A$2:$T$437,13,FALSE)),L373,VLOOKUP($B373,traits_by_species_Mar2019!$A$2:$T$437,13,FALSE))</f>
        <v>15</v>
      </c>
    </row>
    <row r="374" spans="1:35" hidden="1" x14ac:dyDescent="0.25">
      <c r="A374">
        <v>127063</v>
      </c>
      <c r="B374" t="s">
        <v>1174</v>
      </c>
      <c r="C374" t="s">
        <v>51</v>
      </c>
      <c r="D374" t="s">
        <v>19</v>
      </c>
      <c r="E374" t="s">
        <v>20</v>
      </c>
      <c r="F374" t="s">
        <v>21</v>
      </c>
      <c r="G374" t="s">
        <v>30</v>
      </c>
      <c r="H374" t="s">
        <v>248</v>
      </c>
      <c r="I374" t="s">
        <v>1169</v>
      </c>
      <c r="J374" t="s">
        <v>33</v>
      </c>
      <c r="K374" t="s">
        <v>1175</v>
      </c>
      <c r="L374">
        <v>91</v>
      </c>
      <c r="M374">
        <v>2.17</v>
      </c>
      <c r="N374">
        <v>2.0400000000000001E-2</v>
      </c>
      <c r="O374">
        <v>2.98</v>
      </c>
      <c r="P374" t="s">
        <v>35</v>
      </c>
      <c r="Q374" t="s">
        <v>27</v>
      </c>
      <c r="R374" t="s">
        <v>1682</v>
      </c>
      <c r="S374" s="1">
        <f>VLOOKUP($B374,traits_by_species_Mar2019!$A$2:$T$437,5,FALSE)</f>
        <v>56.36349629</v>
      </c>
      <c r="T374" s="1">
        <f>VLOOKUP($B374,traits_by_species_Mar2019!$A$2:$T$437,6,FALSE)</f>
        <v>0.16255930399999999</v>
      </c>
      <c r="U374" s="1">
        <f>VLOOKUP($B374,traits_by_species_Mar2019!$A$2:$T$437,7,FALSE)</f>
        <v>3219.3748439999999</v>
      </c>
      <c r="V374" s="1">
        <f>VLOOKUP($B374,traits_by_species_Mar2019!$A$2:$T$437,8,FALSE)</f>
        <v>14.893473930000001</v>
      </c>
      <c r="W374" s="1">
        <f>VLOOKUP($B374,traits_by_species_Mar2019!$A$2:$T$437,9,FALSE)</f>
        <v>3.7721256099999998</v>
      </c>
      <c r="X374" s="1">
        <f>VLOOKUP($B374,traits_by_species_Mar2019!$A$2:$T$437,10,FALSE)</f>
        <v>0.33480048499999998</v>
      </c>
      <c r="Y374" s="1">
        <f>VLOOKUP($B374,traits_by_species_Mar2019!$A$2:$T$437,11,FALSE)</f>
        <v>27.199810410000001</v>
      </c>
      <c r="Z374" s="1">
        <f>VLOOKUP($B374,traits_by_species_Mar2019!$A$2:$T$437,12,FALSE)</f>
        <v>20.959070749999999</v>
      </c>
      <c r="AA374" s="3">
        <f>VLOOKUP($B374,traits_by_species_Mar2019!$A$2:$T$437,13,FALSE)</f>
        <v>99</v>
      </c>
      <c r="AB374" s="1" t="str">
        <f>VLOOKUP($B374,traits_by_species_Mar2019!$A$2:$T$437,14,FALSE)</f>
        <v>Benthopelagic</v>
      </c>
      <c r="AC374" s="1" t="str">
        <f>VLOOKUP($B374,traits_by_species_Mar2019!$A$2:$T$437,15,FALSE)</f>
        <v>Common seabream</v>
      </c>
      <c r="AD374" s="1">
        <f>VLOOKUP($B374,traits_by_species_Mar2019!$A$2:$T$437,16,FALSE)</f>
        <v>0</v>
      </c>
      <c r="AE374" s="1" t="str">
        <f>VLOOKUP($B374,traits_by_species_Mar2019!$A$2:$T$437,17,FALSE)</f>
        <v>Demersal</v>
      </c>
      <c r="AF374" s="1" t="str">
        <f>VLOOKUP($B374,traits_by_species_Mar2019!$A$2:$T$437,18,FALSE)</f>
        <v>Perciformes</v>
      </c>
      <c r="AG374" s="1" t="str">
        <f>VLOOKUP($B374,traits_by_species_Mar2019!$A$2:$T$437,19,FALSE)</f>
        <v>Other</v>
      </c>
      <c r="AH374" s="1" t="str">
        <f>VLOOKUP($B374,traits_by_species_Mar2019!$A$2:$T$437,20,FALSE)</f>
        <v>Demersal</v>
      </c>
      <c r="AI374" s="1">
        <f>IF(ISNA(VLOOKUP($B374,traits_by_species_Mar2019!$A$2:$T$437,13,FALSE)),L374,VLOOKUP($B374,traits_by_species_Mar2019!$A$2:$T$437,13,FALSE))</f>
        <v>99</v>
      </c>
    </row>
    <row r="375" spans="1:35" hidden="1" x14ac:dyDescent="0.25">
      <c r="A375">
        <v>126770</v>
      </c>
      <c r="B375" t="s">
        <v>1176</v>
      </c>
      <c r="C375" t="s">
        <v>51</v>
      </c>
      <c r="D375" t="s">
        <v>19</v>
      </c>
      <c r="E375" t="s">
        <v>20</v>
      </c>
      <c r="F375" t="s">
        <v>21</v>
      </c>
      <c r="G375" t="s">
        <v>30</v>
      </c>
      <c r="H375" t="s">
        <v>238</v>
      </c>
      <c r="I375" t="s">
        <v>1177</v>
      </c>
      <c r="J375" t="s">
        <v>33</v>
      </c>
      <c r="K375" t="s">
        <v>1178</v>
      </c>
      <c r="L375">
        <v>30</v>
      </c>
      <c r="M375">
        <v>2</v>
      </c>
      <c r="N375">
        <v>9.2999999999999992E-3</v>
      </c>
      <c r="O375">
        <v>3.12</v>
      </c>
      <c r="P375" t="s">
        <v>35</v>
      </c>
      <c r="Q375" t="s">
        <v>27</v>
      </c>
      <c r="R375" t="s">
        <v>1682</v>
      </c>
      <c r="S375" s="1">
        <f>VLOOKUP($B375,traits_by_species_Mar2019!$A$2:$T$437,5,FALSE)</f>
        <v>17.84261703</v>
      </c>
      <c r="T375" s="1">
        <f>VLOOKUP($B375,traits_by_species_Mar2019!$A$2:$T$437,6,FALSE)</f>
        <v>0.50449092799999995</v>
      </c>
      <c r="U375" s="1">
        <f>VLOOKUP($B375,traits_by_species_Mar2019!$A$2:$T$437,7,FALSE)</f>
        <v>59.67123411</v>
      </c>
      <c r="V375" s="1">
        <f>VLOOKUP($B375,traits_by_species_Mar2019!$A$2:$T$437,8,FALSE)</f>
        <v>6.005828578</v>
      </c>
      <c r="W375" s="1">
        <f>VLOOKUP($B375,traits_by_species_Mar2019!$A$2:$T$437,9,FALSE)</f>
        <v>1.4502186340000001</v>
      </c>
      <c r="X375" s="1">
        <f>VLOOKUP($B375,traits_by_species_Mar2019!$A$2:$T$437,10,FALSE)</f>
        <v>0.92987541100000004</v>
      </c>
      <c r="Y375" s="1">
        <f>VLOOKUP($B375,traits_by_species_Mar2019!$A$2:$T$437,11,FALSE)</f>
        <v>10.080768150000001</v>
      </c>
      <c r="Z375" s="1">
        <f>VLOOKUP($B375,traits_by_species_Mar2019!$A$2:$T$437,12,FALSE)</f>
        <v>19.140752110000001</v>
      </c>
      <c r="AA375" s="3">
        <f>VLOOKUP($B375,traits_by_species_Mar2019!$A$2:$T$437,13,FALSE)</f>
        <v>17</v>
      </c>
      <c r="AB375" s="1" t="str">
        <f>VLOOKUP($B375,traits_by_species_Mar2019!$A$2:$T$437,14,FALSE)</f>
        <v>Demersal</v>
      </c>
      <c r="AC375" s="1" t="str">
        <f>VLOOKUP($B375,traits_by_species_Mar2019!$A$2:$T$437,15,FALSE)</f>
        <v>Tompot blenny</v>
      </c>
      <c r="AD375" s="1">
        <f>VLOOKUP($B375,traits_by_species_Mar2019!$A$2:$T$437,16,FALSE)</f>
        <v>0</v>
      </c>
      <c r="AE375" s="1" t="str">
        <f>VLOOKUP($B375,traits_by_species_Mar2019!$A$2:$T$437,17,FALSE)</f>
        <v>Demersal</v>
      </c>
      <c r="AF375" s="1" t="str">
        <f>VLOOKUP($B375,traits_by_species_Mar2019!$A$2:$T$437,18,FALSE)</f>
        <v>Perciformes</v>
      </c>
      <c r="AG375" s="1" t="str">
        <f>VLOOKUP($B375,traits_by_species_Mar2019!$A$2:$T$437,19,FALSE)</f>
        <v>Other</v>
      </c>
      <c r="AH375" s="1" t="str">
        <f>VLOOKUP($B375,traits_by_species_Mar2019!$A$2:$T$437,20,FALSE)</f>
        <v>Demersal</v>
      </c>
      <c r="AI375" s="1">
        <f>IF(ISNA(VLOOKUP($B375,traits_by_species_Mar2019!$A$2:$T$437,13,FALSE)),L375,VLOOKUP($B375,traits_by_species_Mar2019!$A$2:$T$437,13,FALSE))</f>
        <v>17</v>
      </c>
    </row>
    <row r="376" spans="1:35" hidden="1" x14ac:dyDescent="0.25">
      <c r="A376">
        <v>126361</v>
      </c>
      <c r="B376" t="s">
        <v>1179</v>
      </c>
      <c r="C376" t="s">
        <v>67</v>
      </c>
      <c r="D376" t="s">
        <v>19</v>
      </c>
      <c r="E376" t="s">
        <v>20</v>
      </c>
      <c r="F376" t="s">
        <v>21</v>
      </c>
      <c r="G376" t="s">
        <v>131</v>
      </c>
      <c r="H376" t="s">
        <v>132</v>
      </c>
      <c r="I376" t="s">
        <v>1180</v>
      </c>
      <c r="J376" t="s">
        <v>33</v>
      </c>
      <c r="K376" t="s">
        <v>1181</v>
      </c>
      <c r="L376">
        <v>50</v>
      </c>
      <c r="M376">
        <v>2.2000000000000002</v>
      </c>
      <c r="N376">
        <v>3.2399999999999998E-3</v>
      </c>
      <c r="O376">
        <v>3.08</v>
      </c>
      <c r="P376" t="s">
        <v>49</v>
      </c>
      <c r="Q376" t="s">
        <v>27</v>
      </c>
      <c r="R376" t="s">
        <v>1695</v>
      </c>
      <c r="S376" s="1">
        <f>VLOOKUP($B376,traits_by_species_Mar2019!$A$2:$T$437,5,FALSE)</f>
        <v>23.103413329999999</v>
      </c>
      <c r="T376" s="1">
        <f>VLOOKUP($B376,traits_by_species_Mar2019!$A$2:$T$437,6,FALSE)</f>
        <v>0.59904822000000002</v>
      </c>
      <c r="U376" s="1">
        <f>VLOOKUP($B376,traits_by_species_Mar2019!$A$2:$T$437,7,FALSE)</f>
        <v>73.248240920000001</v>
      </c>
      <c r="V376" s="1">
        <f>VLOOKUP($B376,traits_by_species_Mar2019!$A$2:$T$437,8,FALSE)</f>
        <v>4.4738158810000002</v>
      </c>
      <c r="W376" s="1">
        <f>VLOOKUP($B376,traits_by_species_Mar2019!$A$2:$T$437,9,FALSE)</f>
        <v>1.3167000250000001</v>
      </c>
      <c r="X376" s="1">
        <f>VLOOKUP($B376,traits_by_species_Mar2019!$A$2:$T$437,10,FALSE)</f>
        <v>1.0065093490000001</v>
      </c>
      <c r="Y376" s="1">
        <f>VLOOKUP($B376,traits_by_species_Mar2019!$A$2:$T$437,11,FALSE)</f>
        <v>13.44051952</v>
      </c>
      <c r="Z376" s="1">
        <f>VLOOKUP($B376,traits_by_species_Mar2019!$A$2:$T$437,12,FALSE)</f>
        <v>13.55849016</v>
      </c>
      <c r="AA376" s="3">
        <f>VLOOKUP($B376,traits_by_species_Mar2019!$A$2:$T$437,13,FALSE)</f>
        <v>21</v>
      </c>
      <c r="AB376" s="1" t="str">
        <f>VLOOKUP($B376,traits_by_species_Mar2019!$A$2:$T$437,14,FALSE)</f>
        <v>Bathypelagic</v>
      </c>
      <c r="AC376" s="1" t="str">
        <f>VLOOKUP($B376,traits_by_species_Mar2019!$A$2:$T$437,15,FALSE)</f>
        <v>Sharpchin barracudina</v>
      </c>
      <c r="AD376" s="1">
        <f>VLOOKUP($B376,traits_by_species_Mar2019!$A$2:$T$437,16,FALSE)</f>
        <v>0</v>
      </c>
      <c r="AE376" s="1" t="str">
        <f>VLOOKUP($B376,traits_by_species_Mar2019!$A$2:$T$437,17,FALSE)</f>
        <v>Demersal</v>
      </c>
      <c r="AF376" s="1" t="str">
        <f>VLOOKUP($B376,traits_by_species_Mar2019!$A$2:$T$437,18,FALSE)</f>
        <v>Aulopiformes</v>
      </c>
      <c r="AG376" s="1" t="str">
        <f>VLOOKUP($B376,traits_by_species_Mar2019!$A$2:$T$437,19,FALSE)</f>
        <v>Other</v>
      </c>
      <c r="AH376" s="1" t="str">
        <f>VLOOKUP($B376,traits_by_species_Mar2019!$A$2:$T$437,20,FALSE)</f>
        <v>Pelagic</v>
      </c>
      <c r="AI376" s="1">
        <f>IF(ISNA(VLOOKUP($B376,traits_by_species_Mar2019!$A$2:$T$437,13,FALSE)),L376,VLOOKUP($B376,traits_by_species_Mar2019!$A$2:$T$437,13,FALSE))</f>
        <v>21</v>
      </c>
    </row>
    <row r="377" spans="1:35" hidden="1" x14ac:dyDescent="0.25">
      <c r="A377">
        <v>127228</v>
      </c>
      <c r="B377" t="s">
        <v>1182</v>
      </c>
      <c r="C377" t="s">
        <v>1183</v>
      </c>
      <c r="D377" t="s">
        <v>19</v>
      </c>
      <c r="E377" t="s">
        <v>20</v>
      </c>
      <c r="F377" t="s">
        <v>21</v>
      </c>
      <c r="G377" t="s">
        <v>52</v>
      </c>
      <c r="H377" t="s">
        <v>892</v>
      </c>
      <c r="I377" t="s">
        <v>1184</v>
      </c>
      <c r="J377" t="s">
        <v>33</v>
      </c>
      <c r="K377" t="s">
        <v>1185</v>
      </c>
      <c r="L377">
        <v>6</v>
      </c>
      <c r="M377">
        <v>0</v>
      </c>
      <c r="N377">
        <v>0.01</v>
      </c>
      <c r="O377">
        <v>3.04</v>
      </c>
      <c r="P377" t="s">
        <v>783</v>
      </c>
      <c r="Q377" t="s">
        <v>27</v>
      </c>
      <c r="R377" t="s">
        <v>1682</v>
      </c>
      <c r="S377" s="1">
        <f>VLOOKUP($B377,traits_by_species_Mar2019!$A$2:$T$437,5,FALSE)</f>
        <v>26.301100680000001</v>
      </c>
      <c r="T377" s="1">
        <f>VLOOKUP($B377,traits_by_species_Mar2019!$A$2:$T$437,6,FALSE)</f>
        <v>0.41070806399999998</v>
      </c>
      <c r="U377" s="1">
        <f>VLOOKUP($B377,traits_by_species_Mar2019!$A$2:$T$437,7,FALSE)</f>
        <v>167.43130189999999</v>
      </c>
      <c r="V377" s="1">
        <f>VLOOKUP($B377,traits_by_species_Mar2019!$A$2:$T$437,8,FALSE)</f>
        <v>7.3732801109999997</v>
      </c>
      <c r="W377" s="1">
        <f>VLOOKUP($B377,traits_by_species_Mar2019!$A$2:$T$437,9,FALSE)</f>
        <v>2.201526147</v>
      </c>
      <c r="X377" s="1">
        <f>VLOOKUP($B377,traits_by_species_Mar2019!$A$2:$T$437,10,FALSE)</f>
        <v>0.63961802899999998</v>
      </c>
      <c r="Y377" s="1">
        <f>VLOOKUP($B377,traits_by_species_Mar2019!$A$2:$T$437,11,FALSE)</f>
        <v>15.814392</v>
      </c>
      <c r="Z377" s="1">
        <f>VLOOKUP($B377,traits_by_species_Mar2019!$A$2:$T$437,12,FALSE)</f>
        <v>12.90266385</v>
      </c>
      <c r="AA377" s="3">
        <f>VLOOKUP($B377,traits_by_species_Mar2019!$A$2:$T$437,13,FALSE)</f>
        <v>8</v>
      </c>
      <c r="AB377" s="1" t="str">
        <f>VLOOKUP($B377,traits_by_species_Mar2019!$A$2:$T$437,14,FALSE)</f>
        <v>Bathydemersal</v>
      </c>
      <c r="AC377" s="1" t="str">
        <f>VLOOKUP($B377,traits_by_species_Mar2019!$A$2:$T$437,15,FALSE)</f>
        <v>Snailfish</v>
      </c>
      <c r="AD377" s="1">
        <f>VLOOKUP($B377,traits_by_species_Mar2019!$A$2:$T$437,16,FALSE)</f>
        <v>0</v>
      </c>
      <c r="AE377" s="1" t="str">
        <f>VLOOKUP($B377,traits_by_species_Mar2019!$A$2:$T$437,17,FALSE)</f>
        <v>Demersal</v>
      </c>
      <c r="AF377" s="1" t="str">
        <f>VLOOKUP($B377,traits_by_species_Mar2019!$A$2:$T$437,18,FALSE)</f>
        <v>Scorpaeniformes</v>
      </c>
      <c r="AG377" s="1" t="str">
        <f>VLOOKUP($B377,traits_by_species_Mar2019!$A$2:$T$437,19,FALSE)</f>
        <v>Scorpaeniformes</v>
      </c>
      <c r="AH377" s="1" t="str">
        <f>VLOOKUP($B377,traits_by_species_Mar2019!$A$2:$T$437,20,FALSE)</f>
        <v>Demersal</v>
      </c>
      <c r="AI377" s="1">
        <f>IF(ISNA(VLOOKUP($B377,traits_by_species_Mar2019!$A$2:$T$437,13,FALSE)),L377,VLOOKUP($B377,traits_by_species_Mar2019!$A$2:$T$437,13,FALSE))</f>
        <v>8</v>
      </c>
    </row>
    <row r="378" spans="1:35" hidden="1" x14ac:dyDescent="0.25">
      <c r="A378">
        <v>126945</v>
      </c>
      <c r="B378" t="s">
        <v>1186</v>
      </c>
      <c r="C378" t="s">
        <v>1187</v>
      </c>
      <c r="D378" t="s">
        <v>19</v>
      </c>
      <c r="E378" t="s">
        <v>20</v>
      </c>
      <c r="F378" t="s">
        <v>21</v>
      </c>
      <c r="G378" t="s">
        <v>30</v>
      </c>
      <c r="H378" t="s">
        <v>1188</v>
      </c>
      <c r="I378" t="s">
        <v>1189</v>
      </c>
      <c r="J378" t="s">
        <v>33</v>
      </c>
      <c r="K378" t="s">
        <v>1190</v>
      </c>
      <c r="L378">
        <v>50</v>
      </c>
      <c r="M378">
        <v>1.93</v>
      </c>
      <c r="N378">
        <v>8.8999999999999999E-3</v>
      </c>
      <c r="O378">
        <v>3.1</v>
      </c>
      <c r="P378" t="s">
        <v>35</v>
      </c>
      <c r="Q378" t="s">
        <v>27</v>
      </c>
      <c r="R378" t="s">
        <v>1682</v>
      </c>
      <c r="S378" s="1">
        <f>VLOOKUP($B378,traits_by_species_Mar2019!$A$2:$T$437,5,FALSE)</f>
        <v>42.507732599999997</v>
      </c>
      <c r="T378" s="1">
        <f>VLOOKUP($B378,traits_by_species_Mar2019!$A$2:$T$437,6,FALSE)</f>
        <v>0.28699996700000002</v>
      </c>
      <c r="U378" s="1">
        <f>VLOOKUP($B378,traits_by_species_Mar2019!$A$2:$T$437,7,FALSE)</f>
        <v>868.68226400000003</v>
      </c>
      <c r="V378" s="1">
        <f>VLOOKUP($B378,traits_by_species_Mar2019!$A$2:$T$437,8,FALSE)</f>
        <v>12.0161657</v>
      </c>
      <c r="W378" s="1">
        <f>VLOOKUP($B378,traits_by_species_Mar2019!$A$2:$T$437,9,FALSE)</f>
        <v>2.7994023229999998</v>
      </c>
      <c r="X378" s="1">
        <f>VLOOKUP($B378,traits_by_species_Mar2019!$A$2:$T$437,10,FALSE)</f>
        <v>0.60349556400000004</v>
      </c>
      <c r="Y378" s="1">
        <f>VLOOKUP($B378,traits_by_species_Mar2019!$A$2:$T$437,11,FALSE)</f>
        <v>22.221931990000002</v>
      </c>
      <c r="Z378" s="1">
        <f>VLOOKUP($B378,traits_by_species_Mar2019!$A$2:$T$437,12,FALSE)</f>
        <v>21.755288839999999</v>
      </c>
      <c r="AA378" s="3">
        <f>VLOOKUP($B378,traits_by_species_Mar2019!$A$2:$T$437,13,FALSE)</f>
        <v>27</v>
      </c>
      <c r="AB378" s="1" t="str">
        <f>VLOOKUP($B378,traits_by_species_Mar2019!$A$2:$T$437,14,FALSE)</f>
        <v>Demersal</v>
      </c>
      <c r="AC378" s="1" t="str">
        <f>VLOOKUP($B378,traits_by_species_Mar2019!$A$2:$T$437,15,FALSE)</f>
        <v>African striped grunt</v>
      </c>
      <c r="AD378" s="1">
        <f>VLOOKUP($B378,traits_by_species_Mar2019!$A$2:$T$437,16,FALSE)</f>
        <v>0</v>
      </c>
      <c r="AE378" s="1" t="str">
        <f>VLOOKUP($B378,traits_by_species_Mar2019!$A$2:$T$437,17,FALSE)</f>
        <v>Demersal</v>
      </c>
      <c r="AF378" s="1" t="str">
        <f>VLOOKUP($B378,traits_by_species_Mar2019!$A$2:$T$437,18,FALSE)</f>
        <v>Perciformes</v>
      </c>
      <c r="AG378" s="1" t="str">
        <f>VLOOKUP($B378,traits_by_species_Mar2019!$A$2:$T$437,19,FALSE)</f>
        <v>Other</v>
      </c>
      <c r="AH378" s="1" t="str">
        <f>VLOOKUP($B378,traits_by_species_Mar2019!$A$2:$T$437,20,FALSE)</f>
        <v>Demersal</v>
      </c>
      <c r="AI378" s="1">
        <f>IF(ISNA(VLOOKUP($B378,traits_by_species_Mar2019!$A$2:$T$437,13,FALSE)),L378,VLOOKUP($B378,traits_by_species_Mar2019!$A$2:$T$437,13,FALSE))</f>
        <v>27</v>
      </c>
    </row>
    <row r="379" spans="1:35" hidden="1" x14ac:dyDescent="0.25">
      <c r="A379">
        <v>275832</v>
      </c>
      <c r="B379" t="s">
        <v>1191</v>
      </c>
      <c r="C379" t="s">
        <v>1192</v>
      </c>
      <c r="D379" t="s">
        <v>19</v>
      </c>
      <c r="E379" t="s">
        <v>20</v>
      </c>
      <c r="F379" t="s">
        <v>21</v>
      </c>
      <c r="G379" t="s">
        <v>131</v>
      </c>
      <c r="H379" t="s">
        <v>398</v>
      </c>
      <c r="I379" t="s">
        <v>1193</v>
      </c>
      <c r="J379" t="s">
        <v>33</v>
      </c>
      <c r="K379" t="s">
        <v>1194</v>
      </c>
      <c r="L379">
        <v>25.3</v>
      </c>
      <c r="M379">
        <v>1.87</v>
      </c>
      <c r="N379">
        <v>3.8899999999999998E-3</v>
      </c>
      <c r="O379">
        <v>3.15</v>
      </c>
      <c r="P379" t="s">
        <v>49</v>
      </c>
      <c r="Q379" t="s">
        <v>27</v>
      </c>
      <c r="R379" t="s">
        <v>1682</v>
      </c>
      <c r="S379" s="1">
        <f>VLOOKUP($B379,traits_by_species_Mar2019!$A$2:$T$437,5,FALSE)</f>
        <v>24.81625008</v>
      </c>
      <c r="T379" s="1">
        <f>VLOOKUP($B379,traits_by_species_Mar2019!$A$2:$T$437,6,FALSE)</f>
        <v>0.41444687099999999</v>
      </c>
      <c r="U379" s="1">
        <f>VLOOKUP($B379,traits_by_species_Mar2019!$A$2:$T$437,7,FALSE)</f>
        <v>102.8202601</v>
      </c>
      <c r="V379" s="1">
        <f>VLOOKUP($B379,traits_by_species_Mar2019!$A$2:$T$437,8,FALSE)</f>
        <v>5.9312920150000004</v>
      </c>
      <c r="W379" s="1">
        <f>VLOOKUP($B379,traits_by_species_Mar2019!$A$2:$T$437,9,FALSE)</f>
        <v>1.796798176</v>
      </c>
      <c r="X379" s="1">
        <f>VLOOKUP($B379,traits_by_species_Mar2019!$A$2:$T$437,10,FALSE)</f>
        <v>0.74342950100000005</v>
      </c>
      <c r="Y379" s="1">
        <f>VLOOKUP($B379,traits_by_species_Mar2019!$A$2:$T$437,11,FALSE)</f>
        <v>14.27687877</v>
      </c>
      <c r="Z379" s="1">
        <f>VLOOKUP($B379,traits_by_species_Mar2019!$A$2:$T$437,12,FALSE)</f>
        <v>13.273690350000001</v>
      </c>
      <c r="AA379" s="3">
        <f>VLOOKUP($B379,traits_by_species_Mar2019!$A$2:$T$437,13,FALSE)</f>
        <v>20</v>
      </c>
      <c r="AB379" s="1" t="str">
        <f>VLOOKUP($B379,traits_by_species_Mar2019!$A$2:$T$437,14,FALSE)</f>
        <v>Bathydemersal</v>
      </c>
      <c r="AC379" s="1" t="str">
        <f>VLOOKUP($B379,traits_by_species_Mar2019!$A$2:$T$437,15,FALSE)</f>
        <v>Greeneye</v>
      </c>
      <c r="AD379" s="1">
        <f>VLOOKUP($B379,traits_by_species_Mar2019!$A$2:$T$437,16,FALSE)</f>
        <v>0</v>
      </c>
      <c r="AE379" s="1" t="str">
        <f>VLOOKUP($B379,traits_by_species_Mar2019!$A$2:$T$437,17,FALSE)</f>
        <v>Demersal</v>
      </c>
      <c r="AF379" s="1" t="str">
        <f>VLOOKUP($B379,traits_by_species_Mar2019!$A$2:$T$437,18,FALSE)</f>
        <v>Aulopiformes</v>
      </c>
      <c r="AG379" s="1" t="str">
        <f>VLOOKUP($B379,traits_by_species_Mar2019!$A$2:$T$437,19,FALSE)</f>
        <v>Other</v>
      </c>
      <c r="AH379" s="1" t="str">
        <f>VLOOKUP($B379,traits_by_species_Mar2019!$A$2:$T$437,20,FALSE)</f>
        <v>Demersal</v>
      </c>
      <c r="AI379" s="1">
        <f>IF(ISNA(VLOOKUP($B379,traits_by_species_Mar2019!$A$2:$T$437,13,FALSE)),L379,VLOOKUP($B379,traits_by_species_Mar2019!$A$2:$T$437,13,FALSE))</f>
        <v>20</v>
      </c>
    </row>
    <row r="380" spans="1:35" hidden="1" x14ac:dyDescent="0.25">
      <c r="A380">
        <v>126131</v>
      </c>
      <c r="B380" t="s">
        <v>1195</v>
      </c>
      <c r="C380" t="s">
        <v>730</v>
      </c>
      <c r="D380" t="s">
        <v>19</v>
      </c>
      <c r="E380" t="s">
        <v>20</v>
      </c>
      <c r="F380" t="s">
        <v>21</v>
      </c>
      <c r="G380" t="s">
        <v>163</v>
      </c>
      <c r="H380" t="s">
        <v>201</v>
      </c>
      <c r="I380" t="s">
        <v>1195</v>
      </c>
      <c r="J380" t="s">
        <v>24</v>
      </c>
      <c r="K380" t="s">
        <v>25</v>
      </c>
      <c r="L380">
        <v>40</v>
      </c>
      <c r="M380">
        <v>0</v>
      </c>
      <c r="N380">
        <v>7.1999999999999998E-3</v>
      </c>
      <c r="O380">
        <v>3.14</v>
      </c>
      <c r="P380" t="s">
        <v>61</v>
      </c>
      <c r="Q380" t="s">
        <v>27</v>
      </c>
      <c r="R380" t="s">
        <v>1682</v>
      </c>
      <c r="S380" s="1">
        <f>S381</f>
        <v>29.032826589999999</v>
      </c>
      <c r="T380" s="1">
        <f t="shared" ref="T380:AI380" si="98">T381</f>
        <v>0.35585207800000002</v>
      </c>
      <c r="U380" s="1">
        <f t="shared" si="98"/>
        <v>236.7261982</v>
      </c>
      <c r="V380" s="1">
        <f t="shared" si="98"/>
        <v>13.98212051</v>
      </c>
      <c r="W380" s="1">
        <f t="shared" si="98"/>
        <v>2.8639522409999998</v>
      </c>
      <c r="X380" s="1">
        <f t="shared" si="98"/>
        <v>0.36796846100000002</v>
      </c>
      <c r="Y380" s="1">
        <f t="shared" si="98"/>
        <v>19.05484564</v>
      </c>
      <c r="Z380" s="1">
        <f t="shared" si="98"/>
        <v>13.047419290000001</v>
      </c>
      <c r="AA380" s="1">
        <f t="shared" si="98"/>
        <v>35</v>
      </c>
      <c r="AB380" s="1" t="str">
        <f t="shared" si="98"/>
        <v>Demersal</v>
      </c>
      <c r="AC380" s="1" t="str">
        <f t="shared" si="98"/>
        <v>Sand sole</v>
      </c>
      <c r="AD380" s="1" t="str">
        <f t="shared" si="98"/>
        <v>Demersal</v>
      </c>
      <c r="AE380" s="1" t="str">
        <f t="shared" si="98"/>
        <v>Demersal</v>
      </c>
      <c r="AF380" s="1" t="str">
        <f t="shared" si="98"/>
        <v>Pleuronectiformes</v>
      </c>
      <c r="AG380" s="1" t="str">
        <f t="shared" si="98"/>
        <v>Pleuronectiformes</v>
      </c>
      <c r="AH380" s="1" t="str">
        <f t="shared" si="98"/>
        <v>Demersal</v>
      </c>
      <c r="AI380" s="1">
        <f t="shared" si="98"/>
        <v>35</v>
      </c>
    </row>
    <row r="381" spans="1:35" hidden="1" x14ac:dyDescent="0.25">
      <c r="A381">
        <v>127156</v>
      </c>
      <c r="B381" t="s">
        <v>1196</v>
      </c>
      <c r="C381" t="s">
        <v>29</v>
      </c>
      <c r="D381" t="s">
        <v>19</v>
      </c>
      <c r="E381" t="s">
        <v>20</v>
      </c>
      <c r="F381" t="s">
        <v>21</v>
      </c>
      <c r="G381" t="s">
        <v>163</v>
      </c>
      <c r="H381" t="s">
        <v>201</v>
      </c>
      <c r="I381" t="s">
        <v>1195</v>
      </c>
      <c r="J381" t="s">
        <v>33</v>
      </c>
      <c r="K381" t="s">
        <v>1197</v>
      </c>
      <c r="L381">
        <v>40</v>
      </c>
      <c r="M381">
        <v>1.1000000000000001</v>
      </c>
      <c r="N381">
        <v>7.1999999999999998E-3</v>
      </c>
      <c r="O381">
        <v>3.14</v>
      </c>
      <c r="P381" t="s">
        <v>35</v>
      </c>
      <c r="Q381" t="s">
        <v>27</v>
      </c>
      <c r="R381" t="s">
        <v>1682</v>
      </c>
      <c r="S381" s="1">
        <f>VLOOKUP($B381,traits_by_species_Mar2019!$A$2:$T$437,5,FALSE)</f>
        <v>29.032826589999999</v>
      </c>
      <c r="T381" s="1">
        <f>VLOOKUP($B381,traits_by_species_Mar2019!$A$2:$T$437,6,FALSE)</f>
        <v>0.35585207800000002</v>
      </c>
      <c r="U381" s="1">
        <f>VLOOKUP($B381,traits_by_species_Mar2019!$A$2:$T$437,7,FALSE)</f>
        <v>236.7261982</v>
      </c>
      <c r="V381" s="1">
        <f>VLOOKUP($B381,traits_by_species_Mar2019!$A$2:$T$437,8,FALSE)</f>
        <v>13.98212051</v>
      </c>
      <c r="W381" s="1">
        <f>VLOOKUP($B381,traits_by_species_Mar2019!$A$2:$T$437,9,FALSE)</f>
        <v>2.8639522409999998</v>
      </c>
      <c r="X381" s="1">
        <f>VLOOKUP($B381,traits_by_species_Mar2019!$A$2:$T$437,10,FALSE)</f>
        <v>0.36796846100000002</v>
      </c>
      <c r="Y381" s="1">
        <f>VLOOKUP($B381,traits_by_species_Mar2019!$A$2:$T$437,11,FALSE)</f>
        <v>19.05484564</v>
      </c>
      <c r="Z381" s="1">
        <f>VLOOKUP($B381,traits_by_species_Mar2019!$A$2:$T$437,12,FALSE)</f>
        <v>13.047419290000001</v>
      </c>
      <c r="AA381" s="3">
        <f>VLOOKUP($B381,traits_by_species_Mar2019!$A$2:$T$437,13,FALSE)</f>
        <v>35</v>
      </c>
      <c r="AB381" s="1" t="str">
        <f>VLOOKUP($B381,traits_by_species_Mar2019!$A$2:$T$437,14,FALSE)</f>
        <v>Demersal</v>
      </c>
      <c r="AC381" s="1" t="str">
        <f>VLOOKUP($B381,traits_by_species_Mar2019!$A$2:$T$437,15,FALSE)</f>
        <v>Sand sole</v>
      </c>
      <c r="AD381" s="1" t="str">
        <f>VLOOKUP($B381,traits_by_species_Mar2019!$A$2:$T$437,16,FALSE)</f>
        <v>Demersal</v>
      </c>
      <c r="AE381" s="1" t="str">
        <f>VLOOKUP($B381,traits_by_species_Mar2019!$A$2:$T$437,17,FALSE)</f>
        <v>Demersal</v>
      </c>
      <c r="AF381" s="1" t="str">
        <f>VLOOKUP($B381,traits_by_species_Mar2019!$A$2:$T$437,18,FALSE)</f>
        <v>Pleuronectiformes</v>
      </c>
      <c r="AG381" s="1" t="str">
        <f>VLOOKUP($B381,traits_by_species_Mar2019!$A$2:$T$437,19,FALSE)</f>
        <v>Pleuronectiformes</v>
      </c>
      <c r="AH381" s="1" t="str">
        <f>VLOOKUP($B381,traits_by_species_Mar2019!$A$2:$T$437,20,FALSE)</f>
        <v>Demersal</v>
      </c>
      <c r="AI381" s="1">
        <f>IF(ISNA(VLOOKUP($B381,traits_by_species_Mar2019!$A$2:$T$437,13,FALSE)),L381,VLOOKUP($B381,traits_by_species_Mar2019!$A$2:$T$437,13,FALSE))</f>
        <v>35</v>
      </c>
    </row>
    <row r="382" spans="1:35" hidden="1" x14ac:dyDescent="0.25">
      <c r="A382">
        <v>127233</v>
      </c>
      <c r="B382" t="s">
        <v>1198</v>
      </c>
      <c r="C382" t="s">
        <v>51</v>
      </c>
      <c r="D382" t="s">
        <v>19</v>
      </c>
      <c r="E382" t="s">
        <v>20</v>
      </c>
      <c r="F382" t="s">
        <v>21</v>
      </c>
      <c r="G382" t="s">
        <v>52</v>
      </c>
      <c r="H382" t="s">
        <v>1199</v>
      </c>
      <c r="I382" t="s">
        <v>1200</v>
      </c>
      <c r="J382" t="s">
        <v>33</v>
      </c>
      <c r="K382" t="s">
        <v>1201</v>
      </c>
      <c r="L382">
        <v>40</v>
      </c>
      <c r="M382">
        <v>1.88</v>
      </c>
      <c r="N382">
        <v>5.5999999999999999E-3</v>
      </c>
      <c r="O382">
        <v>2.95</v>
      </c>
      <c r="P382" t="s">
        <v>35</v>
      </c>
      <c r="Q382" t="s">
        <v>27</v>
      </c>
      <c r="R382" t="s">
        <v>1682</v>
      </c>
      <c r="S382" s="1">
        <f>VLOOKUP($B382,traits_by_species_Mar2019!$A$2:$T$437,5,FALSE)</f>
        <v>34.233202949999999</v>
      </c>
      <c r="T382" s="1">
        <f>VLOOKUP($B382,traits_by_species_Mar2019!$A$2:$T$437,6,FALSE)</f>
        <v>0.23049651400000001</v>
      </c>
      <c r="U382" s="1">
        <f>VLOOKUP($B382,traits_by_species_Mar2019!$A$2:$T$437,7,FALSE)</f>
        <v>420.51728709999998</v>
      </c>
      <c r="V382" s="1">
        <f>VLOOKUP($B382,traits_by_species_Mar2019!$A$2:$T$437,8,FALSE)</f>
        <v>11.4993117</v>
      </c>
      <c r="W382" s="1">
        <f>VLOOKUP($B382,traits_by_species_Mar2019!$A$2:$T$437,9,FALSE)</f>
        <v>3.5040176170000001</v>
      </c>
      <c r="X382" s="1">
        <f>VLOOKUP($B382,traits_by_species_Mar2019!$A$2:$T$437,10,FALSE)</f>
        <v>0.38875522000000001</v>
      </c>
      <c r="Y382" s="1">
        <f>VLOOKUP($B382,traits_by_species_Mar2019!$A$2:$T$437,11,FALSE)</f>
        <v>19.610496749999999</v>
      </c>
      <c r="Z382" s="1">
        <f>VLOOKUP($B382,traits_by_species_Mar2019!$A$2:$T$437,12,FALSE)</f>
        <v>12.60550149</v>
      </c>
      <c r="AA382" s="3">
        <f>VLOOKUP($B382,traits_by_species_Mar2019!$A$2:$T$437,13,FALSE)</f>
        <v>30</v>
      </c>
      <c r="AB382" s="1" t="str">
        <f>VLOOKUP($B382,traits_by_species_Mar2019!$A$2:$T$437,14,FALSE)</f>
        <v>Demersal</v>
      </c>
      <c r="AC382" s="1" t="str">
        <f>VLOOKUP($B382,traits_by_species_Mar2019!$A$2:$T$437,15,FALSE)</f>
        <v>African armoured searobin</v>
      </c>
      <c r="AD382" s="1">
        <f>VLOOKUP($B382,traits_by_species_Mar2019!$A$2:$T$437,16,FALSE)</f>
        <v>0</v>
      </c>
      <c r="AE382" s="1" t="str">
        <f>VLOOKUP($B382,traits_by_species_Mar2019!$A$2:$T$437,17,FALSE)</f>
        <v>Demersal</v>
      </c>
      <c r="AF382" s="1" t="str">
        <f>VLOOKUP($B382,traits_by_species_Mar2019!$A$2:$T$437,18,FALSE)</f>
        <v>Scorpaeniformes</v>
      </c>
      <c r="AG382" s="1" t="str">
        <f>VLOOKUP($B382,traits_by_species_Mar2019!$A$2:$T$437,19,FALSE)</f>
        <v>Scorpaeniformes</v>
      </c>
      <c r="AH382" s="1" t="str">
        <f>VLOOKUP($B382,traits_by_species_Mar2019!$A$2:$T$437,20,FALSE)</f>
        <v>Demersal</v>
      </c>
      <c r="AI382" s="1">
        <f>IF(ISNA(VLOOKUP($B382,traits_by_species_Mar2019!$A$2:$T$437,13,FALSE)),L382,VLOOKUP($B382,traits_by_species_Mar2019!$A$2:$T$437,13,FALSE))</f>
        <v>30</v>
      </c>
    </row>
    <row r="383" spans="1:35" hidden="1" x14ac:dyDescent="0.25">
      <c r="A383">
        <v>101169</v>
      </c>
      <c r="B383" t="s">
        <v>1202</v>
      </c>
      <c r="C383" t="s">
        <v>37</v>
      </c>
      <c r="D383" t="s">
        <v>19</v>
      </c>
      <c r="E383" t="s">
        <v>20</v>
      </c>
      <c r="F383" t="s">
        <v>828</v>
      </c>
      <c r="G383" t="s">
        <v>829</v>
      </c>
      <c r="H383" t="s">
        <v>830</v>
      </c>
      <c r="I383" t="s">
        <v>1202</v>
      </c>
      <c r="J383" t="s">
        <v>24</v>
      </c>
      <c r="K383" t="s">
        <v>25</v>
      </c>
      <c r="L383">
        <v>120</v>
      </c>
      <c r="M383">
        <v>0</v>
      </c>
      <c r="N383">
        <v>2.9999999999999997E-4</v>
      </c>
      <c r="O383">
        <v>3.4</v>
      </c>
      <c r="P383" t="s">
        <v>61</v>
      </c>
      <c r="Q383" t="s">
        <v>27</v>
      </c>
      <c r="R383" t="s">
        <v>1682</v>
      </c>
      <c r="S383" s="7">
        <f>S384</f>
        <v>48.183408870000001</v>
      </c>
      <c r="T383" s="7">
        <f t="shared" ref="T383:AI383" si="99">T384</f>
        <v>0.170045422</v>
      </c>
      <c r="U383" s="7">
        <f t="shared" si="99"/>
        <v>971.29902470000002</v>
      </c>
      <c r="V383" s="7">
        <f t="shared" si="99"/>
        <v>10.91610316</v>
      </c>
      <c r="W383" s="7">
        <f t="shared" si="99"/>
        <v>4.3731563659999999</v>
      </c>
      <c r="X383" s="7">
        <f t="shared" si="99"/>
        <v>0.43291352900000002</v>
      </c>
      <c r="Y383" s="7">
        <f t="shared" si="99"/>
        <v>26.81256874</v>
      </c>
      <c r="Z383" s="7">
        <f t="shared" si="99"/>
        <v>15.66531681</v>
      </c>
      <c r="AA383" s="7">
        <f t="shared" si="99"/>
        <v>80</v>
      </c>
      <c r="AB383" s="7" t="str">
        <f t="shared" si="99"/>
        <v>Demersal</v>
      </c>
      <c r="AC383" s="7" t="str">
        <f t="shared" si="99"/>
        <v>Sea lamprey</v>
      </c>
      <c r="AD383" s="7" t="str">
        <f t="shared" si="99"/>
        <v>Demersal</v>
      </c>
      <c r="AE383" s="7" t="str">
        <f t="shared" si="99"/>
        <v>Demersal</v>
      </c>
      <c r="AF383" s="7" t="str">
        <f t="shared" si="99"/>
        <v>Petromyzontiformes</v>
      </c>
      <c r="AG383" s="7" t="str">
        <f t="shared" si="99"/>
        <v>Other</v>
      </c>
      <c r="AH383" s="7" t="str">
        <f t="shared" si="99"/>
        <v>Demersal</v>
      </c>
      <c r="AI383" s="7">
        <f t="shared" si="99"/>
        <v>80</v>
      </c>
    </row>
    <row r="384" spans="1:35" hidden="1" x14ac:dyDescent="0.25">
      <c r="A384">
        <v>101174</v>
      </c>
      <c r="B384" t="s">
        <v>1203</v>
      </c>
      <c r="C384" t="s">
        <v>37</v>
      </c>
      <c r="D384" t="s">
        <v>19</v>
      </c>
      <c r="E384" t="s">
        <v>20</v>
      </c>
      <c r="F384" t="s">
        <v>828</v>
      </c>
      <c r="G384" t="s">
        <v>829</v>
      </c>
      <c r="H384" t="s">
        <v>830</v>
      </c>
      <c r="I384" t="s">
        <v>1202</v>
      </c>
      <c r="J384" t="s">
        <v>33</v>
      </c>
      <c r="K384" t="s">
        <v>1204</v>
      </c>
      <c r="L384">
        <v>120</v>
      </c>
      <c r="M384">
        <v>1.35</v>
      </c>
      <c r="N384">
        <v>2.9999999999999997E-4</v>
      </c>
      <c r="O384">
        <v>3.4</v>
      </c>
      <c r="P384" t="s">
        <v>56</v>
      </c>
      <c r="Q384" t="s">
        <v>73</v>
      </c>
      <c r="R384" t="s">
        <v>1682</v>
      </c>
      <c r="S384" s="1">
        <f>VLOOKUP($B384,traits_by_species_Mar2019!$A$2:$T$437,5,FALSE)</f>
        <v>48.183408870000001</v>
      </c>
      <c r="T384" s="1">
        <f>VLOOKUP($B384,traits_by_species_Mar2019!$A$2:$T$437,6,FALSE)</f>
        <v>0.170045422</v>
      </c>
      <c r="U384" s="1">
        <f>VLOOKUP($B384,traits_by_species_Mar2019!$A$2:$T$437,7,FALSE)</f>
        <v>971.29902470000002</v>
      </c>
      <c r="V384" s="1">
        <f>VLOOKUP($B384,traits_by_species_Mar2019!$A$2:$T$437,8,FALSE)</f>
        <v>10.91610316</v>
      </c>
      <c r="W384" s="1">
        <f>VLOOKUP($B384,traits_by_species_Mar2019!$A$2:$T$437,9,FALSE)</f>
        <v>4.3731563659999999</v>
      </c>
      <c r="X384" s="1">
        <f>VLOOKUP($B384,traits_by_species_Mar2019!$A$2:$T$437,10,FALSE)</f>
        <v>0.43291352900000002</v>
      </c>
      <c r="Y384" s="1">
        <f>VLOOKUP($B384,traits_by_species_Mar2019!$A$2:$T$437,11,FALSE)</f>
        <v>26.81256874</v>
      </c>
      <c r="Z384" s="1">
        <f>VLOOKUP($B384,traits_by_species_Mar2019!$A$2:$T$437,12,FALSE)</f>
        <v>15.66531681</v>
      </c>
      <c r="AA384" s="3">
        <f>VLOOKUP($B384,traits_by_species_Mar2019!$A$2:$T$437,13,FALSE)</f>
        <v>80</v>
      </c>
      <c r="AB384" s="1" t="str">
        <f>VLOOKUP($B384,traits_by_species_Mar2019!$A$2:$T$437,14,FALSE)</f>
        <v>Demersal</v>
      </c>
      <c r="AC384" s="1" t="str">
        <f>VLOOKUP($B384,traits_by_species_Mar2019!$A$2:$T$437,15,FALSE)</f>
        <v>Sea lamprey</v>
      </c>
      <c r="AD384" s="1" t="str">
        <f>VLOOKUP($B384,traits_by_species_Mar2019!$A$2:$T$437,16,FALSE)</f>
        <v>Demersal</v>
      </c>
      <c r="AE384" s="1" t="str">
        <f>VLOOKUP($B384,traits_by_species_Mar2019!$A$2:$T$437,17,FALSE)</f>
        <v>Demersal</v>
      </c>
      <c r="AF384" s="1" t="str">
        <f>VLOOKUP($B384,traits_by_species_Mar2019!$A$2:$T$437,18,FALSE)</f>
        <v>Petromyzontiformes</v>
      </c>
      <c r="AG384" s="1" t="str">
        <f>VLOOKUP($B384,traits_by_species_Mar2019!$A$2:$T$437,19,FALSE)</f>
        <v>Other</v>
      </c>
      <c r="AH384" s="1" t="str">
        <f>VLOOKUP($B384,traits_by_species_Mar2019!$A$2:$T$437,20,FALSE)</f>
        <v>Demersal</v>
      </c>
      <c r="AI384" s="1">
        <f>IF(ISNA(VLOOKUP($B384,traits_by_species_Mar2019!$A$2:$T$437,13,FALSE)),L384,VLOOKUP($B384,traits_by_species_Mar2019!$A$2:$T$437,13,FALSE))</f>
        <v>80</v>
      </c>
    </row>
    <row r="385" spans="1:35" hidden="1" x14ac:dyDescent="0.25">
      <c r="A385">
        <v>101163</v>
      </c>
      <c r="B385" t="s">
        <v>830</v>
      </c>
      <c r="C385" t="s">
        <v>286</v>
      </c>
      <c r="D385" t="s">
        <v>19</v>
      </c>
      <c r="E385" t="s">
        <v>20</v>
      </c>
      <c r="F385" t="s">
        <v>828</v>
      </c>
      <c r="G385" t="s">
        <v>829</v>
      </c>
      <c r="H385" t="s">
        <v>830</v>
      </c>
      <c r="I385">
        <v>0</v>
      </c>
      <c r="J385" t="s">
        <v>60</v>
      </c>
      <c r="K385" t="s">
        <v>25</v>
      </c>
      <c r="L385">
        <v>120</v>
      </c>
      <c r="M385">
        <v>0</v>
      </c>
      <c r="N385">
        <v>5.7706100000000002E-4</v>
      </c>
      <c r="O385">
        <v>3.2705000000000002</v>
      </c>
      <c r="P385" t="s">
        <v>61</v>
      </c>
      <c r="Q385" t="s">
        <v>27</v>
      </c>
      <c r="R385" t="s">
        <v>1682</v>
      </c>
      <c r="S385" s="7">
        <f>S384</f>
        <v>48.183408870000001</v>
      </c>
      <c r="T385" s="7">
        <f t="shared" ref="T385:AI385" si="100">T384</f>
        <v>0.170045422</v>
      </c>
      <c r="U385" s="7">
        <f t="shared" si="100"/>
        <v>971.29902470000002</v>
      </c>
      <c r="V385" s="7">
        <f t="shared" si="100"/>
        <v>10.91610316</v>
      </c>
      <c r="W385" s="7">
        <f t="shared" si="100"/>
        <v>4.3731563659999999</v>
      </c>
      <c r="X385" s="7">
        <f t="shared" si="100"/>
        <v>0.43291352900000002</v>
      </c>
      <c r="Y385" s="7">
        <f t="shared" si="100"/>
        <v>26.81256874</v>
      </c>
      <c r="Z385" s="7">
        <f t="shared" si="100"/>
        <v>15.66531681</v>
      </c>
      <c r="AA385" s="7">
        <f t="shared" si="100"/>
        <v>80</v>
      </c>
      <c r="AB385" s="7" t="str">
        <f t="shared" si="100"/>
        <v>Demersal</v>
      </c>
      <c r="AC385" s="7" t="str">
        <f t="shared" si="100"/>
        <v>Sea lamprey</v>
      </c>
      <c r="AD385" s="7" t="str">
        <f t="shared" si="100"/>
        <v>Demersal</v>
      </c>
      <c r="AE385" s="7" t="str">
        <f t="shared" si="100"/>
        <v>Demersal</v>
      </c>
      <c r="AF385" s="7" t="str">
        <f t="shared" si="100"/>
        <v>Petromyzontiformes</v>
      </c>
      <c r="AG385" s="7" t="str">
        <f t="shared" si="100"/>
        <v>Other</v>
      </c>
      <c r="AH385" s="7" t="str">
        <f t="shared" si="100"/>
        <v>Demersal</v>
      </c>
      <c r="AI385" s="7">
        <f t="shared" si="100"/>
        <v>80</v>
      </c>
    </row>
    <row r="386" spans="1:35" hidden="1" x14ac:dyDescent="0.25">
      <c r="A386">
        <v>125550</v>
      </c>
      <c r="B386" t="s">
        <v>1205</v>
      </c>
      <c r="C386" t="s">
        <v>1048</v>
      </c>
      <c r="D386" t="s">
        <v>19</v>
      </c>
      <c r="E386" t="s">
        <v>20</v>
      </c>
      <c r="F386" t="s">
        <v>21</v>
      </c>
      <c r="G386" t="s">
        <v>30</v>
      </c>
      <c r="H386" t="s">
        <v>1205</v>
      </c>
      <c r="I386">
        <v>0</v>
      </c>
      <c r="J386" t="s">
        <v>60</v>
      </c>
      <c r="K386" t="s">
        <v>25</v>
      </c>
      <c r="L386">
        <v>25</v>
      </c>
      <c r="M386">
        <v>0</v>
      </c>
      <c r="N386">
        <v>4.3E-3</v>
      </c>
      <c r="O386">
        <v>3.0179999999999998</v>
      </c>
      <c r="P386" t="s">
        <v>61</v>
      </c>
      <c r="Q386" t="s">
        <v>27</v>
      </c>
      <c r="R386" t="s">
        <v>1682</v>
      </c>
      <c r="S386" s="7">
        <f>S387</f>
        <v>23.64653551</v>
      </c>
      <c r="T386" s="7">
        <f t="shared" ref="T386:AI386" si="101">T387</f>
        <v>0.32997674399999999</v>
      </c>
      <c r="U386" s="7">
        <f t="shared" si="101"/>
        <v>135.72590159999999</v>
      </c>
      <c r="V386" s="7">
        <f t="shared" si="101"/>
        <v>9.6637142849999993</v>
      </c>
      <c r="W386" s="7">
        <f t="shared" si="101"/>
        <v>2.3569628969999998</v>
      </c>
      <c r="X386" s="7">
        <f t="shared" si="101"/>
        <v>0.53240552200000002</v>
      </c>
      <c r="Y386" s="7">
        <f t="shared" si="101"/>
        <v>14.217558950000001</v>
      </c>
      <c r="Z386" s="7">
        <f t="shared" si="101"/>
        <v>11.512318390000001</v>
      </c>
      <c r="AA386" s="7">
        <f t="shared" si="101"/>
        <v>34</v>
      </c>
      <c r="AB386" s="7" t="str">
        <f t="shared" si="101"/>
        <v>Demersal</v>
      </c>
      <c r="AC386" s="7" t="str">
        <f t="shared" si="101"/>
        <v>Butterfish</v>
      </c>
      <c r="AD386" s="7" t="str">
        <f t="shared" si="101"/>
        <v>Demersal</v>
      </c>
      <c r="AE386" s="7" t="str">
        <f t="shared" si="101"/>
        <v>Demersal</v>
      </c>
      <c r="AF386" s="7" t="str">
        <f t="shared" si="101"/>
        <v>Perciformes</v>
      </c>
      <c r="AG386" s="7" t="str">
        <f t="shared" si="101"/>
        <v>Other</v>
      </c>
      <c r="AH386" s="7" t="str">
        <f t="shared" si="101"/>
        <v>Demersal</v>
      </c>
      <c r="AI386" s="7">
        <f t="shared" si="101"/>
        <v>34</v>
      </c>
    </row>
    <row r="387" spans="1:35" hidden="1" x14ac:dyDescent="0.25">
      <c r="A387">
        <v>126996</v>
      </c>
      <c r="B387" t="s">
        <v>1206</v>
      </c>
      <c r="C387" t="s">
        <v>51</v>
      </c>
      <c r="D387" t="s">
        <v>19</v>
      </c>
      <c r="E387" t="s">
        <v>20</v>
      </c>
      <c r="F387" t="s">
        <v>21</v>
      </c>
      <c r="G387" t="s">
        <v>30</v>
      </c>
      <c r="H387" t="s">
        <v>1205</v>
      </c>
      <c r="I387" t="s">
        <v>1207</v>
      </c>
      <c r="J387" t="s">
        <v>33</v>
      </c>
      <c r="K387" t="s">
        <v>1208</v>
      </c>
      <c r="L387">
        <v>25</v>
      </c>
      <c r="M387">
        <v>3.5</v>
      </c>
      <c r="N387">
        <v>4.3E-3</v>
      </c>
      <c r="O387">
        <v>3.0179999999999998</v>
      </c>
      <c r="P387" t="s">
        <v>35</v>
      </c>
      <c r="Q387" t="s">
        <v>27</v>
      </c>
      <c r="R387" t="s">
        <v>1682</v>
      </c>
      <c r="S387" s="1">
        <f>VLOOKUP($B387,traits_by_species_Mar2019!$A$2:$T$437,5,FALSE)</f>
        <v>23.64653551</v>
      </c>
      <c r="T387" s="1">
        <f>VLOOKUP($B387,traits_by_species_Mar2019!$A$2:$T$437,6,FALSE)</f>
        <v>0.32997674399999999</v>
      </c>
      <c r="U387" s="1">
        <f>VLOOKUP($B387,traits_by_species_Mar2019!$A$2:$T$437,7,FALSE)</f>
        <v>135.72590159999999</v>
      </c>
      <c r="V387" s="1">
        <f>VLOOKUP($B387,traits_by_species_Mar2019!$A$2:$T$437,8,FALSE)</f>
        <v>9.6637142849999993</v>
      </c>
      <c r="W387" s="1">
        <f>VLOOKUP($B387,traits_by_species_Mar2019!$A$2:$T$437,9,FALSE)</f>
        <v>2.3569628969999998</v>
      </c>
      <c r="X387" s="1">
        <f>VLOOKUP($B387,traits_by_species_Mar2019!$A$2:$T$437,10,FALSE)</f>
        <v>0.53240552200000002</v>
      </c>
      <c r="Y387" s="1">
        <f>VLOOKUP($B387,traits_by_species_Mar2019!$A$2:$T$437,11,FALSE)</f>
        <v>14.217558950000001</v>
      </c>
      <c r="Z387" s="1">
        <f>VLOOKUP($B387,traits_by_species_Mar2019!$A$2:$T$437,12,FALSE)</f>
        <v>11.512318390000001</v>
      </c>
      <c r="AA387" s="3">
        <f>VLOOKUP($B387,traits_by_species_Mar2019!$A$2:$T$437,13,FALSE)</f>
        <v>34</v>
      </c>
      <c r="AB387" s="1" t="str">
        <f>VLOOKUP($B387,traits_by_species_Mar2019!$A$2:$T$437,14,FALSE)</f>
        <v>Demersal</v>
      </c>
      <c r="AC387" s="1" t="str">
        <f>VLOOKUP($B387,traits_by_species_Mar2019!$A$2:$T$437,15,FALSE)</f>
        <v>Butterfish</v>
      </c>
      <c r="AD387" s="1" t="str">
        <f>VLOOKUP($B387,traits_by_species_Mar2019!$A$2:$T$437,16,FALSE)</f>
        <v>Demersal</v>
      </c>
      <c r="AE387" s="1" t="str">
        <f>VLOOKUP($B387,traits_by_species_Mar2019!$A$2:$T$437,17,FALSE)</f>
        <v>Demersal</v>
      </c>
      <c r="AF387" s="1" t="str">
        <f>VLOOKUP($B387,traits_by_species_Mar2019!$A$2:$T$437,18,FALSE)</f>
        <v>Perciformes</v>
      </c>
      <c r="AG387" s="1" t="str">
        <f>VLOOKUP($B387,traits_by_species_Mar2019!$A$2:$T$437,19,FALSE)</f>
        <v>Other</v>
      </c>
      <c r="AH387" s="1" t="str">
        <f>VLOOKUP($B387,traits_by_species_Mar2019!$A$2:$T$437,20,FALSE)</f>
        <v>Demersal</v>
      </c>
      <c r="AI387" s="1">
        <f>IF(ISNA(VLOOKUP($B387,traits_by_species_Mar2019!$A$2:$T$437,13,FALSE)),L387,VLOOKUP($B387,traits_by_species_Mar2019!$A$2:$T$437,13,FALSE))</f>
        <v>34</v>
      </c>
    </row>
    <row r="388" spans="1:35" hidden="1" x14ac:dyDescent="0.25">
      <c r="A388">
        <v>127372</v>
      </c>
      <c r="B388" t="s">
        <v>1209</v>
      </c>
      <c r="C388" t="s">
        <v>766</v>
      </c>
      <c r="D388" t="s">
        <v>19</v>
      </c>
      <c r="E388" t="s">
        <v>20</v>
      </c>
      <c r="F388" t="s">
        <v>21</v>
      </c>
      <c r="G388" t="s">
        <v>144</v>
      </c>
      <c r="H388" t="s">
        <v>253</v>
      </c>
      <c r="I388" t="s">
        <v>1210</v>
      </c>
      <c r="J388" t="s">
        <v>33</v>
      </c>
      <c r="K388" t="s">
        <v>395</v>
      </c>
      <c r="L388">
        <v>16</v>
      </c>
      <c r="M388">
        <v>1.88</v>
      </c>
      <c r="N388">
        <v>3.8899999999999998E-3</v>
      </c>
      <c r="O388">
        <v>3.12</v>
      </c>
      <c r="P388" t="s">
        <v>210</v>
      </c>
      <c r="Q388" t="s">
        <v>27</v>
      </c>
      <c r="R388" t="s">
        <v>1695</v>
      </c>
      <c r="S388" s="1">
        <f>VLOOKUP($B388,traits_by_species_Mar2019!$A$2:$T$437,5,FALSE)</f>
        <v>23.539756709999999</v>
      </c>
      <c r="T388" s="1">
        <f>VLOOKUP($B388,traits_by_species_Mar2019!$A$2:$T$437,6,FALSE)</f>
        <v>0.42380031299999998</v>
      </c>
      <c r="U388" s="1">
        <f>VLOOKUP($B388,traits_by_species_Mar2019!$A$2:$T$437,7,FALSE)</f>
        <v>85.869456880000001</v>
      </c>
      <c r="V388" s="1">
        <f>VLOOKUP($B388,traits_by_species_Mar2019!$A$2:$T$437,8,FALSE)</f>
        <v>6.2735505910000002</v>
      </c>
      <c r="W388" s="1">
        <f>VLOOKUP($B388,traits_by_species_Mar2019!$A$2:$T$437,9,FALSE)</f>
        <v>1.825042802</v>
      </c>
      <c r="X388" s="1">
        <f>VLOOKUP($B388,traits_by_species_Mar2019!$A$2:$T$437,10,FALSE)</f>
        <v>0.66876808700000001</v>
      </c>
      <c r="Y388" s="1">
        <f>VLOOKUP($B388,traits_by_species_Mar2019!$A$2:$T$437,11,FALSE)</f>
        <v>14.26973939</v>
      </c>
      <c r="Z388" s="1">
        <f>VLOOKUP($B388,traits_by_species_Mar2019!$A$2:$T$437,12,FALSE)</f>
        <v>7.2395423320000001</v>
      </c>
      <c r="AA388" s="3">
        <f>VLOOKUP($B388,traits_by_species_Mar2019!$A$2:$T$437,13,FALSE)</f>
        <v>10</v>
      </c>
      <c r="AB388" s="1" t="str">
        <f>VLOOKUP($B388,traits_by_species_Mar2019!$A$2:$T$437,14,FALSE)</f>
        <v>Bathypelagic</v>
      </c>
      <c r="AC388" s="1" t="str">
        <f>VLOOKUP($B388,traits_by_species_Mar2019!$A$2:$T$437,15,FALSE)</f>
        <v>Barbeled dragonfish</v>
      </c>
      <c r="AD388" s="1">
        <f>VLOOKUP($B388,traits_by_species_Mar2019!$A$2:$T$437,16,FALSE)</f>
        <v>0</v>
      </c>
      <c r="AE388" s="1" t="str">
        <f>VLOOKUP($B388,traits_by_species_Mar2019!$A$2:$T$437,17,FALSE)</f>
        <v>Demersal</v>
      </c>
      <c r="AF388" s="1" t="str">
        <f>VLOOKUP($B388,traits_by_species_Mar2019!$A$2:$T$437,18,FALSE)</f>
        <v>Stomiiformes</v>
      </c>
      <c r="AG388" s="1" t="str">
        <f>VLOOKUP($B388,traits_by_species_Mar2019!$A$2:$T$437,19,FALSE)</f>
        <v>Other</v>
      </c>
      <c r="AH388" s="1" t="str">
        <f>VLOOKUP($B388,traits_by_species_Mar2019!$A$2:$T$437,20,FALSE)</f>
        <v>Pelagic</v>
      </c>
      <c r="AI388" s="1">
        <f>IF(ISNA(VLOOKUP($B388,traits_by_species_Mar2019!$A$2:$T$437,13,FALSE)),L388,VLOOKUP($B388,traits_by_species_Mar2019!$A$2:$T$437,13,FALSE))</f>
        <v>10</v>
      </c>
    </row>
    <row r="389" spans="1:35" hidden="1" x14ac:dyDescent="0.25">
      <c r="A389">
        <v>127147</v>
      </c>
      <c r="B389" t="s">
        <v>1211</v>
      </c>
      <c r="C389" t="s">
        <v>1212</v>
      </c>
      <c r="D389" t="s">
        <v>19</v>
      </c>
      <c r="E389" t="s">
        <v>20</v>
      </c>
      <c r="F389" t="s">
        <v>21</v>
      </c>
      <c r="G389" t="s">
        <v>163</v>
      </c>
      <c r="H389" t="s">
        <v>846</v>
      </c>
      <c r="I389" t="s">
        <v>1213</v>
      </c>
      <c r="J389" t="s">
        <v>33</v>
      </c>
      <c r="K389" t="s">
        <v>1214</v>
      </c>
      <c r="L389">
        <v>12</v>
      </c>
      <c r="M389">
        <v>1.1000000000000001</v>
      </c>
      <c r="N389">
        <v>1.61E-2</v>
      </c>
      <c r="O389">
        <v>2.9049999999999998</v>
      </c>
      <c r="P389" t="s">
        <v>35</v>
      </c>
      <c r="Q389" t="s">
        <v>27</v>
      </c>
      <c r="R389" t="s">
        <v>1682</v>
      </c>
      <c r="S389" s="1">
        <f>VLOOKUP($B389,traits_by_species_Mar2019!$A$2:$T$437,5,FALSE)</f>
        <v>39.134701309999997</v>
      </c>
      <c r="T389" s="1">
        <f>VLOOKUP($B389,traits_by_species_Mar2019!$A$2:$T$437,6,FALSE)</f>
        <v>0.273074072</v>
      </c>
      <c r="U389" s="1">
        <f>VLOOKUP($B389,traits_by_species_Mar2019!$A$2:$T$437,7,FALSE)</f>
        <v>641.56449910000003</v>
      </c>
      <c r="V389" s="1">
        <f>VLOOKUP($B389,traits_by_species_Mar2019!$A$2:$T$437,8,FALSE)</f>
        <v>10.36003038</v>
      </c>
      <c r="W389" s="1">
        <f>VLOOKUP($B389,traits_by_species_Mar2019!$A$2:$T$437,9,FALSE)</f>
        <v>2.1815355529999998</v>
      </c>
      <c r="X389" s="1">
        <f>VLOOKUP($B389,traits_by_species_Mar2019!$A$2:$T$437,10,FALSE)</f>
        <v>0.44786387599999999</v>
      </c>
      <c r="Y389" s="1">
        <f>VLOOKUP($B389,traits_by_species_Mar2019!$A$2:$T$437,11,FALSE)</f>
        <v>18.15806594</v>
      </c>
      <c r="Z389" s="1">
        <f>VLOOKUP($B389,traits_by_species_Mar2019!$A$2:$T$437,12,FALSE)</f>
        <v>15.27173339</v>
      </c>
      <c r="AA389" s="3">
        <f>VLOOKUP($B389,traits_by_species_Mar2019!$A$2:$T$437,13,FALSE)</f>
        <v>15</v>
      </c>
      <c r="AB389" s="1" t="str">
        <f>VLOOKUP($B389,traits_by_species_Mar2019!$A$2:$T$437,14,FALSE)</f>
        <v>Demersal</v>
      </c>
      <c r="AC389" s="1" t="str">
        <f>VLOOKUP($B389,traits_by_species_Mar2019!$A$2:$T$437,15,FALSE)</f>
        <v>Norwegian topknot</v>
      </c>
      <c r="AD389" s="1" t="str">
        <f>VLOOKUP($B389,traits_by_species_Mar2019!$A$2:$T$437,16,FALSE)</f>
        <v>Demersal</v>
      </c>
      <c r="AE389" s="1" t="str">
        <f>VLOOKUP($B389,traits_by_species_Mar2019!$A$2:$T$437,17,FALSE)</f>
        <v>Demersal</v>
      </c>
      <c r="AF389" s="1" t="str">
        <f>VLOOKUP($B389,traits_by_species_Mar2019!$A$2:$T$437,18,FALSE)</f>
        <v>Pleuronectiformes</v>
      </c>
      <c r="AG389" s="1" t="str">
        <f>VLOOKUP($B389,traits_by_species_Mar2019!$A$2:$T$437,19,FALSE)</f>
        <v>Pleuronectiformes</v>
      </c>
      <c r="AH389" s="1" t="str">
        <f>VLOOKUP($B389,traits_by_species_Mar2019!$A$2:$T$437,20,FALSE)</f>
        <v>Demersal</v>
      </c>
      <c r="AI389" s="1">
        <f>IF(ISNA(VLOOKUP($B389,traits_by_species_Mar2019!$A$2:$T$437,13,FALSE)),L389,VLOOKUP($B389,traits_by_species_Mar2019!$A$2:$T$437,13,FALSE))</f>
        <v>15</v>
      </c>
    </row>
    <row r="390" spans="1:35" s="8" customFormat="1" hidden="1" x14ac:dyDescent="0.25">
      <c r="A390" s="8">
        <v>125475</v>
      </c>
      <c r="B390" s="8" t="s">
        <v>1215</v>
      </c>
      <c r="C390" s="8" t="s">
        <v>1216</v>
      </c>
      <c r="D390" s="8" t="s">
        <v>19</v>
      </c>
      <c r="E390" s="8" t="s">
        <v>20</v>
      </c>
      <c r="F390" s="8" t="s">
        <v>21</v>
      </c>
      <c r="G390" s="8" t="s">
        <v>268</v>
      </c>
      <c r="H390" s="8" t="s">
        <v>1215</v>
      </c>
      <c r="I390" s="8">
        <v>0</v>
      </c>
      <c r="J390" s="8" t="s">
        <v>60</v>
      </c>
      <c r="K390" s="8" t="s">
        <v>25</v>
      </c>
      <c r="L390" s="8">
        <v>110</v>
      </c>
      <c r="M390" s="8">
        <v>0</v>
      </c>
      <c r="N390" s="8">
        <v>6.7914109999999998E-3</v>
      </c>
      <c r="O390" s="8">
        <v>3.1133333329999999</v>
      </c>
      <c r="P390" s="8" t="s">
        <v>61</v>
      </c>
      <c r="Q390" s="8" t="s">
        <v>27</v>
      </c>
      <c r="R390" s="8" t="s">
        <v>1682</v>
      </c>
      <c r="S390" s="7">
        <f>AVERAGE(S391,S392)</f>
        <v>55.108921534999993</v>
      </c>
      <c r="T390" s="7">
        <f t="shared" ref="T390:AI390" si="102">AVERAGE(T391,T392)</f>
        <v>0.27220601900000002</v>
      </c>
      <c r="U390" s="7">
        <f t="shared" si="102"/>
        <v>1223.87114505</v>
      </c>
      <c r="V390" s="7">
        <f t="shared" si="102"/>
        <v>6.7569234754999998</v>
      </c>
      <c r="W390" s="7">
        <f t="shared" si="102"/>
        <v>2.0351916934999998</v>
      </c>
      <c r="X390" s="7">
        <f t="shared" si="102"/>
        <v>0.4810595265</v>
      </c>
      <c r="Y390" s="7">
        <f t="shared" si="102"/>
        <v>27.686097875000002</v>
      </c>
      <c r="Z390" s="7">
        <f t="shared" si="102"/>
        <v>15.092438765000001</v>
      </c>
      <c r="AA390" s="7">
        <f t="shared" si="102"/>
        <v>65.5</v>
      </c>
      <c r="AB390" s="7" t="str">
        <f>AB391</f>
        <v>Benthopelagic</v>
      </c>
      <c r="AC390" s="7" t="str">
        <f>AC392</f>
        <v>Forkbeard</v>
      </c>
      <c r="AD390" s="7">
        <f t="shared" si="102"/>
        <v>0</v>
      </c>
      <c r="AE390" s="7" t="str">
        <f t="shared" ref="AE390:AH390" si="103">AE392</f>
        <v>Demersal</v>
      </c>
      <c r="AF390" s="7" t="str">
        <f t="shared" si="103"/>
        <v>Gadiformes</v>
      </c>
      <c r="AG390" s="7" t="str">
        <f t="shared" si="103"/>
        <v>Gadiformes</v>
      </c>
      <c r="AH390" s="7" t="str">
        <f t="shared" si="103"/>
        <v>Demersal</v>
      </c>
      <c r="AI390" s="7">
        <f t="shared" si="102"/>
        <v>65.5</v>
      </c>
    </row>
    <row r="391" spans="1:35" hidden="1" x14ac:dyDescent="0.25">
      <c r="A391">
        <v>126501</v>
      </c>
      <c r="B391" t="s">
        <v>1217</v>
      </c>
      <c r="C391" t="s">
        <v>308</v>
      </c>
      <c r="D391" t="s">
        <v>19</v>
      </c>
      <c r="E391" t="s">
        <v>20</v>
      </c>
      <c r="F391" t="s">
        <v>21</v>
      </c>
      <c r="G391" t="s">
        <v>268</v>
      </c>
      <c r="H391" t="s">
        <v>1215</v>
      </c>
      <c r="I391" t="s">
        <v>1218</v>
      </c>
      <c r="J391" t="s">
        <v>33</v>
      </c>
      <c r="K391" t="s">
        <v>1219</v>
      </c>
      <c r="L391">
        <v>110</v>
      </c>
      <c r="M391">
        <v>2.46</v>
      </c>
      <c r="N391">
        <v>3.7000000000000002E-3</v>
      </c>
      <c r="O391">
        <v>3.2</v>
      </c>
      <c r="P391" t="s">
        <v>35</v>
      </c>
      <c r="Q391" t="s">
        <v>73</v>
      </c>
      <c r="R391" t="s">
        <v>1682</v>
      </c>
      <c r="S391" s="1">
        <f>VLOOKUP($B391,traits_by_species_Mar2019!$A$2:$T$437,5,FALSE)</f>
        <v>49.276618919999997</v>
      </c>
      <c r="T391" s="1">
        <f>VLOOKUP($B391,traits_by_species_Mar2019!$A$2:$T$437,6,FALSE)</f>
        <v>0.30505547300000002</v>
      </c>
      <c r="U391" s="1">
        <f>VLOOKUP($B391,traits_by_species_Mar2019!$A$2:$T$437,7,FALSE)</f>
        <v>850.44896310000001</v>
      </c>
      <c r="V391" s="1">
        <f>VLOOKUP($B391,traits_by_species_Mar2019!$A$2:$T$437,8,FALSE)</f>
        <v>7.489931522</v>
      </c>
      <c r="W391" s="1">
        <f>VLOOKUP($B391,traits_by_species_Mar2019!$A$2:$T$437,9,FALSE)</f>
        <v>2.0916807560000001</v>
      </c>
      <c r="X391" s="1">
        <f>VLOOKUP($B391,traits_by_species_Mar2019!$A$2:$T$437,10,FALSE)</f>
        <v>0.45876898300000002</v>
      </c>
      <c r="Y391" s="1">
        <f>VLOOKUP($B391,traits_by_species_Mar2019!$A$2:$T$437,11,FALSE)</f>
        <v>26.71618144</v>
      </c>
      <c r="Z391" s="1">
        <f>VLOOKUP($B391,traits_by_species_Mar2019!$A$2:$T$437,12,FALSE)</f>
        <v>14.474755200000001</v>
      </c>
      <c r="AA391" s="3">
        <f>VLOOKUP($B391,traits_by_species_Mar2019!$A$2:$T$437,13,FALSE)</f>
        <v>81</v>
      </c>
      <c r="AB391" s="1" t="str">
        <f>VLOOKUP($B391,traits_by_species_Mar2019!$A$2:$T$437,14,FALSE)</f>
        <v>Benthopelagic</v>
      </c>
      <c r="AC391" s="1" t="str">
        <f>VLOOKUP($B391,traits_by_species_Mar2019!$A$2:$T$437,15,FALSE)</f>
        <v>Greater forkbeard</v>
      </c>
      <c r="AD391" s="1" t="str">
        <f>VLOOKUP($B391,traits_by_species_Mar2019!$A$2:$T$437,16,FALSE)</f>
        <v>Demersal</v>
      </c>
      <c r="AE391" s="1" t="str">
        <f>VLOOKUP($B391,traits_by_species_Mar2019!$A$2:$T$437,17,FALSE)</f>
        <v>Demersal</v>
      </c>
      <c r="AF391" s="1" t="str">
        <f>VLOOKUP($B391,traits_by_species_Mar2019!$A$2:$T$437,18,FALSE)</f>
        <v>Gadiformes</v>
      </c>
      <c r="AG391" s="1" t="str">
        <f>VLOOKUP($B391,traits_by_species_Mar2019!$A$2:$T$437,19,FALSE)</f>
        <v>Gadiformes</v>
      </c>
      <c r="AH391" s="1" t="str">
        <f>VLOOKUP($B391,traits_by_species_Mar2019!$A$2:$T$437,20,FALSE)</f>
        <v>Demersal</v>
      </c>
      <c r="AI391" s="1">
        <f>IF(ISNA(VLOOKUP($B391,traits_by_species_Mar2019!$A$2:$T$437,13,FALSE)),L391,VLOOKUP($B391,traits_by_species_Mar2019!$A$2:$T$437,13,FALSE))</f>
        <v>81</v>
      </c>
    </row>
    <row r="392" spans="1:35" hidden="1" x14ac:dyDescent="0.25">
      <c r="A392">
        <v>126502</v>
      </c>
      <c r="B392" t="s">
        <v>1220</v>
      </c>
      <c r="C392" t="s">
        <v>591</v>
      </c>
      <c r="D392" t="s">
        <v>19</v>
      </c>
      <c r="E392" t="s">
        <v>20</v>
      </c>
      <c r="F392" t="s">
        <v>21</v>
      </c>
      <c r="G392" t="s">
        <v>268</v>
      </c>
      <c r="H392" t="s">
        <v>1215</v>
      </c>
      <c r="I392" t="s">
        <v>1218</v>
      </c>
      <c r="J392" t="s">
        <v>33</v>
      </c>
      <c r="K392" t="s">
        <v>1221</v>
      </c>
      <c r="L392">
        <v>65</v>
      </c>
      <c r="M392">
        <v>2.54</v>
      </c>
      <c r="N392">
        <v>6.7999999999999996E-3</v>
      </c>
      <c r="O392">
        <v>3.14</v>
      </c>
      <c r="P392" t="s">
        <v>35</v>
      </c>
      <c r="Q392" t="s">
        <v>27</v>
      </c>
      <c r="R392" t="s">
        <v>1682</v>
      </c>
      <c r="S392" s="1">
        <f>VLOOKUP($B392,traits_by_species_Mar2019!$A$2:$T$437,5,FALSE)</f>
        <v>60.941224149999996</v>
      </c>
      <c r="T392" s="1">
        <f>VLOOKUP($B392,traits_by_species_Mar2019!$A$2:$T$437,6,FALSE)</f>
        <v>0.23935656499999999</v>
      </c>
      <c r="U392" s="1">
        <f>VLOOKUP($B392,traits_by_species_Mar2019!$A$2:$T$437,7,FALSE)</f>
        <v>1597.2933270000001</v>
      </c>
      <c r="V392" s="1">
        <f>VLOOKUP($B392,traits_by_species_Mar2019!$A$2:$T$437,8,FALSE)</f>
        <v>6.0239154289999997</v>
      </c>
      <c r="W392" s="1">
        <f>VLOOKUP($B392,traits_by_species_Mar2019!$A$2:$T$437,9,FALSE)</f>
        <v>1.978702631</v>
      </c>
      <c r="X392" s="1">
        <f>VLOOKUP($B392,traits_by_species_Mar2019!$A$2:$T$437,10,FALSE)</f>
        <v>0.50335006999999998</v>
      </c>
      <c r="Y392" s="1">
        <f>VLOOKUP($B392,traits_by_species_Mar2019!$A$2:$T$437,11,FALSE)</f>
        <v>28.65601431</v>
      </c>
      <c r="Z392" s="1">
        <f>VLOOKUP($B392,traits_by_species_Mar2019!$A$2:$T$437,12,FALSE)</f>
        <v>15.710122330000001</v>
      </c>
      <c r="AA392" s="3">
        <f>VLOOKUP($B392,traits_by_species_Mar2019!$A$2:$T$437,13,FALSE)</f>
        <v>50</v>
      </c>
      <c r="AB392" s="1" t="str">
        <f>VLOOKUP($B392,traits_by_species_Mar2019!$A$2:$T$437,14,FALSE)</f>
        <v>Benthopelagic</v>
      </c>
      <c r="AC392" s="1" t="str">
        <f>VLOOKUP($B392,traits_by_species_Mar2019!$A$2:$T$437,15,FALSE)</f>
        <v>Forkbeard</v>
      </c>
      <c r="AD392" s="1">
        <f>VLOOKUP($B392,traits_by_species_Mar2019!$A$2:$T$437,16,FALSE)</f>
        <v>0</v>
      </c>
      <c r="AE392" s="1" t="str">
        <f>VLOOKUP($B392,traits_by_species_Mar2019!$A$2:$T$437,17,FALSE)</f>
        <v>Demersal</v>
      </c>
      <c r="AF392" s="1" t="str">
        <f>VLOOKUP($B392,traits_by_species_Mar2019!$A$2:$T$437,18,FALSE)</f>
        <v>Gadiformes</v>
      </c>
      <c r="AG392" s="1" t="str">
        <f>VLOOKUP($B392,traits_by_species_Mar2019!$A$2:$T$437,19,FALSE)</f>
        <v>Gadiformes</v>
      </c>
      <c r="AH392" s="1" t="str">
        <f>VLOOKUP($B392,traits_by_species_Mar2019!$A$2:$T$437,20,FALSE)</f>
        <v>Demersal</v>
      </c>
      <c r="AI392" s="1">
        <f>IF(ISNA(VLOOKUP($B392,traits_by_species_Mar2019!$A$2:$T$437,13,FALSE)),L392,VLOOKUP($B392,traits_by_species_Mar2019!$A$2:$T$437,13,FALSE))</f>
        <v>50</v>
      </c>
    </row>
    <row r="393" spans="1:35" hidden="1" x14ac:dyDescent="0.25">
      <c r="A393">
        <v>126498</v>
      </c>
      <c r="B393" t="s">
        <v>1222</v>
      </c>
      <c r="C393" t="s">
        <v>1223</v>
      </c>
      <c r="D393" t="s">
        <v>19</v>
      </c>
      <c r="E393" t="s">
        <v>20</v>
      </c>
      <c r="F393" t="s">
        <v>21</v>
      </c>
      <c r="G393" t="s">
        <v>268</v>
      </c>
      <c r="H393" t="s">
        <v>640</v>
      </c>
      <c r="I393" t="s">
        <v>1224</v>
      </c>
      <c r="J393" t="s">
        <v>33</v>
      </c>
      <c r="K393" t="s">
        <v>1225</v>
      </c>
      <c r="L393">
        <v>30</v>
      </c>
      <c r="M393">
        <v>2.12</v>
      </c>
      <c r="N393">
        <v>7.1000000000000004E-3</v>
      </c>
      <c r="O393">
        <v>2.59</v>
      </c>
      <c r="P393" t="s">
        <v>35</v>
      </c>
      <c r="Q393" t="s">
        <v>27</v>
      </c>
      <c r="R393" t="s">
        <v>1682</v>
      </c>
      <c r="S393" s="1">
        <f>VLOOKUP($B393,traits_by_species_Mar2019!$A$2:$T$437,5,FALSE)</f>
        <v>56.802835700000003</v>
      </c>
      <c r="T393" s="1">
        <f>VLOOKUP($B393,traits_by_species_Mar2019!$A$2:$T$437,6,FALSE)</f>
        <v>0.198222489</v>
      </c>
      <c r="U393" s="1">
        <f>VLOOKUP($B393,traits_by_species_Mar2019!$A$2:$T$437,7,FALSE)</f>
        <v>1375.0011689999999</v>
      </c>
      <c r="V393" s="1">
        <f>VLOOKUP($B393,traits_by_species_Mar2019!$A$2:$T$437,8,FALSE)</f>
        <v>14.824057</v>
      </c>
      <c r="W393" s="1">
        <f>VLOOKUP($B393,traits_by_species_Mar2019!$A$2:$T$437,9,FALSE)</f>
        <v>4.4035705549999999</v>
      </c>
      <c r="X393" s="1">
        <f>VLOOKUP($B393,traits_by_species_Mar2019!$A$2:$T$437,10,FALSE)</f>
        <v>0.33351213400000002</v>
      </c>
      <c r="Y393" s="1">
        <f>VLOOKUP($B393,traits_by_species_Mar2019!$A$2:$T$437,11,FALSE)</f>
        <v>34.057417340000001</v>
      </c>
      <c r="Z393" s="1">
        <f>VLOOKUP($B393,traits_by_species_Mar2019!$A$2:$T$437,12,FALSE)</f>
        <v>11.59407685</v>
      </c>
      <c r="AA393" s="3">
        <f>VLOOKUP($B393,traits_by_species_Mar2019!$A$2:$T$437,13,FALSE)</f>
        <v>26</v>
      </c>
      <c r="AB393" s="1" t="str">
        <f>VLOOKUP($B393,traits_by_species_Mar2019!$A$2:$T$437,14,FALSE)</f>
        <v>Benthopelagic</v>
      </c>
      <c r="AC393" s="1" t="str">
        <f>VLOOKUP($B393,traits_by_species_Mar2019!$A$2:$T$437,15,FALSE)</f>
        <v>Black codling</v>
      </c>
      <c r="AD393" s="1">
        <f>VLOOKUP($B393,traits_by_species_Mar2019!$A$2:$T$437,16,FALSE)</f>
        <v>0</v>
      </c>
      <c r="AE393" s="1" t="str">
        <f>VLOOKUP($B393,traits_by_species_Mar2019!$A$2:$T$437,17,FALSE)</f>
        <v>Demersal</v>
      </c>
      <c r="AF393" s="1" t="str">
        <f>VLOOKUP($B393,traits_by_species_Mar2019!$A$2:$T$437,18,FALSE)</f>
        <v>Gadiformes</v>
      </c>
      <c r="AG393" s="1" t="str">
        <f>VLOOKUP($B393,traits_by_species_Mar2019!$A$2:$T$437,19,FALSE)</f>
        <v>Gadiformes</v>
      </c>
      <c r="AH393" s="1" t="str">
        <f>VLOOKUP($B393,traits_by_species_Mar2019!$A$2:$T$437,20,FALSE)</f>
        <v>Demersal</v>
      </c>
      <c r="AI393" s="1">
        <f>IF(ISNA(VLOOKUP($B393,traits_by_species_Mar2019!$A$2:$T$437,13,FALSE)),L393,VLOOKUP($B393,traits_by_species_Mar2019!$A$2:$T$437,13,FALSE))</f>
        <v>26</v>
      </c>
    </row>
    <row r="394" spans="1:35" hidden="1" x14ac:dyDescent="0.25">
      <c r="A394">
        <v>127141</v>
      </c>
      <c r="B394" t="s">
        <v>1226</v>
      </c>
      <c r="C394" t="s">
        <v>51</v>
      </c>
      <c r="D394" t="s">
        <v>19</v>
      </c>
      <c r="E394" t="s">
        <v>20</v>
      </c>
      <c r="F394" t="s">
        <v>21</v>
      </c>
      <c r="G394" t="s">
        <v>163</v>
      </c>
      <c r="H394" t="s">
        <v>692</v>
      </c>
      <c r="I394" t="s">
        <v>1227</v>
      </c>
      <c r="J394" t="s">
        <v>33</v>
      </c>
      <c r="K394" t="s">
        <v>1228</v>
      </c>
      <c r="L394">
        <v>60</v>
      </c>
      <c r="M394">
        <v>1</v>
      </c>
      <c r="N394">
        <v>9.2999999999999992E-3</v>
      </c>
      <c r="O394">
        <v>3.05</v>
      </c>
      <c r="P394" t="s">
        <v>35</v>
      </c>
      <c r="Q394" t="s">
        <v>27</v>
      </c>
      <c r="R394" t="s">
        <v>1682</v>
      </c>
      <c r="S394" s="1">
        <f>VLOOKUP($B394,traits_by_species_Mar2019!$A$2:$T$437,5,FALSE)</f>
        <v>40.901696459999997</v>
      </c>
      <c r="T394" s="1">
        <f>VLOOKUP($B394,traits_by_species_Mar2019!$A$2:$T$437,6,FALSE)</f>
        <v>0.284927808</v>
      </c>
      <c r="U394" s="1">
        <f>VLOOKUP($B394,traits_by_species_Mar2019!$A$2:$T$437,7,FALSE)</f>
        <v>837.16268649999995</v>
      </c>
      <c r="V394" s="1">
        <f>VLOOKUP($B394,traits_by_species_Mar2019!$A$2:$T$437,8,FALSE)</f>
        <v>13.66009513</v>
      </c>
      <c r="W394" s="1">
        <f>VLOOKUP($B394,traits_by_species_Mar2019!$A$2:$T$437,9,FALSE)</f>
        <v>2.4904190700000002</v>
      </c>
      <c r="X394" s="1">
        <f>VLOOKUP($B394,traits_by_species_Mar2019!$A$2:$T$437,10,FALSE)</f>
        <v>0.24959801600000001</v>
      </c>
      <c r="Y394" s="1">
        <f>VLOOKUP($B394,traits_by_species_Mar2019!$A$2:$T$437,11,FALSE)</f>
        <v>21.285690819999999</v>
      </c>
      <c r="Z394" s="1">
        <f>VLOOKUP($B394,traits_by_species_Mar2019!$A$2:$T$437,12,FALSE)</f>
        <v>11.439472240000001</v>
      </c>
      <c r="AA394" s="3">
        <f>VLOOKUP($B394,traits_by_species_Mar2019!$A$2:$T$437,13,FALSE)</f>
        <v>61</v>
      </c>
      <c r="AB394" s="1" t="str">
        <f>VLOOKUP($B394,traits_by_species_Mar2019!$A$2:$T$437,14,FALSE)</f>
        <v>Demersal</v>
      </c>
      <c r="AC394" s="1" t="str">
        <f>VLOOKUP($B394,traits_by_species_Mar2019!$A$2:$T$437,15,FALSE)</f>
        <v>Flounder</v>
      </c>
      <c r="AD394" s="1" t="str">
        <f>VLOOKUP($B394,traits_by_species_Mar2019!$A$2:$T$437,16,FALSE)</f>
        <v>Demersal</v>
      </c>
      <c r="AE394" s="1" t="str">
        <f>VLOOKUP($B394,traits_by_species_Mar2019!$A$2:$T$437,17,FALSE)</f>
        <v>Demersal</v>
      </c>
      <c r="AF394" s="1" t="str">
        <f>VLOOKUP($B394,traits_by_species_Mar2019!$A$2:$T$437,18,FALSE)</f>
        <v>Pleuronectiformes</v>
      </c>
      <c r="AG394" s="1" t="str">
        <f>VLOOKUP($B394,traits_by_species_Mar2019!$A$2:$T$437,19,FALSE)</f>
        <v>Pleuronectiformes</v>
      </c>
      <c r="AH394" s="1" t="str">
        <f>VLOOKUP($B394,traits_by_species_Mar2019!$A$2:$T$437,20,FALSE)</f>
        <v>Demersal</v>
      </c>
      <c r="AI394" s="1">
        <f>IF(ISNA(VLOOKUP($B394,traits_by_species_Mar2019!$A$2:$T$437,13,FALSE)),L394,VLOOKUP($B394,traits_by_species_Mar2019!$A$2:$T$437,13,FALSE))</f>
        <v>61</v>
      </c>
    </row>
    <row r="395" spans="1:35" hidden="1" x14ac:dyDescent="0.25">
      <c r="A395">
        <v>126946</v>
      </c>
      <c r="B395" t="s">
        <v>1229</v>
      </c>
      <c r="C395" t="s">
        <v>1230</v>
      </c>
      <c r="D395" t="s">
        <v>19</v>
      </c>
      <c r="E395" t="s">
        <v>20</v>
      </c>
      <c r="F395" t="s">
        <v>21</v>
      </c>
      <c r="G395" t="s">
        <v>30</v>
      </c>
      <c r="H395" t="s">
        <v>1188</v>
      </c>
      <c r="I395" t="s">
        <v>1231</v>
      </c>
      <c r="J395" t="s">
        <v>33</v>
      </c>
      <c r="K395" t="s">
        <v>1232</v>
      </c>
      <c r="L395">
        <v>80</v>
      </c>
      <c r="M395">
        <v>2.12</v>
      </c>
      <c r="N395">
        <v>8.0999999999999996E-3</v>
      </c>
      <c r="O395">
        <v>3.17</v>
      </c>
      <c r="P395" t="s">
        <v>35</v>
      </c>
      <c r="Q395" t="s">
        <v>27</v>
      </c>
      <c r="R395" t="s">
        <v>1682</v>
      </c>
      <c r="S395" s="1">
        <f>VLOOKUP($B395,traits_by_species_Mar2019!$A$2:$T$437,5,FALSE)</f>
        <v>61.707645040000003</v>
      </c>
      <c r="T395" s="1">
        <f>VLOOKUP($B395,traits_by_species_Mar2019!$A$2:$T$437,6,FALSE)</f>
        <v>0.21004961999999999</v>
      </c>
      <c r="U395" s="1">
        <f>VLOOKUP($B395,traits_by_species_Mar2019!$A$2:$T$437,7,FALSE)</f>
        <v>2916.0955300000001</v>
      </c>
      <c r="V395" s="1">
        <f>VLOOKUP($B395,traits_by_species_Mar2019!$A$2:$T$437,8,FALSE)</f>
        <v>21.257164639999999</v>
      </c>
      <c r="W395" s="1">
        <f>VLOOKUP($B395,traits_by_species_Mar2019!$A$2:$T$437,9,FALSE)</f>
        <v>4.5620336259999998</v>
      </c>
      <c r="X395" s="1">
        <f>VLOOKUP($B395,traits_by_species_Mar2019!$A$2:$T$437,10,FALSE)</f>
        <v>0.37191595199999999</v>
      </c>
      <c r="Y395" s="1">
        <f>VLOOKUP($B395,traits_by_species_Mar2019!$A$2:$T$437,11,FALSE)</f>
        <v>34.640076809999996</v>
      </c>
      <c r="Z395" s="1">
        <f>VLOOKUP($B395,traits_by_species_Mar2019!$A$2:$T$437,12,FALSE)</f>
        <v>20.934445530000001</v>
      </c>
      <c r="AA395" s="3">
        <f>VLOOKUP($B395,traits_by_species_Mar2019!$A$2:$T$437,13,FALSE)</f>
        <v>33</v>
      </c>
      <c r="AB395" s="1" t="str">
        <f>VLOOKUP($B395,traits_by_species_Mar2019!$A$2:$T$437,14,FALSE)</f>
        <v>Demersal</v>
      </c>
      <c r="AC395" s="1" t="str">
        <f>VLOOKUP($B395,traits_by_species_Mar2019!$A$2:$T$437,15,FALSE)</f>
        <v>Rubberlip grunt</v>
      </c>
      <c r="AD395" s="1">
        <f>VLOOKUP($B395,traits_by_species_Mar2019!$A$2:$T$437,16,FALSE)</f>
        <v>0</v>
      </c>
      <c r="AE395" s="1" t="str">
        <f>VLOOKUP($B395,traits_by_species_Mar2019!$A$2:$T$437,17,FALSE)</f>
        <v>Demersal</v>
      </c>
      <c r="AF395" s="1" t="str">
        <f>VLOOKUP($B395,traits_by_species_Mar2019!$A$2:$T$437,18,FALSE)</f>
        <v>Perciformes</v>
      </c>
      <c r="AG395" s="1" t="str">
        <f>VLOOKUP($B395,traits_by_species_Mar2019!$A$2:$T$437,19,FALSE)</f>
        <v>Other</v>
      </c>
      <c r="AH395" s="1" t="str">
        <f>VLOOKUP($B395,traits_by_species_Mar2019!$A$2:$T$437,20,FALSE)</f>
        <v>Demersal</v>
      </c>
      <c r="AI395" s="1">
        <f>IF(ISNA(VLOOKUP($B395,traits_by_species_Mar2019!$A$2:$T$437,13,FALSE)),L395,VLOOKUP($B395,traits_by_species_Mar2019!$A$2:$T$437,13,FALSE))</f>
        <v>33</v>
      </c>
    </row>
    <row r="396" spans="1:35" hidden="1" x14ac:dyDescent="0.25">
      <c r="A396">
        <v>127143</v>
      </c>
      <c r="B396" t="s">
        <v>1233</v>
      </c>
      <c r="C396" t="s">
        <v>37</v>
      </c>
      <c r="D396" t="s">
        <v>19</v>
      </c>
      <c r="E396" t="s">
        <v>20</v>
      </c>
      <c r="F396" t="s">
        <v>21</v>
      </c>
      <c r="G396" t="s">
        <v>163</v>
      </c>
      <c r="H396" t="s">
        <v>692</v>
      </c>
      <c r="I396" t="s">
        <v>1234</v>
      </c>
      <c r="J396" t="s">
        <v>33</v>
      </c>
      <c r="K396" t="s">
        <v>1235</v>
      </c>
      <c r="L396">
        <v>100</v>
      </c>
      <c r="M396">
        <v>1.7</v>
      </c>
      <c r="N396">
        <v>9.2999999999999992E-3</v>
      </c>
      <c r="O396">
        <v>3.03</v>
      </c>
      <c r="P396" t="s">
        <v>35</v>
      </c>
      <c r="Q396" t="s">
        <v>27</v>
      </c>
      <c r="R396" t="s">
        <v>1682</v>
      </c>
      <c r="S396" s="1">
        <f>VLOOKUP($B396,traits_by_species_Mar2019!$A$2:$T$437,5,FALSE)</f>
        <v>54.167496399999997</v>
      </c>
      <c r="T396" s="1">
        <f>VLOOKUP($B396,traits_by_species_Mar2019!$A$2:$T$437,6,FALSE)</f>
        <v>0.138225442</v>
      </c>
      <c r="U396" s="1">
        <f>VLOOKUP($B396,traits_by_species_Mar2019!$A$2:$T$437,7,FALSE)</f>
        <v>1752.7756460000001</v>
      </c>
      <c r="V396" s="1">
        <f>VLOOKUP($B396,traits_by_species_Mar2019!$A$2:$T$437,8,FALSE)</f>
        <v>26.612492840000002</v>
      </c>
      <c r="W396" s="1">
        <f>VLOOKUP($B396,traits_by_species_Mar2019!$A$2:$T$437,9,FALSE)</f>
        <v>3.9130024309999998</v>
      </c>
      <c r="X396" s="1">
        <f>VLOOKUP($B396,traits_by_species_Mar2019!$A$2:$T$437,10,FALSE)</f>
        <v>0.14392248699999999</v>
      </c>
      <c r="Y396" s="1">
        <f>VLOOKUP($B396,traits_by_species_Mar2019!$A$2:$T$437,11,FALSE)</f>
        <v>24.56793235</v>
      </c>
      <c r="Z396" s="1">
        <f>VLOOKUP($B396,traits_by_species_Mar2019!$A$2:$T$437,12,FALSE)</f>
        <v>11.314410049999999</v>
      </c>
      <c r="AA396" s="3">
        <f>VLOOKUP($B396,traits_by_species_Mar2019!$A$2:$T$437,13,FALSE)</f>
        <v>67</v>
      </c>
      <c r="AB396" s="1" t="str">
        <f>VLOOKUP($B396,traits_by_species_Mar2019!$A$2:$T$437,14,FALSE)</f>
        <v>Demersal</v>
      </c>
      <c r="AC396" s="1" t="str">
        <f>VLOOKUP($B396,traits_by_species_Mar2019!$A$2:$T$437,15,FALSE)</f>
        <v>Plaice</v>
      </c>
      <c r="AD396" s="1" t="str">
        <f>VLOOKUP($B396,traits_by_species_Mar2019!$A$2:$T$437,16,FALSE)</f>
        <v>Demersal</v>
      </c>
      <c r="AE396" s="1" t="str">
        <f>VLOOKUP($B396,traits_by_species_Mar2019!$A$2:$T$437,17,FALSE)</f>
        <v>Demersal</v>
      </c>
      <c r="AF396" s="1" t="str">
        <f>VLOOKUP($B396,traits_by_species_Mar2019!$A$2:$T$437,18,FALSE)</f>
        <v>Pleuronectiformes</v>
      </c>
      <c r="AG396" s="1" t="str">
        <f>VLOOKUP($B396,traits_by_species_Mar2019!$A$2:$T$437,19,FALSE)</f>
        <v>Pleuronectiformes</v>
      </c>
      <c r="AH396" s="1" t="str">
        <f>VLOOKUP($B396,traits_by_species_Mar2019!$A$2:$T$437,20,FALSE)</f>
        <v>Demersal</v>
      </c>
      <c r="AI396" s="1">
        <f>IF(ISNA(VLOOKUP($B396,traits_by_species_Mar2019!$A$2:$T$437,13,FALSE)),L396,VLOOKUP($B396,traits_by_species_Mar2019!$A$2:$T$437,13,FALSE))</f>
        <v>67</v>
      </c>
    </row>
    <row r="397" spans="1:35" hidden="1" x14ac:dyDescent="0.25">
      <c r="A397">
        <v>126440</v>
      </c>
      <c r="B397" t="s">
        <v>1236</v>
      </c>
      <c r="C397" t="s">
        <v>51</v>
      </c>
      <c r="D397" t="s">
        <v>19</v>
      </c>
      <c r="E397" t="s">
        <v>20</v>
      </c>
      <c r="F397" t="s">
        <v>21</v>
      </c>
      <c r="G397" t="s">
        <v>268</v>
      </c>
      <c r="H397" t="s">
        <v>644</v>
      </c>
      <c r="I397" t="s">
        <v>1237</v>
      </c>
      <c r="J397" t="s">
        <v>33</v>
      </c>
      <c r="K397" t="s">
        <v>1238</v>
      </c>
      <c r="L397">
        <v>130</v>
      </c>
      <c r="M397">
        <v>2.5</v>
      </c>
      <c r="N397">
        <v>5.8999999999999999E-3</v>
      </c>
      <c r="O397">
        <v>3.12</v>
      </c>
      <c r="P397" t="s">
        <v>35</v>
      </c>
      <c r="Q397" t="s">
        <v>73</v>
      </c>
      <c r="R397" t="s">
        <v>1682</v>
      </c>
      <c r="S397" s="1">
        <f>VLOOKUP($B397,traits_by_species_Mar2019!$A$2:$T$437,5,FALSE)</f>
        <v>78.616537840000007</v>
      </c>
      <c r="T397" s="1">
        <f>VLOOKUP($B397,traits_by_species_Mar2019!$A$2:$T$437,6,FALSE)</f>
        <v>0.20611049300000001</v>
      </c>
      <c r="U397" s="1">
        <f>VLOOKUP($B397,traits_by_species_Mar2019!$A$2:$T$437,7,FALSE)</f>
        <v>4823.4384389999996</v>
      </c>
      <c r="V397" s="1">
        <f>VLOOKUP($B397,traits_by_species_Mar2019!$A$2:$T$437,8,FALSE)</f>
        <v>13.325403229999999</v>
      </c>
      <c r="W397" s="1">
        <f>VLOOKUP($B397,traits_by_species_Mar2019!$A$2:$T$437,9,FALSE)</f>
        <v>3.2459199160000001</v>
      </c>
      <c r="X397" s="1">
        <f>VLOOKUP($B397,traits_by_species_Mar2019!$A$2:$T$437,10,FALSE)</f>
        <v>0.40352988099999998</v>
      </c>
      <c r="Y397" s="1">
        <f>VLOOKUP($B397,traits_by_species_Mar2019!$A$2:$T$437,11,FALSE)</f>
        <v>40.481765899999999</v>
      </c>
      <c r="Z397" s="1">
        <f>VLOOKUP($B397,traits_by_species_Mar2019!$A$2:$T$437,12,FALSE)</f>
        <v>11.761492929999999</v>
      </c>
      <c r="AA397" s="3">
        <f>VLOOKUP($B397,traits_by_species_Mar2019!$A$2:$T$437,13,FALSE)</f>
        <v>98</v>
      </c>
      <c r="AB397" s="1" t="str">
        <f>VLOOKUP($B397,traits_by_species_Mar2019!$A$2:$T$437,14,FALSE)</f>
        <v>Benthopelagic</v>
      </c>
      <c r="AC397" s="1" t="str">
        <f>VLOOKUP($B397,traits_by_species_Mar2019!$A$2:$T$437,15,FALSE)</f>
        <v>Pollack</v>
      </c>
      <c r="AD397" s="1" t="str">
        <f>VLOOKUP($B397,traits_by_species_Mar2019!$A$2:$T$437,16,FALSE)</f>
        <v>Demersal</v>
      </c>
      <c r="AE397" s="1" t="str">
        <f>VLOOKUP($B397,traits_by_species_Mar2019!$A$2:$T$437,17,FALSE)</f>
        <v>Demersal</v>
      </c>
      <c r="AF397" s="1" t="str">
        <f>VLOOKUP($B397,traits_by_species_Mar2019!$A$2:$T$437,18,FALSE)</f>
        <v>Gadiformes</v>
      </c>
      <c r="AG397" s="1" t="str">
        <f>VLOOKUP($B397,traits_by_species_Mar2019!$A$2:$T$437,19,FALSE)</f>
        <v>Gadiformes</v>
      </c>
      <c r="AH397" s="1" t="str">
        <f>VLOOKUP($B397,traits_by_species_Mar2019!$A$2:$T$437,20,FALSE)</f>
        <v>Demersal</v>
      </c>
      <c r="AI397" s="1">
        <f>IF(ISNA(VLOOKUP($B397,traits_by_species_Mar2019!$A$2:$T$437,13,FALSE)),L397,VLOOKUP($B397,traits_by_species_Mar2019!$A$2:$T$437,13,FALSE))</f>
        <v>98</v>
      </c>
    </row>
    <row r="398" spans="1:35" hidden="1" x14ac:dyDescent="0.25">
      <c r="A398">
        <v>126441</v>
      </c>
      <c r="B398" t="s">
        <v>1239</v>
      </c>
      <c r="C398" t="s">
        <v>51</v>
      </c>
      <c r="D398" t="s">
        <v>19</v>
      </c>
      <c r="E398" t="s">
        <v>20</v>
      </c>
      <c r="F398" t="s">
        <v>21</v>
      </c>
      <c r="G398" t="s">
        <v>268</v>
      </c>
      <c r="H398" t="s">
        <v>644</v>
      </c>
      <c r="I398" t="s">
        <v>1237</v>
      </c>
      <c r="J398" t="s">
        <v>33</v>
      </c>
      <c r="K398" t="s">
        <v>1240</v>
      </c>
      <c r="L398">
        <v>130</v>
      </c>
      <c r="M398">
        <v>2.5</v>
      </c>
      <c r="N398">
        <v>9.4999999999999998E-3</v>
      </c>
      <c r="O398">
        <v>2.99</v>
      </c>
      <c r="P398" t="s">
        <v>35</v>
      </c>
      <c r="Q398" t="s">
        <v>27</v>
      </c>
      <c r="R398" t="s">
        <v>1682</v>
      </c>
      <c r="S398" s="1">
        <f>VLOOKUP($B398,traits_by_species_Mar2019!$A$2:$T$437,5,FALSE)</f>
        <v>118.8328116</v>
      </c>
      <c r="T398" s="1">
        <f>VLOOKUP($B398,traits_by_species_Mar2019!$A$2:$T$437,6,FALSE)</f>
        <v>0.13517876600000001</v>
      </c>
      <c r="U398" s="1">
        <f>VLOOKUP($B398,traits_by_species_Mar2019!$A$2:$T$437,7,FALSE)</f>
        <v>18362.007590000001</v>
      </c>
      <c r="V398" s="1">
        <f>VLOOKUP($B398,traits_by_species_Mar2019!$A$2:$T$437,8,FALSE)</f>
        <v>24.46621588</v>
      </c>
      <c r="W398" s="1">
        <f>VLOOKUP($B398,traits_by_species_Mar2019!$A$2:$T$437,9,FALSE)</f>
        <v>5.2797083059999999</v>
      </c>
      <c r="X398" s="1">
        <f>VLOOKUP($B398,traits_by_species_Mar2019!$A$2:$T$437,10,FALSE)</f>
        <v>0.213934974</v>
      </c>
      <c r="Y398" s="1">
        <f>VLOOKUP($B398,traits_by_species_Mar2019!$A$2:$T$437,11,FALSE)</f>
        <v>62.062253570000003</v>
      </c>
      <c r="Z398" s="1">
        <f>VLOOKUP($B398,traits_by_species_Mar2019!$A$2:$T$437,12,FALSE)</f>
        <v>8.7750716010000005</v>
      </c>
      <c r="AA398" s="3">
        <f>VLOOKUP($B398,traits_by_species_Mar2019!$A$2:$T$437,13,FALSE)</f>
        <v>126</v>
      </c>
      <c r="AB398" s="1" t="str">
        <f>VLOOKUP($B398,traits_by_species_Mar2019!$A$2:$T$437,14,FALSE)</f>
        <v>Demersal</v>
      </c>
      <c r="AC398" s="1" t="str">
        <f>VLOOKUP($B398,traits_by_species_Mar2019!$A$2:$T$437,15,FALSE)</f>
        <v>Saithe</v>
      </c>
      <c r="AD398" s="1" t="str">
        <f>VLOOKUP($B398,traits_by_species_Mar2019!$A$2:$T$437,16,FALSE)</f>
        <v>Demersal</v>
      </c>
      <c r="AE398" s="1" t="str">
        <f>VLOOKUP($B398,traits_by_species_Mar2019!$A$2:$T$437,17,FALSE)</f>
        <v>Demersal</v>
      </c>
      <c r="AF398" s="1" t="str">
        <f>VLOOKUP($B398,traits_by_species_Mar2019!$A$2:$T$437,18,FALSE)</f>
        <v>Gadiformes</v>
      </c>
      <c r="AG398" s="1" t="str">
        <f>VLOOKUP($B398,traits_by_species_Mar2019!$A$2:$T$437,19,FALSE)</f>
        <v>Gadiformes</v>
      </c>
      <c r="AH398" s="1" t="str">
        <f>VLOOKUP($B398,traits_by_species_Mar2019!$A$2:$T$437,20,FALSE)</f>
        <v>Demersal</v>
      </c>
      <c r="AI398" s="1">
        <f>IF(ISNA(VLOOKUP($B398,traits_by_species_Mar2019!$A$2:$T$437,13,FALSE)),L398,VLOOKUP($B398,traits_by_species_Mar2019!$A$2:$T$437,13,FALSE))</f>
        <v>126</v>
      </c>
    </row>
    <row r="399" spans="1:35" hidden="1" x14ac:dyDescent="0.25">
      <c r="A399">
        <v>126645</v>
      </c>
      <c r="B399" t="s">
        <v>1241</v>
      </c>
      <c r="C399" t="s">
        <v>1242</v>
      </c>
      <c r="D399" t="s">
        <v>19</v>
      </c>
      <c r="E399" t="s">
        <v>20</v>
      </c>
      <c r="F399" t="s">
        <v>21</v>
      </c>
      <c r="G399" t="s">
        <v>1119</v>
      </c>
      <c r="H399" t="s">
        <v>1118</v>
      </c>
      <c r="I399" t="s">
        <v>1243</v>
      </c>
      <c r="J399" t="s">
        <v>33</v>
      </c>
      <c r="K399" t="s">
        <v>1244</v>
      </c>
      <c r="L399">
        <v>9.5</v>
      </c>
      <c r="M399">
        <v>1.48</v>
      </c>
      <c r="N399">
        <v>1.0200000000000001E-3</v>
      </c>
      <c r="O399">
        <v>3.06</v>
      </c>
      <c r="P399" t="s">
        <v>210</v>
      </c>
      <c r="Q399" t="s">
        <v>27</v>
      </c>
      <c r="R399" t="s">
        <v>27</v>
      </c>
      <c r="S399" s="7">
        <f>S356</f>
        <v>33.7236805</v>
      </c>
      <c r="T399" s="7">
        <f t="shared" ref="T399:AI399" si="104">T356</f>
        <v>0.34673891200000001</v>
      </c>
      <c r="U399" s="7">
        <f t="shared" si="104"/>
        <v>327.83083490000001</v>
      </c>
      <c r="V399" s="7">
        <f t="shared" si="104"/>
        <v>7.6229395440000003</v>
      </c>
      <c r="W399" s="7">
        <f t="shared" si="104"/>
        <v>2.2239212579999998</v>
      </c>
      <c r="X399" s="7">
        <f t="shared" si="104"/>
        <v>0.61634455799999999</v>
      </c>
      <c r="Y399" s="7">
        <f t="shared" si="104"/>
        <v>18.815438100000001</v>
      </c>
      <c r="Z399" s="7">
        <f t="shared" si="104"/>
        <v>16.50669439</v>
      </c>
      <c r="AA399" s="7">
        <f t="shared" si="104"/>
        <v>35</v>
      </c>
      <c r="AB399" s="7" t="str">
        <f t="shared" si="104"/>
        <v>Bathypelagic</v>
      </c>
      <c r="AC399" s="7" t="str">
        <f t="shared" si="104"/>
        <v>Shortfin spiny eel</v>
      </c>
      <c r="AD399" s="7">
        <f t="shared" si="104"/>
        <v>0</v>
      </c>
      <c r="AE399" s="7" t="str">
        <f t="shared" si="104"/>
        <v>Demersal</v>
      </c>
      <c r="AF399" s="7" t="str">
        <f t="shared" si="104"/>
        <v>Notacanthiformes</v>
      </c>
      <c r="AG399" s="7" t="str">
        <f t="shared" si="104"/>
        <v>Other</v>
      </c>
      <c r="AH399" s="7" t="str">
        <f t="shared" si="104"/>
        <v>Pelagic</v>
      </c>
      <c r="AI399" s="7">
        <f t="shared" si="104"/>
        <v>35</v>
      </c>
    </row>
    <row r="400" spans="1:35" hidden="1" x14ac:dyDescent="0.25">
      <c r="A400">
        <v>127300</v>
      </c>
      <c r="B400" t="s">
        <v>1245</v>
      </c>
      <c r="C400" t="s">
        <v>1246</v>
      </c>
      <c r="D400" t="s">
        <v>19</v>
      </c>
      <c r="E400" t="s">
        <v>20</v>
      </c>
      <c r="F400" t="s">
        <v>21</v>
      </c>
      <c r="G400" t="s">
        <v>144</v>
      </c>
      <c r="H400" t="s">
        <v>1247</v>
      </c>
      <c r="I400" t="s">
        <v>1248</v>
      </c>
      <c r="J400" t="s">
        <v>33</v>
      </c>
      <c r="K400" t="s">
        <v>1249</v>
      </c>
      <c r="L400">
        <v>26</v>
      </c>
      <c r="M400">
        <v>2.04</v>
      </c>
      <c r="N400">
        <v>3.3700000000000002E-3</v>
      </c>
      <c r="O400">
        <v>3.1160000000000001</v>
      </c>
      <c r="P400" t="s">
        <v>35</v>
      </c>
      <c r="Q400" t="s">
        <v>27</v>
      </c>
      <c r="R400" t="s">
        <v>1682</v>
      </c>
      <c r="S400" s="1">
        <f>VLOOKUP($B400,traits_by_species_Mar2019!$A$2:$T$437,5,FALSE)</f>
        <v>11.82691359</v>
      </c>
      <c r="T400" s="1">
        <f>VLOOKUP($B400,traits_by_species_Mar2019!$A$2:$T$437,6,FALSE)</f>
        <v>0.94921263899999997</v>
      </c>
      <c r="U400" s="1">
        <f>VLOOKUP($B400,traits_by_species_Mar2019!$A$2:$T$437,7,FALSE)</f>
        <v>11.13879863</v>
      </c>
      <c r="V400" s="1">
        <f>VLOOKUP($B400,traits_by_species_Mar2019!$A$2:$T$437,8,FALSE)</f>
        <v>2.692742628</v>
      </c>
      <c r="W400" s="1">
        <f>VLOOKUP($B400,traits_by_species_Mar2019!$A$2:$T$437,9,FALSE)</f>
        <v>0.80075536000000003</v>
      </c>
      <c r="X400" s="1">
        <f>VLOOKUP($B400,traits_by_species_Mar2019!$A$2:$T$437,10,FALSE)</f>
        <v>1.623109114</v>
      </c>
      <c r="Y400" s="1">
        <f>VLOOKUP($B400,traits_by_species_Mar2019!$A$2:$T$437,11,FALSE)</f>
        <v>7.2828434059999996</v>
      </c>
      <c r="Z400" s="1">
        <f>VLOOKUP($B400,traits_by_species_Mar2019!$A$2:$T$437,12,FALSE)</f>
        <v>12.063475049999999</v>
      </c>
      <c r="AA400" s="3">
        <f>VLOOKUP($B400,traits_by_species_Mar2019!$A$2:$T$437,13,FALSE)</f>
        <v>25</v>
      </c>
      <c r="AB400" s="1" t="str">
        <f>VLOOKUP($B400,traits_by_species_Mar2019!$A$2:$T$437,14,FALSE)</f>
        <v>Benthopelagic</v>
      </c>
      <c r="AC400" s="1" t="str">
        <f>VLOOKUP($B400,traits_by_species_Mar2019!$A$2:$T$437,15,FALSE)</f>
        <v>Rendezvous fish</v>
      </c>
      <c r="AD400" s="1">
        <f>VLOOKUP($B400,traits_by_species_Mar2019!$A$2:$T$437,16,FALSE)</f>
        <v>0</v>
      </c>
      <c r="AE400" s="1" t="str">
        <f>VLOOKUP($B400,traits_by_species_Mar2019!$A$2:$T$437,17,FALSE)</f>
        <v>Demersal</v>
      </c>
      <c r="AF400" s="1" t="str">
        <f>VLOOKUP($B400,traits_by_species_Mar2019!$A$2:$T$437,18,FALSE)</f>
        <v>Stomiiformes</v>
      </c>
      <c r="AG400" s="1" t="str">
        <f>VLOOKUP($B400,traits_by_species_Mar2019!$A$2:$T$437,19,FALSE)</f>
        <v>Other</v>
      </c>
      <c r="AH400" s="1" t="str">
        <f>VLOOKUP($B400,traits_by_species_Mar2019!$A$2:$T$437,20,FALSE)</f>
        <v>Demersal</v>
      </c>
      <c r="AI400" s="1">
        <f>IF(ISNA(VLOOKUP($B400,traits_by_species_Mar2019!$A$2:$T$437,13,FALSE)),L400,VLOOKUP($B400,traits_by_species_Mar2019!$A$2:$T$437,13,FALSE))</f>
        <v>25</v>
      </c>
    </row>
    <row r="401" spans="1:35" hidden="1" x14ac:dyDescent="0.25">
      <c r="A401">
        <v>127301</v>
      </c>
      <c r="B401" t="s">
        <v>1250</v>
      </c>
      <c r="C401" t="s">
        <v>1251</v>
      </c>
      <c r="D401" t="s">
        <v>19</v>
      </c>
      <c r="E401" t="s">
        <v>20</v>
      </c>
      <c r="F401" t="s">
        <v>21</v>
      </c>
      <c r="G401" t="s">
        <v>144</v>
      </c>
      <c r="H401" t="s">
        <v>1247</v>
      </c>
      <c r="I401" t="s">
        <v>1248</v>
      </c>
      <c r="J401" t="s">
        <v>33</v>
      </c>
      <c r="K401" t="s">
        <v>1252</v>
      </c>
      <c r="L401">
        <v>21.6</v>
      </c>
      <c r="M401">
        <v>1.98</v>
      </c>
      <c r="N401">
        <v>3.8E-3</v>
      </c>
      <c r="O401">
        <v>3.12</v>
      </c>
      <c r="P401" t="s">
        <v>49</v>
      </c>
      <c r="Q401" t="s">
        <v>27</v>
      </c>
      <c r="R401" t="s">
        <v>1682</v>
      </c>
      <c r="S401" s="1">
        <f>VLOOKUP($B401,traits_by_species_Mar2019!$A$2:$T$437,5,FALSE)</f>
        <v>11.82691359</v>
      </c>
      <c r="T401" s="1">
        <f>VLOOKUP($B401,traits_by_species_Mar2019!$A$2:$T$437,6,FALSE)</f>
        <v>0.94921263899999997</v>
      </c>
      <c r="U401" s="1">
        <f>VLOOKUP($B401,traits_by_species_Mar2019!$A$2:$T$437,7,FALSE)</f>
        <v>11.13879863</v>
      </c>
      <c r="V401" s="1">
        <f>VLOOKUP($B401,traits_by_species_Mar2019!$A$2:$T$437,8,FALSE)</f>
        <v>2.692742628</v>
      </c>
      <c r="W401" s="1">
        <f>VLOOKUP($B401,traits_by_species_Mar2019!$A$2:$T$437,9,FALSE)</f>
        <v>0.80075536000000003</v>
      </c>
      <c r="X401" s="1">
        <f>VLOOKUP($B401,traits_by_species_Mar2019!$A$2:$T$437,10,FALSE)</f>
        <v>1.623109114</v>
      </c>
      <c r="Y401" s="1">
        <f>VLOOKUP($B401,traits_by_species_Mar2019!$A$2:$T$437,11,FALSE)</f>
        <v>7.2828434059999996</v>
      </c>
      <c r="Z401" s="1">
        <f>VLOOKUP($B401,traits_by_species_Mar2019!$A$2:$T$437,12,FALSE)</f>
        <v>12.063475049999999</v>
      </c>
      <c r="AA401" s="3">
        <f>VLOOKUP($B401,traits_by_species_Mar2019!$A$2:$T$437,13,FALSE)</f>
        <v>21</v>
      </c>
      <c r="AB401" s="1" t="str">
        <f>VLOOKUP($B401,traits_by_species_Mar2019!$A$2:$T$437,14,FALSE)</f>
        <v>Bathydemersal</v>
      </c>
      <c r="AC401" s="1" t="str">
        <f>VLOOKUP($B401,traits_by_species_Mar2019!$A$2:$T$437,15,FALSE)</f>
        <v>Lightfish</v>
      </c>
      <c r="AD401" s="1">
        <f>VLOOKUP($B401,traits_by_species_Mar2019!$A$2:$T$437,16,FALSE)</f>
        <v>0</v>
      </c>
      <c r="AE401" s="1" t="str">
        <f>VLOOKUP($B401,traits_by_species_Mar2019!$A$2:$T$437,17,FALSE)</f>
        <v>Demersal</v>
      </c>
      <c r="AF401" s="1" t="str">
        <f>VLOOKUP($B401,traits_by_species_Mar2019!$A$2:$T$437,18,FALSE)</f>
        <v>Stomiiformes</v>
      </c>
      <c r="AG401" s="1" t="str">
        <f>VLOOKUP($B401,traits_by_species_Mar2019!$A$2:$T$437,19,FALSE)</f>
        <v>Other</v>
      </c>
      <c r="AH401" s="1" t="str">
        <f>VLOOKUP($B401,traits_by_species_Mar2019!$A$2:$T$437,20,FALSE)</f>
        <v>Demersal</v>
      </c>
      <c r="AI401" s="1">
        <f>IF(ISNA(VLOOKUP($B401,traits_by_species_Mar2019!$A$2:$T$437,13,FALSE)),L401,VLOOKUP($B401,traits_by_species_Mar2019!$A$2:$T$437,13,FALSE))</f>
        <v>21</v>
      </c>
    </row>
    <row r="402" spans="1:35" hidden="1" x14ac:dyDescent="0.25">
      <c r="A402">
        <v>126998</v>
      </c>
      <c r="B402" t="s">
        <v>1253</v>
      </c>
      <c r="C402" t="s">
        <v>324</v>
      </c>
      <c r="D402" t="s">
        <v>19</v>
      </c>
      <c r="E402" t="s">
        <v>20</v>
      </c>
      <c r="F402" t="s">
        <v>21</v>
      </c>
      <c r="G402" t="s">
        <v>30</v>
      </c>
      <c r="H402" t="s">
        <v>1254</v>
      </c>
      <c r="I402" t="s">
        <v>1255</v>
      </c>
      <c r="J402" t="s">
        <v>33</v>
      </c>
      <c r="K402" t="s">
        <v>1256</v>
      </c>
      <c r="L402">
        <v>210</v>
      </c>
      <c r="M402">
        <v>2.4300000000000002</v>
      </c>
      <c r="N402">
        <v>1.95E-2</v>
      </c>
      <c r="O402">
        <v>2.96</v>
      </c>
      <c r="P402" t="s">
        <v>35</v>
      </c>
      <c r="Q402" t="s">
        <v>73</v>
      </c>
      <c r="R402" t="s">
        <v>1682</v>
      </c>
      <c r="S402" s="1">
        <f>VLOOKUP($B402,traits_by_species_Mar2019!$A$2:$T$437,5,FALSE)</f>
        <v>128.57311630000001</v>
      </c>
      <c r="T402" s="1">
        <f>VLOOKUP($B402,traits_by_species_Mar2019!$A$2:$T$437,6,FALSE)</f>
        <v>7.9041631000000001E-2</v>
      </c>
      <c r="U402" s="1">
        <f>VLOOKUP($B402,traits_by_species_Mar2019!$A$2:$T$437,7,FALSE)</f>
        <v>35076.71312</v>
      </c>
      <c r="V402" s="1">
        <f>VLOOKUP($B402,traits_by_species_Mar2019!$A$2:$T$437,8,FALSE)</f>
        <v>36.15951811</v>
      </c>
      <c r="W402" s="1">
        <f>VLOOKUP($B402,traits_by_species_Mar2019!$A$2:$T$437,9,FALSE)</f>
        <v>10.28659502</v>
      </c>
      <c r="X402" s="1">
        <f>VLOOKUP($B402,traits_by_species_Mar2019!$A$2:$T$437,10,FALSE)</f>
        <v>0.131956242</v>
      </c>
      <c r="Y402" s="1">
        <f>VLOOKUP($B402,traits_by_species_Mar2019!$A$2:$T$437,11,FALSE)</f>
        <v>75.403116890000007</v>
      </c>
      <c r="Z402" s="1">
        <f>VLOOKUP($B402,traits_by_species_Mar2019!$A$2:$T$437,12,FALSE)</f>
        <v>15.426603930000001</v>
      </c>
      <c r="AA402" s="3">
        <f>VLOOKUP($B402,traits_by_species_Mar2019!$A$2:$T$437,13,FALSE)</f>
        <v>62</v>
      </c>
      <c r="AB402" s="1" t="str">
        <f>VLOOKUP($B402,traits_by_species_Mar2019!$A$2:$T$437,14,FALSE)</f>
        <v>Demersal</v>
      </c>
      <c r="AC402" s="1" t="str">
        <f>VLOOKUP($B402,traits_by_species_Mar2019!$A$2:$T$437,15,FALSE)</f>
        <v>Wreckfish</v>
      </c>
      <c r="AD402" s="1">
        <f>VLOOKUP($B402,traits_by_species_Mar2019!$A$2:$T$437,16,FALSE)</f>
        <v>0</v>
      </c>
      <c r="AE402" s="1" t="str">
        <f>VLOOKUP($B402,traits_by_species_Mar2019!$A$2:$T$437,17,FALSE)</f>
        <v>Demersal</v>
      </c>
      <c r="AF402" s="1" t="str">
        <f>VLOOKUP($B402,traits_by_species_Mar2019!$A$2:$T$437,18,FALSE)</f>
        <v>Perciformes</v>
      </c>
      <c r="AG402" s="1" t="str">
        <f>VLOOKUP($B402,traits_by_species_Mar2019!$A$2:$T$437,19,FALSE)</f>
        <v>Other</v>
      </c>
      <c r="AH402" s="1" t="str">
        <f>VLOOKUP($B402,traits_by_species_Mar2019!$A$2:$T$437,20,FALSE)</f>
        <v>Demersal</v>
      </c>
      <c r="AI402" s="1">
        <f>IF(ISNA(VLOOKUP($B402,traits_by_species_Mar2019!$A$2:$T$437,13,FALSE)),L402,VLOOKUP($B402,traits_by_species_Mar2019!$A$2:$T$437,13,FALSE))</f>
        <v>62</v>
      </c>
    </row>
    <row r="403" spans="1:35" hidden="1" x14ac:dyDescent="0.25">
      <c r="A403">
        <v>126947</v>
      </c>
      <c r="B403" t="s">
        <v>1257</v>
      </c>
      <c r="C403" t="s">
        <v>1258</v>
      </c>
      <c r="D403" t="s">
        <v>19</v>
      </c>
      <c r="E403" t="s">
        <v>20</v>
      </c>
      <c r="F403" t="s">
        <v>21</v>
      </c>
      <c r="G403" t="s">
        <v>30</v>
      </c>
      <c r="H403" t="s">
        <v>1188</v>
      </c>
      <c r="I403" t="s">
        <v>1259</v>
      </c>
      <c r="J403" t="s">
        <v>33</v>
      </c>
      <c r="K403" t="s">
        <v>1260</v>
      </c>
      <c r="L403">
        <v>50</v>
      </c>
      <c r="M403">
        <v>1.87</v>
      </c>
      <c r="N403">
        <v>2.69E-2</v>
      </c>
      <c r="O403">
        <v>2.78</v>
      </c>
      <c r="P403" t="s">
        <v>35</v>
      </c>
      <c r="Q403" t="s">
        <v>27</v>
      </c>
      <c r="R403" t="s">
        <v>1682</v>
      </c>
      <c r="S403" s="1">
        <f>VLOOKUP($B403,traits_by_species_Mar2019!$A$2:$T$437,5,FALSE)</f>
        <v>32.353229259999999</v>
      </c>
      <c r="T403" s="1">
        <f>VLOOKUP($B403,traits_by_species_Mar2019!$A$2:$T$437,6,FALSE)</f>
        <v>0.29192078399999999</v>
      </c>
      <c r="U403" s="1">
        <f>VLOOKUP($B403,traits_by_species_Mar2019!$A$2:$T$437,7,FALSE)</f>
        <v>729.13779179999995</v>
      </c>
      <c r="V403" s="1">
        <f>VLOOKUP($B403,traits_by_species_Mar2019!$A$2:$T$437,8,FALSE)</f>
        <v>10.344489469999999</v>
      </c>
      <c r="W403" s="1">
        <f>VLOOKUP($B403,traits_by_species_Mar2019!$A$2:$T$437,9,FALSE)</f>
        <v>2.5149432319999998</v>
      </c>
      <c r="X403" s="1">
        <f>VLOOKUP($B403,traits_by_species_Mar2019!$A$2:$T$437,10,FALSE)</f>
        <v>0.74860585800000001</v>
      </c>
      <c r="Y403" s="1">
        <f>VLOOKUP($B403,traits_by_species_Mar2019!$A$2:$T$437,11,FALSE)</f>
        <v>16.62864218</v>
      </c>
      <c r="Z403" s="1">
        <f>VLOOKUP($B403,traits_by_species_Mar2019!$A$2:$T$437,12,FALSE)</f>
        <v>23.70747845</v>
      </c>
      <c r="AA403" s="3">
        <f>VLOOKUP($B403,traits_by_species_Mar2019!$A$2:$T$437,13,FALSE)</f>
        <v>29</v>
      </c>
      <c r="AB403" s="1" t="str">
        <f>VLOOKUP($B403,traits_by_species_Mar2019!$A$2:$T$437,14,FALSE)</f>
        <v>Demersal</v>
      </c>
      <c r="AC403" s="1" t="str">
        <f>VLOOKUP($B403,traits_by_species_Mar2019!$A$2:$T$437,15,FALSE)</f>
        <v>Bastard grunt</v>
      </c>
      <c r="AD403" s="1">
        <f>VLOOKUP($B403,traits_by_species_Mar2019!$A$2:$T$437,16,FALSE)</f>
        <v>0</v>
      </c>
      <c r="AE403" s="1" t="str">
        <f>VLOOKUP($B403,traits_by_species_Mar2019!$A$2:$T$437,17,FALSE)</f>
        <v>Demersal</v>
      </c>
      <c r="AF403" s="1" t="str">
        <f>VLOOKUP($B403,traits_by_species_Mar2019!$A$2:$T$437,18,FALSE)</f>
        <v>Perciformes</v>
      </c>
      <c r="AG403" s="1" t="str">
        <f>VLOOKUP($B403,traits_by_species_Mar2019!$A$2:$T$437,19,FALSE)</f>
        <v>Other</v>
      </c>
      <c r="AH403" s="1" t="str">
        <f>VLOOKUP($B403,traits_by_species_Mar2019!$A$2:$T$437,20,FALSE)</f>
        <v>Demersal</v>
      </c>
      <c r="AI403" s="1">
        <f>IF(ISNA(VLOOKUP($B403,traits_by_species_Mar2019!$A$2:$T$437,13,FALSE)),L403,VLOOKUP($B403,traits_by_species_Mar2019!$A$2:$T$437,13,FALSE))</f>
        <v>29</v>
      </c>
    </row>
    <row r="404" spans="1:35" hidden="1" x14ac:dyDescent="0.25">
      <c r="A404">
        <v>151482</v>
      </c>
      <c r="B404" t="s">
        <v>1261</v>
      </c>
      <c r="C404" t="s">
        <v>591</v>
      </c>
      <c r="D404" t="s">
        <v>19</v>
      </c>
      <c r="E404" t="s">
        <v>20</v>
      </c>
      <c r="F404" t="s">
        <v>21</v>
      </c>
      <c r="G404" t="s">
        <v>30</v>
      </c>
      <c r="H404" t="s">
        <v>1262</v>
      </c>
      <c r="I404" t="s">
        <v>1263</v>
      </c>
      <c r="J404" t="s">
        <v>33</v>
      </c>
      <c r="K404" t="s">
        <v>1264</v>
      </c>
      <c r="L404">
        <v>130</v>
      </c>
      <c r="M404">
        <v>2.2999999999999998</v>
      </c>
      <c r="N404">
        <v>1.4500000000000001E-2</v>
      </c>
      <c r="O404">
        <v>2.9</v>
      </c>
      <c r="P404" t="s">
        <v>35</v>
      </c>
      <c r="Q404" t="s">
        <v>73</v>
      </c>
      <c r="R404" t="s">
        <v>1695</v>
      </c>
      <c r="S404" s="1">
        <f>VLOOKUP($B404,traits_by_species_Mar2019!$A$2:$T$437,5,FALSE)</f>
        <v>99.853795550000001</v>
      </c>
      <c r="T404" s="1">
        <f>VLOOKUP($B404,traits_by_species_Mar2019!$A$2:$T$437,6,FALSE)</f>
        <v>0.18544865999999999</v>
      </c>
      <c r="U404" s="1">
        <f>VLOOKUP($B404,traits_by_species_Mar2019!$A$2:$T$437,7,FALSE)</f>
        <v>9538.0016300000007</v>
      </c>
      <c r="V404" s="1">
        <f>VLOOKUP($B404,traits_by_species_Mar2019!$A$2:$T$437,8,FALSE)</f>
        <v>9.6392967699999996</v>
      </c>
      <c r="W404" s="1">
        <f>VLOOKUP($B404,traits_by_species_Mar2019!$A$2:$T$437,9,FALSE)</f>
        <v>2.6779024379999998</v>
      </c>
      <c r="X404" s="1">
        <f>VLOOKUP($B404,traits_by_species_Mar2019!$A$2:$T$437,10,FALSE)</f>
        <v>0.37886482799999999</v>
      </c>
      <c r="Y404" s="1">
        <f>VLOOKUP($B404,traits_by_species_Mar2019!$A$2:$T$437,11,FALSE)</f>
        <v>42.698985880000002</v>
      </c>
      <c r="Z404" s="1">
        <f>VLOOKUP($B404,traits_by_species_Mar2019!$A$2:$T$437,12,FALSE)</f>
        <v>23.094149550000001</v>
      </c>
      <c r="AA404" s="3">
        <f>VLOOKUP($B404,traits_by_species_Mar2019!$A$2:$T$437,13,FALSE)</f>
        <v>37</v>
      </c>
      <c r="AB404" s="1" t="str">
        <f>VLOOKUP($B404,traits_by_species_Mar2019!$A$2:$T$437,14,FALSE)</f>
        <v>Pelagic</v>
      </c>
      <c r="AC404" s="1" t="str">
        <f>VLOOKUP($B404,traits_by_species_Mar2019!$A$2:$T$437,15,FALSE)</f>
        <v>Bluefish</v>
      </c>
      <c r="AD404" s="1">
        <f>VLOOKUP($B404,traits_by_species_Mar2019!$A$2:$T$437,16,FALSE)</f>
        <v>0</v>
      </c>
      <c r="AE404" s="1" t="str">
        <f>VLOOKUP($B404,traits_by_species_Mar2019!$A$2:$T$437,17,FALSE)</f>
        <v>Pelagic</v>
      </c>
      <c r="AF404" s="1" t="str">
        <f>VLOOKUP($B404,traits_by_species_Mar2019!$A$2:$T$437,18,FALSE)</f>
        <v>Perciformes</v>
      </c>
      <c r="AG404" s="1" t="str">
        <f>VLOOKUP($B404,traits_by_species_Mar2019!$A$2:$T$437,19,FALSE)</f>
        <v>Other</v>
      </c>
      <c r="AH404" s="1" t="str">
        <f>VLOOKUP($B404,traits_by_species_Mar2019!$A$2:$T$437,20,FALSE)</f>
        <v>Pelagic</v>
      </c>
      <c r="AI404" s="1">
        <f>IF(ISNA(VLOOKUP($B404,traits_by_species_Mar2019!$A$2:$T$437,13,FALSE)),L404,VLOOKUP($B404,traits_by_species_Mar2019!$A$2:$T$437,13,FALSE))</f>
        <v>37</v>
      </c>
    </row>
    <row r="405" spans="1:35" hidden="1" x14ac:dyDescent="0.25">
      <c r="A405">
        <v>125999</v>
      </c>
      <c r="B405" t="s">
        <v>1265</v>
      </c>
      <c r="C405" t="s">
        <v>1266</v>
      </c>
      <c r="D405" t="s">
        <v>19</v>
      </c>
      <c r="E405" t="s">
        <v>20</v>
      </c>
      <c r="F405" t="s">
        <v>21</v>
      </c>
      <c r="G405" t="s">
        <v>30</v>
      </c>
      <c r="H405" t="s">
        <v>120</v>
      </c>
      <c r="I405" t="s">
        <v>1265</v>
      </c>
      <c r="J405" t="s">
        <v>24</v>
      </c>
      <c r="K405" t="s">
        <v>25</v>
      </c>
      <c r="L405">
        <v>11</v>
      </c>
      <c r="M405">
        <v>0</v>
      </c>
      <c r="N405">
        <v>7.5155129999999997E-3</v>
      </c>
      <c r="O405">
        <v>3.14</v>
      </c>
      <c r="P405" t="s">
        <v>61</v>
      </c>
      <c r="Q405" t="s">
        <v>73</v>
      </c>
      <c r="R405" t="s">
        <v>1682</v>
      </c>
      <c r="S405" s="7">
        <v>24.97865234</v>
      </c>
      <c r="T405" s="7">
        <v>2.028049158</v>
      </c>
      <c r="U405" s="7">
        <v>411.04156870000003</v>
      </c>
      <c r="V405" s="7">
        <v>5.8786442240000003</v>
      </c>
      <c r="W405" s="7">
        <v>1.137615738</v>
      </c>
      <c r="X405" s="7">
        <v>1.627238776</v>
      </c>
      <c r="Y405" s="7">
        <v>20.982528840000001</v>
      </c>
      <c r="Z405" s="7">
        <v>25.320883500000001</v>
      </c>
      <c r="AA405" s="11">
        <v>22</v>
      </c>
      <c r="AB405" s="7" t="s">
        <v>1682</v>
      </c>
      <c r="AC405" s="7" t="s">
        <v>1960</v>
      </c>
      <c r="AD405" s="7" t="s">
        <v>1682</v>
      </c>
      <c r="AE405" s="7" t="s">
        <v>1682</v>
      </c>
      <c r="AF405" s="7" t="s">
        <v>30</v>
      </c>
      <c r="AG405" s="7" t="s">
        <v>27</v>
      </c>
      <c r="AH405" s="7" t="s">
        <v>1682</v>
      </c>
      <c r="AI405" s="1">
        <f>IF(ISNA(VLOOKUP($B405,traits_by_species_Mar2019!$A$2:$T$437,13,FALSE)),L405,VLOOKUP($B405,traits_by_species_Mar2019!$A$2:$T$437,13,FALSE))</f>
        <v>11</v>
      </c>
    </row>
    <row r="406" spans="1:35" hidden="1" x14ac:dyDescent="0.25">
      <c r="A406">
        <v>126925</v>
      </c>
      <c r="B406" t="s">
        <v>1267</v>
      </c>
      <c r="C406" t="s">
        <v>1268</v>
      </c>
      <c r="D406" t="s">
        <v>19</v>
      </c>
      <c r="E406" t="s">
        <v>20</v>
      </c>
      <c r="F406" t="s">
        <v>21</v>
      </c>
      <c r="G406" t="s">
        <v>30</v>
      </c>
      <c r="H406" t="s">
        <v>120</v>
      </c>
      <c r="I406" t="s">
        <v>1265</v>
      </c>
      <c r="J406" t="s">
        <v>33</v>
      </c>
      <c r="K406" t="s">
        <v>1269</v>
      </c>
      <c r="L406">
        <v>8</v>
      </c>
      <c r="M406">
        <v>1.75</v>
      </c>
      <c r="N406">
        <v>0.01</v>
      </c>
      <c r="O406">
        <v>3.04</v>
      </c>
      <c r="P406" t="s">
        <v>35</v>
      </c>
      <c r="Q406" t="s">
        <v>27</v>
      </c>
      <c r="R406" t="s">
        <v>1682</v>
      </c>
      <c r="S406" s="7">
        <v>24.97865234</v>
      </c>
      <c r="T406" s="7">
        <v>2.028049158</v>
      </c>
      <c r="U406" s="7">
        <v>411.04156870000003</v>
      </c>
      <c r="V406" s="7">
        <v>5.8786442240000003</v>
      </c>
      <c r="W406" s="7">
        <v>1.137615738</v>
      </c>
      <c r="X406" s="7">
        <v>1.627238776</v>
      </c>
      <c r="Y406" s="7">
        <v>20.982528840000001</v>
      </c>
      <c r="Z406" s="7">
        <v>25.320883500000001</v>
      </c>
      <c r="AA406" s="11">
        <v>22</v>
      </c>
      <c r="AB406" s="7" t="s">
        <v>1682</v>
      </c>
      <c r="AC406" s="7" t="s">
        <v>1960</v>
      </c>
      <c r="AD406" s="7" t="s">
        <v>1682</v>
      </c>
      <c r="AE406" s="7" t="s">
        <v>1682</v>
      </c>
      <c r="AF406" s="7" t="s">
        <v>30</v>
      </c>
      <c r="AG406" s="7" t="s">
        <v>27</v>
      </c>
      <c r="AH406" s="7" t="s">
        <v>1682</v>
      </c>
      <c r="AI406" s="1">
        <f>IF(ISNA(VLOOKUP($B406,traits_by_species_Mar2019!$A$2:$T$437,13,FALSE)),L406,VLOOKUP($B406,traits_by_species_Mar2019!$A$2:$T$437,13,FALSE))</f>
        <v>8</v>
      </c>
    </row>
    <row r="407" spans="1:35" hidden="1" x14ac:dyDescent="0.25">
      <c r="A407">
        <v>126927</v>
      </c>
      <c r="B407" t="s">
        <v>1270</v>
      </c>
      <c r="C407" t="s">
        <v>1271</v>
      </c>
      <c r="D407" t="s">
        <v>19</v>
      </c>
      <c r="E407" t="s">
        <v>20</v>
      </c>
      <c r="F407" t="s">
        <v>21</v>
      </c>
      <c r="G407" t="s">
        <v>30</v>
      </c>
      <c r="H407" t="s">
        <v>120</v>
      </c>
      <c r="I407" t="s">
        <v>1265</v>
      </c>
      <c r="J407" t="s">
        <v>33</v>
      </c>
      <c r="K407" t="s">
        <v>1272</v>
      </c>
      <c r="L407">
        <v>9</v>
      </c>
      <c r="M407">
        <v>1.5</v>
      </c>
      <c r="N407">
        <v>7.4999999999999997E-3</v>
      </c>
      <c r="O407">
        <v>3.18</v>
      </c>
      <c r="P407" t="s">
        <v>35</v>
      </c>
      <c r="Q407" t="s">
        <v>27</v>
      </c>
      <c r="R407" t="s">
        <v>1682</v>
      </c>
      <c r="S407" s="7">
        <v>24.97865234</v>
      </c>
      <c r="T407" s="7">
        <v>2.028049158</v>
      </c>
      <c r="U407" s="7">
        <v>411.04156870000003</v>
      </c>
      <c r="V407" s="7">
        <v>5.8786442240000003</v>
      </c>
      <c r="W407" s="7">
        <v>1.137615738</v>
      </c>
      <c r="X407" s="7">
        <v>1.627238776</v>
      </c>
      <c r="Y407" s="7">
        <v>20.982528840000001</v>
      </c>
      <c r="Z407" s="7">
        <v>25.320883500000001</v>
      </c>
      <c r="AA407" s="11">
        <v>22</v>
      </c>
      <c r="AB407" s="7" t="s">
        <v>1682</v>
      </c>
      <c r="AC407" s="7" t="s">
        <v>1960</v>
      </c>
      <c r="AD407" s="7" t="s">
        <v>1682</v>
      </c>
      <c r="AE407" s="7" t="s">
        <v>1682</v>
      </c>
      <c r="AF407" s="7" t="s">
        <v>30</v>
      </c>
      <c r="AG407" s="7" t="s">
        <v>27</v>
      </c>
      <c r="AH407" s="7" t="s">
        <v>1682</v>
      </c>
      <c r="AI407" s="1">
        <f>IF(ISNA(VLOOKUP($B407,traits_by_species_Mar2019!$A$2:$T$437,13,FALSE)),L407,VLOOKUP($B407,traits_by_species_Mar2019!$A$2:$T$437,13,FALSE))</f>
        <v>9</v>
      </c>
    </row>
    <row r="408" spans="1:35" hidden="1" x14ac:dyDescent="0.25">
      <c r="A408">
        <v>126928</v>
      </c>
      <c r="B408" t="s">
        <v>1273</v>
      </c>
      <c r="C408" t="s">
        <v>1274</v>
      </c>
      <c r="D408" t="s">
        <v>19</v>
      </c>
      <c r="E408" t="s">
        <v>20</v>
      </c>
      <c r="F408" t="s">
        <v>21</v>
      </c>
      <c r="G408" t="s">
        <v>30</v>
      </c>
      <c r="H408" t="s">
        <v>120</v>
      </c>
      <c r="I408" t="s">
        <v>1265</v>
      </c>
      <c r="J408" t="s">
        <v>33</v>
      </c>
      <c r="K408" t="s">
        <v>1275</v>
      </c>
      <c r="L408">
        <v>11</v>
      </c>
      <c r="M408">
        <v>1.8</v>
      </c>
      <c r="N408">
        <v>5.1999999999999998E-3</v>
      </c>
      <c r="O408">
        <v>3.22</v>
      </c>
      <c r="P408" t="s">
        <v>35</v>
      </c>
      <c r="Q408" t="s">
        <v>27</v>
      </c>
      <c r="R408" t="s">
        <v>1682</v>
      </c>
      <c r="S408" s="7">
        <v>24.97865234</v>
      </c>
      <c r="T408" s="7">
        <v>2.028049158</v>
      </c>
      <c r="U408" s="7">
        <v>411.04156870000003</v>
      </c>
      <c r="V408" s="7">
        <v>5.8786442240000003</v>
      </c>
      <c r="W408" s="7">
        <v>1.137615738</v>
      </c>
      <c r="X408" s="7">
        <v>1.627238776</v>
      </c>
      <c r="Y408" s="7">
        <v>20.982528840000001</v>
      </c>
      <c r="Z408" s="7">
        <v>25.320883500000001</v>
      </c>
      <c r="AA408" s="11">
        <v>22</v>
      </c>
      <c r="AB408" s="7" t="s">
        <v>1682</v>
      </c>
      <c r="AC408" s="7" t="s">
        <v>1960</v>
      </c>
      <c r="AD408" s="7" t="s">
        <v>1682</v>
      </c>
      <c r="AE408" s="7" t="s">
        <v>1682</v>
      </c>
      <c r="AF408" s="7" t="s">
        <v>30</v>
      </c>
      <c r="AG408" s="7" t="s">
        <v>27</v>
      </c>
      <c r="AH408" s="7" t="s">
        <v>1682</v>
      </c>
      <c r="AI408" s="1">
        <f>IF(ISNA(VLOOKUP($B408,traits_by_species_Mar2019!$A$2:$T$437,13,FALSE)),L408,VLOOKUP($B408,traits_by_species_Mar2019!$A$2:$T$437,13,FALSE))</f>
        <v>11</v>
      </c>
    </row>
    <row r="409" spans="1:35" hidden="1" x14ac:dyDescent="0.25">
      <c r="A409">
        <v>126929</v>
      </c>
      <c r="B409" t="s">
        <v>1276</v>
      </c>
      <c r="C409" t="s">
        <v>1277</v>
      </c>
      <c r="D409" t="s">
        <v>19</v>
      </c>
      <c r="E409" t="s">
        <v>20</v>
      </c>
      <c r="F409" t="s">
        <v>21</v>
      </c>
      <c r="G409" t="s">
        <v>30</v>
      </c>
      <c r="H409" t="s">
        <v>120</v>
      </c>
      <c r="I409" t="s">
        <v>1265</v>
      </c>
      <c r="J409" t="s">
        <v>33</v>
      </c>
      <c r="K409" t="s">
        <v>1278</v>
      </c>
      <c r="L409">
        <v>8</v>
      </c>
      <c r="M409">
        <v>1.8</v>
      </c>
      <c r="N409">
        <v>8.9099999999999995E-3</v>
      </c>
      <c r="O409">
        <v>3.07</v>
      </c>
      <c r="P409" t="s">
        <v>49</v>
      </c>
      <c r="Q409" t="s">
        <v>27</v>
      </c>
      <c r="R409" t="s">
        <v>1682</v>
      </c>
      <c r="S409" s="7">
        <v>24.97865234</v>
      </c>
      <c r="T409" s="7">
        <v>2.028049158</v>
      </c>
      <c r="U409" s="7">
        <v>411.04156870000003</v>
      </c>
      <c r="V409" s="7">
        <v>5.8786442240000003</v>
      </c>
      <c r="W409" s="7">
        <v>1.137615738</v>
      </c>
      <c r="X409" s="7">
        <v>1.627238776</v>
      </c>
      <c r="Y409" s="7">
        <v>20.982528840000001</v>
      </c>
      <c r="Z409" s="7">
        <v>25.320883500000001</v>
      </c>
      <c r="AA409" s="11">
        <v>22</v>
      </c>
      <c r="AB409" s="7" t="s">
        <v>1682</v>
      </c>
      <c r="AC409" s="7" t="s">
        <v>1960</v>
      </c>
      <c r="AD409" s="7" t="s">
        <v>1682</v>
      </c>
      <c r="AE409" s="7" t="s">
        <v>1682</v>
      </c>
      <c r="AF409" s="7" t="s">
        <v>30</v>
      </c>
      <c r="AG409" s="7" t="s">
        <v>27</v>
      </c>
      <c r="AH409" s="7" t="s">
        <v>1682</v>
      </c>
      <c r="AI409" s="1">
        <f>IF(ISNA(VLOOKUP($B409,traits_by_species_Mar2019!$A$2:$T$437,13,FALSE)),L409,VLOOKUP($B409,traits_by_species_Mar2019!$A$2:$T$437,13,FALSE))</f>
        <v>8</v>
      </c>
    </row>
    <row r="410" spans="1:35" hidden="1" x14ac:dyDescent="0.25">
      <c r="A410">
        <v>126930</v>
      </c>
      <c r="B410" t="s">
        <v>1279</v>
      </c>
      <c r="C410" t="s">
        <v>1280</v>
      </c>
      <c r="D410" t="s">
        <v>19</v>
      </c>
      <c r="E410" t="s">
        <v>20</v>
      </c>
      <c r="F410" t="s">
        <v>21</v>
      </c>
      <c r="G410" t="s">
        <v>30</v>
      </c>
      <c r="H410" t="s">
        <v>120</v>
      </c>
      <c r="I410" t="s">
        <v>1265</v>
      </c>
      <c r="J410" t="s">
        <v>33</v>
      </c>
      <c r="K410" t="s">
        <v>1281</v>
      </c>
      <c r="L410">
        <v>6</v>
      </c>
      <c r="M410">
        <v>1.8</v>
      </c>
      <c r="N410">
        <v>6.8999999999999999E-3</v>
      </c>
      <c r="O410">
        <v>3.19</v>
      </c>
      <c r="P410" t="s">
        <v>35</v>
      </c>
      <c r="Q410" t="s">
        <v>27</v>
      </c>
      <c r="R410" t="s">
        <v>1682</v>
      </c>
      <c r="S410" s="7">
        <v>24.97865234</v>
      </c>
      <c r="T410" s="7">
        <v>2.028049158</v>
      </c>
      <c r="U410" s="7">
        <v>411.04156870000003</v>
      </c>
      <c r="V410" s="7">
        <v>5.8786442240000003</v>
      </c>
      <c r="W410" s="7">
        <v>1.137615738</v>
      </c>
      <c r="X410" s="7">
        <v>1.627238776</v>
      </c>
      <c r="Y410" s="7">
        <v>20.982528840000001</v>
      </c>
      <c r="Z410" s="7">
        <v>25.320883500000001</v>
      </c>
      <c r="AA410" s="11">
        <v>22</v>
      </c>
      <c r="AB410" s="7" t="s">
        <v>1682</v>
      </c>
      <c r="AC410" s="7" t="s">
        <v>1960</v>
      </c>
      <c r="AD410" s="7" t="s">
        <v>1682</v>
      </c>
      <c r="AE410" s="7" t="s">
        <v>1682</v>
      </c>
      <c r="AF410" s="7" t="s">
        <v>30</v>
      </c>
      <c r="AG410" s="7" t="s">
        <v>27</v>
      </c>
      <c r="AH410" s="7" t="s">
        <v>1682</v>
      </c>
      <c r="AI410" s="1">
        <f>IF(ISNA(VLOOKUP($B410,traits_by_species_Mar2019!$A$2:$T$437,13,FALSE)),L410,VLOOKUP($B410,traits_by_species_Mar2019!$A$2:$T$437,13,FALSE))</f>
        <v>6</v>
      </c>
    </row>
    <row r="411" spans="1:35" hidden="1" x14ac:dyDescent="0.25">
      <c r="A411">
        <v>127240</v>
      </c>
      <c r="B411" t="s">
        <v>1282</v>
      </c>
      <c r="C411" t="s">
        <v>1258</v>
      </c>
      <c r="D411" t="s">
        <v>19</v>
      </c>
      <c r="E411" t="s">
        <v>20</v>
      </c>
      <c r="F411" t="s">
        <v>21</v>
      </c>
      <c r="G411" t="s">
        <v>52</v>
      </c>
      <c r="H411" t="s">
        <v>1283</v>
      </c>
      <c r="I411" t="s">
        <v>1284</v>
      </c>
      <c r="J411" t="s">
        <v>33</v>
      </c>
      <c r="K411" t="s">
        <v>1285</v>
      </c>
      <c r="L411">
        <v>52</v>
      </c>
      <c r="M411">
        <v>1.99</v>
      </c>
      <c r="N411">
        <v>1.32E-2</v>
      </c>
      <c r="O411">
        <v>3.03</v>
      </c>
      <c r="P411" t="s">
        <v>35</v>
      </c>
      <c r="Q411" t="s">
        <v>27</v>
      </c>
      <c r="R411" t="s">
        <v>1682</v>
      </c>
      <c r="S411" s="1">
        <f>VLOOKUP($B411,traits_by_species_Mar2019!$A$2:$T$437,5,FALSE)</f>
        <v>47.262818260000003</v>
      </c>
      <c r="T411" s="1">
        <f>VLOOKUP($B411,traits_by_species_Mar2019!$A$2:$T$437,6,FALSE)</f>
        <v>0.106435479</v>
      </c>
      <c r="U411" s="1">
        <f>VLOOKUP($B411,traits_by_species_Mar2019!$A$2:$T$437,7,FALSE)</f>
        <v>1218.8155300000001</v>
      </c>
      <c r="V411" s="1">
        <f>VLOOKUP($B411,traits_by_species_Mar2019!$A$2:$T$437,8,FALSE)</f>
        <v>17.65403937</v>
      </c>
      <c r="W411" s="1">
        <f>VLOOKUP($B411,traits_by_species_Mar2019!$A$2:$T$437,9,FALSE)</f>
        <v>5.0929481000000001</v>
      </c>
      <c r="X411" s="1">
        <f>VLOOKUP($B411,traits_by_species_Mar2019!$A$2:$T$437,10,FALSE)</f>
        <v>0.22272254</v>
      </c>
      <c r="Y411" s="1">
        <f>VLOOKUP($B411,traits_by_species_Mar2019!$A$2:$T$437,11,FALSE)</f>
        <v>22.25533239</v>
      </c>
      <c r="Z411" s="1">
        <f>VLOOKUP($B411,traits_by_species_Mar2019!$A$2:$T$437,12,FALSE)</f>
        <v>12.149494020000001</v>
      </c>
      <c r="AA411" s="3">
        <f>VLOOKUP($B411,traits_by_species_Mar2019!$A$2:$T$437,13,FALSE)</f>
        <v>22</v>
      </c>
      <c r="AB411" s="1" t="str">
        <f>VLOOKUP($B411,traits_by_species_Mar2019!$A$2:$T$437,14,FALSE)</f>
        <v>Bathydemersal</v>
      </c>
      <c r="AC411" s="1" t="str">
        <f>VLOOKUP($B411,traits_by_species_Mar2019!$A$2:$T$437,15,FALSE)</f>
        <v>Offshore rockfish</v>
      </c>
      <c r="AD411" s="1">
        <f>VLOOKUP($B411,traits_by_species_Mar2019!$A$2:$T$437,16,FALSE)</f>
        <v>0</v>
      </c>
      <c r="AE411" s="1" t="str">
        <f>VLOOKUP($B411,traits_by_species_Mar2019!$A$2:$T$437,17,FALSE)</f>
        <v>Demersal</v>
      </c>
      <c r="AF411" s="1" t="str">
        <f>VLOOKUP($B411,traits_by_species_Mar2019!$A$2:$T$437,18,FALSE)</f>
        <v>Scorpaeniformes</v>
      </c>
      <c r="AG411" s="1" t="str">
        <f>VLOOKUP($B411,traits_by_species_Mar2019!$A$2:$T$437,19,FALSE)</f>
        <v>Scorpaeniformes</v>
      </c>
      <c r="AH411" s="1" t="str">
        <f>VLOOKUP($B411,traits_by_species_Mar2019!$A$2:$T$437,20,FALSE)</f>
        <v>Demersal</v>
      </c>
      <c r="AI411" s="1">
        <f>IF(ISNA(VLOOKUP($B411,traits_by_species_Mar2019!$A$2:$T$437,13,FALSE)),L411,VLOOKUP($B411,traits_by_species_Mar2019!$A$2:$T$437,13,FALSE))</f>
        <v>22</v>
      </c>
    </row>
    <row r="412" spans="1:35" hidden="1" x14ac:dyDescent="0.25">
      <c r="A412">
        <v>127272</v>
      </c>
      <c r="B412" t="s">
        <v>1286</v>
      </c>
      <c r="C412" t="s">
        <v>464</v>
      </c>
      <c r="D412" t="s">
        <v>19</v>
      </c>
      <c r="E412" t="s">
        <v>20</v>
      </c>
      <c r="F412" t="s">
        <v>21</v>
      </c>
      <c r="G412" t="s">
        <v>1287</v>
      </c>
      <c r="H412" t="s">
        <v>1288</v>
      </c>
      <c r="I412" t="s">
        <v>1289</v>
      </c>
      <c r="J412" t="s">
        <v>33</v>
      </c>
      <c r="K412" t="s">
        <v>1290</v>
      </c>
      <c r="L412">
        <v>10</v>
      </c>
      <c r="M412">
        <v>1.5</v>
      </c>
      <c r="N412">
        <v>1.023E-2</v>
      </c>
      <c r="O412">
        <v>3.04</v>
      </c>
      <c r="P412" t="s">
        <v>49</v>
      </c>
      <c r="Q412" t="s">
        <v>27</v>
      </c>
      <c r="R412" t="s">
        <v>1695</v>
      </c>
      <c r="S412" s="1">
        <f>VLOOKUP($B412,traits_by_species_Mar2019!$A$2:$T$437,5,FALSE)</f>
        <v>20.14858006</v>
      </c>
      <c r="T412" s="1">
        <f>VLOOKUP($B412,traits_by_species_Mar2019!$A$2:$T$437,6,FALSE)</f>
        <v>0.241977526</v>
      </c>
      <c r="U412" s="1">
        <f>VLOOKUP($B412,traits_by_species_Mar2019!$A$2:$T$437,7,FALSE)</f>
        <v>86.680802139999997</v>
      </c>
      <c r="V412" s="1">
        <f>VLOOKUP($B412,traits_by_species_Mar2019!$A$2:$T$437,8,FALSE)</f>
        <v>9.0824545390000004</v>
      </c>
      <c r="W412" s="1">
        <f>VLOOKUP($B412,traits_by_species_Mar2019!$A$2:$T$437,9,FALSE)</f>
        <v>2.7268908829999998</v>
      </c>
      <c r="X412" s="1">
        <f>VLOOKUP($B412,traits_by_species_Mar2019!$A$2:$T$437,10,FALSE)</f>
        <v>0.49370974699999998</v>
      </c>
      <c r="Y412" s="1">
        <f>VLOOKUP($B412,traits_by_species_Mar2019!$A$2:$T$437,11,FALSE)</f>
        <v>11.499817030000001</v>
      </c>
      <c r="Z412" s="1">
        <f>VLOOKUP($B412,traits_by_species_Mar2019!$A$2:$T$437,12,FALSE)</f>
        <v>13.57435428</v>
      </c>
      <c r="AA412" s="3">
        <f>VLOOKUP($B412,traits_by_species_Mar2019!$A$2:$T$437,13,FALSE)</f>
        <v>10</v>
      </c>
      <c r="AB412" s="1" t="str">
        <f>VLOOKUP($B412,traits_by_species_Mar2019!$A$2:$T$437,14,FALSE)</f>
        <v>Bathypelagic</v>
      </c>
      <c r="AC412" s="1" t="str">
        <f>VLOOKUP($B412,traits_by_species_Mar2019!$A$2:$T$437,15,FALSE)</f>
        <v>Ridgehead</v>
      </c>
      <c r="AD412" s="1">
        <f>VLOOKUP($B412,traits_by_species_Mar2019!$A$2:$T$437,16,FALSE)</f>
        <v>0</v>
      </c>
      <c r="AE412" s="1" t="str">
        <f>VLOOKUP($B412,traits_by_species_Mar2019!$A$2:$T$437,17,FALSE)</f>
        <v>Demersal</v>
      </c>
      <c r="AF412" s="1" t="str">
        <f>VLOOKUP($B412,traits_by_species_Mar2019!$A$2:$T$437,18,FALSE)</f>
        <v>Stephanoberyciformes</v>
      </c>
      <c r="AG412" s="1" t="str">
        <f>VLOOKUP($B412,traits_by_species_Mar2019!$A$2:$T$437,19,FALSE)</f>
        <v>Other</v>
      </c>
      <c r="AH412" s="1" t="str">
        <f>VLOOKUP($B412,traits_by_species_Mar2019!$A$2:$T$437,20,FALSE)</f>
        <v>Pelagic</v>
      </c>
      <c r="AI412" s="1">
        <f>IF(ISNA(VLOOKUP($B412,traits_by_species_Mar2019!$A$2:$T$437,13,FALSE)),L412,VLOOKUP($B412,traits_by_species_Mar2019!$A$2:$T$437,13,FALSE))</f>
        <v>10</v>
      </c>
    </row>
    <row r="413" spans="1:35" hidden="1" x14ac:dyDescent="0.25">
      <c r="A413">
        <v>158917</v>
      </c>
      <c r="B413" t="s">
        <v>1291</v>
      </c>
      <c r="C413" t="s">
        <v>1292</v>
      </c>
      <c r="D413" t="s">
        <v>19</v>
      </c>
      <c r="E413" t="s">
        <v>20</v>
      </c>
      <c r="F413" t="s">
        <v>21</v>
      </c>
      <c r="G413" t="s">
        <v>226</v>
      </c>
      <c r="H413" t="s">
        <v>227</v>
      </c>
      <c r="I413" t="s">
        <v>1293</v>
      </c>
      <c r="J413" t="s">
        <v>33</v>
      </c>
      <c r="K413" t="s">
        <v>1294</v>
      </c>
      <c r="L413">
        <v>6</v>
      </c>
      <c r="M413">
        <v>1.32</v>
      </c>
      <c r="N413">
        <v>1.023E-2</v>
      </c>
      <c r="O413">
        <v>3.11</v>
      </c>
      <c r="P413" t="s">
        <v>49</v>
      </c>
      <c r="Q413" t="s">
        <v>27</v>
      </c>
      <c r="R413" t="s">
        <v>1695</v>
      </c>
      <c r="S413" s="1">
        <f>VLOOKUP($B413,traits_by_species_Mar2019!$A$2:$T$437,5,FALSE)</f>
        <v>9.4612918829999995</v>
      </c>
      <c r="T413" s="1">
        <f>VLOOKUP($B413,traits_by_species_Mar2019!$A$2:$T$437,6,FALSE)</f>
        <v>0.65728686700000005</v>
      </c>
      <c r="U413" s="1">
        <f>VLOOKUP($B413,traits_by_species_Mar2019!$A$2:$T$437,7,FALSE)</f>
        <v>8.3269660670000007</v>
      </c>
      <c r="V413" s="1">
        <f>VLOOKUP($B413,traits_by_species_Mar2019!$A$2:$T$437,8,FALSE)</f>
        <v>3.5683267930000002</v>
      </c>
      <c r="W413" s="1">
        <f>VLOOKUP($B413,traits_by_species_Mar2019!$A$2:$T$437,9,FALSE)</f>
        <v>1.1143056499999999</v>
      </c>
      <c r="X413" s="1">
        <f>VLOOKUP($B413,traits_by_species_Mar2019!$A$2:$T$437,10,FALSE)</f>
        <v>1.49470543</v>
      </c>
      <c r="Y413" s="1">
        <f>VLOOKUP($B413,traits_by_species_Mar2019!$A$2:$T$437,11,FALSE)</f>
        <v>5.712577048</v>
      </c>
      <c r="Z413" s="1">
        <f>VLOOKUP($B413,traits_by_species_Mar2019!$A$2:$T$437,12,FALSE)</f>
        <v>15.12030665</v>
      </c>
      <c r="AA413" s="3">
        <f>VLOOKUP($B413,traits_by_species_Mar2019!$A$2:$T$437,13,FALSE)</f>
        <v>6</v>
      </c>
      <c r="AB413" s="1" t="str">
        <f>VLOOKUP($B413,traits_by_species_Mar2019!$A$2:$T$437,14,FALSE)</f>
        <v>Bathypelagic</v>
      </c>
      <c r="AC413" s="1" t="str">
        <f>VLOOKUP($B413,traits_by_species_Mar2019!$A$2:$T$437,15,FALSE)</f>
        <v>Artic telescope</v>
      </c>
      <c r="AD413" s="1">
        <f>VLOOKUP($B413,traits_by_species_Mar2019!$A$2:$T$437,16,FALSE)</f>
        <v>0</v>
      </c>
      <c r="AE413" s="1" t="str">
        <f>VLOOKUP($B413,traits_by_species_Mar2019!$A$2:$T$437,17,FALSE)</f>
        <v>Demersal</v>
      </c>
      <c r="AF413" s="1" t="str">
        <f>VLOOKUP($B413,traits_by_species_Mar2019!$A$2:$T$437,18,FALSE)</f>
        <v>Myctophiformes</v>
      </c>
      <c r="AG413" s="1" t="str">
        <f>VLOOKUP($B413,traits_by_species_Mar2019!$A$2:$T$437,19,FALSE)</f>
        <v>Other</v>
      </c>
      <c r="AH413" s="1" t="str">
        <f>VLOOKUP($B413,traits_by_species_Mar2019!$A$2:$T$437,20,FALSE)</f>
        <v>Pelagic</v>
      </c>
      <c r="AI413" s="1">
        <f>IF(ISNA(VLOOKUP($B413,traits_by_species_Mar2019!$A$2:$T$437,13,FALSE)),L413,VLOOKUP($B413,traits_by_species_Mar2019!$A$2:$T$437,13,FALSE))</f>
        <v>6</v>
      </c>
    </row>
    <row r="414" spans="1:35" hidden="1" x14ac:dyDescent="0.25">
      <c r="A414">
        <v>158540</v>
      </c>
      <c r="B414" t="s">
        <v>1295</v>
      </c>
      <c r="C414" t="s">
        <v>1296</v>
      </c>
      <c r="D414" t="s">
        <v>19</v>
      </c>
      <c r="E414" t="s">
        <v>20</v>
      </c>
      <c r="F414" t="s">
        <v>44</v>
      </c>
      <c r="G414" t="s">
        <v>45</v>
      </c>
      <c r="H414" t="s">
        <v>479</v>
      </c>
      <c r="I414" t="s">
        <v>1297</v>
      </c>
      <c r="J414" t="s">
        <v>33</v>
      </c>
      <c r="K414" t="s">
        <v>1298</v>
      </c>
      <c r="L414">
        <v>163</v>
      </c>
      <c r="M414">
        <v>22.5</v>
      </c>
      <c r="N414">
        <v>4.9800000000000001E-3</v>
      </c>
      <c r="O414">
        <v>2.97</v>
      </c>
      <c r="P414" t="s">
        <v>1299</v>
      </c>
      <c r="Q414" t="s">
        <v>27</v>
      </c>
      <c r="R414" t="s">
        <v>1695</v>
      </c>
      <c r="S414" s="1">
        <f>VLOOKUP($B414,traits_by_species_Mar2019!$A$2:$T$437,5,FALSE)</f>
        <v>111.5147576</v>
      </c>
      <c r="T414" s="1">
        <f>VLOOKUP($B414,traits_by_species_Mar2019!$A$2:$T$437,6,FALSE)</f>
        <v>0.179425955</v>
      </c>
      <c r="U414" s="1">
        <f>VLOOKUP($B414,traits_by_species_Mar2019!$A$2:$T$437,7,FALSE)</f>
        <v>4123.9665249999998</v>
      </c>
      <c r="V414" s="1">
        <f>VLOOKUP($B414,traits_by_species_Mar2019!$A$2:$T$437,8,FALSE)</f>
        <v>16.79355121</v>
      </c>
      <c r="W414" s="1">
        <f>VLOOKUP($B414,traits_by_species_Mar2019!$A$2:$T$437,9,FALSE)</f>
        <v>5.1505547409999997</v>
      </c>
      <c r="X414" s="1">
        <f>VLOOKUP($B414,traits_by_species_Mar2019!$A$2:$T$437,10,FALSE)</f>
        <v>0.28790518500000001</v>
      </c>
      <c r="Y414" s="1">
        <f>VLOOKUP($B414,traits_by_species_Mar2019!$A$2:$T$437,11,FALSE)</f>
        <v>58.208722620000003</v>
      </c>
      <c r="Z414" s="1">
        <f>VLOOKUP($B414,traits_by_species_Mar2019!$A$2:$T$437,12,FALSE)</f>
        <v>19.647369210000001</v>
      </c>
      <c r="AA414" s="3">
        <f>VLOOKUP($B414,traits_by_species_Mar2019!$A$2:$T$437,13,FALSE)</f>
        <v>130</v>
      </c>
      <c r="AB414" s="1" t="str">
        <f>VLOOKUP($B414,traits_by_species_Mar2019!$A$2:$T$437,14,FALSE)</f>
        <v>Pelagic</v>
      </c>
      <c r="AC414" s="1" t="str">
        <f>VLOOKUP($B414,traits_by_species_Mar2019!$A$2:$T$437,15,FALSE)</f>
        <v>Pelagic stingray</v>
      </c>
      <c r="AD414" s="1">
        <f>VLOOKUP($B414,traits_by_species_Mar2019!$A$2:$T$437,16,FALSE)</f>
        <v>0</v>
      </c>
      <c r="AE414" s="1" t="str">
        <f>VLOOKUP($B414,traits_by_species_Mar2019!$A$2:$T$437,17,FALSE)</f>
        <v>Pelagic</v>
      </c>
      <c r="AF414" s="1" t="str">
        <f>VLOOKUP($B414,traits_by_species_Mar2019!$A$2:$T$437,18,FALSE)</f>
        <v>Myliobatiformes</v>
      </c>
      <c r="AG414" s="1" t="str">
        <f>VLOOKUP($B414,traits_by_species_Mar2019!$A$2:$T$437,19,FALSE)</f>
        <v>Elasmobranchii</v>
      </c>
      <c r="AH414" s="1" t="str">
        <f>VLOOKUP($B414,traits_by_species_Mar2019!$A$2:$T$437,20,FALSE)</f>
        <v>Pelagic</v>
      </c>
      <c r="AI414" s="1">
        <f>IF(ISNA(VLOOKUP($B414,traits_by_species_Mar2019!$A$2:$T$437,13,FALSE)),L414,VLOOKUP($B414,traits_by_species_Mar2019!$A$2:$T$437,13,FALSE))</f>
        <v>130</v>
      </c>
    </row>
    <row r="415" spans="1:35" hidden="1" x14ac:dyDescent="0.25">
      <c r="A415">
        <v>126785</v>
      </c>
      <c r="B415" t="s">
        <v>1300</v>
      </c>
      <c r="C415" t="s">
        <v>1301</v>
      </c>
      <c r="D415" t="s">
        <v>19</v>
      </c>
      <c r="E415" t="s">
        <v>20</v>
      </c>
      <c r="F415" t="s">
        <v>21</v>
      </c>
      <c r="G415" t="s">
        <v>30</v>
      </c>
      <c r="H415" t="s">
        <v>263</v>
      </c>
      <c r="I415" t="s">
        <v>1302</v>
      </c>
      <c r="J415" t="s">
        <v>33</v>
      </c>
      <c r="K415" t="s">
        <v>1303</v>
      </c>
      <c r="L415">
        <v>46</v>
      </c>
      <c r="M415">
        <v>1.91</v>
      </c>
      <c r="N415">
        <v>1.9949999999999999E-2</v>
      </c>
      <c r="O415">
        <v>2.96</v>
      </c>
      <c r="P415" t="s">
        <v>49</v>
      </c>
      <c r="Q415" t="s">
        <v>27</v>
      </c>
      <c r="R415" t="s">
        <v>1695</v>
      </c>
      <c r="S415" s="1">
        <f>VLOOKUP($B415,traits_by_species_Mar2019!$A$2:$T$437,5,FALSE)</f>
        <v>45.307296100000002</v>
      </c>
      <c r="T415" s="1">
        <f>VLOOKUP($B415,traits_by_species_Mar2019!$A$2:$T$437,6,FALSE)</f>
        <v>0.26120928599999998</v>
      </c>
      <c r="U415" s="1">
        <f>VLOOKUP($B415,traits_by_species_Mar2019!$A$2:$T$437,7,FALSE)</f>
        <v>1031.757439</v>
      </c>
      <c r="V415" s="1">
        <f>VLOOKUP($B415,traits_by_species_Mar2019!$A$2:$T$437,8,FALSE)</f>
        <v>11.90282522</v>
      </c>
      <c r="W415" s="1">
        <f>VLOOKUP($B415,traits_by_species_Mar2019!$A$2:$T$437,9,FALSE)</f>
        <v>2.9327259049999999</v>
      </c>
      <c r="X415" s="1">
        <f>VLOOKUP($B415,traits_by_species_Mar2019!$A$2:$T$437,10,FALSE)</f>
        <v>0.44382602799999998</v>
      </c>
      <c r="Y415" s="1">
        <f>VLOOKUP($B415,traits_by_species_Mar2019!$A$2:$T$437,11,FALSE)</f>
        <v>24.651467069999999</v>
      </c>
      <c r="Z415" s="1">
        <f>VLOOKUP($B415,traits_by_species_Mar2019!$A$2:$T$437,12,FALSE)</f>
        <v>18.045903419999998</v>
      </c>
      <c r="AA415" s="3">
        <f>VLOOKUP($B415,traits_by_species_Mar2019!$A$2:$T$437,13,FALSE)</f>
        <v>42</v>
      </c>
      <c r="AB415" s="1" t="str">
        <f>VLOOKUP($B415,traits_by_species_Mar2019!$A$2:$T$437,14,FALSE)</f>
        <v>Pelagic</v>
      </c>
      <c r="AC415" s="1" t="str">
        <f>VLOOKUP($B415,traits_by_species_Mar2019!$A$2:$T$437,15,FALSE)</f>
        <v>Atlantic fanfish</v>
      </c>
      <c r="AD415" s="1">
        <f>VLOOKUP($B415,traits_by_species_Mar2019!$A$2:$T$437,16,FALSE)</f>
        <v>0</v>
      </c>
      <c r="AE415" s="1" t="str">
        <f>VLOOKUP($B415,traits_by_species_Mar2019!$A$2:$T$437,17,FALSE)</f>
        <v>Pelagic</v>
      </c>
      <c r="AF415" s="1" t="str">
        <f>VLOOKUP($B415,traits_by_species_Mar2019!$A$2:$T$437,18,FALSE)</f>
        <v>Perciformes</v>
      </c>
      <c r="AG415" s="1" t="str">
        <f>VLOOKUP($B415,traits_by_species_Mar2019!$A$2:$T$437,19,FALSE)</f>
        <v>Other</v>
      </c>
      <c r="AH415" s="1" t="str">
        <f>VLOOKUP($B415,traits_by_species_Mar2019!$A$2:$T$437,20,FALSE)</f>
        <v>Pelagic</v>
      </c>
      <c r="AI415" s="1">
        <f>IF(ISNA(VLOOKUP($B415,traits_by_species_Mar2019!$A$2:$T$437,13,FALSE)),L415,VLOOKUP($B415,traits_by_species_Mar2019!$A$2:$T$437,13,FALSE))</f>
        <v>42</v>
      </c>
    </row>
    <row r="416" spans="1:35" hidden="1" x14ac:dyDescent="0.25">
      <c r="A416">
        <v>105766</v>
      </c>
      <c r="B416" t="s">
        <v>1304</v>
      </c>
      <c r="C416" t="s">
        <v>37</v>
      </c>
      <c r="D416" t="s">
        <v>19</v>
      </c>
      <c r="E416" t="s">
        <v>20</v>
      </c>
      <c r="F416" t="s">
        <v>44</v>
      </c>
      <c r="G416" t="s">
        <v>84</v>
      </c>
      <c r="H416" t="s">
        <v>85</v>
      </c>
      <c r="I416" t="s">
        <v>1304</v>
      </c>
      <c r="J416" t="s">
        <v>24</v>
      </c>
      <c r="K416" t="s">
        <v>25</v>
      </c>
      <c r="L416">
        <v>120</v>
      </c>
      <c r="M416">
        <v>0</v>
      </c>
      <c r="N416">
        <v>2.9051039999999999E-3</v>
      </c>
      <c r="O416">
        <v>3.1971430000000001</v>
      </c>
      <c r="P416" t="s">
        <v>61</v>
      </c>
      <c r="Q416" t="s">
        <v>27</v>
      </c>
      <c r="R416" t="s">
        <v>1682</v>
      </c>
      <c r="S416" s="7">
        <f>AVERAGE(S417:S423)</f>
        <v>105.70101323857141</v>
      </c>
      <c r="T416" s="7">
        <f t="shared" ref="T416:AI416" si="105">AVERAGE(T417:T423)</f>
        <v>0.14678653628571431</v>
      </c>
      <c r="U416" s="7">
        <f t="shared" si="105"/>
        <v>7005.3831188571421</v>
      </c>
      <c r="V416" s="7">
        <f t="shared" si="105"/>
        <v>15.764131354285714</v>
      </c>
      <c r="W416" s="7">
        <f t="shared" si="105"/>
        <v>7.3041341571428555</v>
      </c>
      <c r="X416" s="7">
        <f t="shared" si="105"/>
        <v>0.261460788</v>
      </c>
      <c r="Y416" s="7">
        <f t="shared" si="105"/>
        <v>72.636296522857137</v>
      </c>
      <c r="Z416" s="7">
        <f t="shared" si="105"/>
        <v>12.173761291285716</v>
      </c>
      <c r="AA416" s="7">
        <f t="shared" si="105"/>
        <v>93.142857142857139</v>
      </c>
      <c r="AB416" s="7" t="str">
        <f>AB417</f>
        <v>Demersal</v>
      </c>
      <c r="AC416" s="7" t="s">
        <v>2125</v>
      </c>
      <c r="AD416" s="7" t="s">
        <v>1682</v>
      </c>
      <c r="AE416" s="7" t="str">
        <f t="shared" ref="AE416:AH416" si="106">AE417</f>
        <v>Demersal</v>
      </c>
      <c r="AF416" s="7" t="str">
        <f t="shared" si="106"/>
        <v>Rajiformes</v>
      </c>
      <c r="AG416" s="7" t="str">
        <f t="shared" si="106"/>
        <v>Elasmobranchii</v>
      </c>
      <c r="AH416" s="7" t="str">
        <f t="shared" si="106"/>
        <v>Demersal</v>
      </c>
      <c r="AI416" s="7">
        <f t="shared" si="105"/>
        <v>93.142857142857139</v>
      </c>
    </row>
    <row r="417" spans="1:35" hidden="1" x14ac:dyDescent="0.25">
      <c r="A417">
        <v>105881</v>
      </c>
      <c r="B417" t="s">
        <v>1305</v>
      </c>
      <c r="C417" t="s">
        <v>1306</v>
      </c>
      <c r="D417" t="s">
        <v>19</v>
      </c>
      <c r="E417" t="s">
        <v>20</v>
      </c>
      <c r="F417" t="s">
        <v>44</v>
      </c>
      <c r="G417" t="s">
        <v>84</v>
      </c>
      <c r="H417" t="s">
        <v>85</v>
      </c>
      <c r="I417" t="s">
        <v>1304</v>
      </c>
      <c r="J417" t="s">
        <v>33</v>
      </c>
      <c r="K417" t="s">
        <v>1307</v>
      </c>
      <c r="L417">
        <v>70</v>
      </c>
      <c r="M417">
        <v>8</v>
      </c>
      <c r="N417">
        <v>2.5000000000000001E-3</v>
      </c>
      <c r="O417">
        <v>3.26</v>
      </c>
      <c r="P417" t="s">
        <v>35</v>
      </c>
      <c r="Q417" t="s">
        <v>27</v>
      </c>
      <c r="R417" t="s">
        <v>1682</v>
      </c>
      <c r="S417" s="1">
        <f>VLOOKUP($B417,traits_by_species_Mar2019!$A$2:$T$437,5,FALSE)</f>
        <v>99.380401210000002</v>
      </c>
      <c r="T417" s="1">
        <f>VLOOKUP($B417,traits_by_species_Mar2019!$A$2:$T$437,6,FALSE)</f>
        <v>0.14946814999999999</v>
      </c>
      <c r="U417" s="1">
        <f>VLOOKUP($B417,traits_by_species_Mar2019!$A$2:$T$437,7,FALSE)</f>
        <v>5559.0749750000004</v>
      </c>
      <c r="V417" s="1">
        <f>VLOOKUP($B417,traits_by_species_Mar2019!$A$2:$T$437,8,FALSE)</f>
        <v>15.41779695</v>
      </c>
      <c r="W417" s="1">
        <f>VLOOKUP($B417,traits_by_species_Mar2019!$A$2:$T$437,9,FALSE)</f>
        <v>7.1031819460000003</v>
      </c>
      <c r="X417" s="1">
        <f>VLOOKUP($B417,traits_by_species_Mar2019!$A$2:$T$437,10,FALSE)</f>
        <v>0.26503552200000002</v>
      </c>
      <c r="Y417" s="1">
        <f>VLOOKUP($B417,traits_by_species_Mar2019!$A$2:$T$437,11,FALSE)</f>
        <v>68.561206100000007</v>
      </c>
      <c r="Z417" s="1">
        <f>VLOOKUP($B417,traits_by_species_Mar2019!$A$2:$T$437,12,FALSE)</f>
        <v>12.532616730000001</v>
      </c>
      <c r="AA417" s="3">
        <f>VLOOKUP($B417,traits_by_species_Mar2019!$A$2:$T$437,13,FALSE)</f>
        <v>76</v>
      </c>
      <c r="AB417" s="1" t="str">
        <f>VLOOKUP($B417,traits_by_species_Mar2019!$A$2:$T$437,14,FALSE)</f>
        <v>Demersal</v>
      </c>
      <c r="AC417" s="1" t="str">
        <f>VLOOKUP($B417,traits_by_species_Mar2019!$A$2:$T$437,15,FALSE)</f>
        <v>Mediterranean starry ray</v>
      </c>
      <c r="AD417" s="1">
        <f>VLOOKUP($B417,traits_by_species_Mar2019!$A$2:$T$437,16,FALSE)</f>
        <v>0</v>
      </c>
      <c r="AE417" s="1" t="str">
        <f>VLOOKUP($B417,traits_by_species_Mar2019!$A$2:$T$437,17,FALSE)</f>
        <v>Demersal</v>
      </c>
      <c r="AF417" s="1" t="str">
        <f>VLOOKUP($B417,traits_by_species_Mar2019!$A$2:$T$437,18,FALSE)</f>
        <v>Rajiformes</v>
      </c>
      <c r="AG417" s="1" t="str">
        <f>VLOOKUP($B417,traits_by_species_Mar2019!$A$2:$T$437,19,FALSE)</f>
        <v>Elasmobranchii</v>
      </c>
      <c r="AH417" s="1" t="str">
        <f>VLOOKUP($B417,traits_by_species_Mar2019!$A$2:$T$437,20,FALSE)</f>
        <v>Demersal</v>
      </c>
      <c r="AI417" s="1">
        <f>IF(ISNA(VLOOKUP($B417,traits_by_species_Mar2019!$A$2:$T$437,13,FALSE)),L417,VLOOKUP($B417,traits_by_species_Mar2019!$A$2:$T$437,13,FALSE))</f>
        <v>76</v>
      </c>
    </row>
    <row r="418" spans="1:35" hidden="1" x14ac:dyDescent="0.25">
      <c r="A418">
        <v>367297</v>
      </c>
      <c r="B418" t="s">
        <v>1308</v>
      </c>
      <c r="C418" t="s">
        <v>1309</v>
      </c>
      <c r="D418" t="s">
        <v>19</v>
      </c>
      <c r="E418" t="s">
        <v>20</v>
      </c>
      <c r="F418" t="s">
        <v>44</v>
      </c>
      <c r="G418" t="s">
        <v>84</v>
      </c>
      <c r="H418" t="s">
        <v>85</v>
      </c>
      <c r="I418" t="s">
        <v>1304</v>
      </c>
      <c r="J418" t="s">
        <v>33</v>
      </c>
      <c r="K418" t="s">
        <v>1310</v>
      </c>
      <c r="L418">
        <v>120</v>
      </c>
      <c r="M418">
        <v>15.38</v>
      </c>
      <c r="N418">
        <v>3.2000000000000002E-3</v>
      </c>
      <c r="O418">
        <v>3.2</v>
      </c>
      <c r="P418" t="s">
        <v>35</v>
      </c>
      <c r="Q418" t="s">
        <v>73</v>
      </c>
      <c r="R418" t="s">
        <v>1682</v>
      </c>
      <c r="S418" s="1">
        <f>VLOOKUP($B418,traits_by_species_Mar2019!$A$2:$T$437,5,FALSE)</f>
        <v>127.8663116</v>
      </c>
      <c r="T418" s="1">
        <f>VLOOKUP($B418,traits_by_species_Mar2019!$A$2:$T$437,6,FALSE)</f>
        <v>0.13314548600000001</v>
      </c>
      <c r="U418" s="1">
        <f>VLOOKUP($B418,traits_by_species_Mar2019!$A$2:$T$437,7,FALSE)</f>
        <v>11030.882449999999</v>
      </c>
      <c r="V418" s="1">
        <f>VLOOKUP($B418,traits_by_species_Mar2019!$A$2:$T$437,8,FALSE)</f>
        <v>17.968080050000001</v>
      </c>
      <c r="W418" s="1">
        <f>VLOOKUP($B418,traits_by_species_Mar2019!$A$2:$T$437,9,FALSE)</f>
        <v>8.8196212359999997</v>
      </c>
      <c r="X418" s="1">
        <f>VLOOKUP($B418,traits_by_species_Mar2019!$A$2:$T$437,10,FALSE)</f>
        <v>0.23290886199999999</v>
      </c>
      <c r="Y418" s="1">
        <f>VLOOKUP($B418,traits_by_species_Mar2019!$A$2:$T$437,11,FALSE)</f>
        <v>91.341695079999994</v>
      </c>
      <c r="Z418" s="1">
        <f>VLOOKUP($B418,traits_by_species_Mar2019!$A$2:$T$437,12,FALSE)</f>
        <v>9.9521629439999995</v>
      </c>
      <c r="AA418" s="3">
        <f>VLOOKUP($B418,traits_by_species_Mar2019!$A$2:$T$437,13,FALSE)</f>
        <v>109</v>
      </c>
      <c r="AB418" s="1" t="str">
        <f>VLOOKUP($B418,traits_by_species_Mar2019!$A$2:$T$437,14,FALSE)</f>
        <v>Demersal</v>
      </c>
      <c r="AC418" s="1" t="str">
        <f>VLOOKUP($B418,traits_by_species_Mar2019!$A$2:$T$437,15,FALSE)</f>
        <v>Blond ray</v>
      </c>
      <c r="AD418" s="1" t="str">
        <f>VLOOKUP($B418,traits_by_species_Mar2019!$A$2:$T$437,16,FALSE)</f>
        <v>Demersal</v>
      </c>
      <c r="AE418" s="1" t="str">
        <f>VLOOKUP($B418,traits_by_species_Mar2019!$A$2:$T$437,17,FALSE)</f>
        <v>Demersal</v>
      </c>
      <c r="AF418" s="1" t="str">
        <f>VLOOKUP($B418,traits_by_species_Mar2019!$A$2:$T$437,18,FALSE)</f>
        <v>Rajiformes</v>
      </c>
      <c r="AG418" s="1" t="str">
        <f>VLOOKUP($B418,traits_by_species_Mar2019!$A$2:$T$437,19,FALSE)</f>
        <v>Elasmobranchii</v>
      </c>
      <c r="AH418" s="1" t="str">
        <f>VLOOKUP($B418,traits_by_species_Mar2019!$A$2:$T$437,20,FALSE)</f>
        <v>Demersal</v>
      </c>
      <c r="AI418" s="1">
        <f>IF(ISNA(VLOOKUP($B418,traits_by_species_Mar2019!$A$2:$T$437,13,FALSE)),L418,VLOOKUP($B418,traits_by_species_Mar2019!$A$2:$T$437,13,FALSE))</f>
        <v>109</v>
      </c>
    </row>
    <row r="419" spans="1:35" hidden="1" x14ac:dyDescent="0.25">
      <c r="A419">
        <v>105883</v>
      </c>
      <c r="B419" t="s">
        <v>1311</v>
      </c>
      <c r="C419" t="s">
        <v>37</v>
      </c>
      <c r="D419" t="s">
        <v>19</v>
      </c>
      <c r="E419" t="s">
        <v>20</v>
      </c>
      <c r="F419" t="s">
        <v>44</v>
      </c>
      <c r="G419" t="s">
        <v>84</v>
      </c>
      <c r="H419" t="s">
        <v>85</v>
      </c>
      <c r="I419" t="s">
        <v>1304</v>
      </c>
      <c r="J419" t="s">
        <v>33</v>
      </c>
      <c r="K419" t="s">
        <v>1312</v>
      </c>
      <c r="L419">
        <v>105</v>
      </c>
      <c r="M419">
        <v>12</v>
      </c>
      <c r="N419">
        <v>2.2000000000000001E-3</v>
      </c>
      <c r="O419">
        <v>3.21</v>
      </c>
      <c r="P419" t="s">
        <v>35</v>
      </c>
      <c r="Q419" t="s">
        <v>73</v>
      </c>
      <c r="R419" t="s">
        <v>1682</v>
      </c>
      <c r="S419" s="1">
        <f>VLOOKUP($B419,traits_by_species_Mar2019!$A$2:$T$437,5,FALSE)</f>
        <v>118.0339077</v>
      </c>
      <c r="T419" s="1">
        <f>VLOOKUP($B419,traits_by_species_Mar2019!$A$2:$T$437,6,FALSE)</f>
        <v>0.130670605</v>
      </c>
      <c r="U419" s="1">
        <f>VLOOKUP($B419,traits_by_species_Mar2019!$A$2:$T$437,7,FALSE)</f>
        <v>8409.8709689999996</v>
      </c>
      <c r="V419" s="1">
        <f>VLOOKUP($B419,traits_by_species_Mar2019!$A$2:$T$437,8,FALSE)</f>
        <v>16.118049389999999</v>
      </c>
      <c r="W419" s="1">
        <f>VLOOKUP($B419,traits_by_species_Mar2019!$A$2:$T$437,9,FALSE)</f>
        <v>6.9497354700000002</v>
      </c>
      <c r="X419" s="1">
        <f>VLOOKUP($B419,traits_by_species_Mar2019!$A$2:$T$437,10,FALSE)</f>
        <v>0.22645953499999999</v>
      </c>
      <c r="Y419" s="1">
        <f>VLOOKUP($B419,traits_by_species_Mar2019!$A$2:$T$437,11,FALSE)</f>
        <v>78.411381359999993</v>
      </c>
      <c r="Z419" s="1">
        <f>VLOOKUP($B419,traits_by_species_Mar2019!$A$2:$T$437,12,FALSE)</f>
        <v>9.9180395749999999</v>
      </c>
      <c r="AA419" s="3">
        <f>VLOOKUP($B419,traits_by_species_Mar2019!$A$2:$T$437,13,FALSE)</f>
        <v>116</v>
      </c>
      <c r="AB419" s="1" t="str">
        <f>VLOOKUP($B419,traits_by_species_Mar2019!$A$2:$T$437,14,FALSE)</f>
        <v>Demersal</v>
      </c>
      <c r="AC419" s="1" t="str">
        <f>VLOOKUP($B419,traits_by_species_Mar2019!$A$2:$T$437,15,FALSE)</f>
        <v>Thornback ray</v>
      </c>
      <c r="AD419" s="1" t="str">
        <f>VLOOKUP($B419,traits_by_species_Mar2019!$A$2:$T$437,16,FALSE)</f>
        <v>Demersal</v>
      </c>
      <c r="AE419" s="1" t="str">
        <f>VLOOKUP($B419,traits_by_species_Mar2019!$A$2:$T$437,17,FALSE)</f>
        <v>Demersal</v>
      </c>
      <c r="AF419" s="1" t="str">
        <f>VLOOKUP($B419,traits_by_species_Mar2019!$A$2:$T$437,18,FALSE)</f>
        <v>Rajiformes</v>
      </c>
      <c r="AG419" s="1" t="str">
        <f>VLOOKUP($B419,traits_by_species_Mar2019!$A$2:$T$437,19,FALSE)</f>
        <v>Elasmobranchii</v>
      </c>
      <c r="AH419" s="1" t="str">
        <f>VLOOKUP($B419,traits_by_species_Mar2019!$A$2:$T$437,20,FALSE)</f>
        <v>Demersal</v>
      </c>
      <c r="AI419" s="1">
        <f>IF(ISNA(VLOOKUP($B419,traits_by_species_Mar2019!$A$2:$T$437,13,FALSE)),L419,VLOOKUP($B419,traits_by_species_Mar2019!$A$2:$T$437,13,FALSE))</f>
        <v>116</v>
      </c>
    </row>
    <row r="420" spans="1:35" hidden="1" x14ac:dyDescent="0.25">
      <c r="A420">
        <v>105885</v>
      </c>
      <c r="B420" t="s">
        <v>1313</v>
      </c>
      <c r="C420" t="s">
        <v>1314</v>
      </c>
      <c r="D420" t="s">
        <v>19</v>
      </c>
      <c r="E420" t="s">
        <v>20</v>
      </c>
      <c r="F420" t="s">
        <v>44</v>
      </c>
      <c r="G420" t="s">
        <v>84</v>
      </c>
      <c r="H420" t="s">
        <v>85</v>
      </c>
      <c r="I420" t="s">
        <v>1304</v>
      </c>
      <c r="J420" t="s">
        <v>33</v>
      </c>
      <c r="K420" t="s">
        <v>1315</v>
      </c>
      <c r="L420">
        <v>86</v>
      </c>
      <c r="M420">
        <v>10</v>
      </c>
      <c r="N420">
        <v>4.8999999999999998E-3</v>
      </c>
      <c r="O420">
        <v>3.12</v>
      </c>
      <c r="P420" t="s">
        <v>35</v>
      </c>
      <c r="Q420" t="s">
        <v>73</v>
      </c>
      <c r="R420" t="s">
        <v>1682</v>
      </c>
      <c r="S420" s="1">
        <f>VLOOKUP($B420,traits_by_species_Mar2019!$A$2:$T$437,5,FALSE)</f>
        <v>118.766823</v>
      </c>
      <c r="T420" s="1">
        <f>VLOOKUP($B420,traits_by_species_Mar2019!$A$2:$T$437,6,FALSE)</f>
        <v>0.118487944</v>
      </c>
      <c r="U420" s="1">
        <f>VLOOKUP($B420,traits_by_species_Mar2019!$A$2:$T$437,7,FALSE)</f>
        <v>9607.2308240000002</v>
      </c>
      <c r="V420" s="1">
        <f>VLOOKUP($B420,traits_by_species_Mar2019!$A$2:$T$437,8,FALSE)</f>
        <v>18.218440690000001</v>
      </c>
      <c r="W420" s="1">
        <f>VLOOKUP($B420,traits_by_species_Mar2019!$A$2:$T$437,9,FALSE)</f>
        <v>8.5909818389999995</v>
      </c>
      <c r="X420" s="1">
        <f>VLOOKUP($B420,traits_by_species_Mar2019!$A$2:$T$437,10,FALSE)</f>
        <v>0.22061979700000001</v>
      </c>
      <c r="Y420" s="1">
        <f>VLOOKUP($B420,traits_by_species_Mar2019!$A$2:$T$437,11,FALSE)</f>
        <v>79.780135619999996</v>
      </c>
      <c r="Z420" s="1">
        <f>VLOOKUP($B420,traits_by_species_Mar2019!$A$2:$T$437,12,FALSE)</f>
        <v>11.892093790000001</v>
      </c>
      <c r="AA420" s="3">
        <f>VLOOKUP($B420,traits_by_species_Mar2019!$A$2:$T$437,13,FALSE)</f>
        <v>89</v>
      </c>
      <c r="AB420" s="1" t="str">
        <f>VLOOKUP($B420,traits_by_species_Mar2019!$A$2:$T$437,14,FALSE)</f>
        <v>Demersal</v>
      </c>
      <c r="AC420" s="1" t="str">
        <f>VLOOKUP($B420,traits_by_species_Mar2019!$A$2:$T$437,15,FALSE)</f>
        <v>Small eyed ray</v>
      </c>
      <c r="AD420" s="1" t="str">
        <f>VLOOKUP($B420,traits_by_species_Mar2019!$A$2:$T$437,16,FALSE)</f>
        <v>Demersal</v>
      </c>
      <c r="AE420" s="1" t="str">
        <f>VLOOKUP($B420,traits_by_species_Mar2019!$A$2:$T$437,17,FALSE)</f>
        <v>Demersal</v>
      </c>
      <c r="AF420" s="1" t="str">
        <f>VLOOKUP($B420,traits_by_species_Mar2019!$A$2:$T$437,18,FALSE)</f>
        <v>Rajiformes</v>
      </c>
      <c r="AG420" s="1" t="str">
        <f>VLOOKUP($B420,traits_by_species_Mar2019!$A$2:$T$437,19,FALSE)</f>
        <v>Elasmobranchii</v>
      </c>
      <c r="AH420" s="1" t="str">
        <f>VLOOKUP($B420,traits_by_species_Mar2019!$A$2:$T$437,20,FALSE)</f>
        <v>Demersal</v>
      </c>
      <c r="AI420" s="1">
        <f>IF(ISNA(VLOOKUP($B420,traits_by_species_Mar2019!$A$2:$T$437,13,FALSE)),L420,VLOOKUP($B420,traits_by_species_Mar2019!$A$2:$T$437,13,FALSE))</f>
        <v>89</v>
      </c>
    </row>
    <row r="421" spans="1:35" hidden="1" x14ac:dyDescent="0.25">
      <c r="A421">
        <v>105886</v>
      </c>
      <c r="B421" t="s">
        <v>1316</v>
      </c>
      <c r="C421" t="s">
        <v>37</v>
      </c>
      <c r="D421" t="s">
        <v>19</v>
      </c>
      <c r="E421" t="s">
        <v>20</v>
      </c>
      <c r="F421" t="s">
        <v>44</v>
      </c>
      <c r="G421" t="s">
        <v>84</v>
      </c>
      <c r="H421" t="s">
        <v>85</v>
      </c>
      <c r="I421" t="s">
        <v>1304</v>
      </c>
      <c r="J421" t="s">
        <v>33</v>
      </c>
      <c r="K421" t="s">
        <v>1317</v>
      </c>
      <c r="L421">
        <v>63</v>
      </c>
      <c r="M421">
        <v>10</v>
      </c>
      <c r="N421">
        <v>1.8E-3</v>
      </c>
      <c r="O421">
        <v>3.21</v>
      </c>
      <c r="P421" t="s">
        <v>35</v>
      </c>
      <c r="Q421" t="s">
        <v>27</v>
      </c>
      <c r="R421" t="s">
        <v>1682</v>
      </c>
      <c r="S421" s="1">
        <f>VLOOKUP($B421,traits_by_species_Mar2019!$A$2:$T$437,5,FALSE)</f>
        <v>91.903840180000003</v>
      </c>
      <c r="T421" s="1">
        <f>VLOOKUP($B421,traits_by_species_Mar2019!$A$2:$T$437,6,FALSE)</f>
        <v>0.167759776</v>
      </c>
      <c r="U421" s="1">
        <f>VLOOKUP($B421,traits_by_species_Mar2019!$A$2:$T$437,7,FALSE)</f>
        <v>4454.3359620000001</v>
      </c>
      <c r="V421" s="1">
        <f>VLOOKUP($B421,traits_by_species_Mar2019!$A$2:$T$437,8,FALSE)</f>
        <v>13.97371517</v>
      </c>
      <c r="W421" s="1">
        <f>VLOOKUP($B421,traits_by_species_Mar2019!$A$2:$T$437,9,FALSE)</f>
        <v>6.4097731629999997</v>
      </c>
      <c r="X421" s="1">
        <f>VLOOKUP($B421,traits_by_species_Mar2019!$A$2:$T$437,10,FALSE)</f>
        <v>0.29750506999999998</v>
      </c>
      <c r="Y421" s="1">
        <f>VLOOKUP($B421,traits_by_species_Mar2019!$A$2:$T$437,11,FALSE)</f>
        <v>63.658963229999998</v>
      </c>
      <c r="Z421" s="1">
        <f>VLOOKUP($B421,traits_by_species_Mar2019!$A$2:$T$437,12,FALSE)</f>
        <v>13.62499641</v>
      </c>
      <c r="AA421" s="3">
        <f>VLOOKUP($B421,traits_by_species_Mar2019!$A$2:$T$437,13,FALSE)</f>
        <v>59</v>
      </c>
      <c r="AB421" s="1" t="str">
        <f>VLOOKUP($B421,traits_by_species_Mar2019!$A$2:$T$437,14,FALSE)</f>
        <v>Demersal</v>
      </c>
      <c r="AC421" s="1" t="str">
        <f>VLOOKUP($B421,traits_by_species_Mar2019!$A$2:$T$437,15,FALSE)</f>
        <v>Brown ray</v>
      </c>
      <c r="AD421" s="1">
        <f>VLOOKUP($B421,traits_by_species_Mar2019!$A$2:$T$437,16,FALSE)</f>
        <v>0</v>
      </c>
      <c r="AE421" s="1" t="str">
        <f>VLOOKUP($B421,traits_by_species_Mar2019!$A$2:$T$437,17,FALSE)</f>
        <v>Demersal</v>
      </c>
      <c r="AF421" s="1" t="str">
        <f>VLOOKUP($B421,traits_by_species_Mar2019!$A$2:$T$437,18,FALSE)</f>
        <v>Rajiformes</v>
      </c>
      <c r="AG421" s="1" t="str">
        <f>VLOOKUP($B421,traits_by_species_Mar2019!$A$2:$T$437,19,FALSE)</f>
        <v>Elasmobranchii</v>
      </c>
      <c r="AH421" s="1" t="str">
        <f>VLOOKUP($B421,traits_by_species_Mar2019!$A$2:$T$437,20,FALSE)</f>
        <v>Demersal</v>
      </c>
      <c r="AI421" s="1">
        <f>IF(ISNA(VLOOKUP($B421,traits_by_species_Mar2019!$A$2:$T$437,13,FALSE)),L421,VLOOKUP($B421,traits_by_species_Mar2019!$A$2:$T$437,13,FALSE))</f>
        <v>59</v>
      </c>
    </row>
    <row r="422" spans="1:35" hidden="1" x14ac:dyDescent="0.25">
      <c r="A422">
        <v>105887</v>
      </c>
      <c r="B422" t="s">
        <v>1318</v>
      </c>
      <c r="C422" t="s">
        <v>1319</v>
      </c>
      <c r="D422" t="s">
        <v>19</v>
      </c>
      <c r="E422" t="s">
        <v>20</v>
      </c>
      <c r="F422" t="s">
        <v>44</v>
      </c>
      <c r="G422" t="s">
        <v>84</v>
      </c>
      <c r="H422" t="s">
        <v>85</v>
      </c>
      <c r="I422" t="s">
        <v>1304</v>
      </c>
      <c r="J422" t="s">
        <v>33</v>
      </c>
      <c r="K422" t="s">
        <v>1320</v>
      </c>
      <c r="L422">
        <v>80</v>
      </c>
      <c r="M422">
        <v>11.5</v>
      </c>
      <c r="N422">
        <v>2.5000000000000001E-3</v>
      </c>
      <c r="O422">
        <v>3.31</v>
      </c>
      <c r="P422" t="s">
        <v>35</v>
      </c>
      <c r="Q422" t="s">
        <v>73</v>
      </c>
      <c r="R422" t="s">
        <v>1682</v>
      </c>
      <c r="S422" s="1">
        <f>VLOOKUP($B422,traits_by_species_Mar2019!$A$2:$T$437,5,FALSE)</f>
        <v>79.898004080000007</v>
      </c>
      <c r="T422" s="1">
        <f>VLOOKUP($B422,traits_by_species_Mar2019!$A$2:$T$437,6,FALSE)</f>
        <v>0.189917789</v>
      </c>
      <c r="U422" s="1">
        <f>VLOOKUP($B422,traits_by_species_Mar2019!$A$2:$T$437,7,FALSE)</f>
        <v>2702.2063440000002</v>
      </c>
      <c r="V422" s="1">
        <f>VLOOKUP($B422,traits_by_species_Mar2019!$A$2:$T$437,8,FALSE)</f>
        <v>12.800964649999999</v>
      </c>
      <c r="W422" s="1">
        <f>VLOOKUP($B422,traits_by_species_Mar2019!$A$2:$T$437,9,FALSE)</f>
        <v>5.8879215040000004</v>
      </c>
      <c r="X422" s="1">
        <f>VLOOKUP($B422,traits_by_species_Mar2019!$A$2:$T$437,10,FALSE)</f>
        <v>0.32426313600000001</v>
      </c>
      <c r="Y422" s="1">
        <f>VLOOKUP($B422,traits_by_species_Mar2019!$A$2:$T$437,11,FALSE)</f>
        <v>57.550891499999999</v>
      </c>
      <c r="Z422" s="1">
        <f>VLOOKUP($B422,traits_by_species_Mar2019!$A$2:$T$437,12,FALSE)</f>
        <v>10.90693811</v>
      </c>
      <c r="AA422" s="3">
        <f>VLOOKUP($B422,traits_by_species_Mar2019!$A$2:$T$437,13,FALSE)</f>
        <v>102</v>
      </c>
      <c r="AB422" s="1" t="str">
        <f>VLOOKUP($B422,traits_by_species_Mar2019!$A$2:$T$437,14,FALSE)</f>
        <v>Demersal</v>
      </c>
      <c r="AC422" s="1" t="str">
        <f>VLOOKUP($B422,traits_by_species_Mar2019!$A$2:$T$437,15,FALSE)</f>
        <v>Spotted ray</v>
      </c>
      <c r="AD422" s="1" t="str">
        <f>VLOOKUP($B422,traits_by_species_Mar2019!$A$2:$T$437,16,FALSE)</f>
        <v>Demersal</v>
      </c>
      <c r="AE422" s="1" t="str">
        <f>VLOOKUP($B422,traits_by_species_Mar2019!$A$2:$T$437,17,FALSE)</f>
        <v>Demersal</v>
      </c>
      <c r="AF422" s="1" t="str">
        <f>VLOOKUP($B422,traits_by_species_Mar2019!$A$2:$T$437,18,FALSE)</f>
        <v>Rajiformes</v>
      </c>
      <c r="AG422" s="1" t="str">
        <f>VLOOKUP($B422,traits_by_species_Mar2019!$A$2:$T$437,19,FALSE)</f>
        <v>Elasmobranchii</v>
      </c>
      <c r="AH422" s="1" t="str">
        <f>VLOOKUP($B422,traits_by_species_Mar2019!$A$2:$T$437,20,FALSE)</f>
        <v>Demersal</v>
      </c>
      <c r="AI422" s="1">
        <f>IF(ISNA(VLOOKUP($B422,traits_by_species_Mar2019!$A$2:$T$437,13,FALSE)),L422,VLOOKUP($B422,traits_by_species_Mar2019!$A$2:$T$437,13,FALSE))</f>
        <v>102</v>
      </c>
    </row>
    <row r="423" spans="1:35" hidden="1" x14ac:dyDescent="0.25">
      <c r="A423">
        <v>105891</v>
      </c>
      <c r="B423" t="s">
        <v>1321</v>
      </c>
      <c r="C423" t="s">
        <v>1322</v>
      </c>
      <c r="D423" t="s">
        <v>19</v>
      </c>
      <c r="E423" t="s">
        <v>20</v>
      </c>
      <c r="F423" t="s">
        <v>44</v>
      </c>
      <c r="G423" t="s">
        <v>84</v>
      </c>
      <c r="H423" t="s">
        <v>85</v>
      </c>
      <c r="I423" t="s">
        <v>1304</v>
      </c>
      <c r="J423" t="s">
        <v>33</v>
      </c>
      <c r="K423" t="s">
        <v>1323</v>
      </c>
      <c r="L423">
        <v>100</v>
      </c>
      <c r="M423">
        <v>11.92</v>
      </c>
      <c r="N423">
        <v>4.4999999999999997E-3</v>
      </c>
      <c r="O423">
        <v>3.07</v>
      </c>
      <c r="P423" t="s">
        <v>35</v>
      </c>
      <c r="Q423" t="s">
        <v>73</v>
      </c>
      <c r="R423" t="s">
        <v>1682</v>
      </c>
      <c r="S423" s="1">
        <f>VLOOKUP($B423,traits_by_species_Mar2019!$A$2:$T$437,5,FALSE)</f>
        <v>104.05780489999999</v>
      </c>
      <c r="T423" s="1">
        <f>VLOOKUP($B423,traits_by_species_Mar2019!$A$2:$T$437,6,FALSE)</f>
        <v>0.13805600400000001</v>
      </c>
      <c r="U423" s="1">
        <f>VLOOKUP($B423,traits_by_species_Mar2019!$A$2:$T$437,7,FALSE)</f>
        <v>7274.0803079999996</v>
      </c>
      <c r="V423" s="1">
        <f>VLOOKUP($B423,traits_by_species_Mar2019!$A$2:$T$437,8,FALSE)</f>
        <v>15.85187258</v>
      </c>
      <c r="W423" s="1">
        <f>VLOOKUP($B423,traits_by_species_Mar2019!$A$2:$T$437,9,FALSE)</f>
        <v>7.3677239419999996</v>
      </c>
      <c r="X423" s="1">
        <f>VLOOKUP($B423,traits_by_species_Mar2019!$A$2:$T$437,10,FALSE)</f>
        <v>0.26343359399999999</v>
      </c>
      <c r="Y423" s="1">
        <f>VLOOKUP($B423,traits_by_species_Mar2019!$A$2:$T$437,11,FALSE)</f>
        <v>69.149802769999994</v>
      </c>
      <c r="Z423" s="1">
        <f>VLOOKUP($B423,traits_by_species_Mar2019!$A$2:$T$437,12,FALSE)</f>
        <v>16.389481480000001</v>
      </c>
      <c r="AA423" s="3">
        <f>VLOOKUP($B423,traits_by_species_Mar2019!$A$2:$T$437,13,FALSE)</f>
        <v>101</v>
      </c>
      <c r="AB423" s="1" t="str">
        <f>VLOOKUP($B423,traits_by_species_Mar2019!$A$2:$T$437,14,FALSE)</f>
        <v>Demersal</v>
      </c>
      <c r="AC423" s="1" t="str">
        <f>VLOOKUP($B423,traits_by_species_Mar2019!$A$2:$T$437,15,FALSE)</f>
        <v>Undulate ray</v>
      </c>
      <c r="AD423" s="1" t="str">
        <f>VLOOKUP($B423,traits_by_species_Mar2019!$A$2:$T$437,16,FALSE)</f>
        <v>Demersal</v>
      </c>
      <c r="AE423" s="1" t="str">
        <f>VLOOKUP($B423,traits_by_species_Mar2019!$A$2:$T$437,17,FALSE)</f>
        <v>Demersal</v>
      </c>
      <c r="AF423" s="1" t="str">
        <f>VLOOKUP($B423,traits_by_species_Mar2019!$A$2:$T$437,18,FALSE)</f>
        <v>Rajiformes</v>
      </c>
      <c r="AG423" s="1" t="str">
        <f>VLOOKUP($B423,traits_by_species_Mar2019!$A$2:$T$437,19,FALSE)</f>
        <v>Elasmobranchii</v>
      </c>
      <c r="AH423" s="1" t="str">
        <f>VLOOKUP($B423,traits_by_species_Mar2019!$A$2:$T$437,20,FALSE)</f>
        <v>Demersal</v>
      </c>
      <c r="AI423" s="1">
        <f>IF(ISNA(VLOOKUP($B423,traits_by_species_Mar2019!$A$2:$T$437,13,FALSE)),L423,VLOOKUP($B423,traits_by_species_Mar2019!$A$2:$T$437,13,FALSE))</f>
        <v>101</v>
      </c>
    </row>
    <row r="424" spans="1:35" hidden="1" x14ac:dyDescent="0.25">
      <c r="A424">
        <v>105892</v>
      </c>
      <c r="B424" t="s">
        <v>1324</v>
      </c>
      <c r="C424" t="s">
        <v>721</v>
      </c>
      <c r="D424" t="s">
        <v>19</v>
      </c>
      <c r="E424" t="s">
        <v>20</v>
      </c>
      <c r="F424" t="s">
        <v>44</v>
      </c>
      <c r="G424" t="s">
        <v>84</v>
      </c>
      <c r="H424" t="s">
        <v>85</v>
      </c>
      <c r="I424" t="s">
        <v>1325</v>
      </c>
      <c r="J424" t="s">
        <v>33</v>
      </c>
      <c r="K424" t="s">
        <v>1326</v>
      </c>
      <c r="L424">
        <v>90</v>
      </c>
      <c r="M424">
        <v>11.5</v>
      </c>
      <c r="N424">
        <v>2.9499999999999999E-3</v>
      </c>
      <c r="O424">
        <v>3.21</v>
      </c>
      <c r="P424" t="s">
        <v>49</v>
      </c>
      <c r="Q424" t="s">
        <v>27</v>
      </c>
      <c r="R424" t="s">
        <v>1682</v>
      </c>
      <c r="S424" s="1">
        <f>VLOOKUP($B424,traits_by_species_Mar2019!$A$2:$T$437,5,FALSE)</f>
        <v>104.33809650000001</v>
      </c>
      <c r="T424" s="1">
        <f>VLOOKUP($B424,traits_by_species_Mar2019!$A$2:$T$437,6,FALSE)</f>
        <v>0.14070381500000001</v>
      </c>
      <c r="U424" s="1">
        <f>VLOOKUP($B424,traits_by_species_Mar2019!$A$2:$T$437,7,FALSE)</f>
        <v>6417.4517759999999</v>
      </c>
      <c r="V424" s="1">
        <f>VLOOKUP($B424,traits_by_species_Mar2019!$A$2:$T$437,8,FALSE)</f>
        <v>15.87432149</v>
      </c>
      <c r="W424" s="1">
        <f>VLOOKUP($B424,traits_by_species_Mar2019!$A$2:$T$437,9,FALSE)</f>
        <v>7.81621934</v>
      </c>
      <c r="X424" s="1">
        <f>VLOOKUP($B424,traits_by_species_Mar2019!$A$2:$T$437,10,FALSE)</f>
        <v>0.25420649099999998</v>
      </c>
      <c r="Y424" s="1">
        <f>VLOOKUP($B424,traits_by_species_Mar2019!$A$2:$T$437,11,FALSE)</f>
        <v>69.101218970000005</v>
      </c>
      <c r="Z424" s="1">
        <f>VLOOKUP($B424,traits_by_species_Mar2019!$A$2:$T$437,12,FALSE)</f>
        <v>14.06143674</v>
      </c>
      <c r="AA424" s="3">
        <f>VLOOKUP($B424,traits_by_species_Mar2019!$A$2:$T$437,13,FALSE)</f>
        <v>110</v>
      </c>
      <c r="AB424" s="1" t="str">
        <f>VLOOKUP($B424,traits_by_species_Mar2019!$A$2:$T$437,14,FALSE)</f>
        <v>Bathydemersal</v>
      </c>
      <c r="AC424" s="1" t="str">
        <f>VLOOKUP($B424,traits_by_species_Mar2019!$A$2:$T$437,15,FALSE)</f>
        <v>Deepwater ray</v>
      </c>
      <c r="AD424" s="1">
        <f>VLOOKUP($B424,traits_by_species_Mar2019!$A$2:$T$437,16,FALSE)</f>
        <v>0</v>
      </c>
      <c r="AE424" s="1" t="str">
        <f>VLOOKUP($B424,traits_by_species_Mar2019!$A$2:$T$437,17,FALSE)</f>
        <v>Demersal</v>
      </c>
      <c r="AF424" s="1" t="str">
        <f>VLOOKUP($B424,traits_by_species_Mar2019!$A$2:$T$437,18,FALSE)</f>
        <v>Rajiformes</v>
      </c>
      <c r="AG424" s="1" t="str">
        <f>VLOOKUP($B424,traits_by_species_Mar2019!$A$2:$T$437,19,FALSE)</f>
        <v>Elasmobranchii</v>
      </c>
      <c r="AH424" s="1" t="str">
        <f>VLOOKUP($B424,traits_by_species_Mar2019!$A$2:$T$437,20,FALSE)</f>
        <v>Demersal</v>
      </c>
      <c r="AI424" s="1">
        <f>IF(ISNA(VLOOKUP($B424,traits_by_species_Mar2019!$A$2:$T$437,13,FALSE)),L424,VLOOKUP($B424,traits_by_species_Mar2019!$A$2:$T$437,13,FALSE))</f>
        <v>110</v>
      </c>
    </row>
    <row r="425" spans="1:35" hidden="1" x14ac:dyDescent="0.25">
      <c r="A425">
        <v>105894</v>
      </c>
      <c r="B425" t="s">
        <v>1327</v>
      </c>
      <c r="C425" t="s">
        <v>1328</v>
      </c>
      <c r="D425" t="s">
        <v>19</v>
      </c>
      <c r="E425" t="s">
        <v>20</v>
      </c>
      <c r="F425" t="s">
        <v>44</v>
      </c>
      <c r="G425" t="s">
        <v>84</v>
      </c>
      <c r="H425" t="s">
        <v>85</v>
      </c>
      <c r="I425" t="s">
        <v>1325</v>
      </c>
      <c r="J425" t="s">
        <v>33</v>
      </c>
      <c r="K425" t="s">
        <v>1329</v>
      </c>
      <c r="L425">
        <v>60</v>
      </c>
      <c r="M425">
        <v>9</v>
      </c>
      <c r="N425">
        <v>4.8399999999999997E-3</v>
      </c>
      <c r="O425">
        <v>3.0009999999999999</v>
      </c>
      <c r="P425" t="s">
        <v>426</v>
      </c>
      <c r="Q425" t="s">
        <v>27</v>
      </c>
      <c r="R425" t="s">
        <v>1682</v>
      </c>
      <c r="S425" s="1">
        <f>VLOOKUP($B425,traits_by_species_Mar2019!$A$2:$T$437,5,FALSE)</f>
        <v>104.33809650000001</v>
      </c>
      <c r="T425" s="1">
        <f>VLOOKUP($B425,traits_by_species_Mar2019!$A$2:$T$437,6,FALSE)</f>
        <v>0.14070381500000001</v>
      </c>
      <c r="U425" s="1">
        <f>VLOOKUP($B425,traits_by_species_Mar2019!$A$2:$T$437,7,FALSE)</f>
        <v>6417.4517759999999</v>
      </c>
      <c r="V425" s="1">
        <f>VLOOKUP($B425,traits_by_species_Mar2019!$A$2:$T$437,8,FALSE)</f>
        <v>15.87432149</v>
      </c>
      <c r="W425" s="1">
        <f>VLOOKUP($B425,traits_by_species_Mar2019!$A$2:$T$437,9,FALSE)</f>
        <v>7.81621934</v>
      </c>
      <c r="X425" s="1">
        <f>VLOOKUP($B425,traits_by_species_Mar2019!$A$2:$T$437,10,FALSE)</f>
        <v>0.25420649099999998</v>
      </c>
      <c r="Y425" s="1">
        <f>VLOOKUP($B425,traits_by_species_Mar2019!$A$2:$T$437,11,FALSE)</f>
        <v>69.101218970000005</v>
      </c>
      <c r="Z425" s="1">
        <f>VLOOKUP($B425,traits_by_species_Mar2019!$A$2:$T$437,12,FALSE)</f>
        <v>14.06143674</v>
      </c>
      <c r="AA425" s="3">
        <f>VLOOKUP($B425,traits_by_species_Mar2019!$A$2:$T$437,13,FALSE)</f>
        <v>50</v>
      </c>
      <c r="AB425" s="1" t="str">
        <f>VLOOKUP($B425,traits_by_species_Mar2019!$A$2:$T$437,14,FALSE)</f>
        <v>Bathydemersal</v>
      </c>
      <c r="AC425" s="1" t="str">
        <f>VLOOKUP($B425,traits_by_species_Mar2019!$A$2:$T$437,15,FALSE)</f>
        <v>Round ray</v>
      </c>
      <c r="AD425" s="1">
        <f>VLOOKUP($B425,traits_by_species_Mar2019!$A$2:$T$437,16,FALSE)</f>
        <v>0</v>
      </c>
      <c r="AE425" s="1" t="str">
        <f>VLOOKUP($B425,traits_by_species_Mar2019!$A$2:$T$437,17,FALSE)</f>
        <v>Demersal</v>
      </c>
      <c r="AF425" s="1" t="str">
        <f>VLOOKUP($B425,traits_by_species_Mar2019!$A$2:$T$437,18,FALSE)</f>
        <v>Rajiformes</v>
      </c>
      <c r="AG425" s="1" t="str">
        <f>VLOOKUP($B425,traits_by_species_Mar2019!$A$2:$T$437,19,FALSE)</f>
        <v>Elasmobranchii</v>
      </c>
      <c r="AH425" s="1" t="str">
        <f>VLOOKUP($B425,traits_by_species_Mar2019!$A$2:$T$437,20,FALSE)</f>
        <v>Demersal</v>
      </c>
      <c r="AI425" s="1">
        <f>IF(ISNA(VLOOKUP($B425,traits_by_species_Mar2019!$A$2:$T$437,13,FALSE)),L425,VLOOKUP($B425,traits_by_species_Mar2019!$A$2:$T$437,13,FALSE))</f>
        <v>50</v>
      </c>
    </row>
    <row r="426" spans="1:35" s="8" customFormat="1" hidden="1" x14ac:dyDescent="0.25">
      <c r="A426" s="8">
        <v>105711</v>
      </c>
      <c r="B426" s="8" t="s">
        <v>85</v>
      </c>
      <c r="C426" s="8" t="s">
        <v>1330</v>
      </c>
      <c r="D426" s="8" t="s">
        <v>19</v>
      </c>
      <c r="E426" s="8" t="s">
        <v>20</v>
      </c>
      <c r="F426" s="8" t="s">
        <v>44</v>
      </c>
      <c r="G426" s="8" t="s">
        <v>84</v>
      </c>
      <c r="H426" s="8" t="s">
        <v>85</v>
      </c>
      <c r="I426" s="8">
        <v>0</v>
      </c>
      <c r="J426" s="8" t="s">
        <v>60</v>
      </c>
      <c r="K426" s="8" t="s">
        <v>25</v>
      </c>
      <c r="L426" s="8">
        <v>200</v>
      </c>
      <c r="M426" s="8">
        <v>0</v>
      </c>
      <c r="N426" s="8">
        <v>3.0544980000000001E-3</v>
      </c>
      <c r="O426" s="8">
        <v>3.1800999999999999</v>
      </c>
      <c r="P426" s="8" t="s">
        <v>61</v>
      </c>
      <c r="Q426" s="8" t="s">
        <v>27</v>
      </c>
      <c r="R426" s="8" t="s">
        <v>1682</v>
      </c>
      <c r="S426" s="7">
        <f>AVERAGE(S417:S425,S430)</f>
        <v>105.292138217</v>
      </c>
      <c r="T426" s="7">
        <f t="shared" ref="T426:AA426" si="107">AVERAGE(T417:T425,T430)</f>
        <v>0.14496171990000001</v>
      </c>
      <c r="U426" s="7">
        <f t="shared" si="107"/>
        <v>6829.0037159999993</v>
      </c>
      <c r="V426" s="7">
        <f t="shared" si="107"/>
        <v>15.797188395000001</v>
      </c>
      <c r="W426" s="7">
        <f t="shared" si="107"/>
        <v>7.4577597119999997</v>
      </c>
      <c r="X426" s="7">
        <f t="shared" si="107"/>
        <v>0.25928449890000005</v>
      </c>
      <c r="Y426" s="7">
        <f t="shared" si="107"/>
        <v>71.575773257000009</v>
      </c>
      <c r="Z426" s="7">
        <f t="shared" si="107"/>
        <v>12.740063925900003</v>
      </c>
      <c r="AA426" s="7">
        <f t="shared" si="107"/>
        <v>95.5</v>
      </c>
      <c r="AB426" s="7" t="str">
        <f>AB416</f>
        <v>Demersal</v>
      </c>
      <c r="AC426" s="7" t="str">
        <f t="shared" ref="AC426:AH426" si="108">AC416</f>
        <v>Rays</v>
      </c>
      <c r="AD426" s="7" t="str">
        <f t="shared" si="108"/>
        <v>Demersal</v>
      </c>
      <c r="AE426" s="7" t="str">
        <f t="shared" si="108"/>
        <v>Demersal</v>
      </c>
      <c r="AF426" s="7" t="str">
        <f t="shared" si="108"/>
        <v>Rajiformes</v>
      </c>
      <c r="AG426" s="7" t="str">
        <f t="shared" si="108"/>
        <v>Elasmobranchii</v>
      </c>
      <c r="AH426" s="7" t="str">
        <f t="shared" si="108"/>
        <v>Demersal</v>
      </c>
      <c r="AI426" s="7">
        <f>MAX(AI417:AI425,AI430)</f>
        <v>143</v>
      </c>
    </row>
    <row r="427" spans="1:35" hidden="1" x14ac:dyDescent="0.25">
      <c r="A427">
        <v>126442</v>
      </c>
      <c r="B427" t="s">
        <v>1331</v>
      </c>
      <c r="C427" t="s">
        <v>51</v>
      </c>
      <c r="D427" t="s">
        <v>19</v>
      </c>
      <c r="E427" t="s">
        <v>20</v>
      </c>
      <c r="F427" t="s">
        <v>21</v>
      </c>
      <c r="G427" t="s">
        <v>268</v>
      </c>
      <c r="H427" t="s">
        <v>644</v>
      </c>
      <c r="I427" t="s">
        <v>1332</v>
      </c>
      <c r="J427" t="s">
        <v>33</v>
      </c>
      <c r="K427" t="s">
        <v>1333</v>
      </c>
      <c r="L427">
        <v>27.5</v>
      </c>
      <c r="M427">
        <v>1.3</v>
      </c>
      <c r="N427">
        <v>6.1999999999999998E-3</v>
      </c>
      <c r="O427">
        <v>3.2669999999999999</v>
      </c>
      <c r="P427" t="s">
        <v>35</v>
      </c>
      <c r="Q427" t="s">
        <v>27</v>
      </c>
      <c r="R427" t="s">
        <v>1682</v>
      </c>
      <c r="S427" s="1">
        <f>VLOOKUP($B427,traits_by_species_Mar2019!$A$2:$T$437,5,FALSE)</f>
        <v>47.222641750000001</v>
      </c>
      <c r="T427" s="1">
        <f>VLOOKUP($B427,traits_by_species_Mar2019!$A$2:$T$437,6,FALSE)</f>
        <v>0.26134014</v>
      </c>
      <c r="U427" s="1">
        <f>VLOOKUP($B427,traits_by_species_Mar2019!$A$2:$T$437,7,FALSE)</f>
        <v>901.9334265</v>
      </c>
      <c r="V427" s="1">
        <f>VLOOKUP($B427,traits_by_species_Mar2019!$A$2:$T$437,8,FALSE)</f>
        <v>10.72488029</v>
      </c>
      <c r="W427" s="1">
        <f>VLOOKUP($B427,traits_by_species_Mar2019!$A$2:$T$437,9,FALSE)</f>
        <v>2.5684371380000002</v>
      </c>
      <c r="X427" s="1">
        <f>VLOOKUP($B427,traits_by_species_Mar2019!$A$2:$T$437,10,FALSE)</f>
        <v>0.45189086299999998</v>
      </c>
      <c r="Y427" s="1">
        <f>VLOOKUP($B427,traits_by_species_Mar2019!$A$2:$T$437,11,FALSE)</f>
        <v>26.39969834</v>
      </c>
      <c r="Z427" s="1">
        <f>VLOOKUP($B427,traits_by_species_Mar2019!$A$2:$T$437,12,FALSE)</f>
        <v>9.2758411160000005</v>
      </c>
      <c r="AA427" s="3">
        <f>VLOOKUP($B427,traits_by_species_Mar2019!$A$2:$T$437,13,FALSE)</f>
        <v>25</v>
      </c>
      <c r="AB427" s="1" t="str">
        <f>VLOOKUP($B427,traits_by_species_Mar2019!$A$2:$T$437,14,FALSE)</f>
        <v>Demersal</v>
      </c>
      <c r="AC427" s="1" t="str">
        <f>VLOOKUP($B427,traits_by_species_Mar2019!$A$2:$T$437,15,FALSE)</f>
        <v>Tadpole fish</v>
      </c>
      <c r="AD427" s="1" t="str">
        <f>VLOOKUP($B427,traits_by_species_Mar2019!$A$2:$T$437,16,FALSE)</f>
        <v>Demersal</v>
      </c>
      <c r="AE427" s="1" t="str">
        <f>VLOOKUP($B427,traits_by_species_Mar2019!$A$2:$T$437,17,FALSE)</f>
        <v>Demersal</v>
      </c>
      <c r="AF427" s="1" t="str">
        <f>VLOOKUP($B427,traits_by_species_Mar2019!$A$2:$T$437,18,FALSE)</f>
        <v>Gadiformes</v>
      </c>
      <c r="AG427" s="1" t="str">
        <f>VLOOKUP($B427,traits_by_species_Mar2019!$A$2:$T$437,19,FALSE)</f>
        <v>Gadiformes</v>
      </c>
      <c r="AH427" s="1" t="str">
        <f>VLOOKUP($B427,traits_by_species_Mar2019!$A$2:$T$437,20,FALSE)</f>
        <v>Demersal</v>
      </c>
      <c r="AI427" s="1">
        <f>IF(ISNA(VLOOKUP($B427,traits_by_species_Mar2019!$A$2:$T$437,13,FALSE)),L427,VLOOKUP($B427,traits_by_species_Mar2019!$A$2:$T$437,13,FALSE))</f>
        <v>25</v>
      </c>
    </row>
    <row r="428" spans="1:35" hidden="1" x14ac:dyDescent="0.25">
      <c r="A428">
        <v>127406</v>
      </c>
      <c r="B428" t="s">
        <v>1334</v>
      </c>
      <c r="C428" t="s">
        <v>1335</v>
      </c>
      <c r="D428" t="s">
        <v>19</v>
      </c>
      <c r="E428" t="s">
        <v>20</v>
      </c>
      <c r="F428" t="s">
        <v>21</v>
      </c>
      <c r="G428" t="s">
        <v>194</v>
      </c>
      <c r="H428" t="s">
        <v>1006</v>
      </c>
      <c r="I428" t="s">
        <v>1336</v>
      </c>
      <c r="J428" t="s">
        <v>33</v>
      </c>
      <c r="K428" t="s">
        <v>1337</v>
      </c>
      <c r="L428">
        <v>100</v>
      </c>
      <c r="M428">
        <v>2.6</v>
      </c>
      <c r="N428">
        <v>2.239E-2</v>
      </c>
      <c r="O428">
        <v>3.02</v>
      </c>
      <c r="P428" t="s">
        <v>49</v>
      </c>
      <c r="Q428" t="s">
        <v>27</v>
      </c>
      <c r="R428" t="s">
        <v>1695</v>
      </c>
      <c r="S428" s="1">
        <f>VLOOKUP($B428,traits_by_species_Mar2019!$A$2:$T$437,5,FALSE)</f>
        <v>69.982738519999998</v>
      </c>
      <c r="T428" s="1">
        <f>VLOOKUP($B428,traits_by_species_Mar2019!$A$2:$T$437,6,FALSE)</f>
        <v>0.31453732200000001</v>
      </c>
      <c r="U428" s="1">
        <f>VLOOKUP($B428,traits_by_species_Mar2019!$A$2:$T$437,7,FALSE)</f>
        <v>4264.2711200000003</v>
      </c>
      <c r="V428" s="1">
        <f>VLOOKUP($B428,traits_by_species_Mar2019!$A$2:$T$437,8,FALSE)</f>
        <v>8.4840711689999999</v>
      </c>
      <c r="W428" s="1">
        <f>VLOOKUP($B428,traits_by_species_Mar2019!$A$2:$T$437,9,FALSE)</f>
        <v>2.6375957460000001</v>
      </c>
      <c r="X428" s="1">
        <f>VLOOKUP($B428,traits_by_species_Mar2019!$A$2:$T$437,10,FALSE)</f>
        <v>0.61327443599999998</v>
      </c>
      <c r="Y428" s="1">
        <f>VLOOKUP($B428,traits_by_species_Mar2019!$A$2:$T$437,11,FALSE)</f>
        <v>36.608592129999998</v>
      </c>
      <c r="Z428" s="1">
        <f>VLOOKUP($B428,traits_by_species_Mar2019!$A$2:$T$437,12,FALSE)</f>
        <v>19.897212929999998</v>
      </c>
      <c r="AA428" s="3">
        <f>VLOOKUP($B428,traits_by_species_Mar2019!$A$2:$T$437,13,FALSE)</f>
        <v>28</v>
      </c>
      <c r="AB428" s="1" t="str">
        <f>VLOOKUP($B428,traits_by_species_Mar2019!$A$2:$T$437,14,FALSE)</f>
        <v>Pelagic</v>
      </c>
      <c r="AC428" s="1" t="str">
        <f>VLOOKUP($B428,traits_by_species_Mar2019!$A$2:$T$437,15,FALSE)</f>
        <v>Slender sunfish</v>
      </c>
      <c r="AD428" s="1">
        <f>VLOOKUP($B428,traits_by_species_Mar2019!$A$2:$T$437,16,FALSE)</f>
        <v>0</v>
      </c>
      <c r="AE428" s="1" t="str">
        <f>VLOOKUP($B428,traits_by_species_Mar2019!$A$2:$T$437,17,FALSE)</f>
        <v>Pelagic</v>
      </c>
      <c r="AF428" s="1" t="str">
        <f>VLOOKUP($B428,traits_by_species_Mar2019!$A$2:$T$437,18,FALSE)</f>
        <v>Tetraodontiformes</v>
      </c>
      <c r="AG428" s="1" t="str">
        <f>VLOOKUP($B428,traits_by_species_Mar2019!$A$2:$T$437,19,FALSE)</f>
        <v>Other</v>
      </c>
      <c r="AH428" s="1" t="str">
        <f>VLOOKUP($B428,traits_by_species_Mar2019!$A$2:$T$437,20,FALSE)</f>
        <v>Pelagic</v>
      </c>
      <c r="AI428" s="1">
        <f>IF(ISNA(VLOOKUP($B428,traits_by_species_Mar2019!$A$2:$T$437,13,FALSE)),L428,VLOOKUP($B428,traits_by_species_Mar2019!$A$2:$T$437,13,FALSE))</f>
        <v>28</v>
      </c>
    </row>
    <row r="429" spans="1:35" hidden="1" x14ac:dyDescent="0.25">
      <c r="A429">
        <v>126853</v>
      </c>
      <c r="B429" t="s">
        <v>1338</v>
      </c>
      <c r="C429" t="s">
        <v>51</v>
      </c>
      <c r="D429" t="s">
        <v>19</v>
      </c>
      <c r="E429" t="s">
        <v>20</v>
      </c>
      <c r="F429" t="s">
        <v>21</v>
      </c>
      <c r="G429" t="s">
        <v>30</v>
      </c>
      <c r="H429" t="s">
        <v>1339</v>
      </c>
      <c r="I429" t="s">
        <v>1340</v>
      </c>
      <c r="J429" t="s">
        <v>33</v>
      </c>
      <c r="K429" t="s">
        <v>1341</v>
      </c>
      <c r="L429">
        <v>86.4</v>
      </c>
      <c r="M429">
        <v>2.12</v>
      </c>
      <c r="N429">
        <v>7.5287210000000004E-3</v>
      </c>
      <c r="O429">
        <v>3.03837037</v>
      </c>
      <c r="P429" t="s">
        <v>1342</v>
      </c>
      <c r="Q429" t="s">
        <v>27</v>
      </c>
      <c r="R429" t="s">
        <v>1695</v>
      </c>
      <c r="S429" s="1">
        <f>VLOOKUP($B429,traits_by_species_Mar2019!$A$2:$T$437,5,FALSE)</f>
        <v>38.591116900000003</v>
      </c>
      <c r="T429" s="1">
        <f>VLOOKUP($B429,traits_by_species_Mar2019!$A$2:$T$437,6,FALSE)</f>
        <v>0.352035021</v>
      </c>
      <c r="U429" s="1">
        <f>VLOOKUP($B429,traits_by_species_Mar2019!$A$2:$T$437,7,FALSE)</f>
        <v>627.08228650000001</v>
      </c>
      <c r="V429" s="1">
        <f>VLOOKUP($B429,traits_by_species_Mar2019!$A$2:$T$437,8,FALSE)</f>
        <v>9.3933637020000003</v>
      </c>
      <c r="W429" s="1">
        <f>VLOOKUP($B429,traits_by_species_Mar2019!$A$2:$T$437,9,FALSE)</f>
        <v>2.2830931149999998</v>
      </c>
      <c r="X429" s="1">
        <f>VLOOKUP($B429,traits_by_species_Mar2019!$A$2:$T$437,10,FALSE)</f>
        <v>0.58258206599999995</v>
      </c>
      <c r="Y429" s="1">
        <f>VLOOKUP($B429,traits_by_species_Mar2019!$A$2:$T$437,11,FALSE)</f>
        <v>21.373183789999999</v>
      </c>
      <c r="Z429" s="1">
        <f>VLOOKUP($B429,traits_by_species_Mar2019!$A$2:$T$437,12,FALSE)</f>
        <v>19.624155049999999</v>
      </c>
      <c r="AA429" s="3">
        <f>VLOOKUP($B429,traits_by_species_Mar2019!$A$2:$T$437,13,FALSE)</f>
        <v>13</v>
      </c>
      <c r="AB429" s="1" t="str">
        <f>VLOOKUP($B429,traits_by_species_Mar2019!$A$2:$T$437,14,FALSE)</f>
        <v>Pelagic</v>
      </c>
      <c r="AC429" s="1" t="str">
        <f>VLOOKUP($B429,traits_by_species_Mar2019!$A$2:$T$437,15,FALSE)</f>
        <v>Shark sucker</v>
      </c>
      <c r="AD429" s="1">
        <f>VLOOKUP($B429,traits_by_species_Mar2019!$A$2:$T$437,16,FALSE)</f>
        <v>0</v>
      </c>
      <c r="AE429" s="1" t="str">
        <f>VLOOKUP($B429,traits_by_species_Mar2019!$A$2:$T$437,17,FALSE)</f>
        <v>Pelagic</v>
      </c>
      <c r="AF429" s="1" t="str">
        <f>VLOOKUP($B429,traits_by_species_Mar2019!$A$2:$T$437,18,FALSE)</f>
        <v>Perciformes</v>
      </c>
      <c r="AG429" s="1" t="str">
        <f>VLOOKUP($B429,traits_by_species_Mar2019!$A$2:$T$437,19,FALSE)</f>
        <v>Other</v>
      </c>
      <c r="AH429" s="1" t="str">
        <f>VLOOKUP($B429,traits_by_species_Mar2019!$A$2:$T$437,20,FALSE)</f>
        <v>Pelagic</v>
      </c>
      <c r="AI429" s="1">
        <f>IF(ISNA(VLOOKUP($B429,traits_by_species_Mar2019!$A$2:$T$437,13,FALSE)),L429,VLOOKUP($B429,traits_by_species_Mar2019!$A$2:$T$437,13,FALSE))</f>
        <v>13</v>
      </c>
    </row>
    <row r="430" spans="1:35" hidden="1" x14ac:dyDescent="0.25">
      <c r="A430">
        <v>105896</v>
      </c>
      <c r="B430" t="s">
        <v>1343</v>
      </c>
      <c r="C430" t="s">
        <v>80</v>
      </c>
      <c r="D430" t="s">
        <v>19</v>
      </c>
      <c r="E430" t="s">
        <v>20</v>
      </c>
      <c r="F430" t="s">
        <v>44</v>
      </c>
      <c r="G430" t="s">
        <v>84</v>
      </c>
      <c r="H430" t="s">
        <v>85</v>
      </c>
      <c r="I430" t="s">
        <v>1344</v>
      </c>
      <c r="J430" t="s">
        <v>33</v>
      </c>
      <c r="K430" t="s">
        <v>1345</v>
      </c>
      <c r="L430">
        <v>230</v>
      </c>
      <c r="M430">
        <v>18.170000000000002</v>
      </c>
      <c r="N430">
        <v>5.0000000000000001E-3</v>
      </c>
      <c r="O430">
        <v>3.06</v>
      </c>
      <c r="P430" t="s">
        <v>35</v>
      </c>
      <c r="Q430" t="s">
        <v>27</v>
      </c>
      <c r="R430" t="s">
        <v>1682</v>
      </c>
      <c r="S430" s="1">
        <f>VLOOKUP($B430,traits_by_species_Mar2019!$A$2:$T$437,5,FALSE)</f>
        <v>104.33809650000001</v>
      </c>
      <c r="T430" s="1">
        <f>VLOOKUP($B430,traits_by_species_Mar2019!$A$2:$T$437,6,FALSE)</f>
        <v>0.14070381500000001</v>
      </c>
      <c r="U430" s="1">
        <f>VLOOKUP($B430,traits_by_species_Mar2019!$A$2:$T$437,7,FALSE)</f>
        <v>6417.4517759999999</v>
      </c>
      <c r="V430" s="1">
        <f>VLOOKUP($B430,traits_by_species_Mar2019!$A$2:$T$437,8,FALSE)</f>
        <v>15.87432149</v>
      </c>
      <c r="W430" s="1">
        <f>VLOOKUP($B430,traits_by_species_Mar2019!$A$2:$T$437,9,FALSE)</f>
        <v>7.81621934</v>
      </c>
      <c r="X430" s="1">
        <f>VLOOKUP($B430,traits_by_species_Mar2019!$A$2:$T$437,10,FALSE)</f>
        <v>0.25420649099999998</v>
      </c>
      <c r="Y430" s="1">
        <f>VLOOKUP($B430,traits_by_species_Mar2019!$A$2:$T$437,11,FALSE)</f>
        <v>69.101218970000005</v>
      </c>
      <c r="Z430" s="1">
        <f>VLOOKUP($B430,traits_by_species_Mar2019!$A$2:$T$437,12,FALSE)</f>
        <v>14.06143674</v>
      </c>
      <c r="AA430" s="3">
        <f>VLOOKUP($B430,traits_by_species_Mar2019!$A$2:$T$437,13,FALSE)</f>
        <v>143</v>
      </c>
      <c r="AB430" s="1" t="str">
        <f>VLOOKUP($B430,traits_by_species_Mar2019!$A$2:$T$437,14,FALSE)</f>
        <v>Demersal</v>
      </c>
      <c r="AC430" s="1" t="str">
        <f>VLOOKUP($B430,traits_by_species_Mar2019!$A$2:$T$437,15,FALSE)</f>
        <v>White skate</v>
      </c>
      <c r="AD430" s="1">
        <f>VLOOKUP($B430,traits_by_species_Mar2019!$A$2:$T$437,16,FALSE)</f>
        <v>0</v>
      </c>
      <c r="AE430" s="1" t="str">
        <f>VLOOKUP($B430,traits_by_species_Mar2019!$A$2:$T$437,17,FALSE)</f>
        <v>Demersal</v>
      </c>
      <c r="AF430" s="1" t="str">
        <f>VLOOKUP($B430,traits_by_species_Mar2019!$A$2:$T$437,18,FALSE)</f>
        <v>Rajiformes</v>
      </c>
      <c r="AG430" s="1" t="str">
        <f>VLOOKUP($B430,traits_by_species_Mar2019!$A$2:$T$437,19,FALSE)</f>
        <v>Elasmobranchii</v>
      </c>
      <c r="AH430" s="1" t="str">
        <f>VLOOKUP($B430,traits_by_species_Mar2019!$A$2:$T$437,20,FALSE)</f>
        <v>Demersal</v>
      </c>
      <c r="AI430" s="1">
        <f>IF(ISNA(VLOOKUP($B430,traits_by_species_Mar2019!$A$2:$T$437,13,FALSE)),L430,VLOOKUP($B430,traits_by_species_Mar2019!$A$2:$T$437,13,FALSE))</f>
        <v>143</v>
      </c>
    </row>
    <row r="431" spans="1:35" hidden="1" x14ac:dyDescent="0.25">
      <c r="A431">
        <v>126867</v>
      </c>
      <c r="B431" t="s">
        <v>1346</v>
      </c>
      <c r="C431" t="s">
        <v>1347</v>
      </c>
      <c r="D431" t="s">
        <v>19</v>
      </c>
      <c r="E431" t="s">
        <v>20</v>
      </c>
      <c r="F431" t="s">
        <v>21</v>
      </c>
      <c r="G431" t="s">
        <v>30</v>
      </c>
      <c r="H431" t="s">
        <v>1096</v>
      </c>
      <c r="I431" t="s">
        <v>1348</v>
      </c>
      <c r="J431" t="s">
        <v>33</v>
      </c>
      <c r="K431" t="s">
        <v>1349</v>
      </c>
      <c r="L431">
        <v>300</v>
      </c>
      <c r="M431">
        <v>2.6</v>
      </c>
      <c r="N431">
        <v>3.0999999999999999E-3</v>
      </c>
      <c r="O431">
        <v>3.1339999999999999</v>
      </c>
      <c r="P431" t="s">
        <v>35</v>
      </c>
      <c r="Q431" t="s">
        <v>27</v>
      </c>
      <c r="R431" t="s">
        <v>1682</v>
      </c>
      <c r="S431" s="1">
        <f>VLOOKUP($B431,traits_by_species_Mar2019!$A$2:$T$437,5,FALSE)</f>
        <v>52.001958199999997</v>
      </c>
      <c r="T431" s="1">
        <f>VLOOKUP($B431,traits_by_species_Mar2019!$A$2:$T$437,6,FALSE)</f>
        <v>0.27619250400000001</v>
      </c>
      <c r="U431" s="1">
        <f>VLOOKUP($B431,traits_by_species_Mar2019!$A$2:$T$437,7,FALSE)</f>
        <v>1046.3941649999999</v>
      </c>
      <c r="V431" s="1">
        <f>VLOOKUP($B431,traits_by_species_Mar2019!$A$2:$T$437,8,FALSE)</f>
        <v>12.189347010000001</v>
      </c>
      <c r="W431" s="1">
        <f>VLOOKUP($B431,traits_by_species_Mar2019!$A$2:$T$437,9,FALSE)</f>
        <v>2.9409013289999999</v>
      </c>
      <c r="X431" s="1">
        <f>VLOOKUP($B431,traits_by_species_Mar2019!$A$2:$T$437,10,FALSE)</f>
        <v>0.42259773299999998</v>
      </c>
      <c r="Y431" s="1">
        <f>VLOOKUP($B431,traits_by_species_Mar2019!$A$2:$T$437,11,FALSE)</f>
        <v>28.539051579999999</v>
      </c>
      <c r="Z431" s="1">
        <f>VLOOKUP($B431,traits_by_species_Mar2019!$A$2:$T$437,12,FALSE)</f>
        <v>17.006307750000001</v>
      </c>
      <c r="AA431" s="3">
        <f>VLOOKUP($B431,traits_by_species_Mar2019!$A$2:$T$437,13,FALSE)</f>
        <v>75</v>
      </c>
      <c r="AB431" s="1" t="str">
        <f>VLOOKUP($B431,traits_by_species_Mar2019!$A$2:$T$437,14,FALSE)</f>
        <v>Benthopelagic</v>
      </c>
      <c r="AC431" s="1" t="str">
        <f>VLOOKUP($B431,traits_by_species_Mar2019!$A$2:$T$437,15,FALSE)</f>
        <v>Oilfish</v>
      </c>
      <c r="AD431" s="1">
        <f>VLOOKUP($B431,traits_by_species_Mar2019!$A$2:$T$437,16,FALSE)</f>
        <v>0</v>
      </c>
      <c r="AE431" s="1" t="str">
        <f>VLOOKUP($B431,traits_by_species_Mar2019!$A$2:$T$437,17,FALSE)</f>
        <v>Demersal</v>
      </c>
      <c r="AF431" s="1" t="str">
        <f>VLOOKUP($B431,traits_by_species_Mar2019!$A$2:$T$437,18,FALSE)</f>
        <v>Perciformes</v>
      </c>
      <c r="AG431" s="1" t="str">
        <f>VLOOKUP($B431,traits_by_species_Mar2019!$A$2:$T$437,19,FALSE)</f>
        <v>Other</v>
      </c>
      <c r="AH431" s="1" t="str">
        <f>VLOOKUP($B431,traits_by_species_Mar2019!$A$2:$T$437,20,FALSE)</f>
        <v>Demersal</v>
      </c>
      <c r="AI431" s="1">
        <f>IF(ISNA(VLOOKUP($B431,traits_by_species_Mar2019!$A$2:$T$437,13,FALSE)),L431,VLOOKUP($B431,traits_by_species_Mar2019!$A$2:$T$437,13,FALSE))</f>
        <v>75</v>
      </c>
    </row>
    <row r="432" spans="1:35" hidden="1" x14ac:dyDescent="0.25">
      <c r="A432">
        <v>126748</v>
      </c>
      <c r="B432" t="s">
        <v>1350</v>
      </c>
      <c r="C432" t="s">
        <v>1351</v>
      </c>
      <c r="D432" t="s">
        <v>19</v>
      </c>
      <c r="E432" t="s">
        <v>20</v>
      </c>
      <c r="F432" t="s">
        <v>21</v>
      </c>
      <c r="G432" t="s">
        <v>59</v>
      </c>
      <c r="H432" t="s">
        <v>1352</v>
      </c>
      <c r="I432" t="s">
        <v>1353</v>
      </c>
      <c r="J432" t="s">
        <v>33</v>
      </c>
      <c r="K432" t="s">
        <v>1354</v>
      </c>
      <c r="L432">
        <v>27</v>
      </c>
      <c r="M432">
        <v>4.8600000000000003</v>
      </c>
      <c r="N432">
        <v>3.8899999999999998E-3</v>
      </c>
      <c r="O432">
        <v>3.12</v>
      </c>
      <c r="P432" t="s">
        <v>210</v>
      </c>
      <c r="Q432" t="s">
        <v>27</v>
      </c>
      <c r="R432" t="s">
        <v>1695</v>
      </c>
      <c r="S432" s="1">
        <f>VLOOKUP($B432,traits_by_species_Mar2019!$A$2:$T$437,5,FALSE)</f>
        <v>29.498238369999999</v>
      </c>
      <c r="T432" s="1">
        <f>VLOOKUP($B432,traits_by_species_Mar2019!$A$2:$T$437,6,FALSE)</f>
        <v>0.51303712899999998</v>
      </c>
      <c r="U432" s="1">
        <f>VLOOKUP($B432,traits_by_species_Mar2019!$A$2:$T$437,7,FALSE)</f>
        <v>153.98053200000001</v>
      </c>
      <c r="V432" s="1">
        <f>VLOOKUP($B432,traits_by_species_Mar2019!$A$2:$T$437,8,FALSE)</f>
        <v>6.8829015079999998</v>
      </c>
      <c r="W432" s="1">
        <f>VLOOKUP($B432,traits_by_species_Mar2019!$A$2:$T$437,9,FALSE)</f>
        <v>2.2478907810000002</v>
      </c>
      <c r="X432" s="1">
        <f>VLOOKUP($B432,traits_by_species_Mar2019!$A$2:$T$437,10,FALSE)</f>
        <v>0.76398365499999998</v>
      </c>
      <c r="Y432" s="1">
        <f>VLOOKUP($B432,traits_by_species_Mar2019!$A$2:$T$437,11,FALSE)</f>
        <v>20.3280262</v>
      </c>
      <c r="Z432" s="1">
        <f>VLOOKUP($B432,traits_by_species_Mar2019!$A$2:$T$437,12,FALSE)</f>
        <v>8.0184003199999996</v>
      </c>
      <c r="AA432" s="3">
        <f>VLOOKUP($B432,traits_by_species_Mar2019!$A$2:$T$437,13,FALSE)</f>
        <v>29</v>
      </c>
      <c r="AB432" s="1" t="str">
        <f>VLOOKUP($B432,traits_by_species_Mar2019!$A$2:$T$437,14,FALSE)</f>
        <v>Bathypelagic</v>
      </c>
      <c r="AC432" s="1" t="str">
        <f>VLOOKUP($B432,traits_by_species_Mar2019!$A$2:$T$437,15,FALSE)</f>
        <v>Schnakenbeck's searsid</v>
      </c>
      <c r="AD432" s="1">
        <f>VLOOKUP($B432,traits_by_species_Mar2019!$A$2:$T$437,16,FALSE)</f>
        <v>0</v>
      </c>
      <c r="AE432" s="1" t="str">
        <f>VLOOKUP($B432,traits_by_species_Mar2019!$A$2:$T$437,17,FALSE)</f>
        <v>Demersal</v>
      </c>
      <c r="AF432" s="1" t="str">
        <f>VLOOKUP($B432,traits_by_species_Mar2019!$A$2:$T$437,18,FALSE)</f>
        <v>Osmeriformes</v>
      </c>
      <c r="AG432" s="1" t="str">
        <f>VLOOKUP($B432,traits_by_species_Mar2019!$A$2:$T$437,19,FALSE)</f>
        <v>Other</v>
      </c>
      <c r="AH432" s="1" t="str">
        <f>VLOOKUP($B432,traits_by_species_Mar2019!$A$2:$T$437,20,FALSE)</f>
        <v>Pelagic</v>
      </c>
      <c r="AI432" s="1">
        <f>IF(ISNA(VLOOKUP($B432,traits_by_species_Mar2019!$A$2:$T$437,13,FALSE)),L432,VLOOKUP($B432,traits_by_species_Mar2019!$A$2:$T$437,13,FALSE))</f>
        <v>29</v>
      </c>
    </row>
    <row r="433" spans="1:35" hidden="1" x14ac:dyDescent="0.25">
      <c r="A433">
        <v>126141</v>
      </c>
      <c r="B433" t="s">
        <v>1355</v>
      </c>
      <c r="C433" t="s">
        <v>37</v>
      </c>
      <c r="D433" t="s">
        <v>19</v>
      </c>
      <c r="E433" t="s">
        <v>20</v>
      </c>
      <c r="F433" t="s">
        <v>21</v>
      </c>
      <c r="G433" t="s">
        <v>1356</v>
      </c>
      <c r="H433" t="s">
        <v>1357</v>
      </c>
      <c r="I433" t="s">
        <v>1355</v>
      </c>
      <c r="J433" t="s">
        <v>24</v>
      </c>
      <c r="K433" t="s">
        <v>25</v>
      </c>
      <c r="L433">
        <v>150</v>
      </c>
      <c r="M433">
        <v>0</v>
      </c>
      <c r="N433">
        <v>1.0954439999999999E-2</v>
      </c>
      <c r="O433">
        <v>3.0150000000000001</v>
      </c>
      <c r="P433" t="s">
        <v>61</v>
      </c>
      <c r="Q433" t="s">
        <v>27</v>
      </c>
      <c r="R433" t="s">
        <v>27</v>
      </c>
      <c r="S433" s="1">
        <f>VLOOKUP($B433,traits_by_species_Mar2019!$A$2:$T$437,5,FALSE)</f>
        <v>24.97865234</v>
      </c>
      <c r="T433" s="1">
        <f>VLOOKUP($B433,traits_by_species_Mar2019!$A$2:$T$437,6,FALSE)</f>
        <v>2.028049158</v>
      </c>
      <c r="U433" s="1">
        <f>VLOOKUP($B433,traits_by_species_Mar2019!$A$2:$T$437,7,FALSE)</f>
        <v>411.04156870000003</v>
      </c>
      <c r="V433" s="1">
        <f>VLOOKUP($B433,traits_by_species_Mar2019!$A$2:$T$437,8,FALSE)</f>
        <v>5.8786442240000003</v>
      </c>
      <c r="W433" s="1">
        <f>VLOOKUP($B433,traits_by_species_Mar2019!$A$2:$T$437,9,FALSE)</f>
        <v>1.137615738</v>
      </c>
      <c r="X433" s="1">
        <f>VLOOKUP($B433,traits_by_species_Mar2019!$A$2:$T$437,10,FALSE)</f>
        <v>1.627238776</v>
      </c>
      <c r="Y433" s="1">
        <f>VLOOKUP($B433,traits_by_species_Mar2019!$A$2:$T$437,11,FALSE)</f>
        <v>20.982528840000001</v>
      </c>
      <c r="Z433" s="1">
        <f>VLOOKUP($B433,traits_by_species_Mar2019!$A$2:$T$437,12,FALSE)</f>
        <v>25.320883500000001</v>
      </c>
      <c r="AA433" s="3">
        <f>VLOOKUP($B433,traits_by_species_Mar2019!$A$2:$T$437,13,FALSE)</f>
        <v>66</v>
      </c>
      <c r="AB433" s="1" t="str">
        <f>VLOOKUP($B433,traits_by_species_Mar2019!$A$2:$T$437,14,FALSE)</f>
        <v>Benthopelagic</v>
      </c>
      <c r="AC433" s="1" t="str">
        <f>VLOOKUP($B433,traits_by_species_Mar2019!$A$2:$T$437,15,FALSE)</f>
        <v>Salmo</v>
      </c>
      <c r="AD433" s="1">
        <f>VLOOKUP($B433,traits_by_species_Mar2019!$A$2:$T$437,16,FALSE)</f>
        <v>0</v>
      </c>
      <c r="AE433" s="1" t="str">
        <f>VLOOKUP($B433,traits_by_species_Mar2019!$A$2:$T$437,17,FALSE)</f>
        <v>Demersal</v>
      </c>
      <c r="AF433" s="1" t="str">
        <f>VLOOKUP($B433,traits_by_species_Mar2019!$A$2:$T$437,18,FALSE)</f>
        <v>Salmoniformes</v>
      </c>
      <c r="AG433" s="1" t="str">
        <f>VLOOKUP($B433,traits_by_species_Mar2019!$A$2:$T$437,19,FALSE)</f>
        <v>Other</v>
      </c>
      <c r="AH433" s="1" t="str">
        <f>VLOOKUP($B433,traits_by_species_Mar2019!$A$2:$T$437,20,FALSE)</f>
        <v>Other</v>
      </c>
      <c r="AI433" s="1">
        <f>IF(ISNA(VLOOKUP($B433,traits_by_species_Mar2019!$A$2:$T$437,13,FALSE)),L433,VLOOKUP($B433,traits_by_species_Mar2019!$A$2:$T$437,13,FALSE))</f>
        <v>66</v>
      </c>
    </row>
    <row r="434" spans="1:35" hidden="1" x14ac:dyDescent="0.25">
      <c r="A434">
        <v>127186</v>
      </c>
      <c r="B434" t="s">
        <v>1358</v>
      </c>
      <c r="C434" t="s">
        <v>37</v>
      </c>
      <c r="D434" t="s">
        <v>19</v>
      </c>
      <c r="E434" t="s">
        <v>20</v>
      </c>
      <c r="F434" t="s">
        <v>21</v>
      </c>
      <c r="G434" t="s">
        <v>1356</v>
      </c>
      <c r="H434" t="s">
        <v>1357</v>
      </c>
      <c r="I434" t="s">
        <v>1355</v>
      </c>
      <c r="J434" t="s">
        <v>33</v>
      </c>
      <c r="K434" t="s">
        <v>1359</v>
      </c>
      <c r="L434">
        <v>150</v>
      </c>
      <c r="M434">
        <v>3.08</v>
      </c>
      <c r="N434">
        <v>1.2E-2</v>
      </c>
      <c r="O434">
        <v>3</v>
      </c>
      <c r="P434" t="s">
        <v>35</v>
      </c>
      <c r="Q434" t="s">
        <v>27</v>
      </c>
      <c r="R434" t="s">
        <v>27</v>
      </c>
      <c r="S434" s="1">
        <f>VLOOKUP($B434,traits_by_species_Mar2019!$A$2:$T$437,5,FALSE)</f>
        <v>135.8590141</v>
      </c>
      <c r="T434" s="1">
        <f>VLOOKUP($B434,traits_by_species_Mar2019!$A$2:$T$437,6,FALSE)</f>
        <v>0.284987922</v>
      </c>
      <c r="U434" s="1">
        <f>VLOOKUP($B434,traits_by_species_Mar2019!$A$2:$T$437,7,FALSE)</f>
        <v>20780.492719999998</v>
      </c>
      <c r="V434" s="1">
        <f>VLOOKUP($B434,traits_by_species_Mar2019!$A$2:$T$437,8,FALSE)</f>
        <v>7.7193075389999999</v>
      </c>
      <c r="W434" s="1">
        <f>VLOOKUP($B434,traits_by_species_Mar2019!$A$2:$T$437,9,FALSE)</f>
        <v>2.684568617</v>
      </c>
      <c r="X434" s="1">
        <f>VLOOKUP($B434,traits_by_species_Mar2019!$A$2:$T$437,10,FALSE)</f>
        <v>0.57815960899999996</v>
      </c>
      <c r="Y434" s="1">
        <f>VLOOKUP($B434,traits_by_species_Mar2019!$A$2:$T$437,11,FALSE)</f>
        <v>64.612682169999999</v>
      </c>
      <c r="Z434" s="1">
        <f>VLOOKUP($B434,traits_by_species_Mar2019!$A$2:$T$437,12,FALSE)</f>
        <v>10.45268957</v>
      </c>
      <c r="AA434" s="3">
        <f>VLOOKUP($B434,traits_by_species_Mar2019!$A$2:$T$437,13,FALSE)</f>
        <v>72</v>
      </c>
      <c r="AB434" s="1" t="str">
        <f>VLOOKUP($B434,traits_by_species_Mar2019!$A$2:$T$437,14,FALSE)</f>
        <v>Benthopelagic</v>
      </c>
      <c r="AC434" s="1" t="str">
        <f>VLOOKUP($B434,traits_by_species_Mar2019!$A$2:$T$437,15,FALSE)</f>
        <v>Salmon</v>
      </c>
      <c r="AD434" s="1">
        <f>VLOOKUP($B434,traits_by_species_Mar2019!$A$2:$T$437,16,FALSE)</f>
        <v>0</v>
      </c>
      <c r="AE434" s="1" t="str">
        <f>VLOOKUP($B434,traits_by_species_Mar2019!$A$2:$T$437,17,FALSE)</f>
        <v>Demersal</v>
      </c>
      <c r="AF434" s="1" t="str">
        <f>VLOOKUP($B434,traits_by_species_Mar2019!$A$2:$T$437,18,FALSE)</f>
        <v>Salmoniformes</v>
      </c>
      <c r="AG434" s="1" t="str">
        <f>VLOOKUP($B434,traits_by_species_Mar2019!$A$2:$T$437,19,FALSE)</f>
        <v>Other</v>
      </c>
      <c r="AH434" s="1" t="str">
        <f>VLOOKUP($B434,traits_by_species_Mar2019!$A$2:$T$437,20,FALSE)</f>
        <v>Other</v>
      </c>
      <c r="AI434" s="1">
        <f>IF(ISNA(VLOOKUP($B434,traits_by_species_Mar2019!$A$2:$T$437,13,FALSE)),L434,VLOOKUP($B434,traits_by_species_Mar2019!$A$2:$T$437,13,FALSE))</f>
        <v>72</v>
      </c>
    </row>
    <row r="435" spans="1:35" hidden="1" x14ac:dyDescent="0.25">
      <c r="A435">
        <v>223866</v>
      </c>
      <c r="B435" t="s">
        <v>1360</v>
      </c>
      <c r="C435" t="s">
        <v>37</v>
      </c>
      <c r="D435" t="s">
        <v>19</v>
      </c>
      <c r="E435" t="s">
        <v>20</v>
      </c>
      <c r="F435" t="s">
        <v>21</v>
      </c>
      <c r="G435" t="s">
        <v>1356</v>
      </c>
      <c r="H435" t="s">
        <v>1357</v>
      </c>
      <c r="I435" t="s">
        <v>1355</v>
      </c>
      <c r="J435" t="s">
        <v>191</v>
      </c>
      <c r="K435" t="s">
        <v>1361</v>
      </c>
      <c r="L435">
        <v>140</v>
      </c>
      <c r="M435">
        <v>2.2400000000000002</v>
      </c>
      <c r="N435">
        <v>0.01</v>
      </c>
      <c r="O435">
        <v>3.03</v>
      </c>
      <c r="P435" t="s">
        <v>35</v>
      </c>
      <c r="Q435" t="s">
        <v>73</v>
      </c>
      <c r="R435" t="s">
        <v>27</v>
      </c>
      <c r="S435" s="1">
        <f>VLOOKUP($B435,traits_by_species_Mar2019!$A$2:$T$437,5,FALSE)</f>
        <v>53.029879090000001</v>
      </c>
      <c r="T435" s="1">
        <f>VLOOKUP($B435,traits_by_species_Mar2019!$A$2:$T$437,6,FALSE)</f>
        <v>0.24839468000000001</v>
      </c>
      <c r="U435" s="1">
        <f>VLOOKUP($B435,traits_by_species_Mar2019!$A$2:$T$437,7,FALSE)</f>
        <v>1723.8636650000001</v>
      </c>
      <c r="V435" s="1">
        <f>VLOOKUP($B435,traits_by_species_Mar2019!$A$2:$T$437,8,FALSE)</f>
        <v>6.8279544699999999</v>
      </c>
      <c r="W435" s="1">
        <f>VLOOKUP($B435,traits_by_species_Mar2019!$A$2:$T$437,9,FALSE)</f>
        <v>2.2321776259999999</v>
      </c>
      <c r="X435" s="1">
        <f>VLOOKUP($B435,traits_by_species_Mar2019!$A$2:$T$437,10,FALSE)</f>
        <v>0.58211678899999997</v>
      </c>
      <c r="Y435" s="1">
        <f>VLOOKUP($B435,traits_by_species_Mar2019!$A$2:$T$437,11,FALSE)</f>
        <v>24.458787999999998</v>
      </c>
      <c r="Z435" s="1">
        <f>VLOOKUP($B435,traits_by_species_Mar2019!$A$2:$T$437,12,FALSE)</f>
        <v>9.4847483960000005</v>
      </c>
      <c r="AA435" s="3">
        <f>VLOOKUP($B435,traits_by_species_Mar2019!$A$2:$T$437,13,FALSE)</f>
        <v>72</v>
      </c>
      <c r="AB435" s="1" t="str">
        <f>VLOOKUP($B435,traits_by_species_Mar2019!$A$2:$T$437,14,FALSE)</f>
        <v>Pelagic</v>
      </c>
      <c r="AC435" s="1" t="str">
        <f>VLOOKUP($B435,traits_by_species_Mar2019!$A$2:$T$437,15,FALSE)</f>
        <v>Sea trout</v>
      </c>
      <c r="AD435" s="1">
        <f>VLOOKUP($B435,traits_by_species_Mar2019!$A$2:$T$437,16,FALSE)</f>
        <v>0</v>
      </c>
      <c r="AE435" s="1" t="str">
        <f>VLOOKUP($B435,traits_by_species_Mar2019!$A$2:$T$437,17,FALSE)</f>
        <v>Pelagic</v>
      </c>
      <c r="AF435" s="1" t="str">
        <f>VLOOKUP($B435,traits_by_species_Mar2019!$A$2:$T$437,18,FALSE)</f>
        <v>Salmoniformes</v>
      </c>
      <c r="AG435" s="1" t="str">
        <f>VLOOKUP($B435,traits_by_species_Mar2019!$A$2:$T$437,19,FALSE)</f>
        <v>Other</v>
      </c>
      <c r="AH435" s="1" t="str">
        <f>VLOOKUP($B435,traits_by_species_Mar2019!$A$2:$T$437,20,FALSE)</f>
        <v>Other</v>
      </c>
      <c r="AI435" s="1">
        <f>IF(ISNA(VLOOKUP($B435,traits_by_species_Mar2019!$A$2:$T$437,13,FALSE)),L435,VLOOKUP($B435,traits_by_species_Mar2019!$A$2:$T$437,13,FALSE))</f>
        <v>72</v>
      </c>
    </row>
    <row r="436" spans="1:35" hidden="1" x14ac:dyDescent="0.25">
      <c r="A436">
        <v>151308</v>
      </c>
      <c r="B436" t="s">
        <v>1362</v>
      </c>
      <c r="C436" t="s">
        <v>51</v>
      </c>
      <c r="D436" t="s">
        <v>19</v>
      </c>
      <c r="E436" t="s">
        <v>20</v>
      </c>
      <c r="F436" t="s">
        <v>21</v>
      </c>
      <c r="G436" t="s">
        <v>30</v>
      </c>
      <c r="H436" t="s">
        <v>1363</v>
      </c>
      <c r="I436" t="s">
        <v>1364</v>
      </c>
      <c r="J436" t="s">
        <v>33</v>
      </c>
      <c r="K436" t="s">
        <v>1365</v>
      </c>
      <c r="L436">
        <v>100</v>
      </c>
      <c r="M436">
        <v>2.2599999999999998</v>
      </c>
      <c r="N436">
        <v>7.1000000000000004E-3</v>
      </c>
      <c r="O436">
        <v>3.12</v>
      </c>
      <c r="P436" t="s">
        <v>35</v>
      </c>
      <c r="Q436" t="s">
        <v>27</v>
      </c>
      <c r="R436" t="s">
        <v>1695</v>
      </c>
      <c r="S436" s="1">
        <f>VLOOKUP($B436,traits_by_species_Mar2019!$A$2:$T$437,5,FALSE)</f>
        <v>85.39194123</v>
      </c>
      <c r="T436" s="1">
        <f>VLOOKUP($B436,traits_by_species_Mar2019!$A$2:$T$437,6,FALSE)</f>
        <v>0.161135638</v>
      </c>
      <c r="U436" s="1">
        <f>VLOOKUP($B436,traits_by_species_Mar2019!$A$2:$T$437,7,FALSE)</f>
        <v>5265.3392400000002</v>
      </c>
      <c r="V436" s="1">
        <f>VLOOKUP($B436,traits_by_species_Mar2019!$A$2:$T$437,8,FALSE)</f>
        <v>7.4336035340000004</v>
      </c>
      <c r="W436" s="1">
        <f>VLOOKUP($B436,traits_by_species_Mar2019!$A$2:$T$437,9,FALSE)</f>
        <v>2.7945427939999998</v>
      </c>
      <c r="X436" s="1">
        <f>VLOOKUP($B436,traits_by_species_Mar2019!$A$2:$T$437,10,FALSE)</f>
        <v>0.45282451499999998</v>
      </c>
      <c r="Y436" s="1">
        <f>VLOOKUP($B436,traits_by_species_Mar2019!$A$2:$T$437,11,FALSE)</f>
        <v>33.076966239999997</v>
      </c>
      <c r="Z436" s="1">
        <f>VLOOKUP($B436,traits_by_species_Mar2019!$A$2:$T$437,12,FALSE)</f>
        <v>13.81105275</v>
      </c>
      <c r="AA436" s="3">
        <f>VLOOKUP($B436,traits_by_species_Mar2019!$A$2:$T$437,13,FALSE)</f>
        <v>6</v>
      </c>
      <c r="AB436" s="1" t="str">
        <f>VLOOKUP($B436,traits_by_species_Mar2019!$A$2:$T$437,14,FALSE)</f>
        <v>Pelagic</v>
      </c>
      <c r="AC436" s="1" t="str">
        <f>VLOOKUP($B436,traits_by_species_Mar2019!$A$2:$T$437,15,FALSE)</f>
        <v>Pike perch</v>
      </c>
      <c r="AD436" s="1">
        <f>VLOOKUP($B436,traits_by_species_Mar2019!$A$2:$T$437,16,FALSE)</f>
        <v>0</v>
      </c>
      <c r="AE436" s="1" t="str">
        <f>VLOOKUP($B436,traits_by_species_Mar2019!$A$2:$T$437,17,FALSE)</f>
        <v>Pelagic</v>
      </c>
      <c r="AF436" s="1" t="str">
        <f>VLOOKUP($B436,traits_by_species_Mar2019!$A$2:$T$437,18,FALSE)</f>
        <v>Perciformes</v>
      </c>
      <c r="AG436" s="1" t="str">
        <f>VLOOKUP($B436,traits_by_species_Mar2019!$A$2:$T$437,19,FALSE)</f>
        <v>Other</v>
      </c>
      <c r="AH436" s="1" t="str">
        <f>VLOOKUP($B436,traits_by_species_Mar2019!$A$2:$T$437,20,FALSE)</f>
        <v>Pelagic</v>
      </c>
      <c r="AI436" s="1">
        <f>IF(ISNA(VLOOKUP($B436,traits_by_species_Mar2019!$A$2:$T$437,13,FALSE)),L436,VLOOKUP($B436,traits_by_species_Mar2019!$A$2:$T$437,13,FALSE))</f>
        <v>6</v>
      </c>
    </row>
    <row r="437" spans="1:35" hidden="1" x14ac:dyDescent="0.25">
      <c r="A437">
        <v>127021</v>
      </c>
      <c r="B437" t="s">
        <v>1366</v>
      </c>
      <c r="C437" t="s">
        <v>1367</v>
      </c>
      <c r="D437" t="s">
        <v>19</v>
      </c>
      <c r="E437" t="s">
        <v>20</v>
      </c>
      <c r="F437" t="s">
        <v>21</v>
      </c>
      <c r="G437" t="s">
        <v>30</v>
      </c>
      <c r="H437" t="s">
        <v>189</v>
      </c>
      <c r="I437" t="s">
        <v>1368</v>
      </c>
      <c r="J437" t="s">
        <v>33</v>
      </c>
      <c r="K437" t="s">
        <v>1369</v>
      </c>
      <c r="L437">
        <v>91.4</v>
      </c>
      <c r="M437">
        <v>2.33</v>
      </c>
      <c r="N437">
        <v>4.3E-3</v>
      </c>
      <c r="O437">
        <v>3.14</v>
      </c>
      <c r="P437" t="s">
        <v>35</v>
      </c>
      <c r="Q437" t="s">
        <v>27</v>
      </c>
      <c r="R437" t="s">
        <v>1695</v>
      </c>
      <c r="S437" s="1">
        <f>VLOOKUP($B437,traits_by_species_Mar2019!$A$2:$T$437,5,FALSE)</f>
        <v>79.362506679999996</v>
      </c>
      <c r="T437" s="1">
        <f>VLOOKUP($B437,traits_by_species_Mar2019!$A$2:$T$437,6,FALSE)</f>
        <v>0.44753672700000002</v>
      </c>
      <c r="U437" s="1">
        <f>VLOOKUP($B437,traits_by_species_Mar2019!$A$2:$T$437,7,FALSE)</f>
        <v>4082.5042050000002</v>
      </c>
      <c r="V437" s="1">
        <f>VLOOKUP($B437,traits_by_species_Mar2019!$A$2:$T$437,8,FALSE)</f>
        <v>3.3681170640000002</v>
      </c>
      <c r="W437" s="1">
        <f>VLOOKUP($B437,traits_by_species_Mar2019!$A$2:$T$437,9,FALSE)</f>
        <v>1.1896248149999999</v>
      </c>
      <c r="X437" s="1">
        <f>VLOOKUP($B437,traits_by_species_Mar2019!$A$2:$T$437,10,FALSE)</f>
        <v>0.96547859999999996</v>
      </c>
      <c r="Y437" s="1">
        <f>VLOOKUP($B437,traits_by_species_Mar2019!$A$2:$T$437,11,FALSE)</f>
        <v>37.080835960000002</v>
      </c>
      <c r="Z437" s="1">
        <f>VLOOKUP($B437,traits_by_species_Mar2019!$A$2:$T$437,12,FALSE)</f>
        <v>15.89355632</v>
      </c>
      <c r="AA437" s="3">
        <f>VLOOKUP($B437,traits_by_species_Mar2019!$A$2:$T$437,13,FALSE)</f>
        <v>58</v>
      </c>
      <c r="AB437" s="1" t="str">
        <f>VLOOKUP($B437,traits_by_species_Mar2019!$A$2:$T$437,14,FALSE)</f>
        <v>Pelagic</v>
      </c>
      <c r="AC437" s="1" t="str">
        <f>VLOOKUP($B437,traits_by_species_Mar2019!$A$2:$T$437,15,FALSE)</f>
        <v>Atlantic bonito</v>
      </c>
      <c r="AD437" s="1">
        <f>VLOOKUP($B437,traits_by_species_Mar2019!$A$2:$T$437,16,FALSE)</f>
        <v>0</v>
      </c>
      <c r="AE437" s="1" t="str">
        <f>VLOOKUP($B437,traits_by_species_Mar2019!$A$2:$T$437,17,FALSE)</f>
        <v>Pelagic</v>
      </c>
      <c r="AF437" s="1" t="str">
        <f>VLOOKUP($B437,traits_by_species_Mar2019!$A$2:$T$437,18,FALSE)</f>
        <v>Perciformes</v>
      </c>
      <c r="AG437" s="1" t="str">
        <f>VLOOKUP($B437,traits_by_species_Mar2019!$A$2:$T$437,19,FALSE)</f>
        <v>Other</v>
      </c>
      <c r="AH437" s="1" t="str">
        <f>VLOOKUP($B437,traits_by_species_Mar2019!$A$2:$T$437,20,FALSE)</f>
        <v>Pelagic</v>
      </c>
      <c r="AI437" s="1">
        <f>IF(ISNA(VLOOKUP($B437,traits_by_species_Mar2019!$A$2:$T$437,13,FALSE)),L437,VLOOKUP($B437,traits_by_species_Mar2019!$A$2:$T$437,13,FALSE))</f>
        <v>58</v>
      </c>
    </row>
    <row r="438" spans="1:35" hidden="1" x14ac:dyDescent="0.25">
      <c r="A438">
        <v>126421</v>
      </c>
      <c r="B438" t="s">
        <v>1370</v>
      </c>
      <c r="C438" t="s">
        <v>169</v>
      </c>
      <c r="D438" t="s">
        <v>19</v>
      </c>
      <c r="E438" t="s">
        <v>20</v>
      </c>
      <c r="F438" t="s">
        <v>21</v>
      </c>
      <c r="G438" t="s">
        <v>71</v>
      </c>
      <c r="H438" t="s">
        <v>72</v>
      </c>
      <c r="I438" t="s">
        <v>1371</v>
      </c>
      <c r="J438" t="s">
        <v>33</v>
      </c>
      <c r="K438" t="s">
        <v>1372</v>
      </c>
      <c r="L438">
        <v>27.5</v>
      </c>
      <c r="M438">
        <v>4.5</v>
      </c>
      <c r="N438">
        <v>5.4000000000000003E-3</v>
      </c>
      <c r="O438">
        <v>3.14</v>
      </c>
      <c r="P438" t="s">
        <v>35</v>
      </c>
      <c r="Q438" t="s">
        <v>27</v>
      </c>
      <c r="R438" t="s">
        <v>1695</v>
      </c>
      <c r="S438" s="1">
        <f>VLOOKUP($B438,traits_by_species_Mar2019!$A$2:$T$437,5,FALSE)</f>
        <v>20.26256051</v>
      </c>
      <c r="T438" s="1">
        <f>VLOOKUP($B438,traits_by_species_Mar2019!$A$2:$T$437,6,FALSE)</f>
        <v>0.40321064099999998</v>
      </c>
      <c r="U438" s="1">
        <f>VLOOKUP($B438,traits_by_species_Mar2019!$A$2:$T$437,7,FALSE)</f>
        <v>62.422384450000003</v>
      </c>
      <c r="V438" s="1">
        <f>VLOOKUP($B438,traits_by_species_Mar2019!$A$2:$T$437,8,FALSE)</f>
        <v>8.3593776260000006</v>
      </c>
      <c r="W438" s="1">
        <f>VLOOKUP($B438,traits_by_species_Mar2019!$A$2:$T$437,9,FALSE)</f>
        <v>2.5500376519999999</v>
      </c>
      <c r="X438" s="1">
        <f>VLOOKUP($B438,traits_by_species_Mar2019!$A$2:$T$437,10,FALSE)</f>
        <v>0.48373830299999998</v>
      </c>
      <c r="Y438" s="1">
        <f>VLOOKUP($B438,traits_by_species_Mar2019!$A$2:$T$437,11,FALSE)</f>
        <v>13.93950038</v>
      </c>
      <c r="Z438" s="1">
        <f>VLOOKUP($B438,traits_by_species_Mar2019!$A$2:$T$437,12,FALSE)</f>
        <v>18.200935680000001</v>
      </c>
      <c r="AA438" s="3">
        <f>VLOOKUP($B438,traits_by_species_Mar2019!$A$2:$T$437,13,FALSE)</f>
        <v>31</v>
      </c>
      <c r="AB438" s="1" t="str">
        <f>VLOOKUP($B438,traits_by_species_Mar2019!$A$2:$T$437,14,FALSE)</f>
        <v>Pelagic</v>
      </c>
      <c r="AC438" s="1" t="str">
        <f>VLOOKUP($B438,traits_by_species_Mar2019!$A$2:$T$437,15,FALSE)</f>
        <v>Pilchard</v>
      </c>
      <c r="AD438" s="1">
        <f>VLOOKUP($B438,traits_by_species_Mar2019!$A$2:$T$437,16,FALSE)</f>
        <v>0</v>
      </c>
      <c r="AE438" s="1" t="str">
        <f>VLOOKUP($B438,traits_by_species_Mar2019!$A$2:$T$437,17,FALSE)</f>
        <v>Pelagic</v>
      </c>
      <c r="AF438" s="1" t="str">
        <f>VLOOKUP($B438,traits_by_species_Mar2019!$A$2:$T$437,18,FALSE)</f>
        <v>Clupeiformes</v>
      </c>
      <c r="AG438" s="1" t="str">
        <f>VLOOKUP($B438,traits_by_species_Mar2019!$A$2:$T$437,19,FALSE)</f>
        <v>Other</v>
      </c>
      <c r="AH438" s="1" t="str">
        <f>VLOOKUP($B438,traits_by_species_Mar2019!$A$2:$T$437,20,FALSE)</f>
        <v>Pelagic</v>
      </c>
      <c r="AI438" s="1">
        <f>IF(ISNA(VLOOKUP($B438,traits_by_species_Mar2019!$A$2:$T$437,13,FALSE)),L438,VLOOKUP($B438,traits_by_species_Mar2019!$A$2:$T$437,13,FALSE))</f>
        <v>31</v>
      </c>
    </row>
    <row r="439" spans="1:35" hidden="1" x14ac:dyDescent="0.25">
      <c r="A439">
        <v>126422</v>
      </c>
      <c r="B439" t="s">
        <v>1373</v>
      </c>
      <c r="C439" t="s">
        <v>1374</v>
      </c>
      <c r="D439" t="s">
        <v>19</v>
      </c>
      <c r="E439" t="s">
        <v>20</v>
      </c>
      <c r="F439" t="s">
        <v>21</v>
      </c>
      <c r="G439" t="s">
        <v>71</v>
      </c>
      <c r="H439" t="s">
        <v>72</v>
      </c>
      <c r="I439" t="s">
        <v>1375</v>
      </c>
      <c r="J439" t="s">
        <v>33</v>
      </c>
      <c r="K439" t="s">
        <v>1376</v>
      </c>
      <c r="L439">
        <v>30</v>
      </c>
      <c r="M439">
        <v>3.85</v>
      </c>
      <c r="N439">
        <v>7.1999999999999998E-3</v>
      </c>
      <c r="O439">
        <v>3.05</v>
      </c>
      <c r="P439" t="s">
        <v>35</v>
      </c>
      <c r="Q439" t="s">
        <v>27</v>
      </c>
      <c r="R439" t="s">
        <v>1695</v>
      </c>
      <c r="S439" s="1">
        <f>VLOOKUP($B439,traits_by_species_Mar2019!$A$2:$T$437,5,FALSE)</f>
        <v>28.45465944</v>
      </c>
      <c r="T439" s="1">
        <f>VLOOKUP($B439,traits_by_species_Mar2019!$A$2:$T$437,6,FALSE)</f>
        <v>0.49353392000000001</v>
      </c>
      <c r="U439" s="1">
        <f>VLOOKUP($B439,traits_by_species_Mar2019!$A$2:$T$437,7,FALSE)</f>
        <v>186.03238139999999</v>
      </c>
      <c r="V439" s="1">
        <f>VLOOKUP($B439,traits_by_species_Mar2019!$A$2:$T$437,8,FALSE)</f>
        <v>6.8941205849999996</v>
      </c>
      <c r="W439" s="1">
        <f>VLOOKUP($B439,traits_by_species_Mar2019!$A$2:$T$437,9,FALSE)</f>
        <v>2.340546266</v>
      </c>
      <c r="X439" s="1">
        <f>VLOOKUP($B439,traits_by_species_Mar2019!$A$2:$T$437,10,FALSE)</f>
        <v>0.77160976000000003</v>
      </c>
      <c r="Y439" s="1">
        <f>VLOOKUP($B439,traits_by_species_Mar2019!$A$2:$T$437,11,FALSE)</f>
        <v>18.70508903</v>
      </c>
      <c r="Z439" s="1">
        <f>VLOOKUP($B439,traits_by_species_Mar2019!$A$2:$T$437,12,FALSE)</f>
        <v>17.385313060000001</v>
      </c>
      <c r="AA439" s="3">
        <f>VLOOKUP($B439,traits_by_species_Mar2019!$A$2:$T$437,13,FALSE)</f>
        <v>34</v>
      </c>
      <c r="AB439" s="1" t="str">
        <f>VLOOKUP($B439,traits_by_species_Mar2019!$A$2:$T$437,14,FALSE)</f>
        <v>Pelagic</v>
      </c>
      <c r="AC439" s="1" t="str">
        <f>VLOOKUP($B439,traits_by_species_Mar2019!$A$2:$T$437,15,FALSE)</f>
        <v>Round sardinella</v>
      </c>
      <c r="AD439" s="1">
        <f>VLOOKUP($B439,traits_by_species_Mar2019!$A$2:$T$437,16,FALSE)</f>
        <v>0</v>
      </c>
      <c r="AE439" s="1" t="str">
        <f>VLOOKUP($B439,traits_by_species_Mar2019!$A$2:$T$437,17,FALSE)</f>
        <v>Pelagic</v>
      </c>
      <c r="AF439" s="1" t="str">
        <f>VLOOKUP($B439,traits_by_species_Mar2019!$A$2:$T$437,18,FALSE)</f>
        <v>Clupeiformes</v>
      </c>
      <c r="AG439" s="1" t="str">
        <f>VLOOKUP($B439,traits_by_species_Mar2019!$A$2:$T$437,19,FALSE)</f>
        <v>Other</v>
      </c>
      <c r="AH439" s="1" t="str">
        <f>VLOOKUP($B439,traits_by_species_Mar2019!$A$2:$T$437,20,FALSE)</f>
        <v>Pelagic</v>
      </c>
      <c r="AI439" s="1">
        <f>IF(ISNA(VLOOKUP($B439,traits_by_species_Mar2019!$A$2:$T$437,13,FALSE)),L439,VLOOKUP($B439,traits_by_species_Mar2019!$A$2:$T$437,13,FALSE))</f>
        <v>34</v>
      </c>
    </row>
    <row r="440" spans="1:35" hidden="1" x14ac:dyDescent="0.25">
      <c r="A440">
        <v>127064</v>
      </c>
      <c r="B440" t="s">
        <v>1377</v>
      </c>
      <c r="C440" t="s">
        <v>51</v>
      </c>
      <c r="D440" t="s">
        <v>19</v>
      </c>
      <c r="E440" t="s">
        <v>20</v>
      </c>
      <c r="F440" t="s">
        <v>21</v>
      </c>
      <c r="G440" t="s">
        <v>30</v>
      </c>
      <c r="H440" t="s">
        <v>248</v>
      </c>
      <c r="I440" t="s">
        <v>1378</v>
      </c>
      <c r="J440" t="s">
        <v>33</v>
      </c>
      <c r="K440" t="s">
        <v>1379</v>
      </c>
      <c r="L440">
        <v>51</v>
      </c>
      <c r="M440">
        <v>2.0099999999999998</v>
      </c>
      <c r="N440">
        <v>1.29E-2</v>
      </c>
      <c r="O440">
        <v>3.06</v>
      </c>
      <c r="P440" t="s">
        <v>35</v>
      </c>
      <c r="Q440" t="s">
        <v>27</v>
      </c>
      <c r="R440" t="s">
        <v>27</v>
      </c>
      <c r="S440" s="1">
        <f>VLOOKUP($B440,traits_by_species_Mar2019!$A$2:$T$437,5,FALSE)</f>
        <v>43.735447299999997</v>
      </c>
      <c r="T440" s="1">
        <f>VLOOKUP($B440,traits_by_species_Mar2019!$A$2:$T$437,6,FALSE)</f>
        <v>0.22910167300000001</v>
      </c>
      <c r="U440" s="1">
        <f>VLOOKUP($B440,traits_by_species_Mar2019!$A$2:$T$437,7,FALSE)</f>
        <v>1292.2566629999999</v>
      </c>
      <c r="V440" s="1">
        <f>VLOOKUP($B440,traits_by_species_Mar2019!$A$2:$T$437,8,FALSE)</f>
        <v>11.948415600000001</v>
      </c>
      <c r="W440" s="1">
        <f>VLOOKUP($B440,traits_by_species_Mar2019!$A$2:$T$437,9,FALSE)</f>
        <v>2.8421624950000002</v>
      </c>
      <c r="X440" s="1">
        <f>VLOOKUP($B440,traits_by_species_Mar2019!$A$2:$T$437,10,FALSE)</f>
        <v>0.43044925499999998</v>
      </c>
      <c r="Y440" s="1">
        <f>VLOOKUP($B440,traits_by_species_Mar2019!$A$2:$T$437,11,FALSE)</f>
        <v>21.728227579999999</v>
      </c>
      <c r="Z440" s="1">
        <f>VLOOKUP($B440,traits_by_species_Mar2019!$A$2:$T$437,12,FALSE)</f>
        <v>21.822402289999999</v>
      </c>
      <c r="AA440" s="3">
        <f>VLOOKUP($B440,traits_by_species_Mar2019!$A$2:$T$437,13,FALSE)</f>
        <v>38</v>
      </c>
      <c r="AB440" s="1" t="str">
        <f>VLOOKUP($B440,traits_by_species_Mar2019!$A$2:$T$437,14,FALSE)</f>
        <v>Benthopelagic</v>
      </c>
      <c r="AC440" s="1" t="str">
        <f>VLOOKUP($B440,traits_by_species_Mar2019!$A$2:$T$437,15,FALSE)</f>
        <v>Salema</v>
      </c>
      <c r="AD440" s="1">
        <f>VLOOKUP($B440,traits_by_species_Mar2019!$A$2:$T$437,16,FALSE)</f>
        <v>0</v>
      </c>
      <c r="AE440" s="1" t="str">
        <f>VLOOKUP($B440,traits_by_species_Mar2019!$A$2:$T$437,17,FALSE)</f>
        <v>Demersal</v>
      </c>
      <c r="AF440" s="1" t="str">
        <f>VLOOKUP($B440,traits_by_species_Mar2019!$A$2:$T$437,18,FALSE)</f>
        <v>Perciformes</v>
      </c>
      <c r="AG440" s="1" t="str">
        <f>VLOOKUP($B440,traits_by_species_Mar2019!$A$2:$T$437,19,FALSE)</f>
        <v>Other</v>
      </c>
      <c r="AH440" s="1" t="str">
        <f>VLOOKUP($B440,traits_by_species_Mar2019!$A$2:$T$437,20,FALSE)</f>
        <v>Other</v>
      </c>
      <c r="AI440" s="1">
        <f>IF(ISNA(VLOOKUP($B440,traits_by_species_Mar2019!$A$2:$T$437,13,FALSE)),L440,VLOOKUP($B440,traits_by_species_Mar2019!$A$2:$T$437,13,FALSE))</f>
        <v>38</v>
      </c>
    </row>
    <row r="441" spans="1:35" hidden="1" x14ac:dyDescent="0.25">
      <c r="A441">
        <v>126833</v>
      </c>
      <c r="B441" t="s">
        <v>1380</v>
      </c>
      <c r="C441" t="s">
        <v>1381</v>
      </c>
      <c r="D441" t="s">
        <v>19</v>
      </c>
      <c r="E441" t="s">
        <v>20</v>
      </c>
      <c r="F441" t="s">
        <v>21</v>
      </c>
      <c r="G441" t="s">
        <v>30</v>
      </c>
      <c r="H441" t="s">
        <v>318</v>
      </c>
      <c r="I441" t="s">
        <v>1382</v>
      </c>
      <c r="J441" t="s">
        <v>33</v>
      </c>
      <c r="K441" t="s">
        <v>1383</v>
      </c>
      <c r="L441">
        <v>51</v>
      </c>
      <c r="M441">
        <v>1.94</v>
      </c>
      <c r="N441">
        <v>1.9949999999999999E-2</v>
      </c>
      <c r="O441">
        <v>3.01</v>
      </c>
      <c r="P441" t="s">
        <v>210</v>
      </c>
      <c r="Q441" t="s">
        <v>27</v>
      </c>
      <c r="R441" t="s">
        <v>1695</v>
      </c>
      <c r="S441" s="1">
        <f>VLOOKUP($B441,traits_by_species_Mar2019!$A$2:$T$437,5,FALSE)</f>
        <v>47.327024809999998</v>
      </c>
      <c r="T441" s="1">
        <f>VLOOKUP($B441,traits_by_species_Mar2019!$A$2:$T$437,6,FALSE)</f>
        <v>0.28470677500000002</v>
      </c>
      <c r="U441" s="1">
        <f>VLOOKUP($B441,traits_by_species_Mar2019!$A$2:$T$437,7,FALSE)</f>
        <v>1346.301138</v>
      </c>
      <c r="V441" s="1">
        <f>VLOOKUP($B441,traits_by_species_Mar2019!$A$2:$T$437,8,FALSE)</f>
        <v>10.7038666</v>
      </c>
      <c r="W441" s="1">
        <f>VLOOKUP($B441,traits_by_species_Mar2019!$A$2:$T$437,9,FALSE)</f>
        <v>2.7045650779999999</v>
      </c>
      <c r="X441" s="1">
        <f>VLOOKUP($B441,traits_by_species_Mar2019!$A$2:$T$437,10,FALSE)</f>
        <v>0.47657416699999999</v>
      </c>
      <c r="Y441" s="1">
        <f>VLOOKUP($B441,traits_by_species_Mar2019!$A$2:$T$437,11,FALSE)</f>
        <v>26.121456729999998</v>
      </c>
      <c r="Z441" s="1">
        <f>VLOOKUP($B441,traits_by_species_Mar2019!$A$2:$T$437,12,FALSE)</f>
        <v>15.875818150000001</v>
      </c>
      <c r="AA441" s="3">
        <f>VLOOKUP($B441,traits_by_species_Mar2019!$A$2:$T$437,13,FALSE)</f>
        <v>58</v>
      </c>
      <c r="AB441" s="1" t="str">
        <f>VLOOKUP($B441,traits_by_species_Mar2019!$A$2:$T$437,14,FALSE)</f>
        <v>Pelagic</v>
      </c>
      <c r="AC441" s="1" t="str">
        <f>VLOOKUP($B441,traits_by_species_Mar2019!$A$2:$T$437,15,FALSE)</f>
        <v>Cornish blackfish</v>
      </c>
      <c r="AD441" s="1">
        <f>VLOOKUP($B441,traits_by_species_Mar2019!$A$2:$T$437,16,FALSE)</f>
        <v>0</v>
      </c>
      <c r="AE441" s="1" t="str">
        <f>VLOOKUP($B441,traits_by_species_Mar2019!$A$2:$T$437,17,FALSE)</f>
        <v>Pelagic</v>
      </c>
      <c r="AF441" s="1" t="str">
        <f>VLOOKUP($B441,traits_by_species_Mar2019!$A$2:$T$437,18,FALSE)</f>
        <v>Perciformes</v>
      </c>
      <c r="AG441" s="1" t="str">
        <f>VLOOKUP($B441,traits_by_species_Mar2019!$A$2:$T$437,19,FALSE)</f>
        <v>Other</v>
      </c>
      <c r="AH441" s="1" t="str">
        <f>VLOOKUP($B441,traits_by_species_Mar2019!$A$2:$T$437,20,FALSE)</f>
        <v>Pelagic</v>
      </c>
      <c r="AI441" s="1">
        <f>IF(ISNA(VLOOKUP($B441,traits_by_species_Mar2019!$A$2:$T$437,13,FALSE)),L441,VLOOKUP($B441,traits_by_species_Mar2019!$A$2:$T$437,13,FALSE))</f>
        <v>58</v>
      </c>
    </row>
    <row r="442" spans="1:35" hidden="1" x14ac:dyDescent="0.25">
      <c r="A442">
        <v>126834</v>
      </c>
      <c r="B442" t="s">
        <v>1384</v>
      </c>
      <c r="C442" t="s">
        <v>1385</v>
      </c>
      <c r="D442" t="s">
        <v>19</v>
      </c>
      <c r="E442" t="s">
        <v>20</v>
      </c>
      <c r="F442" t="s">
        <v>21</v>
      </c>
      <c r="G442" t="s">
        <v>30</v>
      </c>
      <c r="H442" t="s">
        <v>318</v>
      </c>
      <c r="I442" t="s">
        <v>1382</v>
      </c>
      <c r="J442" t="s">
        <v>33</v>
      </c>
      <c r="K442" t="s">
        <v>1386</v>
      </c>
      <c r="L442">
        <v>100</v>
      </c>
      <c r="M442">
        <v>2.17</v>
      </c>
      <c r="N442">
        <v>1.9949999999999999E-2</v>
      </c>
      <c r="O442">
        <v>3.01</v>
      </c>
      <c r="P442" t="s">
        <v>210</v>
      </c>
      <c r="Q442" t="s">
        <v>27</v>
      </c>
      <c r="R442" t="s">
        <v>1682</v>
      </c>
      <c r="S442" s="1">
        <f>VLOOKUP($B442,traits_by_species_Mar2019!$A$2:$T$437,5,FALSE)</f>
        <v>47.327024809999998</v>
      </c>
      <c r="T442" s="1">
        <f>VLOOKUP($B442,traits_by_species_Mar2019!$A$2:$T$437,6,FALSE)</f>
        <v>0.28470677500000002</v>
      </c>
      <c r="U442" s="1">
        <f>VLOOKUP($B442,traits_by_species_Mar2019!$A$2:$T$437,7,FALSE)</f>
        <v>1346.301138</v>
      </c>
      <c r="V442" s="1">
        <f>VLOOKUP($B442,traits_by_species_Mar2019!$A$2:$T$437,8,FALSE)</f>
        <v>10.7038666</v>
      </c>
      <c r="W442" s="1">
        <f>VLOOKUP($B442,traits_by_species_Mar2019!$A$2:$T$437,9,FALSE)</f>
        <v>2.7045650779999999</v>
      </c>
      <c r="X442" s="1">
        <f>VLOOKUP($B442,traits_by_species_Mar2019!$A$2:$T$437,10,FALSE)</f>
        <v>0.47657416699999999</v>
      </c>
      <c r="Y442" s="1">
        <f>VLOOKUP($B442,traits_by_species_Mar2019!$A$2:$T$437,11,FALSE)</f>
        <v>26.121456729999998</v>
      </c>
      <c r="Z442" s="1">
        <f>VLOOKUP($B442,traits_by_species_Mar2019!$A$2:$T$437,12,FALSE)</f>
        <v>15.875818150000001</v>
      </c>
      <c r="AA442" s="3">
        <f>VLOOKUP($B442,traits_by_species_Mar2019!$A$2:$T$437,13,FALSE)</f>
        <v>10</v>
      </c>
      <c r="AB442" s="1" t="str">
        <f>VLOOKUP($B442,traits_by_species_Mar2019!$A$2:$T$437,14,FALSE)</f>
        <v>Benthopelagic</v>
      </c>
      <c r="AC442" s="1" t="str">
        <f>VLOOKUP($B442,traits_by_species_Mar2019!$A$2:$T$437,15,FALSE)</f>
        <v>Imperial blackfish</v>
      </c>
      <c r="AD442" s="1">
        <f>VLOOKUP($B442,traits_by_species_Mar2019!$A$2:$T$437,16,FALSE)</f>
        <v>0</v>
      </c>
      <c r="AE442" s="1" t="s">
        <v>1695</v>
      </c>
      <c r="AF442" s="1" t="str">
        <f>VLOOKUP($B442,traits_by_species_Mar2019!$A$2:$T$437,18,FALSE)</f>
        <v>Perciformes</v>
      </c>
      <c r="AG442" s="1" t="str">
        <f>VLOOKUP($B442,traits_by_species_Mar2019!$A$2:$T$437,19,FALSE)</f>
        <v>Other</v>
      </c>
      <c r="AH442" s="1" t="str">
        <f>VLOOKUP($B442,traits_by_species_Mar2019!$A$2:$T$437,20,FALSE)</f>
        <v>Demersal</v>
      </c>
      <c r="AI442" s="1">
        <f>IF(ISNA(VLOOKUP($B442,traits_by_species_Mar2019!$A$2:$T$437,13,FALSE)),L442,VLOOKUP($B442,traits_by_species_Mar2019!$A$2:$T$437,13,FALSE))</f>
        <v>10</v>
      </c>
    </row>
    <row r="443" spans="1:35" hidden="1" x14ac:dyDescent="0.25">
      <c r="A443">
        <v>151174</v>
      </c>
      <c r="B443" t="s">
        <v>1387</v>
      </c>
      <c r="C443" t="s">
        <v>197</v>
      </c>
      <c r="D443" t="s">
        <v>19</v>
      </c>
      <c r="E443" t="s">
        <v>20</v>
      </c>
      <c r="F443" t="s">
        <v>21</v>
      </c>
      <c r="G443" t="s">
        <v>30</v>
      </c>
      <c r="H443" t="s">
        <v>189</v>
      </c>
      <c r="I443" t="s">
        <v>1388</v>
      </c>
      <c r="J443" t="s">
        <v>33</v>
      </c>
      <c r="K443" t="s">
        <v>1389</v>
      </c>
      <c r="L443">
        <v>64</v>
      </c>
      <c r="M443">
        <v>2.13</v>
      </c>
      <c r="N443">
        <v>4.1999999999999997E-3</v>
      </c>
      <c r="O443">
        <v>3.27</v>
      </c>
      <c r="P443" t="s">
        <v>35</v>
      </c>
      <c r="Q443" t="s">
        <v>27</v>
      </c>
      <c r="R443" t="s">
        <v>1695</v>
      </c>
      <c r="S443" s="1">
        <f>VLOOKUP($B443,traits_by_species_Mar2019!$A$2:$T$437,5,FALSE)</f>
        <v>48.241114719999999</v>
      </c>
      <c r="T443" s="1">
        <f>VLOOKUP($B443,traits_by_species_Mar2019!$A$2:$T$437,6,FALSE)</f>
        <v>0.34335552200000002</v>
      </c>
      <c r="U443" s="1">
        <f>VLOOKUP($B443,traits_by_species_Mar2019!$A$2:$T$437,7,FALSE)</f>
        <v>1179.2351349999999</v>
      </c>
      <c r="V443" s="1">
        <f>VLOOKUP($B443,traits_by_species_Mar2019!$A$2:$T$437,8,FALSE)</f>
        <v>9.2210097879999999</v>
      </c>
      <c r="W443" s="1">
        <f>VLOOKUP($B443,traits_by_species_Mar2019!$A$2:$T$437,9,FALSE)</f>
        <v>2.51861829</v>
      </c>
      <c r="X443" s="1">
        <f>VLOOKUP($B443,traits_by_species_Mar2019!$A$2:$T$437,10,FALSE)</f>
        <v>0.474276751</v>
      </c>
      <c r="Y443" s="1">
        <f>VLOOKUP($B443,traits_by_species_Mar2019!$A$2:$T$437,11,FALSE)</f>
        <v>29.136858700000001</v>
      </c>
      <c r="Z443" s="1">
        <f>VLOOKUP($B443,traits_by_species_Mar2019!$A$2:$T$437,12,FALSE)</f>
        <v>17.791860960000001</v>
      </c>
      <c r="AA443" s="3">
        <f>VLOOKUP($B443,traits_by_species_Mar2019!$A$2:$T$437,13,FALSE)</f>
        <v>42</v>
      </c>
      <c r="AB443" s="1" t="str">
        <f>VLOOKUP($B443,traits_by_species_Mar2019!$A$2:$T$437,14,FALSE)</f>
        <v>Pelagic</v>
      </c>
      <c r="AC443" s="1" t="str">
        <f>VLOOKUP($B443,traits_by_species_Mar2019!$A$2:$T$437,15,FALSE)</f>
        <v>Atlantic chub mackerel</v>
      </c>
      <c r="AD443" s="1">
        <f>VLOOKUP($B443,traits_by_species_Mar2019!$A$2:$T$437,16,FALSE)</f>
        <v>0</v>
      </c>
      <c r="AE443" s="1" t="str">
        <f>VLOOKUP($B443,traits_by_species_Mar2019!$A$2:$T$437,17,FALSE)</f>
        <v>Pelagic</v>
      </c>
      <c r="AF443" s="1" t="str">
        <f>VLOOKUP($B443,traits_by_species_Mar2019!$A$2:$T$437,18,FALSE)</f>
        <v>Perciformes</v>
      </c>
      <c r="AG443" s="1" t="str">
        <f>VLOOKUP($B443,traits_by_species_Mar2019!$A$2:$T$437,19,FALSE)</f>
        <v>Other</v>
      </c>
      <c r="AH443" s="1" t="str">
        <f>VLOOKUP($B443,traits_by_species_Mar2019!$A$2:$T$437,20,FALSE)</f>
        <v>Pelagic</v>
      </c>
      <c r="AI443" s="1">
        <f>IF(ISNA(VLOOKUP($B443,traits_by_species_Mar2019!$A$2:$T$437,13,FALSE)),L443,VLOOKUP($B443,traits_by_species_Mar2019!$A$2:$T$437,13,FALSE))</f>
        <v>42</v>
      </c>
    </row>
    <row r="444" spans="1:35" hidden="1" x14ac:dyDescent="0.25">
      <c r="A444">
        <v>127023</v>
      </c>
      <c r="B444" t="s">
        <v>1390</v>
      </c>
      <c r="C444" t="s">
        <v>37</v>
      </c>
      <c r="D444" t="s">
        <v>19</v>
      </c>
      <c r="E444" t="s">
        <v>20</v>
      </c>
      <c r="F444" t="s">
        <v>21</v>
      </c>
      <c r="G444" t="s">
        <v>30</v>
      </c>
      <c r="H444" t="s">
        <v>189</v>
      </c>
      <c r="I444" t="s">
        <v>1388</v>
      </c>
      <c r="J444" t="s">
        <v>33</v>
      </c>
      <c r="K444" t="s">
        <v>1391</v>
      </c>
      <c r="L444">
        <v>60</v>
      </c>
      <c r="M444">
        <v>2.1</v>
      </c>
      <c r="N444">
        <v>5.4999999999999997E-3</v>
      </c>
      <c r="O444">
        <v>3.13</v>
      </c>
      <c r="P444" t="s">
        <v>35</v>
      </c>
      <c r="Q444" t="s">
        <v>27</v>
      </c>
      <c r="R444" t="s">
        <v>1695</v>
      </c>
      <c r="S444" s="1">
        <f>VLOOKUP($B444,traits_by_species_Mar2019!$A$2:$T$437,5,FALSE)</f>
        <v>41.247736000000003</v>
      </c>
      <c r="T444" s="1">
        <f>VLOOKUP($B444,traits_by_species_Mar2019!$A$2:$T$437,6,FALSE)</f>
        <v>0.34513766299999998</v>
      </c>
      <c r="U444" s="1">
        <f>VLOOKUP($B444,traits_by_species_Mar2019!$A$2:$T$437,7,FALSE)</f>
        <v>624.36989000000005</v>
      </c>
      <c r="V444" s="1">
        <f>VLOOKUP($B444,traits_by_species_Mar2019!$A$2:$T$437,8,FALSE)</f>
        <v>13.811959460000001</v>
      </c>
      <c r="W444" s="1">
        <f>VLOOKUP($B444,traits_by_species_Mar2019!$A$2:$T$437,9,FALSE)</f>
        <v>3.0309770340000002</v>
      </c>
      <c r="X444" s="1">
        <f>VLOOKUP($B444,traits_by_species_Mar2019!$A$2:$T$437,10,FALSE)</f>
        <v>0.28765947800000002</v>
      </c>
      <c r="Y444" s="1">
        <f>VLOOKUP($B444,traits_by_species_Mar2019!$A$2:$T$437,11,FALSE)</f>
        <v>28.866841780000001</v>
      </c>
      <c r="Z444" s="1">
        <f>VLOOKUP($B444,traits_by_species_Mar2019!$A$2:$T$437,12,FALSE)</f>
        <v>11.49772214</v>
      </c>
      <c r="AA444" s="3">
        <f>VLOOKUP($B444,traits_by_species_Mar2019!$A$2:$T$437,13,FALSE)</f>
        <v>56</v>
      </c>
      <c r="AB444" s="1" t="str">
        <f>VLOOKUP($B444,traits_by_species_Mar2019!$A$2:$T$437,14,FALSE)</f>
        <v>Pelagic</v>
      </c>
      <c r="AC444" s="1" t="str">
        <f>VLOOKUP($B444,traits_by_species_Mar2019!$A$2:$T$437,15,FALSE)</f>
        <v>Mackerel</v>
      </c>
      <c r="AD444" s="1">
        <f>VLOOKUP($B444,traits_by_species_Mar2019!$A$2:$T$437,16,FALSE)</f>
        <v>0</v>
      </c>
      <c r="AE444" s="1" t="str">
        <f>VLOOKUP($B444,traits_by_species_Mar2019!$A$2:$T$437,17,FALSE)</f>
        <v>Pelagic</v>
      </c>
      <c r="AF444" s="1" t="str">
        <f>VLOOKUP($B444,traits_by_species_Mar2019!$A$2:$T$437,18,FALSE)</f>
        <v>Perciformes</v>
      </c>
      <c r="AG444" s="1" t="str">
        <f>VLOOKUP($B444,traits_by_species_Mar2019!$A$2:$T$437,19,FALSE)</f>
        <v>Other</v>
      </c>
      <c r="AH444" s="1" t="str">
        <f>VLOOKUP($B444,traits_by_species_Mar2019!$A$2:$T$437,20,FALSE)</f>
        <v>Pelagic</v>
      </c>
      <c r="AI444" s="1">
        <f>IF(ISNA(VLOOKUP($B444,traits_by_species_Mar2019!$A$2:$T$437,13,FALSE)),L444,VLOOKUP($B444,traits_by_species_Mar2019!$A$2:$T$437,13,FALSE))</f>
        <v>56</v>
      </c>
    </row>
    <row r="445" spans="1:35" hidden="1" x14ac:dyDescent="0.25">
      <c r="A445">
        <v>236461</v>
      </c>
      <c r="B445" t="s">
        <v>1392</v>
      </c>
      <c r="C445" t="s">
        <v>169</v>
      </c>
      <c r="D445" t="s">
        <v>19</v>
      </c>
      <c r="E445" t="s">
        <v>20</v>
      </c>
      <c r="F445" t="s">
        <v>21</v>
      </c>
      <c r="G445" t="s">
        <v>213</v>
      </c>
      <c r="H445" t="s">
        <v>1393</v>
      </c>
      <c r="I445" t="s">
        <v>1394</v>
      </c>
      <c r="J445" t="s">
        <v>33</v>
      </c>
      <c r="K445" t="s">
        <v>1395</v>
      </c>
      <c r="L445">
        <v>50</v>
      </c>
      <c r="M445">
        <v>4.38</v>
      </c>
      <c r="N445">
        <v>1.5E-3</v>
      </c>
      <c r="O445">
        <v>3.1930000000000001</v>
      </c>
      <c r="P445" t="s">
        <v>35</v>
      </c>
      <c r="Q445" t="s">
        <v>27</v>
      </c>
      <c r="R445" t="s">
        <v>1695</v>
      </c>
      <c r="S445" s="1">
        <f>VLOOKUP($B445,traits_by_species_Mar2019!$A$2:$T$437,5,FALSE)</f>
        <v>30.293454740000001</v>
      </c>
      <c r="T445" s="1">
        <f>VLOOKUP($B445,traits_by_species_Mar2019!$A$2:$T$437,6,FALSE)</f>
        <v>0.647007675</v>
      </c>
      <c r="U445" s="1">
        <f>VLOOKUP($B445,traits_by_species_Mar2019!$A$2:$T$437,7,FALSE)</f>
        <v>176.44581199999999</v>
      </c>
      <c r="V445" s="1">
        <f>VLOOKUP($B445,traits_by_species_Mar2019!$A$2:$T$437,8,FALSE)</f>
        <v>4.4494950769999999</v>
      </c>
      <c r="W445" s="1">
        <f>VLOOKUP($B445,traits_by_species_Mar2019!$A$2:$T$437,9,FALSE)</f>
        <v>1.379356923</v>
      </c>
      <c r="X445" s="1">
        <f>VLOOKUP($B445,traits_by_species_Mar2019!$A$2:$T$437,10,FALSE)</f>
        <v>1.1134050419999999</v>
      </c>
      <c r="Y445" s="1">
        <f>VLOOKUP($B445,traits_by_species_Mar2019!$A$2:$T$437,11,FALSE)</f>
        <v>17.618269990000002</v>
      </c>
      <c r="Z445" s="1">
        <f>VLOOKUP($B445,traits_by_species_Mar2019!$A$2:$T$437,12,FALSE)</f>
        <v>18.795587350000002</v>
      </c>
      <c r="AA445" s="3">
        <f>VLOOKUP($B445,traits_by_species_Mar2019!$A$2:$T$437,13,FALSE)</f>
        <v>37</v>
      </c>
      <c r="AB445" s="1" t="str">
        <f>VLOOKUP($B445,traits_by_species_Mar2019!$A$2:$T$437,14,FALSE)</f>
        <v>Pelagic</v>
      </c>
      <c r="AC445" s="1" t="str">
        <f>VLOOKUP($B445,traits_by_species_Mar2019!$A$2:$T$437,15,FALSE)</f>
        <v>Atlantic saury</v>
      </c>
      <c r="AD445" s="1">
        <f>VLOOKUP($B445,traits_by_species_Mar2019!$A$2:$T$437,16,FALSE)</f>
        <v>0</v>
      </c>
      <c r="AE445" s="1" t="str">
        <f>VLOOKUP($B445,traits_by_species_Mar2019!$A$2:$T$437,17,FALSE)</f>
        <v>Pelagic</v>
      </c>
      <c r="AF445" s="1" t="str">
        <f>VLOOKUP($B445,traits_by_species_Mar2019!$A$2:$T$437,18,FALSE)</f>
        <v>Beloniformes</v>
      </c>
      <c r="AG445" s="1" t="str">
        <f>VLOOKUP($B445,traits_by_species_Mar2019!$A$2:$T$437,19,FALSE)</f>
        <v>Other</v>
      </c>
      <c r="AH445" s="1" t="str">
        <f>VLOOKUP($B445,traits_by_species_Mar2019!$A$2:$T$437,20,FALSE)</f>
        <v>Pelagic</v>
      </c>
      <c r="AI445" s="1">
        <f>IF(ISNA(VLOOKUP($B445,traits_by_species_Mar2019!$A$2:$T$437,13,FALSE)),L445,VLOOKUP($B445,traits_by_species_Mar2019!$A$2:$T$437,13,FALSE))</f>
        <v>37</v>
      </c>
    </row>
    <row r="446" spans="1:35" hidden="1" x14ac:dyDescent="0.25">
      <c r="A446">
        <v>127149</v>
      </c>
      <c r="B446" t="s">
        <v>1396</v>
      </c>
      <c r="C446" t="s">
        <v>51</v>
      </c>
      <c r="D446" t="s">
        <v>19</v>
      </c>
      <c r="E446" t="s">
        <v>20</v>
      </c>
      <c r="F446" t="s">
        <v>21</v>
      </c>
      <c r="G446" t="s">
        <v>163</v>
      </c>
      <c r="H446" t="s">
        <v>846</v>
      </c>
      <c r="I446" t="s">
        <v>1397</v>
      </c>
      <c r="J446" t="s">
        <v>33</v>
      </c>
      <c r="K446" t="s">
        <v>1398</v>
      </c>
      <c r="L446">
        <v>100</v>
      </c>
      <c r="M446">
        <v>2</v>
      </c>
      <c r="N446">
        <v>1.0999999999999999E-2</v>
      </c>
      <c r="O446">
        <v>3.1</v>
      </c>
      <c r="P446" t="s">
        <v>35</v>
      </c>
      <c r="Q446" t="s">
        <v>73</v>
      </c>
      <c r="R446" t="s">
        <v>1682</v>
      </c>
      <c r="S446" s="1">
        <f>VLOOKUP($B446,traits_by_species_Mar2019!$A$2:$T$437,5,FALSE)</f>
        <v>55.799139490000002</v>
      </c>
      <c r="T446" s="1">
        <f>VLOOKUP($B446,traits_by_species_Mar2019!$A$2:$T$437,6,FALSE)</f>
        <v>0.26224992200000002</v>
      </c>
      <c r="U446" s="1">
        <f>VLOOKUP($B446,traits_by_species_Mar2019!$A$2:$T$437,7,FALSE)</f>
        <v>2959.7376300000001</v>
      </c>
      <c r="V446" s="1">
        <f>VLOOKUP($B446,traits_by_species_Mar2019!$A$2:$T$437,8,FALSE)</f>
        <v>15.64997185</v>
      </c>
      <c r="W446" s="1">
        <f>VLOOKUP($B446,traits_by_species_Mar2019!$A$2:$T$437,9,FALSE)</f>
        <v>2.6985140090000002</v>
      </c>
      <c r="X446" s="1">
        <f>VLOOKUP($B446,traits_by_species_Mar2019!$A$2:$T$437,10,FALSE)</f>
        <v>0.34854149499999998</v>
      </c>
      <c r="Y446" s="1">
        <f>VLOOKUP($B446,traits_by_species_Mar2019!$A$2:$T$437,11,FALSE)</f>
        <v>26.306569069999998</v>
      </c>
      <c r="Z446" s="1">
        <f>VLOOKUP($B446,traits_by_species_Mar2019!$A$2:$T$437,12,FALSE)</f>
        <v>13.62985701</v>
      </c>
      <c r="AA446" s="3">
        <f>VLOOKUP($B446,traits_by_species_Mar2019!$A$2:$T$437,13,FALSE)</f>
        <v>88</v>
      </c>
      <c r="AB446" s="1" t="str">
        <f>VLOOKUP($B446,traits_by_species_Mar2019!$A$2:$T$437,14,FALSE)</f>
        <v>Demersal</v>
      </c>
      <c r="AC446" s="1" t="str">
        <f>VLOOKUP($B446,traits_by_species_Mar2019!$A$2:$T$437,15,FALSE)</f>
        <v>Turbot</v>
      </c>
      <c r="AD446" s="1" t="str">
        <f>VLOOKUP($B446,traits_by_species_Mar2019!$A$2:$T$437,16,FALSE)</f>
        <v>Demersal</v>
      </c>
      <c r="AE446" s="1" t="str">
        <f>VLOOKUP($B446,traits_by_species_Mar2019!$A$2:$T$437,17,FALSE)</f>
        <v>Demersal</v>
      </c>
      <c r="AF446" s="1" t="str">
        <f>VLOOKUP($B446,traits_by_species_Mar2019!$A$2:$T$437,18,FALSE)</f>
        <v>Pleuronectiformes</v>
      </c>
      <c r="AG446" s="1" t="str">
        <f>VLOOKUP($B446,traits_by_species_Mar2019!$A$2:$T$437,19,FALSE)</f>
        <v>Pleuronectiformes</v>
      </c>
      <c r="AH446" s="1" t="str">
        <f>VLOOKUP($B446,traits_by_species_Mar2019!$A$2:$T$437,20,FALSE)</f>
        <v>Demersal</v>
      </c>
      <c r="AI446" s="1">
        <f>IF(ISNA(VLOOKUP($B446,traits_by_species_Mar2019!$A$2:$T$437,13,FALSE)),L446,VLOOKUP($B446,traits_by_species_Mar2019!$A$2:$T$437,13,FALSE))</f>
        <v>88</v>
      </c>
    </row>
    <row r="447" spans="1:35" hidden="1" x14ac:dyDescent="0.25">
      <c r="A447">
        <v>127150</v>
      </c>
      <c r="B447" t="s">
        <v>1399</v>
      </c>
      <c r="C447" t="s">
        <v>51</v>
      </c>
      <c r="D447" t="s">
        <v>19</v>
      </c>
      <c r="E447" t="s">
        <v>20</v>
      </c>
      <c r="F447" t="s">
        <v>21</v>
      </c>
      <c r="G447" t="s">
        <v>163</v>
      </c>
      <c r="H447" t="s">
        <v>846</v>
      </c>
      <c r="I447" t="s">
        <v>1397</v>
      </c>
      <c r="J447" t="s">
        <v>33</v>
      </c>
      <c r="K447" t="s">
        <v>1400</v>
      </c>
      <c r="L447">
        <v>75</v>
      </c>
      <c r="M447">
        <v>2</v>
      </c>
      <c r="N447">
        <v>1.38E-2</v>
      </c>
      <c r="O447">
        <v>3.01</v>
      </c>
      <c r="P447" t="s">
        <v>35</v>
      </c>
      <c r="Q447" t="s">
        <v>73</v>
      </c>
      <c r="R447" t="s">
        <v>1682</v>
      </c>
      <c r="S447" s="1">
        <f>VLOOKUP($B447,traits_by_species_Mar2019!$A$2:$T$437,5,FALSE)</f>
        <v>43.183789330000003</v>
      </c>
      <c r="T447" s="1">
        <f>VLOOKUP($B447,traits_by_species_Mar2019!$A$2:$T$437,6,FALSE)</f>
        <v>0.43471051199999999</v>
      </c>
      <c r="U447" s="1">
        <f>VLOOKUP($B447,traits_by_species_Mar2019!$A$2:$T$437,7,FALSE)</f>
        <v>978.12371870000004</v>
      </c>
      <c r="V447" s="1">
        <f>VLOOKUP($B447,traits_by_species_Mar2019!$A$2:$T$437,8,FALSE)</f>
        <v>7.2391455169999999</v>
      </c>
      <c r="W447" s="1">
        <f>VLOOKUP($B447,traits_by_species_Mar2019!$A$2:$T$437,9,FALSE)</f>
        <v>1.4254590899999999</v>
      </c>
      <c r="X447" s="1">
        <f>VLOOKUP($B447,traits_by_species_Mar2019!$A$2:$T$437,10,FALSE)</f>
        <v>0.67609599799999998</v>
      </c>
      <c r="Y447" s="1">
        <f>VLOOKUP($B447,traits_by_species_Mar2019!$A$2:$T$437,11,FALSE)</f>
        <v>19.300906340000001</v>
      </c>
      <c r="Z447" s="1">
        <f>VLOOKUP($B447,traits_by_species_Mar2019!$A$2:$T$437,12,FALSE)</f>
        <v>18.70018275</v>
      </c>
      <c r="AA447" s="3">
        <f>VLOOKUP($B447,traits_by_species_Mar2019!$A$2:$T$437,13,FALSE)</f>
        <v>65</v>
      </c>
      <c r="AB447" s="1" t="str">
        <f>VLOOKUP($B447,traits_by_species_Mar2019!$A$2:$T$437,14,FALSE)</f>
        <v>Demersal</v>
      </c>
      <c r="AC447" s="1" t="str">
        <f>VLOOKUP($B447,traits_by_species_Mar2019!$A$2:$T$437,15,FALSE)</f>
        <v>Brill</v>
      </c>
      <c r="AD447" s="1" t="str">
        <f>VLOOKUP($B447,traits_by_species_Mar2019!$A$2:$T$437,16,FALSE)</f>
        <v>Demersal</v>
      </c>
      <c r="AE447" s="1" t="str">
        <f>VLOOKUP($B447,traits_by_species_Mar2019!$A$2:$T$437,17,FALSE)</f>
        <v>Demersal</v>
      </c>
      <c r="AF447" s="1" t="str">
        <f>VLOOKUP($B447,traits_by_species_Mar2019!$A$2:$T$437,18,FALSE)</f>
        <v>Pleuronectiformes</v>
      </c>
      <c r="AG447" s="1" t="str">
        <f>VLOOKUP($B447,traits_by_species_Mar2019!$A$2:$T$437,19,FALSE)</f>
        <v>Pleuronectiformes</v>
      </c>
      <c r="AH447" s="1" t="str">
        <f>VLOOKUP($B447,traits_by_species_Mar2019!$A$2:$T$437,20,FALSE)</f>
        <v>Demersal</v>
      </c>
      <c r="AI447" s="1">
        <f>IF(ISNA(VLOOKUP($B447,traits_by_species_Mar2019!$A$2:$T$437,13,FALSE)),L447,VLOOKUP($B447,traits_by_species_Mar2019!$A$2:$T$437,13,FALSE))</f>
        <v>65</v>
      </c>
    </row>
    <row r="448" spans="1:35" hidden="1" x14ac:dyDescent="0.25">
      <c r="A448">
        <v>126171</v>
      </c>
      <c r="B448" t="s">
        <v>1401</v>
      </c>
      <c r="C448" t="s">
        <v>37</v>
      </c>
      <c r="D448" t="s">
        <v>19</v>
      </c>
      <c r="E448" t="s">
        <v>20</v>
      </c>
      <c r="F448" t="s">
        <v>21</v>
      </c>
      <c r="G448" t="s">
        <v>52</v>
      </c>
      <c r="H448" t="s">
        <v>1283</v>
      </c>
      <c r="I448" t="s">
        <v>1401</v>
      </c>
      <c r="J448" t="s">
        <v>24</v>
      </c>
      <c r="K448" t="s">
        <v>25</v>
      </c>
      <c r="L448">
        <v>50</v>
      </c>
      <c r="M448">
        <v>0</v>
      </c>
      <c r="N448">
        <v>1.4653090000000001E-2</v>
      </c>
      <c r="O448">
        <v>3.0779999999999998</v>
      </c>
      <c r="P448" t="s">
        <v>61</v>
      </c>
      <c r="Q448" t="s">
        <v>27</v>
      </c>
      <c r="R448" t="s">
        <v>1682</v>
      </c>
      <c r="S448" s="1">
        <f>VLOOKUP($B448,traits_by_species_Mar2019!$A$2:$T$437,5,FALSE)</f>
        <v>24.97865234</v>
      </c>
      <c r="T448" s="1">
        <f>VLOOKUP($B448,traits_by_species_Mar2019!$A$2:$T$437,6,FALSE)</f>
        <v>2.028049158</v>
      </c>
      <c r="U448" s="1">
        <f>VLOOKUP($B448,traits_by_species_Mar2019!$A$2:$T$437,7,FALSE)</f>
        <v>411.04156870000003</v>
      </c>
      <c r="V448" s="1">
        <f>VLOOKUP($B448,traits_by_species_Mar2019!$A$2:$T$437,8,FALSE)</f>
        <v>5.8786442240000003</v>
      </c>
      <c r="W448" s="1">
        <f>VLOOKUP($B448,traits_by_species_Mar2019!$A$2:$T$437,9,FALSE)</f>
        <v>1.137615738</v>
      </c>
      <c r="X448" s="1">
        <f>VLOOKUP($B448,traits_by_species_Mar2019!$A$2:$T$437,10,FALSE)</f>
        <v>1.627238776</v>
      </c>
      <c r="Y448" s="1">
        <f>VLOOKUP($B448,traits_by_species_Mar2019!$A$2:$T$437,11,FALSE)</f>
        <v>20.982528840000001</v>
      </c>
      <c r="Z448" s="1">
        <f>VLOOKUP($B448,traits_by_species_Mar2019!$A$2:$T$437,12,FALSE)</f>
        <v>25.320883500000001</v>
      </c>
      <c r="AA448" s="3">
        <f>VLOOKUP($B448,traits_by_species_Mar2019!$A$2:$T$437,13,FALSE)</f>
        <v>41</v>
      </c>
      <c r="AB448" s="1" t="str">
        <f>VLOOKUP($B448,traits_by_species_Mar2019!$A$2:$T$437,14,FALSE)</f>
        <v>Demersal</v>
      </c>
      <c r="AC448" s="1" t="str">
        <f>VLOOKUP($B448,traits_by_species_Mar2019!$A$2:$T$437,15,FALSE)</f>
        <v>rockfishes</v>
      </c>
      <c r="AD448" s="1">
        <f>VLOOKUP($B448,traits_by_species_Mar2019!$A$2:$T$437,16,FALSE)</f>
        <v>0</v>
      </c>
      <c r="AE448" s="1" t="str">
        <f>VLOOKUP($B448,traits_by_species_Mar2019!$A$2:$T$437,17,FALSE)</f>
        <v>Demersal</v>
      </c>
      <c r="AF448" s="1" t="str">
        <f>VLOOKUP($B448,traits_by_species_Mar2019!$A$2:$T$437,18,FALSE)</f>
        <v>Scorpaeniformes</v>
      </c>
      <c r="AG448" s="1" t="str">
        <f>VLOOKUP($B448,traits_by_species_Mar2019!$A$2:$T$437,19,FALSE)</f>
        <v>Scorpaeniformes</v>
      </c>
      <c r="AH448" s="1" t="str">
        <f>VLOOKUP($B448,traits_by_species_Mar2019!$A$2:$T$437,20,FALSE)</f>
        <v>Demersal</v>
      </c>
      <c r="AI448" s="1">
        <f>IF(ISNA(VLOOKUP($B448,traits_by_species_Mar2019!$A$2:$T$437,13,FALSE)),L448,VLOOKUP($B448,traits_by_species_Mar2019!$A$2:$T$437,13,FALSE))</f>
        <v>41</v>
      </c>
    </row>
    <row r="449" spans="1:35" hidden="1" x14ac:dyDescent="0.25">
      <c r="A449">
        <v>127242</v>
      </c>
      <c r="B449" t="s">
        <v>1402</v>
      </c>
      <c r="C449" t="s">
        <v>1403</v>
      </c>
      <c r="D449" t="s">
        <v>19</v>
      </c>
      <c r="E449" t="s">
        <v>20</v>
      </c>
      <c r="F449" t="s">
        <v>21</v>
      </c>
      <c r="G449" t="s">
        <v>52</v>
      </c>
      <c r="H449" t="s">
        <v>1283</v>
      </c>
      <c r="I449" t="s">
        <v>1401</v>
      </c>
      <c r="J449" t="s">
        <v>33</v>
      </c>
      <c r="K449" t="s">
        <v>1404</v>
      </c>
      <c r="L449">
        <v>50</v>
      </c>
      <c r="M449">
        <v>1.91</v>
      </c>
      <c r="N449">
        <v>1.3180000000000001E-2</v>
      </c>
      <c r="O449">
        <v>3.02</v>
      </c>
      <c r="P449" t="s">
        <v>1405</v>
      </c>
      <c r="Q449" t="s">
        <v>27</v>
      </c>
      <c r="R449" t="s">
        <v>1682</v>
      </c>
      <c r="S449" s="1">
        <f>VLOOKUP($B449,traits_by_species_Mar2019!$A$2:$T$437,5,FALSE)</f>
        <v>24.056886590000001</v>
      </c>
      <c r="T449" s="1">
        <f>VLOOKUP($B449,traits_by_species_Mar2019!$A$2:$T$437,6,FALSE)</f>
        <v>0.20602737199999999</v>
      </c>
      <c r="U449" s="1">
        <f>VLOOKUP($B449,traits_by_species_Mar2019!$A$2:$T$437,7,FALSE)</f>
        <v>156.69042479999999</v>
      </c>
      <c r="V449" s="1">
        <f>VLOOKUP($B449,traits_by_species_Mar2019!$A$2:$T$437,8,FALSE)</f>
        <v>8.6413303040000002</v>
      </c>
      <c r="W449" s="1">
        <f>VLOOKUP($B449,traits_by_species_Mar2019!$A$2:$T$437,9,FALSE)</f>
        <v>2.2097920640000002</v>
      </c>
      <c r="X449" s="1">
        <f>VLOOKUP($B449,traits_by_species_Mar2019!$A$2:$T$437,10,FALSE)</f>
        <v>0.46149042400000001</v>
      </c>
      <c r="Y449" s="1">
        <f>VLOOKUP($B449,traits_by_species_Mar2019!$A$2:$T$437,11,FALSE)</f>
        <v>10.563432629999999</v>
      </c>
      <c r="Z449" s="1">
        <f>VLOOKUP($B449,traits_by_species_Mar2019!$A$2:$T$437,12,FALSE)</f>
        <v>15.42850499</v>
      </c>
      <c r="AA449" s="3">
        <f>VLOOKUP($B449,traits_by_species_Mar2019!$A$2:$T$437,13,FALSE)</f>
        <v>16</v>
      </c>
      <c r="AB449" s="1" t="str">
        <f>VLOOKUP($B449,traits_by_species_Mar2019!$A$2:$T$437,14,FALSE)</f>
        <v>Demersal</v>
      </c>
      <c r="AC449" s="1" t="str">
        <f>VLOOKUP($B449,traits_by_species_Mar2019!$A$2:$T$437,15,FALSE)</f>
        <v>Slender rockfish</v>
      </c>
      <c r="AD449" s="1">
        <f>VLOOKUP($B449,traits_by_species_Mar2019!$A$2:$T$437,16,FALSE)</f>
        <v>0</v>
      </c>
      <c r="AE449" s="1" t="str">
        <f>VLOOKUP($B449,traits_by_species_Mar2019!$A$2:$T$437,17,FALSE)</f>
        <v>Demersal</v>
      </c>
      <c r="AF449" s="1" t="str">
        <f>VLOOKUP($B449,traits_by_species_Mar2019!$A$2:$T$437,18,FALSE)</f>
        <v>Scorpaeniformes</v>
      </c>
      <c r="AG449" s="1" t="str">
        <f>VLOOKUP($B449,traits_by_species_Mar2019!$A$2:$T$437,19,FALSE)</f>
        <v>Scorpaeniformes</v>
      </c>
      <c r="AH449" s="1" t="str">
        <f>VLOOKUP($B449,traits_by_species_Mar2019!$A$2:$T$437,20,FALSE)</f>
        <v>Demersal</v>
      </c>
      <c r="AI449" s="1">
        <f>IF(ISNA(VLOOKUP($B449,traits_by_species_Mar2019!$A$2:$T$437,13,FALSE)),L449,VLOOKUP($B449,traits_by_species_Mar2019!$A$2:$T$437,13,FALSE))</f>
        <v>16</v>
      </c>
    </row>
    <row r="450" spans="1:35" hidden="1" x14ac:dyDescent="0.25">
      <c r="A450">
        <v>127244</v>
      </c>
      <c r="B450" t="s">
        <v>1406</v>
      </c>
      <c r="C450" t="s">
        <v>1403</v>
      </c>
      <c r="D450" t="s">
        <v>19</v>
      </c>
      <c r="E450" t="s">
        <v>20</v>
      </c>
      <c r="F450" t="s">
        <v>21</v>
      </c>
      <c r="G450" t="s">
        <v>52</v>
      </c>
      <c r="H450" t="s">
        <v>1283</v>
      </c>
      <c r="I450" t="s">
        <v>1401</v>
      </c>
      <c r="J450" t="s">
        <v>33</v>
      </c>
      <c r="K450" t="s">
        <v>1407</v>
      </c>
      <c r="L450">
        <v>15</v>
      </c>
      <c r="M450">
        <v>1.54</v>
      </c>
      <c r="N450">
        <v>8.0999999999999996E-3</v>
      </c>
      <c r="O450">
        <v>3.33</v>
      </c>
      <c r="P450" t="s">
        <v>35</v>
      </c>
      <c r="Q450" t="s">
        <v>27</v>
      </c>
      <c r="R450" t="s">
        <v>1682</v>
      </c>
      <c r="S450" s="1">
        <f>VLOOKUP($B450,traits_by_species_Mar2019!$A$2:$T$437,5,FALSE)</f>
        <v>13.53495635</v>
      </c>
      <c r="T450" s="1">
        <f>VLOOKUP($B450,traits_by_species_Mar2019!$A$2:$T$437,6,FALSE)</f>
        <v>0.35359288799999999</v>
      </c>
      <c r="U450" s="1">
        <f>VLOOKUP($B450,traits_by_species_Mar2019!$A$2:$T$437,7,FALSE)</f>
        <v>28.143470789999999</v>
      </c>
      <c r="V450" s="1">
        <f>VLOOKUP($B450,traits_by_species_Mar2019!$A$2:$T$437,8,FALSE)</f>
        <v>5.4390069759999999</v>
      </c>
      <c r="W450" s="1">
        <f>VLOOKUP($B450,traits_by_species_Mar2019!$A$2:$T$437,9,FALSE)</f>
        <v>1.361966021</v>
      </c>
      <c r="X450" s="1">
        <f>VLOOKUP($B450,traits_by_species_Mar2019!$A$2:$T$437,10,FALSE)</f>
        <v>0.77228983500000004</v>
      </c>
      <c r="Y450" s="1">
        <f>VLOOKUP($B450,traits_by_species_Mar2019!$A$2:$T$437,11,FALSE)</f>
        <v>6.3084576239999999</v>
      </c>
      <c r="Z450" s="1">
        <f>VLOOKUP($B450,traits_by_species_Mar2019!$A$2:$T$437,12,FALSE)</f>
        <v>16.54514047</v>
      </c>
      <c r="AA450" s="3">
        <f>VLOOKUP($B450,traits_by_species_Mar2019!$A$2:$T$437,13,FALSE)</f>
        <v>18</v>
      </c>
      <c r="AB450" s="1" t="str">
        <f>VLOOKUP($B450,traits_by_species_Mar2019!$A$2:$T$437,14,FALSE)</f>
        <v>Demersal</v>
      </c>
      <c r="AC450" s="1" t="str">
        <f>VLOOKUP($B450,traits_by_species_Mar2019!$A$2:$T$437,15,FALSE)</f>
        <v>Cadenat's rockfish</v>
      </c>
      <c r="AD450" s="1">
        <f>VLOOKUP($B450,traits_by_species_Mar2019!$A$2:$T$437,16,FALSE)</f>
        <v>0</v>
      </c>
      <c r="AE450" s="1" t="str">
        <f>VLOOKUP($B450,traits_by_species_Mar2019!$A$2:$T$437,17,FALSE)</f>
        <v>Demersal</v>
      </c>
      <c r="AF450" s="1" t="str">
        <f>VLOOKUP($B450,traits_by_species_Mar2019!$A$2:$T$437,18,FALSE)</f>
        <v>Scorpaeniformes</v>
      </c>
      <c r="AG450" s="1" t="str">
        <f>VLOOKUP($B450,traits_by_species_Mar2019!$A$2:$T$437,19,FALSE)</f>
        <v>Scorpaeniformes</v>
      </c>
      <c r="AH450" s="1" t="str">
        <f>VLOOKUP($B450,traits_by_species_Mar2019!$A$2:$T$437,20,FALSE)</f>
        <v>Demersal</v>
      </c>
      <c r="AI450" s="1">
        <f>IF(ISNA(VLOOKUP($B450,traits_by_species_Mar2019!$A$2:$T$437,13,FALSE)),L450,VLOOKUP($B450,traits_by_species_Mar2019!$A$2:$T$437,13,FALSE))</f>
        <v>18</v>
      </c>
    </row>
    <row r="451" spans="1:35" hidden="1" x14ac:dyDescent="0.25">
      <c r="A451">
        <v>127246</v>
      </c>
      <c r="B451" t="s">
        <v>1408</v>
      </c>
      <c r="C451" t="s">
        <v>109</v>
      </c>
      <c r="D451" t="s">
        <v>19</v>
      </c>
      <c r="E451" t="s">
        <v>20</v>
      </c>
      <c r="F451" t="s">
        <v>21</v>
      </c>
      <c r="G451" t="s">
        <v>52</v>
      </c>
      <c r="H451" t="s">
        <v>1283</v>
      </c>
      <c r="I451" t="s">
        <v>1401</v>
      </c>
      <c r="J451" t="s">
        <v>33</v>
      </c>
      <c r="K451" t="s">
        <v>1409</v>
      </c>
      <c r="L451">
        <v>24</v>
      </c>
      <c r="M451">
        <v>1.68</v>
      </c>
      <c r="N451">
        <v>1.7399999999999999E-2</v>
      </c>
      <c r="O451">
        <v>3.03</v>
      </c>
      <c r="P451" t="s">
        <v>35</v>
      </c>
      <c r="Q451" t="s">
        <v>27</v>
      </c>
      <c r="R451" t="s">
        <v>1682</v>
      </c>
      <c r="S451" s="1">
        <f>VLOOKUP($B451,traits_by_species_Mar2019!$A$2:$T$437,5,FALSE)</f>
        <v>18.284656640000001</v>
      </c>
      <c r="T451" s="1">
        <f>VLOOKUP($B451,traits_by_species_Mar2019!$A$2:$T$437,6,FALSE)</f>
        <v>0.23450388799999999</v>
      </c>
      <c r="U451" s="1">
        <f>VLOOKUP($B451,traits_by_species_Mar2019!$A$2:$T$437,7,FALSE)</f>
        <v>70.79775721</v>
      </c>
      <c r="V451" s="1">
        <f>VLOOKUP($B451,traits_by_species_Mar2019!$A$2:$T$437,8,FALSE)</f>
        <v>7.1236075410000002</v>
      </c>
      <c r="W451" s="1">
        <f>VLOOKUP($B451,traits_by_species_Mar2019!$A$2:$T$437,9,FALSE)</f>
        <v>1.8495472129999999</v>
      </c>
      <c r="X451" s="1">
        <f>VLOOKUP($B451,traits_by_species_Mar2019!$A$2:$T$437,10,FALSE)</f>
        <v>0.55030821699999999</v>
      </c>
      <c r="Y451" s="1">
        <f>VLOOKUP($B451,traits_by_species_Mar2019!$A$2:$T$437,11,FALSE)</f>
        <v>8.0828094959999994</v>
      </c>
      <c r="Z451" s="1">
        <f>VLOOKUP($B451,traits_by_species_Mar2019!$A$2:$T$437,12,FALSE)</f>
        <v>15.56367062</v>
      </c>
      <c r="AA451" s="3">
        <f>VLOOKUP($B451,traits_by_species_Mar2019!$A$2:$T$437,13,FALSE)</f>
        <v>29</v>
      </c>
      <c r="AB451" s="1" t="str">
        <f>VLOOKUP($B451,traits_by_species_Mar2019!$A$2:$T$437,14,FALSE)</f>
        <v>Demersal</v>
      </c>
      <c r="AC451" s="1" t="str">
        <f>VLOOKUP($B451,traits_by_species_Mar2019!$A$2:$T$437,15,FALSE)</f>
        <v>Small red scorpionfish</v>
      </c>
      <c r="AD451" s="1">
        <f>VLOOKUP($B451,traits_by_species_Mar2019!$A$2:$T$437,16,FALSE)</f>
        <v>0</v>
      </c>
      <c r="AE451" s="1" t="str">
        <f>VLOOKUP($B451,traits_by_species_Mar2019!$A$2:$T$437,17,FALSE)</f>
        <v>Demersal</v>
      </c>
      <c r="AF451" s="1" t="str">
        <f>VLOOKUP($B451,traits_by_species_Mar2019!$A$2:$T$437,18,FALSE)</f>
        <v>Scorpaeniformes</v>
      </c>
      <c r="AG451" s="1" t="str">
        <f>VLOOKUP($B451,traits_by_species_Mar2019!$A$2:$T$437,19,FALSE)</f>
        <v>Scorpaeniformes</v>
      </c>
      <c r="AH451" s="1" t="str">
        <f>VLOOKUP($B451,traits_by_species_Mar2019!$A$2:$T$437,20,FALSE)</f>
        <v>Demersal</v>
      </c>
      <c r="AI451" s="1">
        <f>IF(ISNA(VLOOKUP($B451,traits_by_species_Mar2019!$A$2:$T$437,13,FALSE)),L451,VLOOKUP($B451,traits_by_species_Mar2019!$A$2:$T$437,13,FALSE))</f>
        <v>29</v>
      </c>
    </row>
    <row r="452" spans="1:35" hidden="1" x14ac:dyDescent="0.25">
      <c r="A452">
        <v>127247</v>
      </c>
      <c r="B452" t="s">
        <v>1410</v>
      </c>
      <c r="C452" t="s">
        <v>37</v>
      </c>
      <c r="D452" t="s">
        <v>19</v>
      </c>
      <c r="E452" t="s">
        <v>20</v>
      </c>
      <c r="F452" t="s">
        <v>21</v>
      </c>
      <c r="G452" t="s">
        <v>52</v>
      </c>
      <c r="H452" t="s">
        <v>1283</v>
      </c>
      <c r="I452" t="s">
        <v>1401</v>
      </c>
      <c r="J452" t="s">
        <v>33</v>
      </c>
      <c r="K452" t="s">
        <v>1411</v>
      </c>
      <c r="L452">
        <v>37</v>
      </c>
      <c r="M452">
        <v>1.81</v>
      </c>
      <c r="N452">
        <v>1.7399999999999999E-2</v>
      </c>
      <c r="O452">
        <v>3.04</v>
      </c>
      <c r="P452" t="s">
        <v>35</v>
      </c>
      <c r="Q452" t="s">
        <v>27</v>
      </c>
      <c r="R452" t="s">
        <v>1682</v>
      </c>
      <c r="S452" s="1">
        <f>VLOOKUP($B452,traits_by_species_Mar2019!$A$2:$T$437,5,FALSE)</f>
        <v>32.214826129999999</v>
      </c>
      <c r="T452" s="1">
        <f>VLOOKUP($B452,traits_by_species_Mar2019!$A$2:$T$437,6,FALSE)</f>
        <v>0.14128009599999999</v>
      </c>
      <c r="U452" s="1">
        <f>VLOOKUP($B452,traits_by_species_Mar2019!$A$2:$T$437,7,FALSE)</f>
        <v>338.4373013</v>
      </c>
      <c r="V452" s="1">
        <f>VLOOKUP($B452,traits_by_species_Mar2019!$A$2:$T$437,8,FALSE)</f>
        <v>8.4329313960000007</v>
      </c>
      <c r="W452" s="1">
        <f>VLOOKUP($B452,traits_by_species_Mar2019!$A$2:$T$437,9,FALSE)</f>
        <v>2.1077053530000001</v>
      </c>
      <c r="X452" s="1">
        <f>VLOOKUP($B452,traits_by_species_Mar2019!$A$2:$T$437,10,FALSE)</f>
        <v>0.38886471700000003</v>
      </c>
      <c r="Y452" s="1">
        <f>VLOOKUP($B452,traits_by_species_Mar2019!$A$2:$T$437,11,FALSE)</f>
        <v>11.45670031</v>
      </c>
      <c r="Z452" s="1">
        <f>VLOOKUP($B452,traits_by_species_Mar2019!$A$2:$T$437,12,FALSE)</f>
        <v>14.338002489999999</v>
      </c>
      <c r="AA452" s="3">
        <f>VLOOKUP($B452,traits_by_species_Mar2019!$A$2:$T$437,13,FALSE)</f>
        <v>36</v>
      </c>
      <c r="AB452" s="1" t="str">
        <f>VLOOKUP($B452,traits_by_species_Mar2019!$A$2:$T$437,14,FALSE)</f>
        <v>Demersal</v>
      </c>
      <c r="AC452" s="1" t="str">
        <f>VLOOKUP($B452,traits_by_species_Mar2019!$A$2:$T$437,15,FALSE)</f>
        <v>Black scorpionfish</v>
      </c>
      <c r="AD452" s="1">
        <f>VLOOKUP($B452,traits_by_species_Mar2019!$A$2:$T$437,16,FALSE)</f>
        <v>0</v>
      </c>
      <c r="AE452" s="1" t="str">
        <f>VLOOKUP($B452,traits_by_species_Mar2019!$A$2:$T$437,17,FALSE)</f>
        <v>Demersal</v>
      </c>
      <c r="AF452" s="1" t="str">
        <f>VLOOKUP($B452,traits_by_species_Mar2019!$A$2:$T$437,18,FALSE)</f>
        <v>Scorpaeniformes</v>
      </c>
      <c r="AG452" s="1" t="str">
        <f>VLOOKUP($B452,traits_by_species_Mar2019!$A$2:$T$437,19,FALSE)</f>
        <v>Scorpaeniformes</v>
      </c>
      <c r="AH452" s="1" t="str">
        <f>VLOOKUP($B452,traits_by_species_Mar2019!$A$2:$T$437,20,FALSE)</f>
        <v>Demersal</v>
      </c>
      <c r="AI452" s="1">
        <f>IF(ISNA(VLOOKUP($B452,traits_by_species_Mar2019!$A$2:$T$437,13,FALSE)),L452,VLOOKUP($B452,traits_by_species_Mar2019!$A$2:$T$437,13,FALSE))</f>
        <v>36</v>
      </c>
    </row>
    <row r="453" spans="1:35" hidden="1" x14ac:dyDescent="0.25">
      <c r="A453">
        <v>127248</v>
      </c>
      <c r="B453" t="s">
        <v>1412</v>
      </c>
      <c r="C453" t="s">
        <v>37</v>
      </c>
      <c r="D453" t="s">
        <v>19</v>
      </c>
      <c r="E453" t="s">
        <v>20</v>
      </c>
      <c r="F453" t="s">
        <v>21</v>
      </c>
      <c r="G453" t="s">
        <v>52</v>
      </c>
      <c r="H453" t="s">
        <v>1283</v>
      </c>
      <c r="I453" t="s">
        <v>1401</v>
      </c>
      <c r="J453" t="s">
        <v>33</v>
      </c>
      <c r="K453" t="s">
        <v>1413</v>
      </c>
      <c r="L453">
        <v>50</v>
      </c>
      <c r="M453">
        <v>1.97</v>
      </c>
      <c r="N453">
        <v>2.0899999999999998E-2</v>
      </c>
      <c r="O453">
        <v>2.97</v>
      </c>
      <c r="P453" t="s">
        <v>35</v>
      </c>
      <c r="Q453" t="s">
        <v>73</v>
      </c>
      <c r="R453" t="s">
        <v>1682</v>
      </c>
      <c r="S453" s="1">
        <f>VLOOKUP($B453,traits_by_species_Mar2019!$A$2:$T$437,5,FALSE)</f>
        <v>33.076906370000003</v>
      </c>
      <c r="T453" s="1">
        <f>VLOOKUP($B453,traits_by_species_Mar2019!$A$2:$T$437,6,FALSE)</f>
        <v>0.128762658</v>
      </c>
      <c r="U453" s="1">
        <f>VLOOKUP($B453,traits_by_species_Mar2019!$A$2:$T$437,7,FALSE)</f>
        <v>425.26768870000001</v>
      </c>
      <c r="V453" s="1">
        <f>VLOOKUP($B453,traits_by_species_Mar2019!$A$2:$T$437,8,FALSE)</f>
        <v>12.551858620000001</v>
      </c>
      <c r="W453" s="1">
        <f>VLOOKUP($B453,traits_by_species_Mar2019!$A$2:$T$437,9,FALSE)</f>
        <v>3.280453778</v>
      </c>
      <c r="X453" s="1">
        <f>VLOOKUP($B453,traits_by_species_Mar2019!$A$2:$T$437,10,FALSE)</f>
        <v>0.30324879399999999</v>
      </c>
      <c r="Y453" s="1">
        <f>VLOOKUP($B453,traits_by_species_Mar2019!$A$2:$T$437,11,FALSE)</f>
        <v>13.94058083</v>
      </c>
      <c r="Z453" s="1">
        <f>VLOOKUP($B453,traits_by_species_Mar2019!$A$2:$T$437,12,FALSE)</f>
        <v>14.21587141</v>
      </c>
      <c r="AA453" s="3">
        <f>VLOOKUP($B453,traits_by_species_Mar2019!$A$2:$T$437,13,FALSE)</f>
        <v>53</v>
      </c>
      <c r="AB453" s="1" t="str">
        <f>VLOOKUP($B453,traits_by_species_Mar2019!$A$2:$T$437,14,FALSE)</f>
        <v>Demersal</v>
      </c>
      <c r="AC453" s="1" t="str">
        <f>VLOOKUP($B453,traits_by_species_Mar2019!$A$2:$T$437,15,FALSE)</f>
        <v>Scorpionfish</v>
      </c>
      <c r="AD453" s="1" t="str">
        <f>VLOOKUP($B453,traits_by_species_Mar2019!$A$2:$T$437,16,FALSE)</f>
        <v>Demersal</v>
      </c>
      <c r="AE453" s="1" t="str">
        <f>VLOOKUP($B453,traits_by_species_Mar2019!$A$2:$T$437,17,FALSE)</f>
        <v>Demersal</v>
      </c>
      <c r="AF453" s="1" t="str">
        <f>VLOOKUP($B453,traits_by_species_Mar2019!$A$2:$T$437,18,FALSE)</f>
        <v>Scorpaeniformes</v>
      </c>
      <c r="AG453" s="1" t="str">
        <f>VLOOKUP($B453,traits_by_species_Mar2019!$A$2:$T$437,19,FALSE)</f>
        <v>Scorpaeniformes</v>
      </c>
      <c r="AH453" s="1" t="str">
        <f>VLOOKUP($B453,traits_by_species_Mar2019!$A$2:$T$437,20,FALSE)</f>
        <v>Demersal</v>
      </c>
      <c r="AI453" s="1">
        <f>IF(ISNA(VLOOKUP($B453,traits_by_species_Mar2019!$A$2:$T$437,13,FALSE)),L453,VLOOKUP($B453,traits_by_species_Mar2019!$A$2:$T$437,13,FALSE))</f>
        <v>53</v>
      </c>
    </row>
    <row r="454" spans="1:35" hidden="1" x14ac:dyDescent="0.25">
      <c r="A454">
        <v>125595</v>
      </c>
      <c r="B454" t="s">
        <v>1283</v>
      </c>
      <c r="C454" t="s">
        <v>1414</v>
      </c>
      <c r="D454" t="s">
        <v>19</v>
      </c>
      <c r="E454" t="s">
        <v>20</v>
      </c>
      <c r="F454" t="s">
        <v>21</v>
      </c>
      <c r="G454" t="s">
        <v>52</v>
      </c>
      <c r="H454" t="s">
        <v>1283</v>
      </c>
      <c r="I454">
        <v>0</v>
      </c>
      <c r="J454" t="s">
        <v>60</v>
      </c>
      <c r="K454" t="s">
        <v>25</v>
      </c>
      <c r="L454">
        <v>52</v>
      </c>
      <c r="M454">
        <v>0</v>
      </c>
      <c r="N454">
        <v>1.4400244E-2</v>
      </c>
      <c r="O454">
        <v>3.07</v>
      </c>
      <c r="P454" t="s">
        <v>61</v>
      </c>
      <c r="Q454" t="s">
        <v>27</v>
      </c>
      <c r="R454" t="s">
        <v>1682</v>
      </c>
      <c r="S454" s="1">
        <f>VLOOKUP($B454,traits_by_species_Mar2019!$A$2:$T$437,5,FALSE)</f>
        <v>24.97865234</v>
      </c>
      <c r="T454" s="1">
        <f>VLOOKUP($B454,traits_by_species_Mar2019!$A$2:$T$437,6,FALSE)</f>
        <v>2.028049158</v>
      </c>
      <c r="U454" s="1">
        <f>VLOOKUP($B454,traits_by_species_Mar2019!$A$2:$T$437,7,FALSE)</f>
        <v>411.04156870000003</v>
      </c>
      <c r="V454" s="1">
        <f>VLOOKUP($B454,traits_by_species_Mar2019!$A$2:$T$437,8,FALSE)</f>
        <v>5.8786442240000003</v>
      </c>
      <c r="W454" s="1">
        <f>VLOOKUP($B454,traits_by_species_Mar2019!$A$2:$T$437,9,FALSE)</f>
        <v>1.137615738</v>
      </c>
      <c r="X454" s="1">
        <f>VLOOKUP($B454,traits_by_species_Mar2019!$A$2:$T$437,10,FALSE)</f>
        <v>1.627238776</v>
      </c>
      <c r="Y454" s="1">
        <f>VLOOKUP($B454,traits_by_species_Mar2019!$A$2:$T$437,11,FALSE)</f>
        <v>20.982528840000001</v>
      </c>
      <c r="Z454" s="1">
        <f>VLOOKUP($B454,traits_by_species_Mar2019!$A$2:$T$437,12,FALSE)</f>
        <v>25.320883500000001</v>
      </c>
      <c r="AA454" s="3">
        <f>VLOOKUP($B454,traits_by_species_Mar2019!$A$2:$T$437,13,FALSE)</f>
        <v>15</v>
      </c>
      <c r="AB454" s="1" t="str">
        <f>VLOOKUP($B454,traits_by_species_Mar2019!$A$2:$T$437,14,FALSE)</f>
        <v>Demersal</v>
      </c>
      <c r="AC454" s="1" t="str">
        <f>VLOOKUP($B454,traits_by_species_Mar2019!$A$2:$T$437,15,FALSE)</f>
        <v>Scorpionfish</v>
      </c>
      <c r="AD454" s="1">
        <f>VLOOKUP($B454,traits_by_species_Mar2019!$A$2:$T$437,16,FALSE)</f>
        <v>0</v>
      </c>
      <c r="AE454" s="1" t="str">
        <f>VLOOKUP($B454,traits_by_species_Mar2019!$A$2:$T$437,17,FALSE)</f>
        <v>Demersal</v>
      </c>
      <c r="AF454" s="1" t="str">
        <f>VLOOKUP($B454,traits_by_species_Mar2019!$A$2:$T$437,18,FALSE)</f>
        <v>Scorpaeniformes</v>
      </c>
      <c r="AG454" s="1" t="str">
        <f>VLOOKUP($B454,traits_by_species_Mar2019!$A$2:$T$437,19,FALSE)</f>
        <v>Scorpaeniformes</v>
      </c>
      <c r="AH454" s="1" t="str">
        <f>VLOOKUP($B454,traits_by_species_Mar2019!$A$2:$T$437,20,FALSE)</f>
        <v>Demersal</v>
      </c>
      <c r="AI454" s="1">
        <f>IF(ISNA(VLOOKUP($B454,traits_by_species_Mar2019!$A$2:$T$437,13,FALSE)),L454,VLOOKUP($B454,traits_by_species_Mar2019!$A$2:$T$437,13,FALSE))</f>
        <v>15</v>
      </c>
    </row>
    <row r="455" spans="1:35" s="8" customFormat="1" hidden="1" x14ac:dyDescent="0.25">
      <c r="A455" s="8">
        <v>105729</v>
      </c>
      <c r="B455" s="8" t="s">
        <v>1415</v>
      </c>
      <c r="C455" s="8" t="s">
        <v>1416</v>
      </c>
      <c r="D455" s="8" t="s">
        <v>19</v>
      </c>
      <c r="E455" s="8" t="s">
        <v>20</v>
      </c>
      <c r="F455" s="8" t="s">
        <v>44</v>
      </c>
      <c r="G455" s="8" t="s">
        <v>667</v>
      </c>
      <c r="H455" s="8" t="s">
        <v>1417</v>
      </c>
      <c r="I455" s="8" t="s">
        <v>1415</v>
      </c>
      <c r="J455" s="8" t="s">
        <v>24</v>
      </c>
      <c r="K455" s="8" t="s">
        <v>25</v>
      </c>
      <c r="L455" s="8">
        <v>100</v>
      </c>
      <c r="M455" s="8">
        <v>0</v>
      </c>
      <c r="N455" s="8">
        <v>2.6191589999999998E-3</v>
      </c>
      <c r="O455" s="8">
        <v>3.09</v>
      </c>
      <c r="P455" s="8" t="s">
        <v>61</v>
      </c>
      <c r="Q455" s="8" t="s">
        <v>27</v>
      </c>
      <c r="R455" s="8" t="s">
        <v>1682</v>
      </c>
      <c r="S455" s="7">
        <f>AVERAGE(S456:S457)</f>
        <v>86.22579902999999</v>
      </c>
      <c r="T455" s="7">
        <f t="shared" ref="T455:AI455" si="109">AVERAGE(T456:T457)</f>
        <v>0.20384025650000001</v>
      </c>
      <c r="U455" s="7">
        <f t="shared" si="109"/>
        <v>2286.482407</v>
      </c>
      <c r="V455" s="7">
        <f t="shared" si="109"/>
        <v>12.930589614999999</v>
      </c>
      <c r="W455" s="7">
        <f t="shared" si="109"/>
        <v>4.5640560130000001</v>
      </c>
      <c r="X455" s="7">
        <f t="shared" si="109"/>
        <v>0.30570030250000002</v>
      </c>
      <c r="Y455" s="7">
        <f t="shared" si="109"/>
        <v>53.455067534999998</v>
      </c>
      <c r="Z455" s="7">
        <f t="shared" si="109"/>
        <v>13.09142271</v>
      </c>
      <c r="AA455" s="7">
        <f t="shared" si="109"/>
        <v>117.5</v>
      </c>
      <c r="AB455" s="7" t="str">
        <f t="shared" ref="AB455" si="110">AB456</f>
        <v>Demersal</v>
      </c>
      <c r="AC455" s="7" t="str">
        <f>AC456</f>
        <v>Lesser spotted dogfish</v>
      </c>
      <c r="AD455" s="7" t="str">
        <f t="shared" ref="AD455:AH455" si="111">AD456</f>
        <v>Demersal</v>
      </c>
      <c r="AE455" s="7" t="str">
        <f t="shared" si="111"/>
        <v>Demersal</v>
      </c>
      <c r="AF455" s="7" t="str">
        <f t="shared" si="111"/>
        <v>Carcharhiniformes</v>
      </c>
      <c r="AG455" s="7" t="str">
        <f t="shared" si="111"/>
        <v>Elasmobranchii</v>
      </c>
      <c r="AH455" s="7" t="str">
        <f t="shared" si="111"/>
        <v>Demersal</v>
      </c>
      <c r="AI455" s="7">
        <f t="shared" si="109"/>
        <v>117.5</v>
      </c>
    </row>
    <row r="456" spans="1:35" hidden="1" x14ac:dyDescent="0.25">
      <c r="A456">
        <v>105814</v>
      </c>
      <c r="B456" t="s">
        <v>1418</v>
      </c>
      <c r="C456" t="s">
        <v>51</v>
      </c>
      <c r="D456" t="s">
        <v>19</v>
      </c>
      <c r="E456" t="s">
        <v>20</v>
      </c>
      <c r="F456" t="s">
        <v>44</v>
      </c>
      <c r="G456" t="s">
        <v>667</v>
      </c>
      <c r="H456" t="s">
        <v>1417</v>
      </c>
      <c r="I456" t="s">
        <v>1415</v>
      </c>
      <c r="J456" t="s">
        <v>33</v>
      </c>
      <c r="K456" t="s">
        <v>1419</v>
      </c>
      <c r="L456">
        <v>100</v>
      </c>
      <c r="M456">
        <v>9.5</v>
      </c>
      <c r="N456">
        <v>1.4E-3</v>
      </c>
      <c r="O456">
        <v>3.22</v>
      </c>
      <c r="P456" t="s">
        <v>35</v>
      </c>
      <c r="Q456" t="s">
        <v>73</v>
      </c>
      <c r="R456" t="s">
        <v>1682</v>
      </c>
      <c r="S456" s="1">
        <f>VLOOKUP($B456,traits_by_species_Mar2019!$A$2:$T$437,5,FALSE)</f>
        <v>76.30529516</v>
      </c>
      <c r="T456" s="1">
        <f>VLOOKUP($B456,traits_by_species_Mar2019!$A$2:$T$437,6,FALSE)</f>
        <v>0.21216243300000001</v>
      </c>
      <c r="U456" s="1">
        <f>VLOOKUP($B456,traits_by_species_Mar2019!$A$2:$T$437,7,FALSE)</f>
        <v>1367.7130320000001</v>
      </c>
      <c r="V456" s="1">
        <f>VLOOKUP($B456,traits_by_species_Mar2019!$A$2:$T$437,8,FALSE)</f>
        <v>12.05598049</v>
      </c>
      <c r="W456" s="1">
        <f>VLOOKUP($B456,traits_by_species_Mar2019!$A$2:$T$437,9,FALSE)</f>
        <v>4.199838314</v>
      </c>
      <c r="X456" s="1">
        <f>VLOOKUP($B456,traits_by_species_Mar2019!$A$2:$T$437,10,FALSE)</f>
        <v>0.32030592099999999</v>
      </c>
      <c r="Y456" s="1">
        <f>VLOOKUP($B456,traits_by_species_Mar2019!$A$2:$T$437,11,FALSE)</f>
        <v>47.024535049999997</v>
      </c>
      <c r="Z456" s="1">
        <f>VLOOKUP($B456,traits_by_species_Mar2019!$A$2:$T$437,12,FALSE)</f>
        <v>12.09285126</v>
      </c>
      <c r="AA456" s="3">
        <f>VLOOKUP($B456,traits_by_species_Mar2019!$A$2:$T$437,13,FALSE)</f>
        <v>115</v>
      </c>
      <c r="AB456" s="1" t="str">
        <f>VLOOKUP($B456,traits_by_species_Mar2019!$A$2:$T$437,14,FALSE)</f>
        <v>Demersal</v>
      </c>
      <c r="AC456" s="1" t="str">
        <f>VLOOKUP($B456,traits_by_species_Mar2019!$A$2:$T$437,15,FALSE)</f>
        <v>Lesser spotted dogfish</v>
      </c>
      <c r="AD456" s="1" t="str">
        <f>VLOOKUP($B456,traits_by_species_Mar2019!$A$2:$T$437,16,FALSE)</f>
        <v>Demersal</v>
      </c>
      <c r="AE456" s="1" t="str">
        <f>VLOOKUP($B456,traits_by_species_Mar2019!$A$2:$T$437,17,FALSE)</f>
        <v>Demersal</v>
      </c>
      <c r="AF456" s="1" t="str">
        <f>VLOOKUP($B456,traits_by_species_Mar2019!$A$2:$T$437,18,FALSE)</f>
        <v>Carcharhiniformes</v>
      </c>
      <c r="AG456" s="1" t="str">
        <f>VLOOKUP($B456,traits_by_species_Mar2019!$A$2:$T$437,19,FALSE)</f>
        <v>Elasmobranchii</v>
      </c>
      <c r="AH456" s="1" t="str">
        <f>VLOOKUP($B456,traits_by_species_Mar2019!$A$2:$T$437,20,FALSE)</f>
        <v>Demersal</v>
      </c>
      <c r="AI456" s="1">
        <f>IF(ISNA(VLOOKUP($B456,traits_by_species_Mar2019!$A$2:$T$437,13,FALSE)),L456,VLOOKUP($B456,traits_by_species_Mar2019!$A$2:$T$437,13,FALSE))</f>
        <v>115</v>
      </c>
    </row>
    <row r="457" spans="1:35" hidden="1" x14ac:dyDescent="0.25">
      <c r="A457">
        <v>105815</v>
      </c>
      <c r="B457" t="s">
        <v>1420</v>
      </c>
      <c r="C457" t="s">
        <v>51</v>
      </c>
      <c r="D457" t="s">
        <v>19</v>
      </c>
      <c r="E457" t="s">
        <v>20</v>
      </c>
      <c r="F457" t="s">
        <v>44</v>
      </c>
      <c r="G457" t="s">
        <v>667</v>
      </c>
      <c r="H457" t="s">
        <v>1417</v>
      </c>
      <c r="I457" t="s">
        <v>1415</v>
      </c>
      <c r="J457" t="s">
        <v>33</v>
      </c>
      <c r="K457" t="s">
        <v>1421</v>
      </c>
      <c r="L457">
        <v>170</v>
      </c>
      <c r="M457">
        <v>16</v>
      </c>
      <c r="N457">
        <v>4.8999999999999998E-3</v>
      </c>
      <c r="O457">
        <v>2.96</v>
      </c>
      <c r="P457" t="s">
        <v>56</v>
      </c>
      <c r="Q457" t="s">
        <v>73</v>
      </c>
      <c r="R457" t="s">
        <v>1682</v>
      </c>
      <c r="S457" s="1">
        <f>VLOOKUP($B457,traits_by_species_Mar2019!$A$2:$T$437,5,FALSE)</f>
        <v>96.146302899999995</v>
      </c>
      <c r="T457" s="1">
        <f>VLOOKUP($B457,traits_by_species_Mar2019!$A$2:$T$437,6,FALSE)</f>
        <v>0.19551808000000001</v>
      </c>
      <c r="U457" s="1">
        <f>VLOOKUP($B457,traits_by_species_Mar2019!$A$2:$T$437,7,FALSE)</f>
        <v>3205.2517819999998</v>
      </c>
      <c r="V457" s="1">
        <f>VLOOKUP($B457,traits_by_species_Mar2019!$A$2:$T$437,8,FALSE)</f>
        <v>13.80519874</v>
      </c>
      <c r="W457" s="1">
        <f>VLOOKUP($B457,traits_by_species_Mar2019!$A$2:$T$437,9,FALSE)</f>
        <v>4.9282737120000002</v>
      </c>
      <c r="X457" s="1">
        <f>VLOOKUP($B457,traits_by_species_Mar2019!$A$2:$T$437,10,FALSE)</f>
        <v>0.29109468399999999</v>
      </c>
      <c r="Y457" s="1">
        <f>VLOOKUP($B457,traits_by_species_Mar2019!$A$2:$T$437,11,FALSE)</f>
        <v>59.885600019999998</v>
      </c>
      <c r="Z457" s="1">
        <f>VLOOKUP($B457,traits_by_species_Mar2019!$A$2:$T$437,12,FALSE)</f>
        <v>14.08999416</v>
      </c>
      <c r="AA457" s="3">
        <f>VLOOKUP($B457,traits_by_species_Mar2019!$A$2:$T$437,13,FALSE)</f>
        <v>120</v>
      </c>
      <c r="AB457" s="1" t="str">
        <f>VLOOKUP($B457,traits_by_species_Mar2019!$A$2:$T$437,14,FALSE)</f>
        <v>Demersal</v>
      </c>
      <c r="AC457" s="1" t="str">
        <f>VLOOKUP($B457,traits_by_species_Mar2019!$A$2:$T$437,15,FALSE)</f>
        <v>Nurse hound</v>
      </c>
      <c r="AD457" s="1" t="str">
        <f>VLOOKUP($B457,traits_by_species_Mar2019!$A$2:$T$437,16,FALSE)</f>
        <v>Demersal</v>
      </c>
      <c r="AE457" s="1" t="str">
        <f>VLOOKUP($B457,traits_by_species_Mar2019!$A$2:$T$437,17,FALSE)</f>
        <v>Demersal</v>
      </c>
      <c r="AF457" s="1" t="str">
        <f>VLOOKUP($B457,traits_by_species_Mar2019!$A$2:$T$437,18,FALSE)</f>
        <v>Carcharhiniformes</v>
      </c>
      <c r="AG457" s="1" t="str">
        <f>VLOOKUP($B457,traits_by_species_Mar2019!$A$2:$T$437,19,FALSE)</f>
        <v>Elasmobranchii</v>
      </c>
      <c r="AH457" s="1" t="str">
        <f>VLOOKUP($B457,traits_by_species_Mar2019!$A$2:$T$437,20,FALSE)</f>
        <v>Demersal</v>
      </c>
      <c r="AI457" s="1">
        <f>IF(ISNA(VLOOKUP($B457,traits_by_species_Mar2019!$A$2:$T$437,13,FALSE)),L457,VLOOKUP($B457,traits_by_species_Mar2019!$A$2:$T$437,13,FALSE))</f>
        <v>120</v>
      </c>
    </row>
    <row r="458" spans="1:35" hidden="1" x14ac:dyDescent="0.25">
      <c r="A458">
        <v>105918</v>
      </c>
      <c r="B458" t="s">
        <v>1422</v>
      </c>
      <c r="C458" t="s">
        <v>337</v>
      </c>
      <c r="D458" t="s">
        <v>19</v>
      </c>
      <c r="E458" t="s">
        <v>20</v>
      </c>
      <c r="F458" t="s">
        <v>44</v>
      </c>
      <c r="G458" t="s">
        <v>325</v>
      </c>
      <c r="H458" t="s">
        <v>338</v>
      </c>
      <c r="I458" t="s">
        <v>1423</v>
      </c>
      <c r="J458" t="s">
        <v>33</v>
      </c>
      <c r="K458" t="s">
        <v>1424</v>
      </c>
      <c r="L458">
        <v>110</v>
      </c>
      <c r="M458">
        <v>23.5</v>
      </c>
      <c r="N458">
        <v>4.3E-3</v>
      </c>
      <c r="O458">
        <v>3.12</v>
      </c>
      <c r="P458" t="s">
        <v>35</v>
      </c>
      <c r="Q458" s="14" t="s">
        <v>73</v>
      </c>
      <c r="R458" t="s">
        <v>1695</v>
      </c>
      <c r="S458" s="1">
        <f>VLOOKUP($B458,traits_by_species_Mar2019!$A$2:$T$437,5,FALSE)</f>
        <v>117.9278776</v>
      </c>
      <c r="T458" s="1">
        <f>VLOOKUP($B458,traits_by_species_Mar2019!$A$2:$T$437,6,FALSE)</f>
        <v>9.0355229999999995E-2</v>
      </c>
      <c r="U458" s="1">
        <f>VLOOKUP($B458,traits_by_species_Mar2019!$A$2:$T$437,7,FALSE)</f>
        <v>9217.1713650000002</v>
      </c>
      <c r="V458" s="1">
        <f>VLOOKUP($B458,traits_by_species_Mar2019!$A$2:$T$437,8,FALSE)</f>
        <v>28.986861860000001</v>
      </c>
      <c r="W458" s="1">
        <f>VLOOKUP($B458,traits_by_species_Mar2019!$A$2:$T$437,9,FALSE)</f>
        <v>13.396930100000001</v>
      </c>
      <c r="X458" s="1">
        <f>VLOOKUP($B458,traits_by_species_Mar2019!$A$2:$T$437,10,FALSE)</f>
        <v>0.15574365900000001</v>
      </c>
      <c r="Y458" s="1">
        <f>VLOOKUP($B458,traits_by_species_Mar2019!$A$2:$T$437,11,FALSE)</f>
        <v>78.297394159999996</v>
      </c>
      <c r="Z458" s="1">
        <f>VLOOKUP($B458,traits_by_species_Mar2019!$A$2:$T$437,12,FALSE)</f>
        <v>13.216462870000001</v>
      </c>
      <c r="AA458" s="3">
        <f>VLOOKUP($B458,traits_by_species_Mar2019!$A$2:$T$437,13,FALSE)</f>
        <v>134</v>
      </c>
      <c r="AB458" s="1" t="str">
        <f>VLOOKUP($B458,traits_by_species_Mar2019!$A$2:$T$437,14,FALSE)</f>
        <v>Bathypelagic</v>
      </c>
      <c r="AC458" s="1" t="str">
        <f>VLOOKUP($B458,traits_by_species_Mar2019!$A$2:$T$437,15,FALSE)</f>
        <v>Knifetooth dogfish</v>
      </c>
      <c r="AD458" s="1">
        <f>VLOOKUP($B458,traits_by_species_Mar2019!$A$2:$T$437,16,FALSE)</f>
        <v>0</v>
      </c>
      <c r="AE458" s="1" t="str">
        <f>VLOOKUP($B458,traits_by_species_Mar2019!$A$2:$T$437,17,FALSE)</f>
        <v>Demersal</v>
      </c>
      <c r="AF458" s="1" t="str">
        <f>VLOOKUP($B458,traits_by_species_Mar2019!$A$2:$T$437,18,FALSE)</f>
        <v>Squaliformes</v>
      </c>
      <c r="AG458" s="1" t="str">
        <f>VLOOKUP($B458,traits_by_species_Mar2019!$A$2:$T$437,19,FALSE)</f>
        <v>Elasmobranchii</v>
      </c>
      <c r="AH458" s="1" t="str">
        <f>VLOOKUP($B458,traits_by_species_Mar2019!$A$2:$T$437,20,FALSE)</f>
        <v>Pelagic</v>
      </c>
      <c r="AI458" s="1">
        <f>IF(ISNA(VLOOKUP($B458,traits_by_species_Mar2019!$A$2:$T$437,13,FALSE)),L458,VLOOKUP($B458,traits_by_species_Mar2019!$A$2:$T$437,13,FALSE))</f>
        <v>134</v>
      </c>
    </row>
    <row r="459" spans="1:35" hidden="1" x14ac:dyDescent="0.25">
      <c r="A459">
        <v>126749</v>
      </c>
      <c r="B459" t="s">
        <v>1425</v>
      </c>
      <c r="C459" t="s">
        <v>1426</v>
      </c>
      <c r="D459" t="s">
        <v>19</v>
      </c>
      <c r="E459" t="s">
        <v>20</v>
      </c>
      <c r="F459" t="s">
        <v>21</v>
      </c>
      <c r="G459" t="s">
        <v>59</v>
      </c>
      <c r="H459" t="s">
        <v>1352</v>
      </c>
      <c r="I459" t="s">
        <v>1427</v>
      </c>
      <c r="J459" t="s">
        <v>33</v>
      </c>
      <c r="K459" t="s">
        <v>1428</v>
      </c>
      <c r="L459">
        <v>15</v>
      </c>
      <c r="M459">
        <v>4.41</v>
      </c>
      <c r="N459">
        <v>0.01</v>
      </c>
      <c r="O459">
        <v>3.04</v>
      </c>
      <c r="P459" t="s">
        <v>210</v>
      </c>
      <c r="Q459" t="s">
        <v>27</v>
      </c>
      <c r="R459" t="s">
        <v>1695</v>
      </c>
      <c r="S459" s="1">
        <f>VLOOKUP($B459,traits_by_species_Mar2019!$A$2:$T$437,5,FALSE)</f>
        <v>24.210694329999999</v>
      </c>
      <c r="T459" s="1">
        <f>VLOOKUP($B459,traits_by_species_Mar2019!$A$2:$T$437,6,FALSE)</f>
        <v>0.51613374199999995</v>
      </c>
      <c r="U459" s="1">
        <f>VLOOKUP($B459,traits_by_species_Mar2019!$A$2:$T$437,7,FALSE)</f>
        <v>96.574110700000006</v>
      </c>
      <c r="V459" s="1">
        <f>VLOOKUP($B459,traits_by_species_Mar2019!$A$2:$T$437,8,FALSE)</f>
        <v>6.511341356</v>
      </c>
      <c r="W459" s="1">
        <f>VLOOKUP($B459,traits_by_species_Mar2019!$A$2:$T$437,9,FALSE)</f>
        <v>2.139529462</v>
      </c>
      <c r="X459" s="1">
        <f>VLOOKUP($B459,traits_by_species_Mar2019!$A$2:$T$437,10,FALSE)</f>
        <v>0.82172556500000005</v>
      </c>
      <c r="Y459" s="1">
        <f>VLOOKUP($B459,traits_by_species_Mar2019!$A$2:$T$437,11,FALSE)</f>
        <v>16.581638049999999</v>
      </c>
      <c r="Z459" s="1">
        <f>VLOOKUP($B459,traits_by_species_Mar2019!$A$2:$T$437,12,FALSE)</f>
        <v>10.21485386</v>
      </c>
      <c r="AA459" s="3">
        <f>VLOOKUP($B459,traits_by_species_Mar2019!$A$2:$T$437,13,FALSE)</f>
        <v>11</v>
      </c>
      <c r="AB459" s="1" t="str">
        <f>VLOOKUP($B459,traits_by_species_Mar2019!$A$2:$T$437,14,FALSE)</f>
        <v>Bathypelagic</v>
      </c>
      <c r="AC459" s="1" t="str">
        <f>VLOOKUP($B459,traits_by_species_Mar2019!$A$2:$T$437,15,FALSE)</f>
        <v>Koefoed's searsid</v>
      </c>
      <c r="AD459" s="1">
        <f>VLOOKUP($B459,traits_by_species_Mar2019!$A$2:$T$437,16,FALSE)</f>
        <v>0</v>
      </c>
      <c r="AE459" s="1" t="str">
        <f>VLOOKUP($B459,traits_by_species_Mar2019!$A$2:$T$437,17,FALSE)</f>
        <v>Demersal</v>
      </c>
      <c r="AF459" s="1" t="str">
        <f>VLOOKUP($B459,traits_by_species_Mar2019!$A$2:$T$437,18,FALSE)</f>
        <v>Osmeriformes</v>
      </c>
      <c r="AG459" s="1" t="str">
        <f>VLOOKUP($B459,traits_by_species_Mar2019!$A$2:$T$437,19,FALSE)</f>
        <v>Other</v>
      </c>
      <c r="AH459" s="1" t="str">
        <f>VLOOKUP($B459,traits_by_species_Mar2019!$A$2:$T$437,20,FALSE)</f>
        <v>Pelagic</v>
      </c>
      <c r="AI459" s="1">
        <f>IF(ISNA(VLOOKUP($B459,traits_by_species_Mar2019!$A$2:$T$437,13,FALSE)),L459,VLOOKUP($B459,traits_by_species_Mar2019!$A$2:$T$437,13,FALSE))</f>
        <v>11</v>
      </c>
    </row>
    <row r="460" spans="1:35" hidden="1" x14ac:dyDescent="0.25">
      <c r="A460">
        <v>126175</v>
      </c>
      <c r="B460" t="s">
        <v>1429</v>
      </c>
      <c r="C460" t="s">
        <v>183</v>
      </c>
      <c r="D460" t="s">
        <v>19</v>
      </c>
      <c r="E460" t="s">
        <v>20</v>
      </c>
      <c r="F460" t="s">
        <v>21</v>
      </c>
      <c r="G460" t="s">
        <v>52</v>
      </c>
      <c r="H460" t="s">
        <v>739</v>
      </c>
      <c r="I460" t="s">
        <v>1429</v>
      </c>
      <c r="J460" t="s">
        <v>24</v>
      </c>
      <c r="K460" t="s">
        <v>25</v>
      </c>
      <c r="L460">
        <v>100</v>
      </c>
      <c r="M460">
        <v>0</v>
      </c>
      <c r="N460">
        <v>1.6631030000000002E-2</v>
      </c>
      <c r="O460">
        <v>3.0356670000000001</v>
      </c>
      <c r="P460" t="s">
        <v>61</v>
      </c>
      <c r="Q460" t="s">
        <v>73</v>
      </c>
      <c r="R460" t="str">
        <f>R461</f>
        <v>Pelagic</v>
      </c>
      <c r="S460" s="1">
        <f>AVERAGE(S461:S463)</f>
        <v>41.358587083333333</v>
      </c>
      <c r="T460" s="1">
        <f t="shared" ref="T460:AI460" si="112">AVERAGE(T461:T463)</f>
        <v>0.10228267233333332</v>
      </c>
      <c r="U460" s="1">
        <f t="shared" si="112"/>
        <v>1129.4774048333334</v>
      </c>
      <c r="V460" s="1">
        <f t="shared" si="112"/>
        <v>49.950704446666663</v>
      </c>
      <c r="W460" s="1">
        <f t="shared" si="112"/>
        <v>10.283921275333332</v>
      </c>
      <c r="X460" s="1">
        <f t="shared" si="112"/>
        <v>8.5121778666666661E-2</v>
      </c>
      <c r="Y460" s="1">
        <f t="shared" si="112"/>
        <v>27.753671783333331</v>
      </c>
      <c r="Z460" s="1">
        <f t="shared" si="112"/>
        <v>8.5483078090000006</v>
      </c>
      <c r="AA460" s="1">
        <f t="shared" si="112"/>
        <v>39.666666666666664</v>
      </c>
      <c r="AB460" s="1" t="str">
        <f>AB461</f>
        <v>Bathypelagic</v>
      </c>
      <c r="AC460" s="1" t="str">
        <f t="shared" ref="AC460:AH460" si="113">AC461</f>
        <v>Redfish</v>
      </c>
      <c r="AD460" s="1">
        <f t="shared" si="113"/>
        <v>0</v>
      </c>
      <c r="AE460" s="1" t="str">
        <f t="shared" si="113"/>
        <v>Demersal</v>
      </c>
      <c r="AF460" s="1" t="str">
        <f t="shared" si="113"/>
        <v>Scorpaeniformes</v>
      </c>
      <c r="AG460" s="1" t="str">
        <f t="shared" si="113"/>
        <v>Scorpaeniformes</v>
      </c>
      <c r="AH460" s="1" t="str">
        <f t="shared" si="113"/>
        <v>Pelagic</v>
      </c>
      <c r="AI460" s="1">
        <f t="shared" si="112"/>
        <v>39.666666666666664</v>
      </c>
    </row>
    <row r="461" spans="1:35" hidden="1" x14ac:dyDescent="0.25">
      <c r="A461">
        <v>127254</v>
      </c>
      <c r="B461" t="s">
        <v>1430</v>
      </c>
      <c r="C461" t="s">
        <v>1431</v>
      </c>
      <c r="D461" t="s">
        <v>19</v>
      </c>
      <c r="E461" t="s">
        <v>20</v>
      </c>
      <c r="F461" t="s">
        <v>21</v>
      </c>
      <c r="G461" t="s">
        <v>52</v>
      </c>
      <c r="H461" t="s">
        <v>739</v>
      </c>
      <c r="I461" t="s">
        <v>1429</v>
      </c>
      <c r="J461" t="s">
        <v>33</v>
      </c>
      <c r="K461" t="s">
        <v>1432</v>
      </c>
      <c r="L461">
        <v>58</v>
      </c>
      <c r="M461">
        <v>1.85</v>
      </c>
      <c r="N461">
        <v>0.02</v>
      </c>
      <c r="O461">
        <v>3.02</v>
      </c>
      <c r="P461" t="s">
        <v>35</v>
      </c>
      <c r="Q461" t="s">
        <v>73</v>
      </c>
      <c r="R461" t="s">
        <v>1695</v>
      </c>
      <c r="S461" s="1">
        <f>VLOOKUP($B461,traits_by_species_Mar2019!$A$2:$T$437,5,FALSE)</f>
        <v>44.529276690000003</v>
      </c>
      <c r="T461" s="1">
        <f>VLOOKUP($B461,traits_by_species_Mar2019!$A$2:$T$437,6,FALSE)</f>
        <v>8.9559483999999995E-2</v>
      </c>
      <c r="U461" s="1">
        <f>VLOOKUP($B461,traits_by_species_Mar2019!$A$2:$T$437,7,FALSE)</f>
        <v>1444.3717690000001</v>
      </c>
      <c r="V461" s="1">
        <f>VLOOKUP($B461,traits_by_species_Mar2019!$A$2:$T$437,8,FALSE)</f>
        <v>52.213860269999998</v>
      </c>
      <c r="W461" s="1">
        <f>VLOOKUP($B461,traits_by_species_Mar2019!$A$2:$T$437,9,FALSE)</f>
        <v>11.004184309999999</v>
      </c>
      <c r="X461" s="1">
        <f>VLOOKUP($B461,traits_by_species_Mar2019!$A$2:$T$437,10,FALSE)</f>
        <v>7.7091789999999993E-2</v>
      </c>
      <c r="Y461" s="1">
        <f>VLOOKUP($B461,traits_by_species_Mar2019!$A$2:$T$437,11,FALSE)</f>
        <v>29.416430129999998</v>
      </c>
      <c r="Z461" s="1">
        <f>VLOOKUP($B461,traits_by_species_Mar2019!$A$2:$T$437,12,FALSE)</f>
        <v>7.7497244820000004</v>
      </c>
      <c r="AA461" s="3">
        <f>VLOOKUP($B461,traits_by_species_Mar2019!$A$2:$T$437,13,FALSE)</f>
        <v>5</v>
      </c>
      <c r="AB461" s="1" t="str">
        <f>VLOOKUP($B461,traits_by_species_Mar2019!$A$2:$T$437,14,FALSE)</f>
        <v>Bathypelagic</v>
      </c>
      <c r="AC461" s="1" t="str">
        <f>VLOOKUP($B461,traits_by_species_Mar2019!$A$2:$T$437,15,FALSE)</f>
        <v>Redfish</v>
      </c>
      <c r="AD461" s="1">
        <f>VLOOKUP($B461,traits_by_species_Mar2019!$A$2:$T$437,16,FALSE)</f>
        <v>0</v>
      </c>
      <c r="AE461" s="1" t="str">
        <f>VLOOKUP($B461,traits_by_species_Mar2019!$A$2:$T$437,17,FALSE)</f>
        <v>Demersal</v>
      </c>
      <c r="AF461" s="1" t="str">
        <f>VLOOKUP($B461,traits_by_species_Mar2019!$A$2:$T$437,18,FALSE)</f>
        <v>Scorpaeniformes</v>
      </c>
      <c r="AG461" s="1" t="str">
        <f>VLOOKUP($B461,traits_by_species_Mar2019!$A$2:$T$437,19,FALSE)</f>
        <v>Scorpaeniformes</v>
      </c>
      <c r="AH461" s="1" t="str">
        <f>VLOOKUP($B461,traits_by_species_Mar2019!$A$2:$T$437,20,FALSE)</f>
        <v>Pelagic</v>
      </c>
      <c r="AI461" s="1">
        <f>IF(ISNA(VLOOKUP($B461,traits_by_species_Mar2019!$A$2:$T$437,13,FALSE)),L461,VLOOKUP($B461,traits_by_species_Mar2019!$A$2:$T$437,13,FALSE))</f>
        <v>5</v>
      </c>
    </row>
    <row r="462" spans="1:35" hidden="1" x14ac:dyDescent="0.25">
      <c r="A462">
        <v>151324</v>
      </c>
      <c r="B462" t="s">
        <v>1433</v>
      </c>
      <c r="C462" t="s">
        <v>267</v>
      </c>
      <c r="D462" t="s">
        <v>19</v>
      </c>
      <c r="E462" t="s">
        <v>20</v>
      </c>
      <c r="F462" t="s">
        <v>21</v>
      </c>
      <c r="G462" t="s">
        <v>52</v>
      </c>
      <c r="H462" t="s">
        <v>739</v>
      </c>
      <c r="I462" t="s">
        <v>1429</v>
      </c>
      <c r="J462" t="s">
        <v>33</v>
      </c>
      <c r="K462" t="s">
        <v>1434</v>
      </c>
      <c r="L462">
        <v>100</v>
      </c>
      <c r="M462">
        <v>1.8</v>
      </c>
      <c r="N462">
        <v>0.02</v>
      </c>
      <c r="O462">
        <v>2.95</v>
      </c>
      <c r="P462" t="s">
        <v>56</v>
      </c>
      <c r="Q462" t="s">
        <v>73</v>
      </c>
      <c r="R462" t="s">
        <v>1695</v>
      </c>
      <c r="S462" s="1">
        <f>VLOOKUP($B462,traits_by_species_Mar2019!$A$2:$T$437,5,FALSE)</f>
        <v>46.125014729999997</v>
      </c>
      <c r="T462" s="1">
        <f>VLOOKUP($B462,traits_by_species_Mar2019!$A$2:$T$437,6,FALSE)</f>
        <v>9.5670436999999997E-2</v>
      </c>
      <c r="U462" s="1">
        <f>VLOOKUP($B462,traits_by_species_Mar2019!$A$2:$T$437,7,FALSE)</f>
        <v>1302.2644760000001</v>
      </c>
      <c r="V462" s="1">
        <f>VLOOKUP($B462,traits_by_species_Mar2019!$A$2:$T$437,8,FALSE)</f>
        <v>55.724753100000001</v>
      </c>
      <c r="W462" s="1">
        <f>VLOOKUP($B462,traits_by_species_Mar2019!$A$2:$T$437,9,FALSE)</f>
        <v>11.2339071</v>
      </c>
      <c r="X462" s="1">
        <f>VLOOKUP($B462,traits_by_species_Mar2019!$A$2:$T$437,10,FALSE)</f>
        <v>7.5844031000000006E-2</v>
      </c>
      <c r="Y462" s="1">
        <f>VLOOKUP($B462,traits_by_species_Mar2019!$A$2:$T$437,11,FALSE)</f>
        <v>31.035632629999998</v>
      </c>
      <c r="Z462" s="1">
        <f>VLOOKUP($B462,traits_by_species_Mar2019!$A$2:$T$437,12,FALSE)</f>
        <v>7.9452822080000001</v>
      </c>
      <c r="AA462" s="3">
        <f>VLOOKUP($B462,traits_by_species_Mar2019!$A$2:$T$437,13,FALSE)</f>
        <v>73</v>
      </c>
      <c r="AB462" s="1" t="str">
        <f>VLOOKUP($B462,traits_by_species_Mar2019!$A$2:$T$437,14,FALSE)</f>
        <v>Pelagic</v>
      </c>
      <c r="AC462" s="1" t="str">
        <f>VLOOKUP($B462,traits_by_species_Mar2019!$A$2:$T$437,15,FALSE)</f>
        <v>Golden redfish</v>
      </c>
      <c r="AD462" s="1">
        <f>VLOOKUP($B462,traits_by_species_Mar2019!$A$2:$T$437,16,FALSE)</f>
        <v>0</v>
      </c>
      <c r="AE462" s="1" t="str">
        <f>VLOOKUP($B462,traits_by_species_Mar2019!$A$2:$T$437,17,FALSE)</f>
        <v>Pelagic</v>
      </c>
      <c r="AF462" s="1" t="str">
        <f>VLOOKUP($B462,traits_by_species_Mar2019!$A$2:$T$437,18,FALSE)</f>
        <v>Scorpaeniformes</v>
      </c>
      <c r="AG462" s="1" t="str">
        <f>VLOOKUP($B462,traits_by_species_Mar2019!$A$2:$T$437,19,FALSE)</f>
        <v>Scorpaeniformes</v>
      </c>
      <c r="AH462" s="1" t="str">
        <f>VLOOKUP($B462,traits_by_species_Mar2019!$A$2:$T$437,20,FALSE)</f>
        <v>Pelagic</v>
      </c>
      <c r="AI462" s="1">
        <f>IF(ISNA(VLOOKUP($B462,traits_by_species_Mar2019!$A$2:$T$437,13,FALSE)),L462,VLOOKUP($B462,traits_by_species_Mar2019!$A$2:$T$437,13,FALSE))</f>
        <v>73</v>
      </c>
    </row>
    <row r="463" spans="1:35" hidden="1" x14ac:dyDescent="0.25">
      <c r="A463">
        <v>127255</v>
      </c>
      <c r="B463" t="s">
        <v>1435</v>
      </c>
      <c r="C463" t="s">
        <v>1436</v>
      </c>
      <c r="D463" t="s">
        <v>19</v>
      </c>
      <c r="E463" t="s">
        <v>20</v>
      </c>
      <c r="F463" t="s">
        <v>21</v>
      </c>
      <c r="G463" t="s">
        <v>52</v>
      </c>
      <c r="H463" t="s">
        <v>739</v>
      </c>
      <c r="I463" t="s">
        <v>1429</v>
      </c>
      <c r="J463" t="s">
        <v>33</v>
      </c>
      <c r="K463" t="s">
        <v>1437</v>
      </c>
      <c r="L463">
        <v>35</v>
      </c>
      <c r="M463">
        <v>1.6</v>
      </c>
      <c r="N463">
        <v>1.15E-2</v>
      </c>
      <c r="O463">
        <v>3.137</v>
      </c>
      <c r="P463" t="s">
        <v>35</v>
      </c>
      <c r="Q463" t="s">
        <v>73</v>
      </c>
      <c r="R463" t="s">
        <v>1682</v>
      </c>
      <c r="S463" s="1">
        <f>VLOOKUP($B463,traits_by_species_Mar2019!$A$2:$T$437,5,FALSE)</f>
        <v>33.421469829999999</v>
      </c>
      <c r="T463" s="1">
        <f>VLOOKUP($B463,traits_by_species_Mar2019!$A$2:$T$437,6,FALSE)</f>
        <v>0.12161809599999999</v>
      </c>
      <c r="U463" s="1">
        <f>VLOOKUP($B463,traits_by_species_Mar2019!$A$2:$T$437,7,FALSE)</f>
        <v>641.79596949999996</v>
      </c>
      <c r="V463" s="1">
        <f>VLOOKUP($B463,traits_by_species_Mar2019!$A$2:$T$437,8,FALSE)</f>
        <v>41.913499969999997</v>
      </c>
      <c r="W463" s="1">
        <f>VLOOKUP($B463,traits_by_species_Mar2019!$A$2:$T$437,9,FALSE)</f>
        <v>8.613672416</v>
      </c>
      <c r="X463" s="1">
        <f>VLOOKUP($B463,traits_by_species_Mar2019!$A$2:$T$437,10,FALSE)</f>
        <v>0.102429515</v>
      </c>
      <c r="Y463" s="1">
        <f>VLOOKUP($B463,traits_by_species_Mar2019!$A$2:$T$437,11,FALSE)</f>
        <v>22.808952590000001</v>
      </c>
      <c r="Z463" s="1">
        <f>VLOOKUP($B463,traits_by_species_Mar2019!$A$2:$T$437,12,FALSE)</f>
        <v>9.9499167370000006</v>
      </c>
      <c r="AA463" s="3">
        <f>VLOOKUP($B463,traits_by_species_Mar2019!$A$2:$T$437,13,FALSE)</f>
        <v>41</v>
      </c>
      <c r="AB463" s="1" t="str">
        <f>VLOOKUP($B463,traits_by_species_Mar2019!$A$2:$T$437,14,FALSE)</f>
        <v>Demersal</v>
      </c>
      <c r="AC463" s="1" t="str">
        <f>VLOOKUP($B463,traits_by_species_Mar2019!$A$2:$T$437,15,FALSE)</f>
        <v>Norway haddock</v>
      </c>
      <c r="AD463" s="1" t="str">
        <f>VLOOKUP($B463,traits_by_species_Mar2019!$A$2:$T$437,16,FALSE)</f>
        <v>Demersal</v>
      </c>
      <c r="AE463" s="1" t="str">
        <f>VLOOKUP($B463,traits_by_species_Mar2019!$A$2:$T$437,17,FALSE)</f>
        <v>Demersal</v>
      </c>
      <c r="AF463" s="1" t="str">
        <f>VLOOKUP($B463,traits_by_species_Mar2019!$A$2:$T$437,18,FALSE)</f>
        <v>Scorpaeniformes</v>
      </c>
      <c r="AG463" s="1" t="str">
        <f>VLOOKUP($B463,traits_by_species_Mar2019!$A$2:$T$437,19,FALSE)</f>
        <v>Scorpaeniformes</v>
      </c>
      <c r="AH463" s="1" t="str">
        <f>VLOOKUP($B463,traits_by_species_Mar2019!$A$2:$T$437,20,FALSE)</f>
        <v>Demersal</v>
      </c>
      <c r="AI463" s="1">
        <f>IF(ISNA(VLOOKUP($B463,traits_by_species_Mar2019!$A$2:$T$437,13,FALSE)),L463,VLOOKUP($B463,traits_by_species_Mar2019!$A$2:$T$437,13,FALSE))</f>
        <v>41</v>
      </c>
    </row>
    <row r="464" spans="1:35" hidden="1" x14ac:dyDescent="0.25">
      <c r="A464">
        <v>127041</v>
      </c>
      <c r="B464" t="s">
        <v>1438</v>
      </c>
      <c r="C464" t="s">
        <v>51</v>
      </c>
      <c r="D464" t="s">
        <v>19</v>
      </c>
      <c r="E464" t="s">
        <v>20</v>
      </c>
      <c r="F464" t="s">
        <v>21</v>
      </c>
      <c r="G464" t="s">
        <v>30</v>
      </c>
      <c r="H464" t="s">
        <v>111</v>
      </c>
      <c r="I464" t="s">
        <v>1439</v>
      </c>
      <c r="J464" t="s">
        <v>33</v>
      </c>
      <c r="K464" t="s">
        <v>1440</v>
      </c>
      <c r="L464">
        <v>40</v>
      </c>
      <c r="M464">
        <v>1.6</v>
      </c>
      <c r="N464">
        <v>1.7000000000000001E-2</v>
      </c>
      <c r="O464">
        <v>2.86</v>
      </c>
      <c r="P464" t="s">
        <v>35</v>
      </c>
      <c r="Q464" t="s">
        <v>27</v>
      </c>
      <c r="R464" t="s">
        <v>1682</v>
      </c>
      <c r="S464" s="1">
        <f>VLOOKUP($B464,traits_by_species_Mar2019!$A$2:$T$437,5,FALSE)</f>
        <v>28.170152569999999</v>
      </c>
      <c r="T464" s="1">
        <f>VLOOKUP($B464,traits_by_species_Mar2019!$A$2:$T$437,6,FALSE)</f>
        <v>0.207981364</v>
      </c>
      <c r="U464" s="1">
        <f>VLOOKUP($B464,traits_by_species_Mar2019!$A$2:$T$437,7,FALSE)</f>
        <v>233.89436240000001</v>
      </c>
      <c r="V464" s="1">
        <f>VLOOKUP($B464,traits_by_species_Mar2019!$A$2:$T$437,8,FALSE)</f>
        <v>6.3996020419999997</v>
      </c>
      <c r="W464" s="1">
        <f>VLOOKUP($B464,traits_by_species_Mar2019!$A$2:$T$437,9,FALSE)</f>
        <v>2.7275010009999998</v>
      </c>
      <c r="X464" s="1">
        <f>VLOOKUP($B464,traits_by_species_Mar2019!$A$2:$T$437,10,FALSE)</f>
        <v>0.58023218899999995</v>
      </c>
      <c r="Y464" s="1">
        <f>VLOOKUP($B464,traits_by_species_Mar2019!$A$2:$T$437,11,FALSE)</f>
        <v>14.255568820000001</v>
      </c>
      <c r="Z464" s="1">
        <f>VLOOKUP($B464,traits_by_species_Mar2019!$A$2:$T$437,12,FALSE)</f>
        <v>17.825104270000001</v>
      </c>
      <c r="AA464" s="3">
        <f>VLOOKUP($B464,traits_by_species_Mar2019!$A$2:$T$437,13,FALSE)</f>
        <v>32</v>
      </c>
      <c r="AB464" s="1" t="str">
        <f>VLOOKUP($B464,traits_by_species_Mar2019!$A$2:$T$437,14,FALSE)</f>
        <v>Demersal</v>
      </c>
      <c r="AC464" s="1" t="str">
        <f>VLOOKUP($B464,traits_by_species_Mar2019!$A$2:$T$437,15,FALSE)</f>
        <v>Comber</v>
      </c>
      <c r="AD464" s="1">
        <f>VLOOKUP($B464,traits_by_species_Mar2019!$A$2:$T$437,16,FALSE)</f>
        <v>0</v>
      </c>
      <c r="AE464" s="1" t="str">
        <f>VLOOKUP($B464,traits_by_species_Mar2019!$A$2:$T$437,17,FALSE)</f>
        <v>Demersal</v>
      </c>
      <c r="AF464" s="1" t="str">
        <f>VLOOKUP($B464,traits_by_species_Mar2019!$A$2:$T$437,18,FALSE)</f>
        <v>Perciformes</v>
      </c>
      <c r="AG464" s="1" t="str">
        <f>VLOOKUP($B464,traits_by_species_Mar2019!$A$2:$T$437,19,FALSE)</f>
        <v>Other</v>
      </c>
      <c r="AH464" s="1" t="str">
        <f>VLOOKUP($B464,traits_by_species_Mar2019!$A$2:$T$437,20,FALSE)</f>
        <v>Demersal</v>
      </c>
      <c r="AI464" s="1">
        <f>IF(ISNA(VLOOKUP($B464,traits_by_species_Mar2019!$A$2:$T$437,13,FALSE)),L464,VLOOKUP($B464,traits_by_species_Mar2019!$A$2:$T$437,13,FALSE))</f>
        <v>32</v>
      </c>
    </row>
    <row r="465" spans="1:35" hidden="1" x14ac:dyDescent="0.25">
      <c r="A465">
        <v>127042</v>
      </c>
      <c r="B465" t="s">
        <v>1441</v>
      </c>
      <c r="C465" t="s">
        <v>51</v>
      </c>
      <c r="D465" t="s">
        <v>19</v>
      </c>
      <c r="E465" t="s">
        <v>20</v>
      </c>
      <c r="F465" t="s">
        <v>21</v>
      </c>
      <c r="G465" t="s">
        <v>30</v>
      </c>
      <c r="H465" t="s">
        <v>111</v>
      </c>
      <c r="I465" t="s">
        <v>1439</v>
      </c>
      <c r="J465" t="s">
        <v>33</v>
      </c>
      <c r="K465" t="s">
        <v>1442</v>
      </c>
      <c r="L465">
        <v>25</v>
      </c>
      <c r="M465">
        <v>1.4</v>
      </c>
      <c r="N465">
        <v>1.4500000000000001E-2</v>
      </c>
      <c r="O465">
        <v>3.06</v>
      </c>
      <c r="P465" t="s">
        <v>35</v>
      </c>
      <c r="Q465" t="s">
        <v>27</v>
      </c>
      <c r="R465" t="s">
        <v>1682</v>
      </c>
      <c r="S465" s="1">
        <f>VLOOKUP($B465,traits_by_species_Mar2019!$A$2:$T$437,5,FALSE)</f>
        <v>15.331881470000001</v>
      </c>
      <c r="T465" s="1">
        <f>VLOOKUP($B465,traits_by_species_Mar2019!$A$2:$T$437,6,FALSE)</f>
        <v>0.28681252699999998</v>
      </c>
      <c r="U465" s="1">
        <f>VLOOKUP($B465,traits_by_species_Mar2019!$A$2:$T$437,7,FALSE)</f>
        <v>58.816935090000001</v>
      </c>
      <c r="V465" s="1">
        <f>VLOOKUP($B465,traits_by_species_Mar2019!$A$2:$T$437,8,FALSE)</f>
        <v>7.7157944900000004</v>
      </c>
      <c r="W465" s="1">
        <f>VLOOKUP($B465,traits_by_species_Mar2019!$A$2:$T$437,9,FALSE)</f>
        <v>2.9766374020000002</v>
      </c>
      <c r="X465" s="1">
        <f>VLOOKUP($B465,traits_by_species_Mar2019!$A$2:$T$437,10,FALSE)</f>
        <v>0.67220050399999998</v>
      </c>
      <c r="Y465" s="1">
        <f>VLOOKUP($B465,traits_by_species_Mar2019!$A$2:$T$437,11,FALSE)</f>
        <v>9.2729672950000008</v>
      </c>
      <c r="Z465" s="1">
        <f>VLOOKUP($B465,traits_by_species_Mar2019!$A$2:$T$437,12,FALSE)</f>
        <v>21.304498169999999</v>
      </c>
      <c r="AA465" s="3">
        <f>VLOOKUP($B465,traits_by_species_Mar2019!$A$2:$T$437,13,FALSE)</f>
        <v>27</v>
      </c>
      <c r="AB465" s="1" t="str">
        <f>VLOOKUP($B465,traits_by_species_Mar2019!$A$2:$T$437,14,FALSE)</f>
        <v>Demersal</v>
      </c>
      <c r="AC465" s="1" t="str">
        <f>VLOOKUP($B465,traits_by_species_Mar2019!$A$2:$T$437,15,FALSE)</f>
        <v>Brown comber</v>
      </c>
      <c r="AD465" s="1">
        <f>VLOOKUP($B465,traits_by_species_Mar2019!$A$2:$T$437,16,FALSE)</f>
        <v>0</v>
      </c>
      <c r="AE465" s="1" t="str">
        <f>VLOOKUP($B465,traits_by_species_Mar2019!$A$2:$T$437,17,FALSE)</f>
        <v>Demersal</v>
      </c>
      <c r="AF465" s="1" t="str">
        <f>VLOOKUP($B465,traits_by_species_Mar2019!$A$2:$T$437,18,FALSE)</f>
        <v>Perciformes</v>
      </c>
      <c r="AG465" s="1" t="str">
        <f>VLOOKUP($B465,traits_by_species_Mar2019!$A$2:$T$437,19,FALSE)</f>
        <v>Other</v>
      </c>
      <c r="AH465" s="1" t="str">
        <f>VLOOKUP($B465,traits_by_species_Mar2019!$A$2:$T$437,20,FALSE)</f>
        <v>Demersal</v>
      </c>
      <c r="AI465" s="1">
        <f>IF(ISNA(VLOOKUP($B465,traits_by_species_Mar2019!$A$2:$T$437,13,FALSE)),L465,VLOOKUP($B465,traits_by_species_Mar2019!$A$2:$T$437,13,FALSE))</f>
        <v>27</v>
      </c>
    </row>
    <row r="466" spans="1:35" hidden="1" x14ac:dyDescent="0.25">
      <c r="A466">
        <v>127043</v>
      </c>
      <c r="B466" t="s">
        <v>1443</v>
      </c>
      <c r="C466" t="s">
        <v>51</v>
      </c>
      <c r="D466" t="s">
        <v>19</v>
      </c>
      <c r="E466" t="s">
        <v>20</v>
      </c>
      <c r="F466" t="s">
        <v>21</v>
      </c>
      <c r="G466" t="s">
        <v>30</v>
      </c>
      <c r="H466" t="s">
        <v>111</v>
      </c>
      <c r="I466" t="s">
        <v>1439</v>
      </c>
      <c r="J466" t="s">
        <v>33</v>
      </c>
      <c r="K466" t="s">
        <v>1444</v>
      </c>
      <c r="L466">
        <v>36</v>
      </c>
      <c r="M466">
        <v>1.58</v>
      </c>
      <c r="N466">
        <v>1.12E-2</v>
      </c>
      <c r="O466">
        <v>3.06</v>
      </c>
      <c r="P466" t="s">
        <v>35</v>
      </c>
      <c r="Q466" t="s">
        <v>27</v>
      </c>
      <c r="R466" t="s">
        <v>1682</v>
      </c>
      <c r="S466" s="1">
        <f>VLOOKUP($B466,traits_by_species_Mar2019!$A$2:$T$437,5,FALSE)</f>
        <v>31.048719550000001</v>
      </c>
      <c r="T466" s="1">
        <f>VLOOKUP($B466,traits_by_species_Mar2019!$A$2:$T$437,6,FALSE)</f>
        <v>0.204393135</v>
      </c>
      <c r="U466" s="1">
        <f>VLOOKUP($B466,traits_by_species_Mar2019!$A$2:$T$437,7,FALSE)</f>
        <v>368.26417500000002</v>
      </c>
      <c r="V466" s="1">
        <f>VLOOKUP($B466,traits_by_species_Mar2019!$A$2:$T$437,8,FALSE)</f>
        <v>10.98595501</v>
      </c>
      <c r="W466" s="1">
        <f>VLOOKUP($B466,traits_by_species_Mar2019!$A$2:$T$437,9,FALSE)</f>
        <v>4.0095237309999998</v>
      </c>
      <c r="X466" s="1">
        <f>VLOOKUP($B466,traits_by_species_Mar2019!$A$2:$T$437,10,FALSE)</f>
        <v>0.43970421599999998</v>
      </c>
      <c r="Y466" s="1">
        <f>VLOOKUP($B466,traits_by_species_Mar2019!$A$2:$T$437,11,FALSE)</f>
        <v>17.66970396</v>
      </c>
      <c r="Z466" s="1">
        <f>VLOOKUP($B466,traits_by_species_Mar2019!$A$2:$T$437,12,FALSE)</f>
        <v>19.523976619999999</v>
      </c>
      <c r="AA466" s="3">
        <f>VLOOKUP($B466,traits_by_species_Mar2019!$A$2:$T$437,13,FALSE)</f>
        <v>23</v>
      </c>
      <c r="AB466" s="1" t="str">
        <f>VLOOKUP($B466,traits_by_species_Mar2019!$A$2:$T$437,14,FALSE)</f>
        <v>Demersal</v>
      </c>
      <c r="AC466" s="1" t="str">
        <f>VLOOKUP($B466,traits_by_species_Mar2019!$A$2:$T$437,15,FALSE)</f>
        <v>Painted comber</v>
      </c>
      <c r="AD466" s="1">
        <f>VLOOKUP($B466,traits_by_species_Mar2019!$A$2:$T$437,16,FALSE)</f>
        <v>0</v>
      </c>
      <c r="AE466" s="1" t="str">
        <f>VLOOKUP($B466,traits_by_species_Mar2019!$A$2:$T$437,17,FALSE)</f>
        <v>Demersal</v>
      </c>
      <c r="AF466" s="1" t="str">
        <f>VLOOKUP($B466,traits_by_species_Mar2019!$A$2:$T$437,18,FALSE)</f>
        <v>Perciformes</v>
      </c>
      <c r="AG466" s="1" t="str">
        <f>VLOOKUP($B466,traits_by_species_Mar2019!$A$2:$T$437,19,FALSE)</f>
        <v>Other</v>
      </c>
      <c r="AH466" s="1" t="str">
        <f>VLOOKUP($B466,traits_by_species_Mar2019!$A$2:$T$437,20,FALSE)</f>
        <v>Demersal</v>
      </c>
      <c r="AI466" s="1">
        <f>IF(ISNA(VLOOKUP($B466,traits_by_species_Mar2019!$A$2:$T$437,13,FALSE)),L466,VLOOKUP($B466,traits_by_species_Mar2019!$A$2:$T$437,13,FALSE))</f>
        <v>23</v>
      </c>
    </row>
    <row r="467" spans="1:35" hidden="1" x14ac:dyDescent="0.25">
      <c r="A467">
        <v>126319</v>
      </c>
      <c r="B467" t="s">
        <v>1445</v>
      </c>
      <c r="C467" t="s">
        <v>1446</v>
      </c>
      <c r="D467" t="s">
        <v>19</v>
      </c>
      <c r="E467" t="s">
        <v>20</v>
      </c>
      <c r="F467" t="s">
        <v>21</v>
      </c>
      <c r="G467" t="s">
        <v>105</v>
      </c>
      <c r="H467" t="s">
        <v>1447</v>
      </c>
      <c r="I467" t="s">
        <v>1448</v>
      </c>
      <c r="J467" t="s">
        <v>33</v>
      </c>
      <c r="K467" t="s">
        <v>1449</v>
      </c>
      <c r="L467">
        <v>78</v>
      </c>
      <c r="M467">
        <v>7.16</v>
      </c>
      <c r="N467">
        <v>1.0200000000000001E-3</v>
      </c>
      <c r="O467">
        <v>3.06</v>
      </c>
      <c r="P467" t="s">
        <v>210</v>
      </c>
      <c r="Q467" t="s">
        <v>27</v>
      </c>
      <c r="R467" t="s">
        <v>1695</v>
      </c>
      <c r="S467" s="1">
        <f>VLOOKUP($B467,traits_by_species_Mar2019!$A$2:$T$437,5,FALSE)</f>
        <v>78.068661599999999</v>
      </c>
      <c r="T467" s="1">
        <f>VLOOKUP($B467,traits_by_species_Mar2019!$A$2:$T$437,6,FALSE)</f>
        <v>0.20770243799999999</v>
      </c>
      <c r="U467" s="1">
        <f>VLOOKUP($B467,traits_by_species_Mar2019!$A$2:$T$437,7,FALSE)</f>
        <v>2252.5257609999999</v>
      </c>
      <c r="V467" s="1">
        <f>VLOOKUP($B467,traits_by_species_Mar2019!$A$2:$T$437,8,FALSE)</f>
        <v>11.632104890000001</v>
      </c>
      <c r="W467" s="1">
        <f>VLOOKUP($B467,traits_by_species_Mar2019!$A$2:$T$437,9,FALSE)</f>
        <v>3.589112466</v>
      </c>
      <c r="X467" s="1">
        <f>VLOOKUP($B467,traits_by_species_Mar2019!$A$2:$T$437,10,FALSE)</f>
        <v>0.35944778399999999</v>
      </c>
      <c r="Y467" s="1">
        <f>VLOOKUP($B467,traits_by_species_Mar2019!$A$2:$T$437,11,FALSE)</f>
        <v>41.033350810000002</v>
      </c>
      <c r="Z467" s="1">
        <f>VLOOKUP($B467,traits_by_species_Mar2019!$A$2:$T$437,12,FALSE)</f>
        <v>7.7988610060000001</v>
      </c>
      <c r="AA467" s="3">
        <f>VLOOKUP($B467,traits_by_species_Mar2019!$A$2:$T$437,13,FALSE)</f>
        <v>55</v>
      </c>
      <c r="AB467" s="1" t="str">
        <f>VLOOKUP($B467,traits_by_species_Mar2019!$A$2:$T$437,14,FALSE)</f>
        <v>Bathypelagic</v>
      </c>
      <c r="AC467" s="1" t="str">
        <f>VLOOKUP($B467,traits_by_species_Mar2019!$A$2:$T$437,15,FALSE)</f>
        <v>Stout sawpalate</v>
      </c>
      <c r="AD467" s="1">
        <f>VLOOKUP($B467,traits_by_species_Mar2019!$A$2:$T$437,16,FALSE)</f>
        <v>0</v>
      </c>
      <c r="AE467" s="1" t="str">
        <f>VLOOKUP($B467,traits_by_species_Mar2019!$A$2:$T$437,17,FALSE)</f>
        <v>Demersal</v>
      </c>
      <c r="AF467" s="1" t="str">
        <f>VLOOKUP($B467,traits_by_species_Mar2019!$A$2:$T$437,18,FALSE)</f>
        <v>Anguilliformes</v>
      </c>
      <c r="AG467" s="1" t="str">
        <f>VLOOKUP($B467,traits_by_species_Mar2019!$A$2:$T$437,19,FALSE)</f>
        <v>Other</v>
      </c>
      <c r="AH467" s="1" t="str">
        <f>VLOOKUP($B467,traits_by_species_Mar2019!$A$2:$T$437,20,FALSE)</f>
        <v>Pelagic</v>
      </c>
      <c r="AI467" s="1">
        <f>IF(ISNA(VLOOKUP($B467,traits_by_species_Mar2019!$A$2:$T$437,13,FALSE)),L467,VLOOKUP($B467,traits_by_species_Mar2019!$A$2:$T$437,13,FALSE))</f>
        <v>55</v>
      </c>
    </row>
    <row r="468" spans="1:35" hidden="1" x14ac:dyDescent="0.25">
      <c r="A468">
        <v>127258</v>
      </c>
      <c r="B468" t="s">
        <v>1450</v>
      </c>
      <c r="C468" t="s">
        <v>1095</v>
      </c>
      <c r="D468" t="s">
        <v>19</v>
      </c>
      <c r="E468" t="s">
        <v>20</v>
      </c>
      <c r="F468" t="s">
        <v>21</v>
      </c>
      <c r="G468" t="s">
        <v>52</v>
      </c>
      <c r="H468" t="s">
        <v>1451</v>
      </c>
      <c r="I468" t="s">
        <v>1452</v>
      </c>
      <c r="J468" t="s">
        <v>33</v>
      </c>
      <c r="K468" t="s">
        <v>1453</v>
      </c>
      <c r="L468">
        <v>25</v>
      </c>
      <c r="M468">
        <v>1.7</v>
      </c>
      <c r="N468">
        <v>1.04E-2</v>
      </c>
      <c r="O468">
        <v>3.0910000000000002</v>
      </c>
      <c r="P468" t="s">
        <v>35</v>
      </c>
      <c r="Q468" t="s">
        <v>27</v>
      </c>
      <c r="R468" t="s">
        <v>1682</v>
      </c>
      <c r="S468" s="1">
        <f>VLOOKUP($B468,traits_by_species_Mar2019!$A$2:$T$437,5,FALSE)</f>
        <v>28.806868739999999</v>
      </c>
      <c r="T468" s="1">
        <f>VLOOKUP($B468,traits_by_species_Mar2019!$A$2:$T$437,6,FALSE)</f>
        <v>0.26267932399999999</v>
      </c>
      <c r="U468" s="1">
        <f>VLOOKUP($B468,traits_by_species_Mar2019!$A$2:$T$437,7,FALSE)</f>
        <v>253.4129628</v>
      </c>
      <c r="V468" s="1">
        <f>VLOOKUP($B468,traits_by_species_Mar2019!$A$2:$T$437,8,FALSE)</f>
        <v>10.230345789999999</v>
      </c>
      <c r="W468" s="1">
        <f>VLOOKUP($B468,traits_by_species_Mar2019!$A$2:$T$437,9,FALSE)</f>
        <v>3.1030681549999999</v>
      </c>
      <c r="X468" s="1">
        <f>VLOOKUP($B468,traits_by_species_Mar2019!$A$2:$T$437,10,FALSE)</f>
        <v>0.44247456800000001</v>
      </c>
      <c r="Y468" s="1">
        <f>VLOOKUP($B468,traits_by_species_Mar2019!$A$2:$T$437,11,FALSE)</f>
        <v>16.778100739999999</v>
      </c>
      <c r="Z468" s="1">
        <f>VLOOKUP($B468,traits_by_species_Mar2019!$A$2:$T$437,12,FALSE)</f>
        <v>12.82630324</v>
      </c>
      <c r="AA468" s="3">
        <f>VLOOKUP($B468,traits_by_species_Mar2019!$A$2:$T$437,13,FALSE)</f>
        <v>11</v>
      </c>
      <c r="AB468" s="1" t="str">
        <f>VLOOKUP($B468,traits_by_species_Mar2019!$A$2:$T$437,14,FALSE)</f>
        <v>Benthopelagic</v>
      </c>
      <c r="AC468" s="1" t="str">
        <f>VLOOKUP($B468,traits_by_species_Mar2019!$A$2:$T$437,15,FALSE)</f>
        <v>Channeled rockfish</v>
      </c>
      <c r="AD468" s="1">
        <f>VLOOKUP($B468,traits_by_species_Mar2019!$A$2:$T$437,16,FALSE)</f>
        <v>0</v>
      </c>
      <c r="AE468" s="1" t="str">
        <f>VLOOKUP($B468,traits_by_species_Mar2019!$A$2:$T$437,17,FALSE)</f>
        <v>Demersal</v>
      </c>
      <c r="AF468" s="1" t="str">
        <f>VLOOKUP($B468,traits_by_species_Mar2019!$A$2:$T$437,18,FALSE)</f>
        <v>Scorpaeniformes</v>
      </c>
      <c r="AG468" s="1" t="str">
        <f>VLOOKUP($B468,traits_by_species_Mar2019!$A$2:$T$437,19,FALSE)</f>
        <v>Scorpaeniformes</v>
      </c>
      <c r="AH468" s="1" t="str">
        <f>VLOOKUP($B468,traits_by_species_Mar2019!$A$2:$T$437,20,FALSE)</f>
        <v>Demersal</v>
      </c>
      <c r="AI468" s="1">
        <f>IF(ISNA(VLOOKUP($B468,traits_by_species_Mar2019!$A$2:$T$437,13,FALSE)),L468,VLOOKUP($B468,traits_by_species_Mar2019!$A$2:$T$437,13,FALSE))</f>
        <v>11</v>
      </c>
    </row>
    <row r="469" spans="1:35" hidden="1" x14ac:dyDescent="0.25">
      <c r="A469">
        <v>398363</v>
      </c>
      <c r="B469" t="s">
        <v>1454</v>
      </c>
      <c r="C469" t="s">
        <v>1455</v>
      </c>
      <c r="D469" t="s">
        <v>19</v>
      </c>
      <c r="E469" t="s">
        <v>20</v>
      </c>
      <c r="F469" t="s">
        <v>21</v>
      </c>
      <c r="G469" t="s">
        <v>144</v>
      </c>
      <c r="H469" t="s">
        <v>244</v>
      </c>
      <c r="I469" t="s">
        <v>1456</v>
      </c>
      <c r="J469" t="s">
        <v>33</v>
      </c>
      <c r="K469" t="s">
        <v>1457</v>
      </c>
      <c r="L469">
        <v>20</v>
      </c>
      <c r="M469">
        <v>1.95</v>
      </c>
      <c r="N469">
        <v>3.63E-3</v>
      </c>
      <c r="O469">
        <v>3.07</v>
      </c>
      <c r="P469" t="s">
        <v>49</v>
      </c>
      <c r="Q469" t="s">
        <v>27</v>
      </c>
      <c r="R469" t="s">
        <v>1695</v>
      </c>
      <c r="S469" s="1">
        <f>VLOOKUP($B469,traits_by_species_Mar2019!$A$2:$T$437,5,FALSE)</f>
        <v>13.910443239999999</v>
      </c>
      <c r="T469" s="1">
        <f>VLOOKUP($B469,traits_by_species_Mar2019!$A$2:$T$437,6,FALSE)</f>
        <v>0.61478968300000003</v>
      </c>
      <c r="U469" s="1">
        <f>VLOOKUP($B469,traits_by_species_Mar2019!$A$2:$T$437,7,FALSE)</f>
        <v>18.978077620000001</v>
      </c>
      <c r="V469" s="1">
        <f>VLOOKUP($B469,traits_by_species_Mar2019!$A$2:$T$437,8,FALSE)</f>
        <v>4.2498061380000003</v>
      </c>
      <c r="W469" s="1">
        <f>VLOOKUP($B469,traits_by_species_Mar2019!$A$2:$T$437,9,FALSE)</f>
        <v>1.2509464480000001</v>
      </c>
      <c r="X469" s="1">
        <f>VLOOKUP($B469,traits_by_species_Mar2019!$A$2:$T$437,10,FALSE)</f>
        <v>1.037042866</v>
      </c>
      <c r="Y469" s="1">
        <f>VLOOKUP($B469,traits_by_species_Mar2019!$A$2:$T$437,11,FALSE)</f>
        <v>8.6929579520000004</v>
      </c>
      <c r="Z469" s="1">
        <f>VLOOKUP($B469,traits_by_species_Mar2019!$A$2:$T$437,12,FALSE)</f>
        <v>8.8388785530000007</v>
      </c>
      <c r="AA469" s="3">
        <f>VLOOKUP($B469,traits_by_species_Mar2019!$A$2:$T$437,13,FALSE)</f>
        <v>21</v>
      </c>
      <c r="AB469" s="1" t="str">
        <f>VLOOKUP($B469,traits_by_species_Mar2019!$A$2:$T$437,14,FALSE)</f>
        <v>Bathypelagic</v>
      </c>
      <c r="AC469" s="1" t="str">
        <f>VLOOKUP($B469,traits_by_species_Mar2019!$A$2:$T$437,15,FALSE)</f>
        <v>Spark anglemouth</v>
      </c>
      <c r="AD469" s="1">
        <f>VLOOKUP($B469,traits_by_species_Mar2019!$A$2:$T$437,16,FALSE)</f>
        <v>0</v>
      </c>
      <c r="AE469" s="1" t="str">
        <f>VLOOKUP($B469,traits_by_species_Mar2019!$A$2:$T$437,17,FALSE)</f>
        <v>Demersal</v>
      </c>
      <c r="AF469" s="1" t="str">
        <f>VLOOKUP($B469,traits_by_species_Mar2019!$A$2:$T$437,18,FALSE)</f>
        <v>Stomiiformes</v>
      </c>
      <c r="AG469" s="1" t="str">
        <f>VLOOKUP($B469,traits_by_species_Mar2019!$A$2:$T$437,19,FALSE)</f>
        <v>Other</v>
      </c>
      <c r="AH469" s="1" t="str">
        <f>VLOOKUP($B469,traits_by_species_Mar2019!$A$2:$T$437,20,FALSE)</f>
        <v>Pelagic</v>
      </c>
      <c r="AI469" s="1">
        <f>IF(ISNA(VLOOKUP($B469,traits_by_species_Mar2019!$A$2:$T$437,13,FALSE)),L469,VLOOKUP($B469,traits_by_species_Mar2019!$A$2:$T$437,13,FALSE))</f>
        <v>21</v>
      </c>
    </row>
    <row r="470" spans="1:35" hidden="1" x14ac:dyDescent="0.25">
      <c r="A470">
        <v>127159</v>
      </c>
      <c r="B470" t="s">
        <v>1458</v>
      </c>
      <c r="C470" t="s">
        <v>1223</v>
      </c>
      <c r="D470" t="s">
        <v>19</v>
      </c>
      <c r="E470" t="s">
        <v>20</v>
      </c>
      <c r="F470" t="s">
        <v>21</v>
      </c>
      <c r="G470" t="s">
        <v>163</v>
      </c>
      <c r="H470" t="s">
        <v>201</v>
      </c>
      <c r="I470" t="s">
        <v>1459</v>
      </c>
      <c r="J470" t="s">
        <v>33</v>
      </c>
      <c r="K470" t="s">
        <v>1460</v>
      </c>
      <c r="L470">
        <v>60</v>
      </c>
      <c r="M470">
        <v>1.34</v>
      </c>
      <c r="N470">
        <v>7.7999999999999996E-3</v>
      </c>
      <c r="O470">
        <v>3.07</v>
      </c>
      <c r="P470" t="s">
        <v>35</v>
      </c>
      <c r="Q470" t="s">
        <v>27</v>
      </c>
      <c r="R470" t="s">
        <v>1682</v>
      </c>
      <c r="S470" s="1">
        <f>VLOOKUP($B470,traits_by_species_Mar2019!$A$2:$T$437,5,FALSE)</f>
        <v>52.022735060000002</v>
      </c>
      <c r="T470" s="1">
        <f>VLOOKUP($B470,traits_by_species_Mar2019!$A$2:$T$437,6,FALSE)</f>
        <v>0.20322428000000001</v>
      </c>
      <c r="U470" s="1">
        <f>VLOOKUP($B470,traits_by_species_Mar2019!$A$2:$T$437,7,FALSE)</f>
        <v>1463.355088</v>
      </c>
      <c r="V470" s="1">
        <f>VLOOKUP($B470,traits_by_species_Mar2019!$A$2:$T$437,8,FALSE)</f>
        <v>20.95795455</v>
      </c>
      <c r="W470" s="1">
        <f>VLOOKUP($B470,traits_by_species_Mar2019!$A$2:$T$437,9,FALSE)</f>
        <v>3.7838444330000001</v>
      </c>
      <c r="X470" s="1">
        <f>VLOOKUP($B470,traits_by_species_Mar2019!$A$2:$T$437,10,FALSE)</f>
        <v>0.195027056</v>
      </c>
      <c r="Y470" s="1">
        <f>VLOOKUP($B470,traits_by_species_Mar2019!$A$2:$T$437,11,FALSE)</f>
        <v>31.552862390000001</v>
      </c>
      <c r="Z470" s="1">
        <f>VLOOKUP($B470,traits_by_species_Mar2019!$A$2:$T$437,12,FALSE)</f>
        <v>13.65755637</v>
      </c>
      <c r="AA470" s="3">
        <f>VLOOKUP($B470,traits_by_species_Mar2019!$A$2:$T$437,13,FALSE)</f>
        <v>47</v>
      </c>
      <c r="AB470" s="1" t="str">
        <f>VLOOKUP($B470,traits_by_species_Mar2019!$A$2:$T$437,14,FALSE)</f>
        <v>Demersal</v>
      </c>
      <c r="AC470" s="1" t="str">
        <f>VLOOKUP($B470,traits_by_species_Mar2019!$A$2:$T$437,15,FALSE)</f>
        <v>Senegalese sole</v>
      </c>
      <c r="AD470" s="1">
        <f>VLOOKUP($B470,traits_by_species_Mar2019!$A$2:$T$437,16,FALSE)</f>
        <v>0</v>
      </c>
      <c r="AE470" s="1" t="str">
        <f>VLOOKUP($B470,traits_by_species_Mar2019!$A$2:$T$437,17,FALSE)</f>
        <v>Demersal</v>
      </c>
      <c r="AF470" s="1" t="str">
        <f>VLOOKUP($B470,traits_by_species_Mar2019!$A$2:$T$437,18,FALSE)</f>
        <v>Pleuronectiformes</v>
      </c>
      <c r="AG470" s="1" t="str">
        <f>VLOOKUP($B470,traits_by_species_Mar2019!$A$2:$T$437,19,FALSE)</f>
        <v>Pleuronectiformes</v>
      </c>
      <c r="AH470" s="1" t="str">
        <f>VLOOKUP($B470,traits_by_species_Mar2019!$A$2:$T$437,20,FALSE)</f>
        <v>Demersal</v>
      </c>
      <c r="AI470" s="1">
        <f>IF(ISNA(VLOOKUP($B470,traits_by_species_Mar2019!$A$2:$T$437,13,FALSE)),L470,VLOOKUP($B470,traits_by_species_Mar2019!$A$2:$T$437,13,FALSE))</f>
        <v>47</v>
      </c>
    </row>
    <row r="471" spans="1:35" hidden="1" x14ac:dyDescent="0.25">
      <c r="A471">
        <v>127160</v>
      </c>
      <c r="B471" t="s">
        <v>1461</v>
      </c>
      <c r="C471" t="s">
        <v>51</v>
      </c>
      <c r="D471" t="s">
        <v>19</v>
      </c>
      <c r="E471" t="s">
        <v>20</v>
      </c>
      <c r="F471" t="s">
        <v>21</v>
      </c>
      <c r="G471" t="s">
        <v>163</v>
      </c>
      <c r="H471" t="s">
        <v>201</v>
      </c>
      <c r="I471" t="s">
        <v>1459</v>
      </c>
      <c r="J471" t="s">
        <v>33</v>
      </c>
      <c r="K471" t="s">
        <v>1462</v>
      </c>
      <c r="L471">
        <v>70</v>
      </c>
      <c r="M471">
        <v>1.1000000000000001</v>
      </c>
      <c r="N471">
        <v>6.1999999999999998E-3</v>
      </c>
      <c r="O471">
        <v>3.13</v>
      </c>
      <c r="P471" t="s">
        <v>35</v>
      </c>
      <c r="Q471" t="s">
        <v>27</v>
      </c>
      <c r="R471" t="s">
        <v>1682</v>
      </c>
      <c r="S471" s="1">
        <f>VLOOKUP($B471,traits_by_species_Mar2019!$A$2:$T$437,5,FALSE)</f>
        <v>36.239782759999997</v>
      </c>
      <c r="T471" s="1">
        <f>VLOOKUP($B471,traits_by_species_Mar2019!$A$2:$T$437,6,FALSE)</f>
        <v>0.32398351199999997</v>
      </c>
      <c r="U471" s="1">
        <f>VLOOKUP($B471,traits_by_species_Mar2019!$A$2:$T$437,7,FALSE)</f>
        <v>443.58389299999999</v>
      </c>
      <c r="V471" s="1">
        <f>VLOOKUP($B471,traits_by_species_Mar2019!$A$2:$T$437,8,FALSE)</f>
        <v>11.850817960000001</v>
      </c>
      <c r="W471" s="1">
        <f>VLOOKUP($B471,traits_by_species_Mar2019!$A$2:$T$437,9,FALSE)</f>
        <v>1.5430785</v>
      </c>
      <c r="X471" s="1">
        <f>VLOOKUP($B471,traits_by_species_Mar2019!$A$2:$T$437,10,FALSE)</f>
        <v>0.28500841799999999</v>
      </c>
      <c r="Y471" s="1">
        <f>VLOOKUP($B471,traits_by_species_Mar2019!$A$2:$T$437,11,FALSE)</f>
        <v>19.25584933</v>
      </c>
      <c r="Z471" s="1">
        <f>VLOOKUP($B471,traits_by_species_Mar2019!$A$2:$T$437,12,FALSE)</f>
        <v>16.078961339999999</v>
      </c>
      <c r="AA471" s="3">
        <f>VLOOKUP($B471,traits_by_species_Mar2019!$A$2:$T$437,13,FALSE)</f>
        <v>54</v>
      </c>
      <c r="AB471" s="1" t="str">
        <f>VLOOKUP($B471,traits_by_species_Mar2019!$A$2:$T$437,14,FALSE)</f>
        <v>Demersal</v>
      </c>
      <c r="AC471" s="1" t="str">
        <f>VLOOKUP($B471,traits_by_species_Mar2019!$A$2:$T$437,15,FALSE)</f>
        <v>Dover sole</v>
      </c>
      <c r="AD471" s="1" t="str">
        <f>VLOOKUP($B471,traits_by_species_Mar2019!$A$2:$T$437,16,FALSE)</f>
        <v>Demersal</v>
      </c>
      <c r="AE471" s="1" t="str">
        <f>VLOOKUP($B471,traits_by_species_Mar2019!$A$2:$T$437,17,FALSE)</f>
        <v>Demersal</v>
      </c>
      <c r="AF471" s="1" t="str">
        <f>VLOOKUP($B471,traits_by_species_Mar2019!$A$2:$T$437,18,FALSE)</f>
        <v>Pleuronectiformes</v>
      </c>
      <c r="AG471" s="1" t="str">
        <f>VLOOKUP($B471,traits_by_species_Mar2019!$A$2:$T$437,19,FALSE)</f>
        <v>Pleuronectiformes</v>
      </c>
      <c r="AH471" s="1" t="str">
        <f>VLOOKUP($B471,traits_by_species_Mar2019!$A$2:$T$437,20,FALSE)</f>
        <v>Demersal</v>
      </c>
      <c r="AI471" s="1">
        <f>IF(ISNA(VLOOKUP($B471,traits_by_species_Mar2019!$A$2:$T$437,13,FALSE)),L471,VLOOKUP($B471,traits_by_species_Mar2019!$A$2:$T$437,13,FALSE))</f>
        <v>54</v>
      </c>
    </row>
    <row r="472" spans="1:35" hidden="1" x14ac:dyDescent="0.25">
      <c r="A472">
        <v>125581</v>
      </c>
      <c r="B472" t="s">
        <v>201</v>
      </c>
      <c r="C472" s="8" t="s">
        <v>988</v>
      </c>
      <c r="D472" s="8" t="s">
        <v>19</v>
      </c>
      <c r="E472" s="8" t="s">
        <v>20</v>
      </c>
      <c r="F472" s="8" t="s">
        <v>21</v>
      </c>
      <c r="G472" s="8" t="s">
        <v>163</v>
      </c>
      <c r="H472" s="8" t="s">
        <v>201</v>
      </c>
      <c r="I472" s="8">
        <v>0</v>
      </c>
      <c r="J472" s="8" t="s">
        <v>60</v>
      </c>
      <c r="K472" s="8" t="s">
        <v>25</v>
      </c>
      <c r="L472" s="8">
        <v>70</v>
      </c>
      <c r="M472" s="8">
        <v>0</v>
      </c>
      <c r="N472" s="8">
        <v>8.2498009999999993E-3</v>
      </c>
      <c r="O472" s="8">
        <v>3.097641667</v>
      </c>
      <c r="P472" s="8" t="s">
        <v>61</v>
      </c>
      <c r="Q472" s="8" t="s">
        <v>27</v>
      </c>
      <c r="R472" s="8" t="s">
        <v>1682</v>
      </c>
      <c r="S472" s="7">
        <f t="shared" ref="S472:AA472" si="114">AVERAGE(S68,S146,S147,S309,S310,S311,S312,S319,S381,S470,S471)</f>
        <v>28.128139707272723</v>
      </c>
      <c r="T472" s="7">
        <f t="shared" si="114"/>
        <v>0.33075360990909086</v>
      </c>
      <c r="U472" s="7">
        <f t="shared" si="114"/>
        <v>321.33099608727275</v>
      </c>
      <c r="V472" s="7">
        <f t="shared" si="114"/>
        <v>12.993754014454549</v>
      </c>
      <c r="W472" s="7">
        <f t="shared" si="114"/>
        <v>2.6870826783636361</v>
      </c>
      <c r="X472" s="7">
        <f t="shared" si="114"/>
        <v>0.38844914690909094</v>
      </c>
      <c r="Y472" s="7">
        <f t="shared" si="114"/>
        <v>17.368466427545453</v>
      </c>
      <c r="Z472" s="7">
        <f t="shared" si="114"/>
        <v>13.67572148818182</v>
      </c>
      <c r="AA472" s="7">
        <f t="shared" si="114"/>
        <v>28.545454545454547</v>
      </c>
      <c r="AB472" s="7" t="s">
        <v>1682</v>
      </c>
      <c r="AC472" s="7" t="s">
        <v>1888</v>
      </c>
      <c r="AD472" s="7" t="s">
        <v>1682</v>
      </c>
      <c r="AE472" s="7" t="s">
        <v>1682</v>
      </c>
      <c r="AF472" s="7" t="str">
        <f>AF471</f>
        <v>Pleuronectiformes</v>
      </c>
      <c r="AG472" s="7" t="str">
        <f>AG471</f>
        <v>Pleuronectiformes</v>
      </c>
      <c r="AH472" s="7" t="str">
        <f>AH471</f>
        <v>Demersal</v>
      </c>
      <c r="AI472" s="7">
        <f>AVERAGE(AI68,AI146,AI147,AI309,AI310,AI311,AI312,AI319,AI381,AI470,AI471)</f>
        <v>28.545454545454547</v>
      </c>
    </row>
    <row r="473" spans="1:35" hidden="1" x14ac:dyDescent="0.25">
      <c r="A473">
        <v>105919</v>
      </c>
      <c r="B473" t="s">
        <v>1463</v>
      </c>
      <c r="C473" t="s">
        <v>324</v>
      </c>
      <c r="D473" t="s">
        <v>19</v>
      </c>
      <c r="E473" t="s">
        <v>20</v>
      </c>
      <c r="F473" t="s">
        <v>44</v>
      </c>
      <c r="G473" t="s">
        <v>325</v>
      </c>
      <c r="H473" t="s">
        <v>338</v>
      </c>
      <c r="I473" t="s">
        <v>1464</v>
      </c>
      <c r="J473" t="s">
        <v>33</v>
      </c>
      <c r="K473" t="s">
        <v>1465</v>
      </c>
      <c r="L473">
        <v>730</v>
      </c>
      <c r="M473">
        <v>37.5</v>
      </c>
      <c r="N473">
        <v>6.4999999999999997E-3</v>
      </c>
      <c r="O473">
        <v>3.24</v>
      </c>
      <c r="P473" t="s">
        <v>35</v>
      </c>
      <c r="Q473" s="51" t="s">
        <v>73</v>
      </c>
      <c r="R473" t="s">
        <v>1682</v>
      </c>
      <c r="S473" s="1">
        <f>VLOOKUP($B473,traits_by_species_Mar2019!$A$2:$T$437,5,FALSE)</f>
        <v>117.9278776</v>
      </c>
      <c r="T473" s="1">
        <f>VLOOKUP($B473,traits_by_species_Mar2019!$A$2:$T$437,6,FALSE)</f>
        <v>9.0355229999999995E-2</v>
      </c>
      <c r="U473" s="1">
        <f>VLOOKUP($B473,traits_by_species_Mar2019!$A$2:$T$437,7,FALSE)</f>
        <v>9217.1713650000002</v>
      </c>
      <c r="V473" s="1">
        <f>VLOOKUP($B473,traits_by_species_Mar2019!$A$2:$T$437,8,FALSE)</f>
        <v>28.986861860000001</v>
      </c>
      <c r="W473" s="1">
        <f>VLOOKUP($B473,traits_by_species_Mar2019!$A$2:$T$437,9,FALSE)</f>
        <v>13.396930100000001</v>
      </c>
      <c r="X473" s="1">
        <f>VLOOKUP($B473,traits_by_species_Mar2019!$A$2:$T$437,10,FALSE)</f>
        <v>0.15574365900000001</v>
      </c>
      <c r="Y473" s="1">
        <f>VLOOKUP($B473,traits_by_species_Mar2019!$A$2:$T$437,11,FALSE)</f>
        <v>78.297394159999996</v>
      </c>
      <c r="Z473" s="1">
        <f>VLOOKUP($B473,traits_by_species_Mar2019!$A$2:$T$437,12,FALSE)</f>
        <v>13.216462870000001</v>
      </c>
      <c r="AA473" s="3">
        <f>VLOOKUP($B473,traits_by_species_Mar2019!$A$2:$T$437,13,FALSE)</f>
        <v>155</v>
      </c>
      <c r="AB473" s="1" t="str">
        <f>VLOOKUP($B473,traits_by_species_Mar2019!$A$2:$T$437,14,FALSE)</f>
        <v>Benthopelagic</v>
      </c>
      <c r="AC473" s="1" t="str">
        <f>VLOOKUP($B473,traits_by_species_Mar2019!$A$2:$T$437,15,FALSE)</f>
        <v>Greenland shark</v>
      </c>
      <c r="AD473" s="1" t="str">
        <f>VLOOKUP($B473,traits_by_species_Mar2019!$A$2:$T$437,16,FALSE)</f>
        <v>Demersal</v>
      </c>
      <c r="AE473" s="1" t="str">
        <f>VLOOKUP($B473,traits_by_species_Mar2019!$A$2:$T$437,17,FALSE)</f>
        <v>Demersal</v>
      </c>
      <c r="AF473" s="1" t="str">
        <f>VLOOKUP($B473,traits_by_species_Mar2019!$A$2:$T$437,18,FALSE)</f>
        <v>Squaliformes</v>
      </c>
      <c r="AG473" s="1" t="str">
        <f>VLOOKUP($B473,traits_by_species_Mar2019!$A$2:$T$437,19,FALSE)</f>
        <v>Elasmobranchii</v>
      </c>
      <c r="AH473" s="1" t="str">
        <f>VLOOKUP($B473,traits_by_species_Mar2019!$A$2:$T$437,20,FALSE)</f>
        <v>Demersal</v>
      </c>
      <c r="AI473" s="1">
        <f>IF(ISNA(VLOOKUP($B473,traits_by_species_Mar2019!$A$2:$T$437,13,FALSE)),L473,VLOOKUP($B473,traits_by_species_Mar2019!$A$2:$T$437,13,FALSE))</f>
        <v>155</v>
      </c>
    </row>
    <row r="474" spans="1:35" hidden="1" x14ac:dyDescent="0.25">
      <c r="A474">
        <v>105920</v>
      </c>
      <c r="B474" t="s">
        <v>1466</v>
      </c>
      <c r="C474" t="s">
        <v>372</v>
      </c>
      <c r="D474" t="s">
        <v>19</v>
      </c>
      <c r="E474" t="s">
        <v>20</v>
      </c>
      <c r="F474" t="s">
        <v>44</v>
      </c>
      <c r="G474" t="s">
        <v>325</v>
      </c>
      <c r="H474" t="s">
        <v>338</v>
      </c>
      <c r="I474" t="s">
        <v>1464</v>
      </c>
      <c r="J474" t="s">
        <v>33</v>
      </c>
      <c r="K474" t="s">
        <v>1467</v>
      </c>
      <c r="L474">
        <v>143</v>
      </c>
      <c r="M474">
        <v>24.5</v>
      </c>
      <c r="N474">
        <v>4.79E-3</v>
      </c>
      <c r="O474">
        <v>3.13</v>
      </c>
      <c r="P474" t="s">
        <v>49</v>
      </c>
      <c r="Q474" t="s">
        <v>27</v>
      </c>
      <c r="R474" t="s">
        <v>1682</v>
      </c>
      <c r="S474" s="1">
        <f>VLOOKUP($B474,traits_by_species_Mar2019!$A$2:$T$437,5,FALSE)</f>
        <v>117.9278776</v>
      </c>
      <c r="T474" s="1">
        <f>VLOOKUP($B474,traits_by_species_Mar2019!$A$2:$T$437,6,FALSE)</f>
        <v>9.0355229999999995E-2</v>
      </c>
      <c r="U474" s="1">
        <f>VLOOKUP($B474,traits_by_species_Mar2019!$A$2:$T$437,7,FALSE)</f>
        <v>9217.1713650000002</v>
      </c>
      <c r="V474" s="1">
        <f>VLOOKUP($B474,traits_by_species_Mar2019!$A$2:$T$437,8,FALSE)</f>
        <v>28.986861860000001</v>
      </c>
      <c r="W474" s="1">
        <f>VLOOKUP($B474,traits_by_species_Mar2019!$A$2:$T$437,9,FALSE)</f>
        <v>13.396930100000001</v>
      </c>
      <c r="X474" s="1">
        <f>VLOOKUP($B474,traits_by_species_Mar2019!$A$2:$T$437,10,FALSE)</f>
        <v>0.15574365900000001</v>
      </c>
      <c r="Y474" s="1">
        <f>VLOOKUP($B474,traits_by_species_Mar2019!$A$2:$T$437,11,FALSE)</f>
        <v>78.297394159999996</v>
      </c>
      <c r="Z474" s="1">
        <f>VLOOKUP($B474,traits_by_species_Mar2019!$A$2:$T$437,12,FALSE)</f>
        <v>13.216462870000001</v>
      </c>
      <c r="AA474" s="3">
        <f>VLOOKUP($B474,traits_by_species_Mar2019!$A$2:$T$437,13,FALSE)</f>
        <v>115</v>
      </c>
      <c r="AB474" s="1" t="str">
        <f>VLOOKUP($B474,traits_by_species_Mar2019!$A$2:$T$437,14,FALSE)</f>
        <v>Bathydemersal</v>
      </c>
      <c r="AC474" s="1" t="str">
        <f>VLOOKUP($B474,traits_by_species_Mar2019!$A$2:$T$437,15,FALSE)</f>
        <v>Little sleeper shark</v>
      </c>
      <c r="AD474" s="1">
        <f>VLOOKUP($B474,traits_by_species_Mar2019!$A$2:$T$437,16,FALSE)</f>
        <v>0</v>
      </c>
      <c r="AE474" s="1" t="str">
        <f>VLOOKUP($B474,traits_by_species_Mar2019!$A$2:$T$437,17,FALSE)</f>
        <v>Demersal</v>
      </c>
      <c r="AF474" s="1" t="str">
        <f>VLOOKUP($B474,traits_by_species_Mar2019!$A$2:$T$437,18,FALSE)</f>
        <v>Squaliformes</v>
      </c>
      <c r="AG474" s="1" t="str">
        <f>VLOOKUP($B474,traits_by_species_Mar2019!$A$2:$T$437,19,FALSE)</f>
        <v>Elasmobranchii</v>
      </c>
      <c r="AH474" s="1" t="str">
        <f>VLOOKUP($B474,traits_by_species_Mar2019!$A$2:$T$437,20,FALSE)</f>
        <v>Demersal</v>
      </c>
      <c r="AI474" s="1">
        <f>IF(ISNA(VLOOKUP($B474,traits_by_species_Mar2019!$A$2:$T$437,13,FALSE)),L474,VLOOKUP($B474,traits_by_species_Mar2019!$A$2:$T$437,13,FALSE))</f>
        <v>115</v>
      </c>
    </row>
    <row r="475" spans="1:35" s="8" customFormat="1" hidden="1" x14ac:dyDescent="0.25">
      <c r="A475" s="8">
        <v>125564</v>
      </c>
      <c r="B475" s="8" t="s">
        <v>248</v>
      </c>
      <c r="C475" s="8" t="s">
        <v>1468</v>
      </c>
      <c r="D475" s="8" t="s">
        <v>19</v>
      </c>
      <c r="E475" s="8" t="s">
        <v>20</v>
      </c>
      <c r="F475" s="8" t="s">
        <v>21</v>
      </c>
      <c r="G475" s="8" t="s">
        <v>30</v>
      </c>
      <c r="H475" s="8" t="s">
        <v>248</v>
      </c>
      <c r="I475" s="8">
        <v>0</v>
      </c>
      <c r="J475" s="8" t="s">
        <v>60</v>
      </c>
      <c r="K475" s="8" t="s">
        <v>25</v>
      </c>
      <c r="L475" s="8">
        <v>106</v>
      </c>
      <c r="M475" s="8">
        <v>0</v>
      </c>
      <c r="N475" s="8">
        <v>1.4341981E-2</v>
      </c>
      <c r="O475" s="8">
        <v>3.0364782610000001</v>
      </c>
      <c r="P475" s="8" t="s">
        <v>61</v>
      </c>
      <c r="Q475" s="8" t="s">
        <v>27</v>
      </c>
      <c r="R475" s="8" t="s">
        <v>1682</v>
      </c>
      <c r="S475" s="7">
        <f>AVERAGE(S476,S476)</f>
        <v>54.803023320000001</v>
      </c>
      <c r="T475" s="7">
        <f t="shared" ref="T475:AI475" si="115">AVERAGE(T476,T476)</f>
        <v>0.25165586600000001</v>
      </c>
      <c r="U475" s="7">
        <f t="shared" si="115"/>
        <v>2809.367084</v>
      </c>
      <c r="V475" s="7">
        <f t="shared" si="115"/>
        <v>12.45129871</v>
      </c>
      <c r="W475" s="7">
        <f t="shared" si="115"/>
        <v>3.049156934</v>
      </c>
      <c r="X475" s="7">
        <f t="shared" si="115"/>
        <v>0.40844138099999999</v>
      </c>
      <c r="Y475" s="7">
        <f t="shared" si="115"/>
        <v>29.417483310000001</v>
      </c>
      <c r="Z475" s="7">
        <f t="shared" si="115"/>
        <v>18.617009459999998</v>
      </c>
      <c r="AA475" s="7">
        <f t="shared" si="115"/>
        <v>66</v>
      </c>
      <c r="AB475" s="7" t="str">
        <f>AB476</f>
        <v>Demersal</v>
      </c>
      <c r="AC475" s="7" t="s">
        <v>2127</v>
      </c>
      <c r="AD475" s="7" t="s">
        <v>1682</v>
      </c>
      <c r="AE475" s="7" t="str">
        <f t="shared" ref="AE475:AH475" si="116">AE476</f>
        <v>Demersal</v>
      </c>
      <c r="AF475" s="7" t="str">
        <f t="shared" si="116"/>
        <v>Perciformes</v>
      </c>
      <c r="AG475" s="7" t="str">
        <f t="shared" si="116"/>
        <v>Other</v>
      </c>
      <c r="AH475" s="7" t="str">
        <f t="shared" si="116"/>
        <v>Demersal</v>
      </c>
      <c r="AI475" s="7">
        <f t="shared" si="115"/>
        <v>66</v>
      </c>
    </row>
    <row r="476" spans="1:35" hidden="1" x14ac:dyDescent="0.25">
      <c r="A476">
        <v>151523</v>
      </c>
      <c r="B476" t="s">
        <v>1469</v>
      </c>
      <c r="C476" t="s">
        <v>37</v>
      </c>
      <c r="D476" t="s">
        <v>19</v>
      </c>
      <c r="E476" t="s">
        <v>20</v>
      </c>
      <c r="F476" t="s">
        <v>21</v>
      </c>
      <c r="G476" t="s">
        <v>30</v>
      </c>
      <c r="H476" t="s">
        <v>248</v>
      </c>
      <c r="I476" t="s">
        <v>1470</v>
      </c>
      <c r="J476" t="s">
        <v>33</v>
      </c>
      <c r="K476" t="s">
        <v>1471</v>
      </c>
      <c r="L476">
        <v>70</v>
      </c>
      <c r="M476">
        <v>2.0699999999999998</v>
      </c>
      <c r="N476">
        <v>1.5100000000000001E-2</v>
      </c>
      <c r="O476">
        <v>2.99</v>
      </c>
      <c r="P476" t="s">
        <v>35</v>
      </c>
      <c r="Q476" t="s">
        <v>73</v>
      </c>
      <c r="R476" t="s">
        <v>1682</v>
      </c>
      <c r="S476" s="1">
        <f>VLOOKUP($B476,traits_by_species_Mar2019!$A$2:$T$437,5,FALSE)</f>
        <v>54.803023320000001</v>
      </c>
      <c r="T476" s="1">
        <f>VLOOKUP($B476,traits_by_species_Mar2019!$A$2:$T$437,6,FALSE)</f>
        <v>0.25165586600000001</v>
      </c>
      <c r="U476" s="1">
        <f>VLOOKUP($B476,traits_by_species_Mar2019!$A$2:$T$437,7,FALSE)</f>
        <v>2809.367084</v>
      </c>
      <c r="V476" s="1">
        <f>VLOOKUP($B476,traits_by_species_Mar2019!$A$2:$T$437,8,FALSE)</f>
        <v>12.45129871</v>
      </c>
      <c r="W476" s="1">
        <f>VLOOKUP($B476,traits_by_species_Mar2019!$A$2:$T$437,9,FALSE)</f>
        <v>3.049156934</v>
      </c>
      <c r="X476" s="1">
        <f>VLOOKUP($B476,traits_by_species_Mar2019!$A$2:$T$437,10,FALSE)</f>
        <v>0.40844138099999999</v>
      </c>
      <c r="Y476" s="1">
        <f>VLOOKUP($B476,traits_by_species_Mar2019!$A$2:$T$437,11,FALSE)</f>
        <v>29.417483310000001</v>
      </c>
      <c r="Z476" s="1">
        <f>VLOOKUP($B476,traits_by_species_Mar2019!$A$2:$T$437,12,FALSE)</f>
        <v>18.617009459999998</v>
      </c>
      <c r="AA476" s="3">
        <f>VLOOKUP($B476,traits_by_species_Mar2019!$A$2:$T$437,13,FALSE)</f>
        <v>66</v>
      </c>
      <c r="AB476" s="1" t="str">
        <f>VLOOKUP($B476,traits_by_species_Mar2019!$A$2:$T$437,14,FALSE)</f>
        <v>Demersal</v>
      </c>
      <c r="AC476" s="1" t="str">
        <f>VLOOKUP($B476,traits_by_species_Mar2019!$A$2:$T$437,15,FALSE)</f>
        <v>Gilthead seabream</v>
      </c>
      <c r="AD476" s="1">
        <f>VLOOKUP($B476,traits_by_species_Mar2019!$A$2:$T$437,16,FALSE)</f>
        <v>0</v>
      </c>
      <c r="AE476" s="1" t="str">
        <f>VLOOKUP($B476,traits_by_species_Mar2019!$A$2:$T$437,17,FALSE)</f>
        <v>Demersal</v>
      </c>
      <c r="AF476" s="1" t="str">
        <f>VLOOKUP($B476,traits_by_species_Mar2019!$A$2:$T$437,18,FALSE)</f>
        <v>Perciformes</v>
      </c>
      <c r="AG476" s="1" t="str">
        <f>VLOOKUP($B476,traits_by_species_Mar2019!$A$2:$T$437,19,FALSE)</f>
        <v>Other</v>
      </c>
      <c r="AH476" s="1" t="str">
        <f>VLOOKUP($B476,traits_by_species_Mar2019!$A$2:$T$437,20,FALSE)</f>
        <v>Demersal</v>
      </c>
      <c r="AI476" s="1">
        <f>IF(ISNA(VLOOKUP($B476,traits_by_species_Mar2019!$A$2:$T$437,13,FALSE)),L476,VLOOKUP($B476,traits_by_species_Mar2019!$A$2:$T$437,13,FALSE))</f>
        <v>66</v>
      </c>
    </row>
    <row r="477" spans="1:35" hidden="1" x14ac:dyDescent="0.25">
      <c r="A477">
        <v>127417</v>
      </c>
      <c r="B477" t="s">
        <v>1472</v>
      </c>
      <c r="C477" t="s">
        <v>1473</v>
      </c>
      <c r="D477" t="s">
        <v>19</v>
      </c>
      <c r="E477" t="s">
        <v>20</v>
      </c>
      <c r="F477" t="s">
        <v>21</v>
      </c>
      <c r="G477" t="s">
        <v>194</v>
      </c>
      <c r="H477" t="s">
        <v>604</v>
      </c>
      <c r="I477" t="s">
        <v>1474</v>
      </c>
      <c r="J477" t="s">
        <v>33</v>
      </c>
      <c r="K477" t="s">
        <v>1475</v>
      </c>
      <c r="L477">
        <v>40.5</v>
      </c>
      <c r="M477">
        <v>2.09</v>
      </c>
      <c r="N477">
        <v>3.1600000000000003E-2</v>
      </c>
      <c r="O477">
        <v>2.87</v>
      </c>
      <c r="P477" t="s">
        <v>35</v>
      </c>
      <c r="Q477" t="s">
        <v>27</v>
      </c>
      <c r="R477" t="s">
        <v>1682</v>
      </c>
      <c r="S477" s="1">
        <f>VLOOKUP($B477,traits_by_species_Mar2019!$A$2:$T$437,5,FALSE)</f>
        <v>28.847916080000001</v>
      </c>
      <c r="T477" s="1">
        <f>VLOOKUP($B477,traits_by_species_Mar2019!$A$2:$T$437,6,FALSE)</f>
        <v>0.52683872600000003</v>
      </c>
      <c r="U477" s="1">
        <f>VLOOKUP($B477,traits_by_species_Mar2019!$A$2:$T$437,7,FALSE)</f>
        <v>707.11534740000002</v>
      </c>
      <c r="V477" s="1">
        <f>VLOOKUP($B477,traits_by_species_Mar2019!$A$2:$T$437,8,FALSE)</f>
        <v>5.7909591840000001</v>
      </c>
      <c r="W477" s="1">
        <f>VLOOKUP($B477,traits_by_species_Mar2019!$A$2:$T$437,9,FALSE)</f>
        <v>1.78025448</v>
      </c>
      <c r="X477" s="1">
        <f>VLOOKUP($B477,traits_by_species_Mar2019!$A$2:$T$437,10,FALSE)</f>
        <v>1.0155711869999999</v>
      </c>
      <c r="Y477" s="1">
        <f>VLOOKUP($B477,traits_by_species_Mar2019!$A$2:$T$437,11,FALSE)</f>
        <v>17.54104354</v>
      </c>
      <c r="Z477" s="1">
        <f>VLOOKUP($B477,traits_by_species_Mar2019!$A$2:$T$437,12,FALSE)</f>
        <v>19.53033641</v>
      </c>
      <c r="AA477" s="3">
        <f>VLOOKUP($B477,traits_by_species_Mar2019!$A$2:$T$437,13,FALSE)</f>
        <v>47</v>
      </c>
      <c r="AB477" s="1" t="str">
        <f>VLOOKUP($B477,traits_by_species_Mar2019!$A$2:$T$437,14,FALSE)</f>
        <v>Benthopelagic</v>
      </c>
      <c r="AC477" s="1" t="str">
        <f>VLOOKUP($B477,traits_by_species_Mar2019!$A$2:$T$437,15,FALSE)</f>
        <v>Blunthead puffer</v>
      </c>
      <c r="AD477" s="1">
        <f>VLOOKUP($B477,traits_by_species_Mar2019!$A$2:$T$437,16,FALSE)</f>
        <v>0</v>
      </c>
      <c r="AE477" s="1" t="str">
        <f>VLOOKUP($B477,traits_by_species_Mar2019!$A$2:$T$437,17,FALSE)</f>
        <v>Demersal</v>
      </c>
      <c r="AF477" s="1" t="str">
        <f>VLOOKUP($B477,traits_by_species_Mar2019!$A$2:$T$437,18,FALSE)</f>
        <v>Tetraodontiformes</v>
      </c>
      <c r="AG477" s="1" t="str">
        <f>VLOOKUP($B477,traits_by_species_Mar2019!$A$2:$T$437,19,FALSE)</f>
        <v>Other</v>
      </c>
      <c r="AH477" s="1" t="str">
        <f>VLOOKUP($B477,traits_by_species_Mar2019!$A$2:$T$437,20,FALSE)</f>
        <v>Demersal</v>
      </c>
      <c r="AI477" s="1">
        <f>IF(ISNA(VLOOKUP($B477,traits_by_species_Mar2019!$A$2:$T$437,13,FALSE)),L477,VLOOKUP($B477,traits_by_species_Mar2019!$A$2:$T$437,13,FALSE))</f>
        <v>47</v>
      </c>
    </row>
    <row r="478" spans="1:35" hidden="1" x14ac:dyDescent="0.25">
      <c r="A478">
        <v>127068</v>
      </c>
      <c r="B478" t="s">
        <v>1476</v>
      </c>
      <c r="C478" t="s">
        <v>51</v>
      </c>
      <c r="D478" t="s">
        <v>19</v>
      </c>
      <c r="E478" t="s">
        <v>20</v>
      </c>
      <c r="F478" t="s">
        <v>21</v>
      </c>
      <c r="G478" t="s">
        <v>30</v>
      </c>
      <c r="H478" t="s">
        <v>1477</v>
      </c>
      <c r="I478" t="s">
        <v>1478</v>
      </c>
      <c r="J478" t="s">
        <v>33</v>
      </c>
      <c r="K478" t="s">
        <v>1479</v>
      </c>
      <c r="L478">
        <v>165</v>
      </c>
      <c r="M478">
        <v>2.0699999999999998</v>
      </c>
      <c r="N478">
        <v>1.5100000000000001E-2</v>
      </c>
      <c r="O478">
        <v>2.84</v>
      </c>
      <c r="P478" t="s">
        <v>35</v>
      </c>
      <c r="Q478" t="s">
        <v>27</v>
      </c>
      <c r="R478" t="s">
        <v>1695</v>
      </c>
      <c r="S478" s="1">
        <f>VLOOKUP($B478,traits_by_species_Mar2019!$A$2:$T$437,5,FALSE)</f>
        <v>52.004606090000003</v>
      </c>
      <c r="T478" s="1">
        <f>VLOOKUP($B478,traits_by_species_Mar2019!$A$2:$T$437,6,FALSE)</f>
        <v>0.25532336799999999</v>
      </c>
      <c r="U478" s="1">
        <f>VLOOKUP($B478,traits_by_species_Mar2019!$A$2:$T$437,7,FALSE)</f>
        <v>562.65566590000003</v>
      </c>
      <c r="V478" s="1">
        <f>VLOOKUP($B478,traits_by_species_Mar2019!$A$2:$T$437,8,FALSE)</f>
        <v>10.629537770000001</v>
      </c>
      <c r="W478" s="1">
        <f>VLOOKUP($B478,traits_by_species_Mar2019!$A$2:$T$437,9,FALSE)</f>
        <v>2.7387040730000001</v>
      </c>
      <c r="X478" s="1">
        <f>VLOOKUP($B478,traits_by_species_Mar2019!$A$2:$T$437,10,FALSE)</f>
        <v>0.47922931899999999</v>
      </c>
      <c r="Y478" s="1">
        <f>VLOOKUP($B478,traits_by_species_Mar2019!$A$2:$T$437,11,FALSE)</f>
        <v>25.715432719999999</v>
      </c>
      <c r="Z478" s="1">
        <f>VLOOKUP($B478,traits_by_species_Mar2019!$A$2:$T$437,12,FALSE)</f>
        <v>21.40954013</v>
      </c>
      <c r="AA478" s="3">
        <f>VLOOKUP($B478,traits_by_species_Mar2019!$A$2:$T$437,13,FALSE)</f>
        <v>41</v>
      </c>
      <c r="AB478" s="1" t="str">
        <f>VLOOKUP($B478,traits_by_species_Mar2019!$A$2:$T$437,14,FALSE)</f>
        <v>Pelagic</v>
      </c>
      <c r="AC478" s="1" t="str">
        <f>VLOOKUP($B478,traits_by_species_Mar2019!$A$2:$T$437,15,FALSE)</f>
        <v>European barracuda</v>
      </c>
      <c r="AD478" s="1">
        <f>VLOOKUP($B478,traits_by_species_Mar2019!$A$2:$T$437,16,FALSE)</f>
        <v>0</v>
      </c>
      <c r="AE478" s="1" t="str">
        <f>VLOOKUP($B478,traits_by_species_Mar2019!$A$2:$T$437,17,FALSE)</f>
        <v>Pelagic</v>
      </c>
      <c r="AF478" s="1" t="str">
        <f>VLOOKUP($B478,traits_by_species_Mar2019!$A$2:$T$437,18,FALSE)</f>
        <v>Perciformes</v>
      </c>
      <c r="AG478" s="1" t="str">
        <f>VLOOKUP($B478,traits_by_species_Mar2019!$A$2:$T$437,19,FALSE)</f>
        <v>Other</v>
      </c>
      <c r="AH478" s="1" t="str">
        <f>VLOOKUP($B478,traits_by_species_Mar2019!$A$2:$T$437,20,FALSE)</f>
        <v>Pelagic</v>
      </c>
      <c r="AI478" s="1">
        <f>IF(ISNA(VLOOKUP($B478,traits_by_species_Mar2019!$A$2:$T$437,13,FALSE)),L478,VLOOKUP($B478,traits_by_species_Mar2019!$A$2:$T$437,13,FALSE))</f>
        <v>41</v>
      </c>
    </row>
    <row r="479" spans="1:35" hidden="1" x14ac:dyDescent="0.25">
      <c r="A479">
        <v>126828</v>
      </c>
      <c r="B479" t="s">
        <v>1480</v>
      </c>
      <c r="C479" t="s">
        <v>51</v>
      </c>
      <c r="D479" t="s">
        <v>19</v>
      </c>
      <c r="E479" t="s">
        <v>20</v>
      </c>
      <c r="F479" t="s">
        <v>21</v>
      </c>
      <c r="G479" t="s">
        <v>30</v>
      </c>
      <c r="H479" t="s">
        <v>1481</v>
      </c>
      <c r="I479" t="s">
        <v>1482</v>
      </c>
      <c r="J479" t="s">
        <v>33</v>
      </c>
      <c r="K479" t="s">
        <v>1483</v>
      </c>
      <c r="L479">
        <v>25</v>
      </c>
      <c r="M479">
        <v>1.71</v>
      </c>
      <c r="N479">
        <v>8.3000000000000001E-3</v>
      </c>
      <c r="O479">
        <v>3.13</v>
      </c>
      <c r="P479" t="s">
        <v>35</v>
      </c>
      <c r="Q479" t="s">
        <v>27</v>
      </c>
      <c r="R479" t="s">
        <v>1695</v>
      </c>
      <c r="S479" s="1">
        <f>VLOOKUP($B479,traits_by_species_Mar2019!$A$2:$T$437,5,FALSE)</f>
        <v>20.507962119999998</v>
      </c>
      <c r="T479" s="1">
        <f>VLOOKUP($B479,traits_by_species_Mar2019!$A$2:$T$437,6,FALSE)</f>
        <v>0.27893195700000001</v>
      </c>
      <c r="U479" s="1">
        <f>VLOOKUP($B479,traits_by_species_Mar2019!$A$2:$T$437,7,FALSE)</f>
        <v>98.390323519999995</v>
      </c>
      <c r="V479" s="1">
        <f>VLOOKUP($B479,traits_by_species_Mar2019!$A$2:$T$437,8,FALSE)</f>
        <v>8.9719268690000007</v>
      </c>
      <c r="W479" s="1">
        <f>VLOOKUP($B479,traits_by_species_Mar2019!$A$2:$T$437,9,FALSE)</f>
        <v>2.056167447</v>
      </c>
      <c r="X479" s="1">
        <f>VLOOKUP($B479,traits_by_species_Mar2019!$A$2:$T$437,10,FALSE)</f>
        <v>0.53894913</v>
      </c>
      <c r="Y479" s="1">
        <f>VLOOKUP($B479,traits_by_species_Mar2019!$A$2:$T$437,11,FALSE)</f>
        <v>10.45022842</v>
      </c>
      <c r="Z479" s="1">
        <f>VLOOKUP($B479,traits_by_species_Mar2019!$A$2:$T$437,12,FALSE)</f>
        <v>18.69174331</v>
      </c>
      <c r="AA479" s="3">
        <f>VLOOKUP($B479,traits_by_species_Mar2019!$A$2:$T$437,13,FALSE)</f>
        <v>23</v>
      </c>
      <c r="AB479" s="1" t="str">
        <f>VLOOKUP($B479,traits_by_species_Mar2019!$A$2:$T$437,14,FALSE)</f>
        <v>Pelagic</v>
      </c>
      <c r="AC479" s="1" t="str">
        <f>VLOOKUP($B479,traits_by_species_Mar2019!$A$2:$T$437,15,FALSE)</f>
        <v>Blotched picarel</v>
      </c>
      <c r="AD479" s="1">
        <f>VLOOKUP($B479,traits_by_species_Mar2019!$A$2:$T$437,16,FALSE)</f>
        <v>0</v>
      </c>
      <c r="AE479" s="1" t="str">
        <f>VLOOKUP($B479,traits_by_species_Mar2019!$A$2:$T$437,17,FALSE)</f>
        <v>Pelagic</v>
      </c>
      <c r="AF479" s="1" t="str">
        <f>VLOOKUP($B479,traits_by_species_Mar2019!$A$2:$T$437,18,FALSE)</f>
        <v>Perciformes</v>
      </c>
      <c r="AG479" s="1" t="str">
        <f>VLOOKUP($B479,traits_by_species_Mar2019!$A$2:$T$437,19,FALSE)</f>
        <v>Other</v>
      </c>
      <c r="AH479" s="1" t="str">
        <f>VLOOKUP($B479,traits_by_species_Mar2019!$A$2:$T$437,20,FALSE)</f>
        <v>Pelagic</v>
      </c>
      <c r="AI479" s="1">
        <f>IF(ISNA(VLOOKUP($B479,traits_by_species_Mar2019!$A$2:$T$437,13,FALSE)),L479,VLOOKUP($B479,traits_by_species_Mar2019!$A$2:$T$437,13,FALSE))</f>
        <v>23</v>
      </c>
    </row>
    <row r="480" spans="1:35" hidden="1" x14ac:dyDescent="0.25">
      <c r="A480">
        <v>126830</v>
      </c>
      <c r="B480" t="s">
        <v>1484</v>
      </c>
      <c r="C480" t="s">
        <v>51</v>
      </c>
      <c r="D480" t="s">
        <v>19</v>
      </c>
      <c r="E480" t="s">
        <v>20</v>
      </c>
      <c r="F480" t="s">
        <v>21</v>
      </c>
      <c r="G480" t="s">
        <v>30</v>
      </c>
      <c r="H480" t="s">
        <v>1481</v>
      </c>
      <c r="I480" t="s">
        <v>1482</v>
      </c>
      <c r="J480" t="s">
        <v>33</v>
      </c>
      <c r="K480" t="s">
        <v>1485</v>
      </c>
      <c r="L480">
        <v>20</v>
      </c>
      <c r="M480">
        <v>1.73</v>
      </c>
      <c r="N480">
        <v>0.01</v>
      </c>
      <c r="O480">
        <v>2.98</v>
      </c>
      <c r="P480" t="s">
        <v>35</v>
      </c>
      <c r="Q480" t="s">
        <v>27</v>
      </c>
      <c r="R480" t="s">
        <v>1695</v>
      </c>
      <c r="S480" s="1">
        <f>VLOOKUP($B480,traits_by_species_Mar2019!$A$2:$T$437,5,FALSE)</f>
        <v>19.97602345</v>
      </c>
      <c r="T480" s="1">
        <f>VLOOKUP($B480,traits_by_species_Mar2019!$A$2:$T$437,6,FALSE)</f>
        <v>0.40886662000000001</v>
      </c>
      <c r="U480" s="1">
        <f>VLOOKUP($B480,traits_by_species_Mar2019!$A$2:$T$437,7,FALSE)</f>
        <v>65.16424327</v>
      </c>
      <c r="V480" s="1">
        <f>VLOOKUP($B480,traits_by_species_Mar2019!$A$2:$T$437,8,FALSE)</f>
        <v>6.7426446540000002</v>
      </c>
      <c r="W480" s="1">
        <f>VLOOKUP($B480,traits_by_species_Mar2019!$A$2:$T$437,9,FALSE)</f>
        <v>1.4452932270000001</v>
      </c>
      <c r="X480" s="1">
        <f>VLOOKUP($B480,traits_by_species_Mar2019!$A$2:$T$437,10,FALSE)</f>
        <v>0.69321275900000001</v>
      </c>
      <c r="Y480" s="1">
        <f>VLOOKUP($B480,traits_by_species_Mar2019!$A$2:$T$437,11,FALSE)</f>
        <v>10.196650679999999</v>
      </c>
      <c r="Z480" s="1">
        <f>VLOOKUP($B480,traits_by_species_Mar2019!$A$2:$T$437,12,FALSE)</f>
        <v>16.0522466</v>
      </c>
      <c r="AA480" s="3">
        <f>VLOOKUP($B480,traits_by_species_Mar2019!$A$2:$T$437,13,FALSE)</f>
        <v>20</v>
      </c>
      <c r="AB480" s="1" t="str">
        <f>VLOOKUP($B480,traits_by_species_Mar2019!$A$2:$T$437,14,FALSE)</f>
        <v>Pelagic</v>
      </c>
      <c r="AC480" s="1" t="str">
        <f>VLOOKUP($B480,traits_by_species_Mar2019!$A$2:$T$437,15,FALSE)</f>
        <v>Picarel</v>
      </c>
      <c r="AD480" s="1">
        <f>VLOOKUP($B480,traits_by_species_Mar2019!$A$2:$T$437,16,FALSE)</f>
        <v>0</v>
      </c>
      <c r="AE480" s="1" t="str">
        <f>VLOOKUP($B480,traits_by_species_Mar2019!$A$2:$T$437,17,FALSE)</f>
        <v>Pelagic</v>
      </c>
      <c r="AF480" s="1" t="str">
        <f>VLOOKUP($B480,traits_by_species_Mar2019!$A$2:$T$437,18,FALSE)</f>
        <v>Perciformes</v>
      </c>
      <c r="AG480" s="1" t="str">
        <f>VLOOKUP($B480,traits_by_species_Mar2019!$A$2:$T$437,19,FALSE)</f>
        <v>Other</v>
      </c>
      <c r="AH480" s="1" t="str">
        <f>VLOOKUP($B480,traits_by_species_Mar2019!$A$2:$T$437,20,FALSE)</f>
        <v>Pelagic</v>
      </c>
      <c r="AI480" s="1">
        <f>IF(ISNA(VLOOKUP($B480,traits_by_species_Mar2019!$A$2:$T$437,13,FALSE)),L480,VLOOKUP($B480,traits_by_species_Mar2019!$A$2:$T$437,13,FALSE))</f>
        <v>20</v>
      </c>
    </row>
    <row r="481" spans="1:35" hidden="1" x14ac:dyDescent="0.25">
      <c r="A481">
        <v>126508</v>
      </c>
      <c r="B481" t="s">
        <v>1486</v>
      </c>
      <c r="C481" t="s">
        <v>51</v>
      </c>
      <c r="D481" t="s">
        <v>19</v>
      </c>
      <c r="E481" t="s">
        <v>20</v>
      </c>
      <c r="F481" t="s">
        <v>21</v>
      </c>
      <c r="G481" t="s">
        <v>681</v>
      </c>
      <c r="H481" t="s">
        <v>680</v>
      </c>
      <c r="I481" t="s">
        <v>1487</v>
      </c>
      <c r="J481" t="s">
        <v>33</v>
      </c>
      <c r="K481" t="s">
        <v>1488</v>
      </c>
      <c r="L481">
        <v>22</v>
      </c>
      <c r="M481">
        <v>2.5</v>
      </c>
      <c r="N481">
        <v>2.0999999999999999E-3</v>
      </c>
      <c r="O481">
        <v>3</v>
      </c>
      <c r="P481" t="s">
        <v>35</v>
      </c>
      <c r="Q481" t="s">
        <v>27</v>
      </c>
      <c r="R481" t="s">
        <v>1682</v>
      </c>
      <c r="S481" s="1">
        <f>VLOOKUP($B481,traits_by_species_Mar2019!$A$2:$T$437,5,FALSE)</f>
        <v>17.28241392</v>
      </c>
      <c r="T481" s="1">
        <f>VLOOKUP($B481,traits_by_species_Mar2019!$A$2:$T$437,6,FALSE)</f>
        <v>1.0527402880000001</v>
      </c>
      <c r="U481" s="1">
        <f>VLOOKUP($B481,traits_by_species_Mar2019!$A$2:$T$437,7,FALSE)</f>
        <v>25.758464799999999</v>
      </c>
      <c r="V481" s="1">
        <f>VLOOKUP($B481,traits_by_species_Mar2019!$A$2:$T$437,8,FALSE)</f>
        <v>4.0671039259999997</v>
      </c>
      <c r="W481" s="1">
        <f>VLOOKUP($B481,traits_by_species_Mar2019!$A$2:$T$437,9,FALSE)</f>
        <v>0.93920690799999995</v>
      </c>
      <c r="X481" s="1">
        <f>VLOOKUP($B481,traits_by_species_Mar2019!$A$2:$T$437,10,FALSE)</f>
        <v>1.1263137030000001</v>
      </c>
      <c r="Y481" s="1">
        <f>VLOOKUP($B481,traits_by_species_Mar2019!$A$2:$T$437,11,FALSE)</f>
        <v>11.323158340000001</v>
      </c>
      <c r="Z481" s="1">
        <f>VLOOKUP($B481,traits_by_species_Mar2019!$A$2:$T$437,12,FALSE)</f>
        <v>9.5638930220000002</v>
      </c>
      <c r="AA481" s="3">
        <f>VLOOKUP($B481,traits_by_species_Mar2019!$A$2:$T$437,13,FALSE)</f>
        <v>28</v>
      </c>
      <c r="AB481" s="1" t="str">
        <f>VLOOKUP($B481,traits_by_species_Mar2019!$A$2:$T$437,14,FALSE)</f>
        <v>Benthopelagic</v>
      </c>
      <c r="AC481" s="1" t="str">
        <f>VLOOKUP($B481,traits_by_species_Mar2019!$A$2:$T$437,15,FALSE)</f>
        <v>Fifteen spined stickleback</v>
      </c>
      <c r="AD481" s="1">
        <f>VLOOKUP($B481,traits_by_species_Mar2019!$A$2:$T$437,16,FALSE)</f>
        <v>0</v>
      </c>
      <c r="AE481" s="1" t="str">
        <f>VLOOKUP($B481,traits_by_species_Mar2019!$A$2:$T$437,17,FALSE)</f>
        <v>Demersal</v>
      </c>
      <c r="AF481" s="1" t="str">
        <f>VLOOKUP($B481,traits_by_species_Mar2019!$A$2:$T$437,18,FALSE)</f>
        <v>Gasterosteiformes</v>
      </c>
      <c r="AG481" s="1" t="str">
        <f>VLOOKUP($B481,traits_by_species_Mar2019!$A$2:$T$437,19,FALSE)</f>
        <v>Other</v>
      </c>
      <c r="AH481" s="1" t="str">
        <f>VLOOKUP($B481,traits_by_species_Mar2019!$A$2:$T$437,20,FALSE)</f>
        <v>Demersal</v>
      </c>
      <c r="AI481" s="1">
        <f>IF(ISNA(VLOOKUP($B481,traits_by_species_Mar2019!$A$2:$T$437,13,FALSE)),L481,VLOOKUP($B481,traits_by_species_Mar2019!$A$2:$T$437,13,FALSE))</f>
        <v>28</v>
      </c>
    </row>
    <row r="482" spans="1:35" hidden="1" x14ac:dyDescent="0.25">
      <c r="A482">
        <v>127066</v>
      </c>
      <c r="B482" t="s">
        <v>1489</v>
      </c>
      <c r="C482" t="s">
        <v>51</v>
      </c>
      <c r="D482" t="s">
        <v>19</v>
      </c>
      <c r="E482" t="s">
        <v>20</v>
      </c>
      <c r="F482" t="s">
        <v>21</v>
      </c>
      <c r="G482" t="s">
        <v>30</v>
      </c>
      <c r="H482" t="s">
        <v>248</v>
      </c>
      <c r="I482" t="s">
        <v>1490</v>
      </c>
      <c r="J482" t="s">
        <v>33</v>
      </c>
      <c r="K482" t="s">
        <v>1491</v>
      </c>
      <c r="L482">
        <v>60</v>
      </c>
      <c r="M482">
        <v>1.97</v>
      </c>
      <c r="N482">
        <v>1.38E-2</v>
      </c>
      <c r="O482">
        <v>3.03</v>
      </c>
      <c r="P482" t="s">
        <v>35</v>
      </c>
      <c r="Q482" t="s">
        <v>27</v>
      </c>
      <c r="R482" t="s">
        <v>1682</v>
      </c>
      <c r="S482" s="1">
        <f>VLOOKUP($B482,traits_by_species_Mar2019!$A$2:$T$437,5,FALSE)</f>
        <v>44.377449919999997</v>
      </c>
      <c r="T482" s="1">
        <f>VLOOKUP($B482,traits_by_species_Mar2019!$A$2:$T$437,6,FALSE)</f>
        <v>0.19388735700000001</v>
      </c>
      <c r="U482" s="1">
        <f>VLOOKUP($B482,traits_by_species_Mar2019!$A$2:$T$437,7,FALSE)</f>
        <v>1883.8878050000001</v>
      </c>
      <c r="V482" s="1">
        <f>VLOOKUP($B482,traits_by_species_Mar2019!$A$2:$T$437,8,FALSE)</f>
        <v>14.596405969999999</v>
      </c>
      <c r="W482" s="1">
        <f>VLOOKUP($B482,traits_by_species_Mar2019!$A$2:$T$437,9,FALSE)</f>
        <v>3.5440442640000001</v>
      </c>
      <c r="X482" s="1">
        <f>VLOOKUP($B482,traits_by_species_Mar2019!$A$2:$T$437,10,FALSE)</f>
        <v>0.35372824600000002</v>
      </c>
      <c r="Y482" s="1">
        <f>VLOOKUP($B482,traits_by_species_Mar2019!$A$2:$T$437,11,FALSE)</f>
        <v>23.348322150000001</v>
      </c>
      <c r="Z482" s="1">
        <f>VLOOKUP($B482,traits_by_species_Mar2019!$A$2:$T$437,12,FALSE)</f>
        <v>18.301218420000001</v>
      </c>
      <c r="AA482" s="3">
        <f>VLOOKUP($B482,traits_by_species_Mar2019!$A$2:$T$437,13,FALSE)</f>
        <v>68</v>
      </c>
      <c r="AB482" s="1" t="str">
        <f>VLOOKUP($B482,traits_by_species_Mar2019!$A$2:$T$437,14,FALSE)</f>
        <v>Benthopelagic</v>
      </c>
      <c r="AC482" s="1" t="str">
        <f>VLOOKUP($B482,traits_by_species_Mar2019!$A$2:$T$437,15,FALSE)</f>
        <v>Black sea bream</v>
      </c>
      <c r="AD482" s="1" t="str">
        <f>VLOOKUP($B482,traits_by_species_Mar2019!$A$2:$T$437,16,FALSE)</f>
        <v>Demersal</v>
      </c>
      <c r="AE482" s="1" t="str">
        <f>VLOOKUP($B482,traits_by_species_Mar2019!$A$2:$T$437,17,FALSE)</f>
        <v>Demersal</v>
      </c>
      <c r="AF482" s="1" t="str">
        <f>VLOOKUP($B482,traits_by_species_Mar2019!$A$2:$T$437,18,FALSE)</f>
        <v>Perciformes</v>
      </c>
      <c r="AG482" s="1" t="str">
        <f>VLOOKUP($B482,traits_by_species_Mar2019!$A$2:$T$437,19,FALSE)</f>
        <v>Other</v>
      </c>
      <c r="AH482" s="1" t="str">
        <f>VLOOKUP($B482,traits_by_species_Mar2019!$A$2:$T$437,20,FALSE)</f>
        <v>Demersal</v>
      </c>
      <c r="AI482" s="1">
        <f>IF(ISNA(VLOOKUP($B482,traits_by_species_Mar2019!$A$2:$T$437,13,FALSE)),L482,VLOOKUP($B482,traits_by_species_Mar2019!$A$2:$T$437,13,FALSE))</f>
        <v>68</v>
      </c>
    </row>
    <row r="483" spans="1:35" hidden="1" x14ac:dyDescent="0.25">
      <c r="A483">
        <v>125722</v>
      </c>
      <c r="B483" t="s">
        <v>1492</v>
      </c>
      <c r="C483" t="s">
        <v>1493</v>
      </c>
      <c r="D483" t="s">
        <v>19</v>
      </c>
      <c r="E483" t="s">
        <v>20</v>
      </c>
      <c r="F483" t="s">
        <v>21</v>
      </c>
      <c r="G483" t="s">
        <v>71</v>
      </c>
      <c r="H483" t="s">
        <v>72</v>
      </c>
      <c r="I483" t="s">
        <v>1492</v>
      </c>
      <c r="J483" t="s">
        <v>24</v>
      </c>
      <c r="K483" t="s">
        <v>1109</v>
      </c>
      <c r="L483">
        <v>10.5</v>
      </c>
      <c r="M483">
        <v>0</v>
      </c>
      <c r="N483">
        <v>5.13E-3</v>
      </c>
      <c r="O483">
        <v>3.14</v>
      </c>
      <c r="P483" t="s">
        <v>61</v>
      </c>
      <c r="Q483" t="s">
        <v>27</v>
      </c>
      <c r="R483" t="s">
        <v>1695</v>
      </c>
      <c r="S483" s="1">
        <f>VLOOKUP($B483,traits_by_species_Mar2019!$A$2:$T$437,5,FALSE)</f>
        <v>24.97865234</v>
      </c>
      <c r="T483" s="1">
        <f>VLOOKUP($B483,traits_by_species_Mar2019!$A$2:$T$437,6,FALSE)</f>
        <v>2.028049158</v>
      </c>
      <c r="U483" s="1">
        <f>VLOOKUP($B483,traits_by_species_Mar2019!$A$2:$T$437,7,FALSE)</f>
        <v>411.04156870000003</v>
      </c>
      <c r="V483" s="1">
        <f>VLOOKUP($B483,traits_by_species_Mar2019!$A$2:$T$437,8,FALSE)</f>
        <v>5.8786442240000003</v>
      </c>
      <c r="W483" s="1">
        <f>VLOOKUP($B483,traits_by_species_Mar2019!$A$2:$T$437,9,FALSE)</f>
        <v>1.137615738</v>
      </c>
      <c r="X483" s="1">
        <f>VLOOKUP($B483,traits_by_species_Mar2019!$A$2:$T$437,10,FALSE)</f>
        <v>1.627238776</v>
      </c>
      <c r="Y483" s="1">
        <f>VLOOKUP($B483,traits_by_species_Mar2019!$A$2:$T$437,11,FALSE)</f>
        <v>20.982528840000001</v>
      </c>
      <c r="Z483" s="1">
        <f>VLOOKUP($B483,traits_by_species_Mar2019!$A$2:$T$437,12,FALSE)</f>
        <v>25.320883500000001</v>
      </c>
      <c r="AA483" s="3">
        <f>VLOOKUP($B483,traits_by_species_Mar2019!$A$2:$T$437,13,FALSE)</f>
        <v>16</v>
      </c>
      <c r="AB483" s="1" t="str">
        <f>VLOOKUP($B483,traits_by_species_Mar2019!$A$2:$T$437,14,FALSE)</f>
        <v>Pelagic</v>
      </c>
      <c r="AC483" s="1" t="str">
        <f>VLOOKUP($B483,traits_by_species_Mar2019!$A$2:$T$437,15,FALSE)</f>
        <v>Spratlike</v>
      </c>
      <c r="AD483" s="1">
        <f>VLOOKUP($B483,traits_by_species_Mar2019!$A$2:$T$437,16,FALSE)</f>
        <v>0</v>
      </c>
      <c r="AE483" s="1" t="str">
        <f>VLOOKUP($B483,traits_by_species_Mar2019!$A$2:$T$437,17,FALSE)</f>
        <v>Pelagic</v>
      </c>
      <c r="AF483" s="1" t="str">
        <f>VLOOKUP($B483,traits_by_species_Mar2019!$A$2:$T$437,18,FALSE)</f>
        <v>Clupeiformes</v>
      </c>
      <c r="AG483" s="1" t="str">
        <f>VLOOKUP($B483,traits_by_species_Mar2019!$A$2:$T$437,19,FALSE)</f>
        <v>Other</v>
      </c>
      <c r="AH483" s="1" t="str">
        <f>VLOOKUP($B483,traits_by_species_Mar2019!$A$2:$T$437,20,FALSE)</f>
        <v>Pelagic</v>
      </c>
      <c r="AI483" s="1">
        <f>IF(ISNA(VLOOKUP($B483,traits_by_species_Mar2019!$A$2:$T$437,13,FALSE)),L483,VLOOKUP($B483,traits_by_species_Mar2019!$A$2:$T$437,13,FALSE))</f>
        <v>16</v>
      </c>
    </row>
    <row r="484" spans="1:35" hidden="1" x14ac:dyDescent="0.25">
      <c r="A484">
        <v>272278</v>
      </c>
      <c r="B484" t="s">
        <v>1494</v>
      </c>
      <c r="C484" t="s">
        <v>1495</v>
      </c>
      <c r="D484" t="s">
        <v>19</v>
      </c>
      <c r="E484" t="s">
        <v>20</v>
      </c>
      <c r="F484" t="s">
        <v>21</v>
      </c>
      <c r="G484" t="s">
        <v>71</v>
      </c>
      <c r="H484" t="s">
        <v>72</v>
      </c>
      <c r="I484" t="s">
        <v>1492</v>
      </c>
      <c r="J484" t="s">
        <v>33</v>
      </c>
      <c r="K484" t="s">
        <v>885</v>
      </c>
      <c r="L484">
        <v>60</v>
      </c>
      <c r="M484">
        <v>0</v>
      </c>
      <c r="N484">
        <v>5.13E-3</v>
      </c>
      <c r="O484">
        <v>3.14</v>
      </c>
      <c r="P484" t="s">
        <v>1496</v>
      </c>
      <c r="Q484" t="s">
        <v>27</v>
      </c>
      <c r="R484" t="s">
        <v>27</v>
      </c>
      <c r="S484" s="1" t="e">
        <f>VLOOKUP($B484,traits_by_species_Mar2019!$A$2:$T$437,5,FALSE)</f>
        <v>#N/A</v>
      </c>
      <c r="T484" s="1" t="e">
        <f>VLOOKUP($B484,traits_by_species_Mar2019!$A$2:$T$437,6,FALSE)</f>
        <v>#N/A</v>
      </c>
      <c r="U484" s="1" t="e">
        <f>VLOOKUP($B484,traits_by_species_Mar2019!$A$2:$T$437,7,FALSE)</f>
        <v>#N/A</v>
      </c>
      <c r="V484" s="1" t="e">
        <f>VLOOKUP($B484,traits_by_species_Mar2019!$A$2:$T$437,8,FALSE)</f>
        <v>#N/A</v>
      </c>
      <c r="W484" s="1" t="e">
        <f>VLOOKUP($B484,traits_by_species_Mar2019!$A$2:$T$437,9,FALSE)</f>
        <v>#N/A</v>
      </c>
      <c r="X484" s="1" t="e">
        <f>VLOOKUP($B484,traits_by_species_Mar2019!$A$2:$T$437,10,FALSE)</f>
        <v>#N/A</v>
      </c>
      <c r="Y484" s="1" t="e">
        <f>VLOOKUP($B484,traits_by_species_Mar2019!$A$2:$T$437,11,FALSE)</f>
        <v>#N/A</v>
      </c>
      <c r="Z484" s="1" t="e">
        <f>VLOOKUP($B484,traits_by_species_Mar2019!$A$2:$T$437,12,FALSE)</f>
        <v>#N/A</v>
      </c>
      <c r="AA484" s="3" t="e">
        <f>VLOOKUP($B484,traits_by_species_Mar2019!$A$2:$T$437,13,FALSE)</f>
        <v>#N/A</v>
      </c>
      <c r="AB484" s="1" t="e">
        <f>VLOOKUP($B484,traits_by_species_Mar2019!$A$2:$T$437,14,FALSE)</f>
        <v>#N/A</v>
      </c>
      <c r="AC484" s="1" t="e">
        <f>VLOOKUP($B484,traits_by_species_Mar2019!$A$2:$T$437,15,FALSE)</f>
        <v>#N/A</v>
      </c>
      <c r="AD484" s="1" t="e">
        <f>VLOOKUP($B484,traits_by_species_Mar2019!$A$2:$T$437,16,FALSE)</f>
        <v>#N/A</v>
      </c>
      <c r="AE484" s="1" t="e">
        <f>VLOOKUP($B484,traits_by_species_Mar2019!$A$2:$T$437,17,FALSE)</f>
        <v>#N/A</v>
      </c>
      <c r="AF484" s="1" t="e">
        <f>VLOOKUP($B484,traits_by_species_Mar2019!$A$2:$T$437,18,FALSE)</f>
        <v>#N/A</v>
      </c>
      <c r="AG484" s="1" t="e">
        <f>VLOOKUP($B484,traits_by_species_Mar2019!$A$2:$T$437,19,FALSE)</f>
        <v>#N/A</v>
      </c>
      <c r="AH484" s="1" t="e">
        <f>VLOOKUP($B484,traits_by_species_Mar2019!$A$2:$T$437,20,FALSE)</f>
        <v>#N/A</v>
      </c>
      <c r="AI484" s="1">
        <f>IF(ISNA(VLOOKUP($B484,traits_by_species_Mar2019!$A$2:$T$437,13,FALSE)),L484,VLOOKUP($B484,traits_by_species_Mar2019!$A$2:$T$437,13,FALSE))</f>
        <v>60</v>
      </c>
    </row>
    <row r="485" spans="1:35" hidden="1" x14ac:dyDescent="0.25">
      <c r="A485">
        <v>126425</v>
      </c>
      <c r="B485" t="s">
        <v>1497</v>
      </c>
      <c r="C485" t="s">
        <v>51</v>
      </c>
      <c r="D485" t="s">
        <v>19</v>
      </c>
      <c r="E485" t="s">
        <v>20</v>
      </c>
      <c r="F485" t="s">
        <v>21</v>
      </c>
      <c r="G485" t="s">
        <v>71</v>
      </c>
      <c r="H485" t="s">
        <v>72</v>
      </c>
      <c r="I485" t="s">
        <v>1498</v>
      </c>
      <c r="J485" t="s">
        <v>33</v>
      </c>
      <c r="K485" t="s">
        <v>1499</v>
      </c>
      <c r="L485">
        <v>16</v>
      </c>
      <c r="M485">
        <v>3.6</v>
      </c>
      <c r="N485">
        <v>5.4999999999999997E-3</v>
      </c>
      <c r="O485">
        <v>3.06</v>
      </c>
      <c r="P485" t="s">
        <v>35</v>
      </c>
      <c r="Q485" t="s">
        <v>27</v>
      </c>
      <c r="R485" t="s">
        <v>1695</v>
      </c>
      <c r="S485" s="1">
        <f>VLOOKUP($B485,traits_by_species_Mar2019!$A$2:$T$437,5,FALSE)</f>
        <v>14.73508738</v>
      </c>
      <c r="T485" s="1">
        <f>VLOOKUP($B485,traits_by_species_Mar2019!$A$2:$T$437,6,FALSE)</f>
        <v>0.50382418200000001</v>
      </c>
      <c r="U485" s="1">
        <f>VLOOKUP($B485,traits_by_species_Mar2019!$A$2:$T$437,7,FALSE)</f>
        <v>29.209610210000001</v>
      </c>
      <c r="V485" s="1">
        <f>VLOOKUP($B485,traits_by_species_Mar2019!$A$2:$T$437,8,FALSE)</f>
        <v>6.8263374629999998</v>
      </c>
      <c r="W485" s="1">
        <f>VLOOKUP($B485,traits_by_species_Mar2019!$A$2:$T$437,9,FALSE)</f>
        <v>2.107595313</v>
      </c>
      <c r="X485" s="1">
        <f>VLOOKUP($B485,traits_by_species_Mar2019!$A$2:$T$437,10,FALSE)</f>
        <v>0.65079813399999997</v>
      </c>
      <c r="Y485" s="1">
        <f>VLOOKUP($B485,traits_by_species_Mar2019!$A$2:$T$437,11,FALSE)</f>
        <v>10.64992966</v>
      </c>
      <c r="Z485" s="1">
        <f>VLOOKUP($B485,traits_by_species_Mar2019!$A$2:$T$437,12,FALSE)</f>
        <v>10.78760692</v>
      </c>
      <c r="AA485" s="3">
        <f>VLOOKUP($B485,traits_by_species_Mar2019!$A$2:$T$437,13,FALSE)</f>
        <v>18</v>
      </c>
      <c r="AB485" s="1" t="str">
        <f>VLOOKUP($B485,traits_by_species_Mar2019!$A$2:$T$437,14,FALSE)</f>
        <v>Pelagic</v>
      </c>
      <c r="AC485" s="1" t="str">
        <f>VLOOKUP($B485,traits_by_species_Mar2019!$A$2:$T$437,15,FALSE)</f>
        <v>Sprat</v>
      </c>
      <c r="AD485" s="1">
        <f>VLOOKUP($B485,traits_by_species_Mar2019!$A$2:$T$437,16,FALSE)</f>
        <v>0</v>
      </c>
      <c r="AE485" s="1" t="str">
        <f>VLOOKUP($B485,traits_by_species_Mar2019!$A$2:$T$437,17,FALSE)</f>
        <v>Pelagic</v>
      </c>
      <c r="AF485" s="1" t="str">
        <f>VLOOKUP($B485,traits_by_species_Mar2019!$A$2:$T$437,18,FALSE)</f>
        <v>Clupeiformes</v>
      </c>
      <c r="AG485" s="1" t="str">
        <f>VLOOKUP($B485,traits_by_species_Mar2019!$A$2:$T$437,19,FALSE)</f>
        <v>Other</v>
      </c>
      <c r="AH485" s="1" t="str">
        <f>VLOOKUP($B485,traits_by_species_Mar2019!$A$2:$T$437,20,FALSE)</f>
        <v>Pelagic</v>
      </c>
      <c r="AI485" s="1">
        <f>IF(ISNA(VLOOKUP($B485,traits_by_species_Mar2019!$A$2:$T$437,13,FALSE)),L485,VLOOKUP($B485,traits_by_species_Mar2019!$A$2:$T$437,13,FALSE))</f>
        <v>18</v>
      </c>
    </row>
    <row r="486" spans="1:35" hidden="1" x14ac:dyDescent="0.25">
      <c r="A486">
        <v>105716</v>
      </c>
      <c r="B486" t="s">
        <v>1500</v>
      </c>
      <c r="C486" t="s">
        <v>1330</v>
      </c>
      <c r="D486" t="s">
        <v>19</v>
      </c>
      <c r="E486" t="s">
        <v>20</v>
      </c>
      <c r="F486" t="s">
        <v>44</v>
      </c>
      <c r="G486" t="s">
        <v>325</v>
      </c>
      <c r="H486" t="s">
        <v>1500</v>
      </c>
      <c r="I486">
        <v>0</v>
      </c>
      <c r="J486" t="s">
        <v>60</v>
      </c>
      <c r="K486" t="s">
        <v>25</v>
      </c>
      <c r="L486">
        <v>160</v>
      </c>
      <c r="M486">
        <v>0</v>
      </c>
      <c r="N486">
        <v>3.4369359999999998E-3</v>
      </c>
      <c r="O486">
        <v>3.07</v>
      </c>
      <c r="P486" t="s">
        <v>61</v>
      </c>
      <c r="Q486" t="s">
        <v>73</v>
      </c>
      <c r="R486" t="s">
        <v>1682</v>
      </c>
      <c r="S486" s="1">
        <f>AVERAGE(S487:S490)</f>
        <v>105.32734518750001</v>
      </c>
      <c r="T486" s="1">
        <f t="shared" ref="T486:AI486" si="117">AVERAGE(T487:T490)</f>
        <v>7.8408407999999999E-2</v>
      </c>
      <c r="U486" s="1">
        <f t="shared" si="117"/>
        <v>5874.6326127499997</v>
      </c>
      <c r="V486" s="1">
        <f t="shared" si="117"/>
        <v>27.985562567499997</v>
      </c>
      <c r="W486" s="1">
        <f t="shared" si="117"/>
        <v>14.49951459175</v>
      </c>
      <c r="X486" s="1">
        <f t="shared" si="117"/>
        <v>0.14868824150000001</v>
      </c>
      <c r="Y486" s="1">
        <f t="shared" si="117"/>
        <v>68.435932105000006</v>
      </c>
      <c r="Z486" s="1">
        <f t="shared" si="117"/>
        <v>11.142194329000001</v>
      </c>
      <c r="AA486" s="1">
        <f t="shared" si="117"/>
        <v>91.5</v>
      </c>
      <c r="AB486" s="1" t="str">
        <f>AB487</f>
        <v>Benthopelagic</v>
      </c>
      <c r="AC486" s="1" t="s">
        <v>2126</v>
      </c>
      <c r="AD486" s="1" t="s">
        <v>1682</v>
      </c>
      <c r="AE486" s="1" t="s">
        <v>1682</v>
      </c>
      <c r="AF486" s="1" t="str">
        <f>AF487</f>
        <v>Squaliformes</v>
      </c>
      <c r="AG486" s="1" t="str">
        <f t="shared" ref="AG486:AH486" si="118">AG487</f>
        <v>Elasmobranchii</v>
      </c>
      <c r="AH486" s="1" t="str">
        <f t="shared" si="118"/>
        <v>Demersal</v>
      </c>
      <c r="AI486" s="1">
        <f t="shared" si="117"/>
        <v>91.5</v>
      </c>
    </row>
    <row r="487" spans="1:35" hidden="1" x14ac:dyDescent="0.25">
      <c r="A487">
        <v>105923</v>
      </c>
      <c r="B487" t="s">
        <v>1501</v>
      </c>
      <c r="C487" t="s">
        <v>37</v>
      </c>
      <c r="D487" t="s">
        <v>19</v>
      </c>
      <c r="E487" t="s">
        <v>20</v>
      </c>
      <c r="F487" t="s">
        <v>44</v>
      </c>
      <c r="G487" t="s">
        <v>325</v>
      </c>
      <c r="H487" t="s">
        <v>1500</v>
      </c>
      <c r="I487" t="s">
        <v>1502</v>
      </c>
      <c r="J487" t="s">
        <v>33</v>
      </c>
      <c r="K487" t="s">
        <v>1503</v>
      </c>
      <c r="L487">
        <v>160</v>
      </c>
      <c r="M487">
        <v>24</v>
      </c>
      <c r="N487">
        <v>3.0000000000000001E-3</v>
      </c>
      <c r="O487">
        <v>3.07</v>
      </c>
      <c r="P487" t="s">
        <v>35</v>
      </c>
      <c r="Q487" t="s">
        <v>27</v>
      </c>
      <c r="R487" t="s">
        <v>1682</v>
      </c>
      <c r="S487" s="1">
        <f>VLOOKUP($B487,traits_by_species_Mar2019!$A$2:$T$437,5,FALSE)</f>
        <v>115.7918559</v>
      </c>
      <c r="T487" s="1">
        <f>VLOOKUP($B487,traits_by_species_Mar2019!$A$2:$T$437,6,FALSE)</f>
        <v>7.8346142999999993E-2</v>
      </c>
      <c r="U487" s="1">
        <f>VLOOKUP($B487,traits_by_species_Mar2019!$A$2:$T$437,7,FALSE)</f>
        <v>5698.883245</v>
      </c>
      <c r="V487" s="1">
        <f>VLOOKUP($B487,traits_by_species_Mar2019!$A$2:$T$437,8,FALSE)</f>
        <v>24.708005249999999</v>
      </c>
      <c r="W487" s="1">
        <f>VLOOKUP($B487,traits_by_species_Mar2019!$A$2:$T$437,9,FALSE)</f>
        <v>13.891602219999999</v>
      </c>
      <c r="X487" s="1">
        <f>VLOOKUP($B487,traits_by_species_Mar2019!$A$2:$T$437,10,FALSE)</f>
        <v>0.14385276599999999</v>
      </c>
      <c r="Y487" s="1">
        <f>VLOOKUP($B487,traits_by_species_Mar2019!$A$2:$T$437,11,FALSE)</f>
        <v>74.831474049999997</v>
      </c>
      <c r="Z487" s="1">
        <f>VLOOKUP($B487,traits_by_species_Mar2019!$A$2:$T$437,12,FALSE)</f>
        <v>9.6340568189999995</v>
      </c>
      <c r="AA487" s="3">
        <f>VLOOKUP($B487,traits_by_species_Mar2019!$A$2:$T$437,13,FALSE)</f>
        <v>128</v>
      </c>
      <c r="AB487" s="1" t="str">
        <f>VLOOKUP($B487,traits_by_species_Mar2019!$A$2:$T$437,14,FALSE)</f>
        <v>Benthopelagic</v>
      </c>
      <c r="AC487" s="1" t="str">
        <f>VLOOKUP($B487,traits_by_species_Mar2019!$A$2:$T$437,15,FALSE)</f>
        <v>Spurdog</v>
      </c>
      <c r="AD487" s="1" t="str">
        <f>VLOOKUP($B487,traits_by_species_Mar2019!$A$2:$T$437,16,FALSE)</f>
        <v>Demersal</v>
      </c>
      <c r="AE487" s="1" t="str">
        <f>VLOOKUP($B487,traits_by_species_Mar2019!$A$2:$T$437,17,FALSE)</f>
        <v>Demersal</v>
      </c>
      <c r="AF487" s="1" t="str">
        <f>VLOOKUP($B487,traits_by_species_Mar2019!$A$2:$T$437,18,FALSE)</f>
        <v>Squaliformes</v>
      </c>
      <c r="AG487" s="1" t="str">
        <f>VLOOKUP($B487,traits_by_species_Mar2019!$A$2:$T$437,19,FALSE)</f>
        <v>Elasmobranchii</v>
      </c>
      <c r="AH487" s="1" t="str">
        <f>VLOOKUP($B487,traits_by_species_Mar2019!$A$2:$T$437,20,FALSE)</f>
        <v>Demersal</v>
      </c>
      <c r="AI487" s="1">
        <f>IF(ISNA(VLOOKUP($B487,traits_by_species_Mar2019!$A$2:$T$437,13,FALSE)),L487,VLOOKUP($B487,traits_by_species_Mar2019!$A$2:$T$437,13,FALSE))</f>
        <v>128</v>
      </c>
    </row>
    <row r="488" spans="1:35" hidden="1" x14ac:dyDescent="0.25">
      <c r="A488">
        <v>105924</v>
      </c>
      <c r="B488" t="s">
        <v>1504</v>
      </c>
      <c r="C488" t="s">
        <v>372</v>
      </c>
      <c r="D488" t="s">
        <v>19</v>
      </c>
      <c r="E488" t="s">
        <v>20</v>
      </c>
      <c r="F488" t="s">
        <v>44</v>
      </c>
      <c r="G488" t="s">
        <v>325</v>
      </c>
      <c r="H488" t="s">
        <v>1500</v>
      </c>
      <c r="I488" t="s">
        <v>1502</v>
      </c>
      <c r="J488" t="s">
        <v>33</v>
      </c>
      <c r="K488" t="s">
        <v>1505</v>
      </c>
      <c r="L488">
        <v>100</v>
      </c>
      <c r="M488">
        <v>23</v>
      </c>
      <c r="N488">
        <v>3.3999999999999998E-3</v>
      </c>
      <c r="O488">
        <v>3.05</v>
      </c>
      <c r="P488" t="s">
        <v>35</v>
      </c>
      <c r="Q488" t="s">
        <v>27</v>
      </c>
      <c r="R488" t="s">
        <v>1682</v>
      </c>
      <c r="S488" s="1">
        <f>VLOOKUP($B488,traits_by_species_Mar2019!$A$2:$T$437,5,FALSE)</f>
        <v>100.1035103</v>
      </c>
      <c r="T488" s="1">
        <f>VLOOKUP($B488,traits_by_species_Mar2019!$A$2:$T$437,6,FALSE)</f>
        <v>9.9867433000000005E-2</v>
      </c>
      <c r="U488" s="1">
        <f>VLOOKUP($B488,traits_by_species_Mar2019!$A$2:$T$437,7,FALSE)</f>
        <v>3610.8561610000002</v>
      </c>
      <c r="V488" s="1">
        <f>VLOOKUP($B488,traits_by_species_Mar2019!$A$2:$T$437,8,FALSE)</f>
        <v>19.283876530000001</v>
      </c>
      <c r="W488" s="1">
        <f>VLOOKUP($B488,traits_by_species_Mar2019!$A$2:$T$437,9,FALSE)</f>
        <v>9.1578898469999999</v>
      </c>
      <c r="X488" s="1">
        <f>VLOOKUP($B488,traits_by_species_Mar2019!$A$2:$T$437,10,FALSE)</f>
        <v>0.19923545100000001</v>
      </c>
      <c r="Y488" s="1">
        <f>VLOOKUP($B488,traits_by_species_Mar2019!$A$2:$T$437,11,FALSE)</f>
        <v>57.351423029999999</v>
      </c>
      <c r="Z488" s="1">
        <f>VLOOKUP($B488,traits_by_species_Mar2019!$A$2:$T$437,12,FALSE)</f>
        <v>13.410975390000001</v>
      </c>
      <c r="AA488" s="3">
        <f>VLOOKUP($B488,traits_by_species_Mar2019!$A$2:$T$437,13,FALSE)</f>
        <v>80</v>
      </c>
      <c r="AB488" s="1" t="str">
        <f>VLOOKUP($B488,traits_by_species_Mar2019!$A$2:$T$437,14,FALSE)</f>
        <v>Demersal</v>
      </c>
      <c r="AC488" s="1" t="str">
        <f>VLOOKUP($B488,traits_by_species_Mar2019!$A$2:$T$437,15,FALSE)</f>
        <v>Longnose spurdog</v>
      </c>
      <c r="AD488" s="1">
        <f>VLOOKUP($B488,traits_by_species_Mar2019!$A$2:$T$437,16,FALSE)</f>
        <v>0</v>
      </c>
      <c r="AE488" s="1" t="str">
        <f>VLOOKUP($B488,traits_by_species_Mar2019!$A$2:$T$437,17,FALSE)</f>
        <v>Demersal</v>
      </c>
      <c r="AF488" s="1" t="str">
        <f>VLOOKUP($B488,traits_by_species_Mar2019!$A$2:$T$437,18,FALSE)</f>
        <v>Squaliformes</v>
      </c>
      <c r="AG488" s="1" t="str">
        <f>VLOOKUP($B488,traits_by_species_Mar2019!$A$2:$T$437,19,FALSE)</f>
        <v>Elasmobranchii</v>
      </c>
      <c r="AH488" s="1" t="str">
        <f>VLOOKUP($B488,traits_by_species_Mar2019!$A$2:$T$437,20,FALSE)</f>
        <v>Demersal</v>
      </c>
      <c r="AI488" s="1">
        <f>IF(ISNA(VLOOKUP($B488,traits_by_species_Mar2019!$A$2:$T$437,13,FALSE)),L488,VLOOKUP($B488,traits_by_species_Mar2019!$A$2:$T$437,13,FALSE))</f>
        <v>80</v>
      </c>
    </row>
    <row r="489" spans="1:35" hidden="1" x14ac:dyDescent="0.25">
      <c r="A489">
        <v>105925</v>
      </c>
      <c r="B489" t="s">
        <v>1506</v>
      </c>
      <c r="C489" t="s">
        <v>1507</v>
      </c>
      <c r="D489" t="s">
        <v>19</v>
      </c>
      <c r="E489" t="s">
        <v>20</v>
      </c>
      <c r="F489" t="s">
        <v>44</v>
      </c>
      <c r="G489" t="s">
        <v>325</v>
      </c>
      <c r="H489" t="s">
        <v>1500</v>
      </c>
      <c r="I489" t="s">
        <v>1502</v>
      </c>
      <c r="J489" t="s">
        <v>33</v>
      </c>
      <c r="K489" t="s">
        <v>1508</v>
      </c>
      <c r="L489">
        <v>89</v>
      </c>
      <c r="M489">
        <v>23</v>
      </c>
      <c r="N489">
        <v>7.1999999999999998E-3</v>
      </c>
      <c r="O489">
        <v>2.93</v>
      </c>
      <c r="P489" t="s">
        <v>35</v>
      </c>
      <c r="Q489" t="s">
        <v>27</v>
      </c>
      <c r="R489" t="s">
        <v>1682</v>
      </c>
      <c r="S489" s="1">
        <f>VLOOKUP($B489,traits_by_species_Mar2019!$A$2:$T$437,5,FALSE)</f>
        <v>82.201926650000004</v>
      </c>
      <c r="T489" s="1">
        <f>VLOOKUP($B489,traits_by_species_Mar2019!$A$2:$T$437,6,FALSE)</f>
        <v>6.8251853000000001E-2</v>
      </c>
      <c r="U489" s="1">
        <f>VLOOKUP($B489,traits_by_species_Mar2019!$A$2:$T$437,7,FALSE)</f>
        <v>2553.8512449999998</v>
      </c>
      <c r="V489" s="1">
        <f>VLOOKUP($B489,traits_by_species_Mar2019!$A$2:$T$437,8,FALSE)</f>
        <v>28.90703443</v>
      </c>
      <c r="W489" s="1">
        <f>VLOOKUP($B489,traits_by_species_Mar2019!$A$2:$T$437,9,FALSE)</f>
        <v>16.01051854</v>
      </c>
      <c r="X489" s="1">
        <f>VLOOKUP($B489,traits_by_species_Mar2019!$A$2:$T$437,10,FALSE)</f>
        <v>0.135651572</v>
      </c>
      <c r="Y489" s="1">
        <f>VLOOKUP($B489,traits_by_species_Mar2019!$A$2:$T$437,11,FALSE)</f>
        <v>55.741441899999998</v>
      </c>
      <c r="Z489" s="1">
        <f>VLOOKUP($B489,traits_by_species_Mar2019!$A$2:$T$437,12,FALSE)</f>
        <v>9.9643557769999997</v>
      </c>
      <c r="AA489" s="3">
        <f>VLOOKUP($B489,traits_by_species_Mar2019!$A$2:$T$437,13,FALSE)</f>
        <v>72</v>
      </c>
      <c r="AB489" s="1" t="str">
        <f>VLOOKUP($B489,traits_by_species_Mar2019!$A$2:$T$437,14,FALSE)</f>
        <v>Bathydemersal</v>
      </c>
      <c r="AC489" s="1" t="str">
        <f>VLOOKUP($B489,traits_by_species_Mar2019!$A$2:$T$437,15,FALSE)</f>
        <v>Shortnose spurdog</v>
      </c>
      <c r="AD489" s="1">
        <f>VLOOKUP($B489,traits_by_species_Mar2019!$A$2:$T$437,16,FALSE)</f>
        <v>0</v>
      </c>
      <c r="AE489" s="1" t="str">
        <f>VLOOKUP($B489,traits_by_species_Mar2019!$A$2:$T$437,17,FALSE)</f>
        <v>Demersal</v>
      </c>
      <c r="AF489" s="1" t="str">
        <f>VLOOKUP($B489,traits_by_species_Mar2019!$A$2:$T$437,18,FALSE)</f>
        <v>Squaliformes</v>
      </c>
      <c r="AG489" s="1" t="str">
        <f>VLOOKUP($B489,traits_by_species_Mar2019!$A$2:$T$437,19,FALSE)</f>
        <v>Elasmobranchii</v>
      </c>
      <c r="AH489" s="1" t="str">
        <f>VLOOKUP($B489,traits_by_species_Mar2019!$A$2:$T$437,20,FALSE)</f>
        <v>Demersal</v>
      </c>
      <c r="AI489" s="1">
        <f>IF(ISNA(VLOOKUP($B489,traits_by_species_Mar2019!$A$2:$T$437,13,FALSE)),L489,VLOOKUP($B489,traits_by_species_Mar2019!$A$2:$T$437,13,FALSE))</f>
        <v>72</v>
      </c>
    </row>
    <row r="490" spans="1:35" hidden="1" x14ac:dyDescent="0.25">
      <c r="A490">
        <v>299235</v>
      </c>
      <c r="B490" t="s">
        <v>1509</v>
      </c>
      <c r="C490" t="s">
        <v>109</v>
      </c>
      <c r="D490" t="s">
        <v>19</v>
      </c>
      <c r="E490" t="s">
        <v>20</v>
      </c>
      <c r="F490" t="s">
        <v>44</v>
      </c>
      <c r="G490" t="s">
        <v>325</v>
      </c>
      <c r="H490" t="s">
        <v>1500</v>
      </c>
      <c r="I490" t="s">
        <v>1502</v>
      </c>
      <c r="J490" t="s">
        <v>33</v>
      </c>
      <c r="K490" t="s">
        <v>1510</v>
      </c>
      <c r="L490">
        <v>110</v>
      </c>
      <c r="M490">
        <v>42.5</v>
      </c>
      <c r="N490">
        <v>1.9E-3</v>
      </c>
      <c r="O490">
        <v>3.23</v>
      </c>
      <c r="P490" t="s">
        <v>35</v>
      </c>
      <c r="Q490" t="s">
        <v>27</v>
      </c>
      <c r="R490" t="s">
        <v>1682</v>
      </c>
      <c r="S490" s="1">
        <f>VLOOKUP($B490,traits_by_species_Mar2019!$A$2:$T$437,5,FALSE)</f>
        <v>123.2120879</v>
      </c>
      <c r="T490" s="1">
        <f>VLOOKUP($B490,traits_by_species_Mar2019!$A$2:$T$437,6,FALSE)</f>
        <v>6.7168202999999996E-2</v>
      </c>
      <c r="U490" s="1">
        <f>VLOOKUP($B490,traits_by_species_Mar2019!$A$2:$T$437,7,FALSE)</f>
        <v>11634.9398</v>
      </c>
      <c r="V490" s="1">
        <f>VLOOKUP($B490,traits_by_species_Mar2019!$A$2:$T$437,8,FALSE)</f>
        <v>39.043334059999999</v>
      </c>
      <c r="W490" s="1">
        <f>VLOOKUP($B490,traits_by_species_Mar2019!$A$2:$T$437,9,FALSE)</f>
        <v>18.93804776</v>
      </c>
      <c r="X490" s="1">
        <f>VLOOKUP($B490,traits_by_species_Mar2019!$A$2:$T$437,10,FALSE)</f>
        <v>0.116013177</v>
      </c>
      <c r="Y490" s="1">
        <f>VLOOKUP($B490,traits_by_species_Mar2019!$A$2:$T$437,11,FALSE)</f>
        <v>85.819389439999995</v>
      </c>
      <c r="Z490" s="1">
        <f>VLOOKUP($B490,traits_by_species_Mar2019!$A$2:$T$437,12,FALSE)</f>
        <v>11.55938933</v>
      </c>
      <c r="AA490" s="3">
        <f>VLOOKUP($B490,traits_by_species_Mar2019!$A$2:$T$437,13,FALSE)</f>
        <v>86</v>
      </c>
      <c r="AB490" s="1" t="str">
        <f>VLOOKUP($B490,traits_by_species_Mar2019!$A$2:$T$437,14,FALSE)</f>
        <v>Demersal</v>
      </c>
      <c r="AC490" s="1" t="str">
        <f>VLOOKUP($B490,traits_by_species_Mar2019!$A$2:$T$437,15,FALSE)</f>
        <v>Little gulper shark</v>
      </c>
      <c r="AD490" s="1">
        <f>VLOOKUP($B490,traits_by_species_Mar2019!$A$2:$T$437,16,FALSE)</f>
        <v>0</v>
      </c>
      <c r="AE490" s="1" t="str">
        <f>VLOOKUP($B490,traits_by_species_Mar2019!$A$2:$T$437,17,FALSE)</f>
        <v>Demersal</v>
      </c>
      <c r="AF490" s="1" t="str">
        <f>VLOOKUP($B490,traits_by_species_Mar2019!$A$2:$T$437,18,FALSE)</f>
        <v>Squaliformes</v>
      </c>
      <c r="AG490" s="1" t="str">
        <f>VLOOKUP($B490,traits_by_species_Mar2019!$A$2:$T$437,19,FALSE)</f>
        <v>Elasmobranchii</v>
      </c>
      <c r="AH490" s="1" t="str">
        <f>VLOOKUP($B490,traits_by_species_Mar2019!$A$2:$T$437,20,FALSE)</f>
        <v>Demersal</v>
      </c>
      <c r="AI490" s="1">
        <f>IF(ISNA(VLOOKUP($B490,traits_by_species_Mar2019!$A$2:$T$437,13,FALSE)),L490,VLOOKUP($B490,traits_by_species_Mar2019!$A$2:$T$437,13,FALSE))</f>
        <v>86</v>
      </c>
    </row>
    <row r="491" spans="1:35" hidden="1" x14ac:dyDescent="0.25">
      <c r="A491">
        <v>125566</v>
      </c>
      <c r="B491" t="s">
        <v>389</v>
      </c>
      <c r="C491" t="s">
        <v>1511</v>
      </c>
      <c r="D491" t="s">
        <v>19</v>
      </c>
      <c r="E491" t="s">
        <v>20</v>
      </c>
      <c r="F491" t="s">
        <v>21</v>
      </c>
      <c r="G491" t="s">
        <v>30</v>
      </c>
      <c r="H491" t="s">
        <v>389</v>
      </c>
      <c r="I491">
        <v>0</v>
      </c>
      <c r="J491" t="s">
        <v>60</v>
      </c>
      <c r="K491" t="s">
        <v>25</v>
      </c>
      <c r="L491">
        <v>50</v>
      </c>
      <c r="M491">
        <v>0</v>
      </c>
      <c r="N491">
        <v>1.8719803E-2</v>
      </c>
      <c r="O491">
        <v>2.2266666669999999</v>
      </c>
      <c r="P491" t="s">
        <v>61</v>
      </c>
      <c r="Q491" t="s">
        <v>27</v>
      </c>
      <c r="R491" t="s">
        <v>1682</v>
      </c>
      <c r="S491" s="7">
        <f>AVERAGE(S287,S262,S101)</f>
        <v>39.344949363333335</v>
      </c>
      <c r="T491" s="7">
        <f t="shared" ref="T491:AI491" si="119">AVERAGE(T287,T262,T101)</f>
        <v>0.22552105466666669</v>
      </c>
      <c r="U491" s="7">
        <f t="shared" si="119"/>
        <v>671.32781269999998</v>
      </c>
      <c r="V491" s="7">
        <f t="shared" si="119"/>
        <v>13.283961816666668</v>
      </c>
      <c r="W491" s="7">
        <f t="shared" si="119"/>
        <v>3.315411932</v>
      </c>
      <c r="X491" s="7">
        <f t="shared" si="119"/>
        <v>0.38655213699999996</v>
      </c>
      <c r="Y491" s="7">
        <f t="shared" si="119"/>
        <v>22.05336205</v>
      </c>
      <c r="Z491" s="7">
        <f t="shared" si="119"/>
        <v>13.374626483333335</v>
      </c>
      <c r="AA491" s="7">
        <f t="shared" si="119"/>
        <v>28.333333333333332</v>
      </c>
      <c r="AB491" s="7" t="s">
        <v>1682</v>
      </c>
      <c r="AC491" s="7" t="s">
        <v>2137</v>
      </c>
      <c r="AD491" s="7">
        <f t="shared" si="119"/>
        <v>0</v>
      </c>
      <c r="AE491" s="7" t="s">
        <v>1682</v>
      </c>
      <c r="AF491" s="7" t="s">
        <v>30</v>
      </c>
      <c r="AG491" s="7" t="s">
        <v>27</v>
      </c>
      <c r="AH491" s="7" t="s">
        <v>1682</v>
      </c>
      <c r="AI491" s="7">
        <f t="shared" si="119"/>
        <v>28.333333333333332</v>
      </c>
    </row>
    <row r="492" spans="1:35" hidden="1" x14ac:dyDescent="0.25">
      <c r="A492">
        <v>126220</v>
      </c>
      <c r="B492" t="s">
        <v>1512</v>
      </c>
      <c r="C492" t="s">
        <v>18</v>
      </c>
      <c r="D492" t="s">
        <v>19</v>
      </c>
      <c r="E492" t="s">
        <v>20</v>
      </c>
      <c r="F492" t="s">
        <v>21</v>
      </c>
      <c r="G492" t="s">
        <v>144</v>
      </c>
      <c r="H492" t="s">
        <v>253</v>
      </c>
      <c r="I492" t="s">
        <v>1512</v>
      </c>
      <c r="J492" t="s">
        <v>24</v>
      </c>
      <c r="K492" t="s">
        <v>25</v>
      </c>
      <c r="L492">
        <v>30</v>
      </c>
      <c r="M492">
        <v>0</v>
      </c>
      <c r="N492">
        <v>2.2899999999999999E-3</v>
      </c>
      <c r="O492">
        <v>3.16</v>
      </c>
      <c r="P492" t="s">
        <v>61</v>
      </c>
      <c r="Q492" t="s">
        <v>27</v>
      </c>
      <c r="R492" t="s">
        <v>27</v>
      </c>
      <c r="S492" s="7">
        <f>AVERAGE(S388,S303,S166,S102,S91,S61)</f>
        <v>24.086608195</v>
      </c>
      <c r="T492" s="7">
        <f t="shared" ref="T492:AI492" si="120">AVERAGE(T388,T303,T166,T102,T91,T61)</f>
        <v>0.41321265700000004</v>
      </c>
      <c r="U492" s="7">
        <f t="shared" si="120"/>
        <v>91.743831968333339</v>
      </c>
      <c r="V492" s="7">
        <f t="shared" si="120"/>
        <v>6.4172166541666664</v>
      </c>
      <c r="W492" s="7">
        <f t="shared" si="120"/>
        <v>1.8733324040000001</v>
      </c>
      <c r="X492" s="7">
        <f t="shared" si="120"/>
        <v>0.65416846299999998</v>
      </c>
      <c r="Y492" s="7">
        <f t="shared" si="120"/>
        <v>14.58932577</v>
      </c>
      <c r="Z492" s="7">
        <f t="shared" si="120"/>
        <v>6.8319687868333325</v>
      </c>
      <c r="AA492" s="7">
        <f t="shared" si="120"/>
        <v>19.833333333333332</v>
      </c>
      <c r="AB492" s="7" t="s">
        <v>1698</v>
      </c>
      <c r="AC492" s="7" t="s">
        <v>2040</v>
      </c>
      <c r="AD492" s="7">
        <v>0</v>
      </c>
      <c r="AE492" s="7" t="s">
        <v>1682</v>
      </c>
      <c r="AF492" s="7" t="s">
        <v>144</v>
      </c>
      <c r="AG492" s="7" t="s">
        <v>27</v>
      </c>
      <c r="AH492" s="7" t="s">
        <v>1695</v>
      </c>
      <c r="AI492" s="7">
        <f t="shared" si="120"/>
        <v>19.833333333333332</v>
      </c>
    </row>
    <row r="493" spans="1:35" hidden="1" x14ac:dyDescent="0.25">
      <c r="A493">
        <v>234601</v>
      </c>
      <c r="B493" t="s">
        <v>1513</v>
      </c>
      <c r="C493" t="s">
        <v>29</v>
      </c>
      <c r="D493" t="s">
        <v>19</v>
      </c>
      <c r="E493" t="s">
        <v>20</v>
      </c>
      <c r="F493" t="s">
        <v>21</v>
      </c>
      <c r="G493" t="s">
        <v>144</v>
      </c>
      <c r="H493" t="s">
        <v>253</v>
      </c>
      <c r="I493" t="s">
        <v>1512</v>
      </c>
      <c r="J493" t="s">
        <v>33</v>
      </c>
      <c r="K493" t="s">
        <v>1514</v>
      </c>
      <c r="L493">
        <v>32.200000000000003</v>
      </c>
      <c r="M493">
        <v>2.12</v>
      </c>
      <c r="N493">
        <v>2.2899999999999999E-3</v>
      </c>
      <c r="O493">
        <v>3.16</v>
      </c>
      <c r="P493" t="s">
        <v>49</v>
      </c>
      <c r="Q493" t="s">
        <v>27</v>
      </c>
      <c r="R493" t="s">
        <v>1695</v>
      </c>
      <c r="S493" s="7">
        <f>S492</f>
        <v>24.086608195</v>
      </c>
      <c r="T493" s="7">
        <f t="shared" ref="T493:AA494" si="121">T492</f>
        <v>0.41321265700000004</v>
      </c>
      <c r="U493" s="7">
        <f t="shared" si="121"/>
        <v>91.743831968333339</v>
      </c>
      <c r="V493" s="7">
        <f t="shared" si="121"/>
        <v>6.4172166541666664</v>
      </c>
      <c r="W493" s="7">
        <f t="shared" si="121"/>
        <v>1.8733324040000001</v>
      </c>
      <c r="X493" s="7">
        <f t="shared" si="121"/>
        <v>0.65416846299999998</v>
      </c>
      <c r="Y493" s="7">
        <f t="shared" si="121"/>
        <v>14.58932577</v>
      </c>
      <c r="Z493" s="7">
        <f t="shared" si="121"/>
        <v>6.8319687868333325</v>
      </c>
      <c r="AA493" s="7">
        <f t="shared" si="121"/>
        <v>19.833333333333332</v>
      </c>
      <c r="AB493" s="7" t="str">
        <f>VLOOKUP($B493,traits_by_species_Mar2019!$A$2:$T$437,14,FALSE)</f>
        <v>Bathypelagic</v>
      </c>
      <c r="AC493" s="7" t="str">
        <f>VLOOKUP($B493,traits_by_species_Mar2019!$A$2:$T$437,15,FALSE)</f>
        <v>Boa dragonfish</v>
      </c>
      <c r="AD493" s="7">
        <f>VLOOKUP($B493,traits_by_species_Mar2019!$A$2:$T$437,16,FALSE)</f>
        <v>0</v>
      </c>
      <c r="AE493" s="7" t="str">
        <f>VLOOKUP($B493,traits_by_species_Mar2019!$A$2:$T$437,17,FALSE)</f>
        <v>Demersal</v>
      </c>
      <c r="AF493" s="7" t="str">
        <f>VLOOKUP($B493,traits_by_species_Mar2019!$A$2:$T$437,18,FALSE)</f>
        <v>Stomiiformes</v>
      </c>
      <c r="AG493" s="7" t="str">
        <f>VLOOKUP($B493,traits_by_species_Mar2019!$A$2:$T$437,19,FALSE)</f>
        <v>Other</v>
      </c>
      <c r="AH493" s="7" t="str">
        <f>VLOOKUP($B493,traits_by_species_Mar2019!$A$2:$T$437,20,FALSE)</f>
        <v>Pelagic</v>
      </c>
      <c r="AI493" s="7">
        <f>IF(ISNA(VLOOKUP($B493,traits_by_species_Mar2019!$A$2:$T$437,13,FALSE)),L493,VLOOKUP($B493,traits_by_species_Mar2019!$A$2:$T$437,13,FALSE))</f>
        <v>29</v>
      </c>
    </row>
    <row r="494" spans="1:35" hidden="1" x14ac:dyDescent="0.25">
      <c r="A494">
        <v>158737</v>
      </c>
      <c r="B494" t="s">
        <v>1515</v>
      </c>
      <c r="C494" t="s">
        <v>1516</v>
      </c>
      <c r="D494" t="s">
        <v>19</v>
      </c>
      <c r="E494" t="s">
        <v>20</v>
      </c>
      <c r="F494" t="s">
        <v>21</v>
      </c>
      <c r="G494" t="s">
        <v>144</v>
      </c>
      <c r="H494" t="s">
        <v>253</v>
      </c>
      <c r="I494" t="s">
        <v>1512</v>
      </c>
      <c r="J494" t="s">
        <v>191</v>
      </c>
      <c r="K494" t="s">
        <v>1514</v>
      </c>
      <c r="L494">
        <v>30</v>
      </c>
      <c r="M494">
        <v>2.09</v>
      </c>
      <c r="N494">
        <v>2.2899999999999999E-3</v>
      </c>
      <c r="O494">
        <v>3.16</v>
      </c>
      <c r="P494" t="s">
        <v>49</v>
      </c>
      <c r="Q494" t="s">
        <v>27</v>
      </c>
      <c r="R494" t="s">
        <v>1695</v>
      </c>
      <c r="S494" s="7">
        <f>S493</f>
        <v>24.086608195</v>
      </c>
      <c r="T494" s="7">
        <f t="shared" si="121"/>
        <v>0.41321265700000004</v>
      </c>
      <c r="U494" s="7">
        <f t="shared" si="121"/>
        <v>91.743831968333339</v>
      </c>
      <c r="V494" s="7">
        <f t="shared" si="121"/>
        <v>6.4172166541666664</v>
      </c>
      <c r="W494" s="7">
        <f t="shared" si="121"/>
        <v>1.8733324040000001</v>
      </c>
      <c r="X494" s="7">
        <f t="shared" si="121"/>
        <v>0.65416846299999998</v>
      </c>
      <c r="Y494" s="7">
        <f t="shared" si="121"/>
        <v>14.58932577</v>
      </c>
      <c r="Z494" s="7">
        <f t="shared" si="121"/>
        <v>6.8319687868333325</v>
      </c>
      <c r="AA494" s="7">
        <f t="shared" si="121"/>
        <v>19.833333333333332</v>
      </c>
      <c r="AB494" s="7" t="str">
        <f>VLOOKUP($B494,traits_by_species_Mar2019!$A$2:$T$437,14,FALSE)</f>
        <v>Bathypelagic</v>
      </c>
      <c r="AC494" s="7" t="str">
        <f>VLOOKUP($B494,traits_by_species_Mar2019!$A$2:$T$437,15,FALSE)</f>
        <v>Boa dragonfish</v>
      </c>
      <c r="AD494" s="7">
        <f>VLOOKUP($B494,traits_by_species_Mar2019!$A$2:$T$437,16,FALSE)</f>
        <v>0</v>
      </c>
      <c r="AE494" s="7" t="str">
        <f>VLOOKUP($B494,traits_by_species_Mar2019!$A$2:$T$437,17,FALSE)</f>
        <v>Demersal</v>
      </c>
      <c r="AF494" s="7" t="str">
        <f>VLOOKUP($B494,traits_by_species_Mar2019!$A$2:$T$437,18,FALSE)</f>
        <v>Stomiiformes</v>
      </c>
      <c r="AG494" s="7" t="str">
        <f>VLOOKUP($B494,traits_by_species_Mar2019!$A$2:$T$437,19,FALSE)</f>
        <v>Other</v>
      </c>
      <c r="AH494" s="7" t="str">
        <f>VLOOKUP($B494,traits_by_species_Mar2019!$A$2:$T$437,20,FALSE)</f>
        <v>Pelagic</v>
      </c>
      <c r="AI494" s="7">
        <f>IF(ISNA(VLOOKUP($B494,traits_by_species_Mar2019!$A$2:$T$437,13,FALSE)),L494,VLOOKUP($B494,traits_by_species_Mar2019!$A$2:$T$437,13,FALSE))</f>
        <v>23</v>
      </c>
    </row>
    <row r="495" spans="1:35" hidden="1" x14ac:dyDescent="0.25">
      <c r="A495">
        <v>127076</v>
      </c>
      <c r="B495" t="s">
        <v>1517</v>
      </c>
      <c r="C495" t="s">
        <v>37</v>
      </c>
      <c r="D495" t="s">
        <v>19</v>
      </c>
      <c r="E495" t="s">
        <v>20</v>
      </c>
      <c r="F495" t="s">
        <v>21</v>
      </c>
      <c r="G495" t="s">
        <v>30</v>
      </c>
      <c r="H495" t="s">
        <v>1518</v>
      </c>
      <c r="I495" t="s">
        <v>1519</v>
      </c>
      <c r="J495" t="s">
        <v>33</v>
      </c>
      <c r="K495" t="s">
        <v>1520</v>
      </c>
      <c r="L495">
        <v>50</v>
      </c>
      <c r="M495">
        <v>1.93</v>
      </c>
      <c r="N495">
        <v>1.66E-2</v>
      </c>
      <c r="O495">
        <v>3.05</v>
      </c>
      <c r="P495" t="s">
        <v>49</v>
      </c>
      <c r="Q495" t="s">
        <v>27</v>
      </c>
      <c r="R495" t="s">
        <v>1682</v>
      </c>
      <c r="S495" s="1">
        <f>VLOOKUP($B495,traits_by_species_Mar2019!$A$2:$T$437,5,FALSE)</f>
        <v>30.768398959999999</v>
      </c>
      <c r="T495" s="1">
        <f>VLOOKUP($B495,traits_by_species_Mar2019!$A$2:$T$437,6,FALSE)</f>
        <v>0.53315737200000002</v>
      </c>
      <c r="U495" s="1">
        <f>VLOOKUP($B495,traits_by_species_Mar2019!$A$2:$T$437,7,FALSE)</f>
        <v>414.56840140000003</v>
      </c>
      <c r="V495" s="1">
        <f>VLOOKUP($B495,traits_by_species_Mar2019!$A$2:$T$437,8,FALSE)</f>
        <v>7.0921181889999998</v>
      </c>
      <c r="W495" s="1">
        <f>VLOOKUP($B495,traits_by_species_Mar2019!$A$2:$T$437,9,FALSE)</f>
        <v>1.679181461</v>
      </c>
      <c r="X495" s="1">
        <f>VLOOKUP($B495,traits_by_species_Mar2019!$A$2:$T$437,10,FALSE)</f>
        <v>0.825380106</v>
      </c>
      <c r="Y495" s="1">
        <f>VLOOKUP($B495,traits_by_species_Mar2019!$A$2:$T$437,11,FALSE)</f>
        <v>17.956973250000001</v>
      </c>
      <c r="Z495" s="1">
        <f>VLOOKUP($B495,traits_by_species_Mar2019!$A$2:$T$437,12,FALSE)</f>
        <v>21.709814869999999</v>
      </c>
      <c r="AA495" s="3">
        <f>VLOOKUP($B495,traits_by_species_Mar2019!$A$2:$T$437,13,FALSE)</f>
        <v>44</v>
      </c>
      <c r="AB495" s="1" t="str">
        <f>VLOOKUP($B495,traits_by_species_Mar2019!$A$2:$T$437,14,FALSE)</f>
        <v>Benthopelagic</v>
      </c>
      <c r="AC495" s="1" t="str">
        <f>VLOOKUP($B495,traits_by_species_Mar2019!$A$2:$T$437,15,FALSE)</f>
        <v>Blue butterfish</v>
      </c>
      <c r="AD495" s="1">
        <f>VLOOKUP($B495,traits_by_species_Mar2019!$A$2:$T$437,16,FALSE)</f>
        <v>0</v>
      </c>
      <c r="AE495" s="1" t="str">
        <f>VLOOKUP($B495,traits_by_species_Mar2019!$A$2:$T$437,17,FALSE)</f>
        <v>Demersal</v>
      </c>
      <c r="AF495" s="1" t="str">
        <f>VLOOKUP($B495,traits_by_species_Mar2019!$A$2:$T$437,18,FALSE)</f>
        <v>Perciformes</v>
      </c>
      <c r="AG495" s="1" t="str">
        <f>VLOOKUP($B495,traits_by_species_Mar2019!$A$2:$T$437,19,FALSE)</f>
        <v>Other</v>
      </c>
      <c r="AH495" s="1" t="str">
        <f>VLOOKUP($B495,traits_by_species_Mar2019!$A$2:$T$437,20,FALSE)</f>
        <v>Demersal</v>
      </c>
      <c r="AI495" s="1">
        <f>IF(ISNA(VLOOKUP($B495,traits_by_species_Mar2019!$A$2:$T$437,13,FALSE)),L495,VLOOKUP($B495,traits_by_species_Mar2019!$A$2:$T$437,13,FALSE))</f>
        <v>44</v>
      </c>
    </row>
    <row r="496" spans="1:35" hidden="1" x14ac:dyDescent="0.25">
      <c r="A496">
        <v>126630</v>
      </c>
      <c r="B496" t="s">
        <v>1521</v>
      </c>
      <c r="C496" t="s">
        <v>1522</v>
      </c>
      <c r="D496" t="s">
        <v>19</v>
      </c>
      <c r="E496" t="s">
        <v>20</v>
      </c>
      <c r="F496" t="s">
        <v>21</v>
      </c>
      <c r="G496" t="s">
        <v>226</v>
      </c>
      <c r="H496" t="s">
        <v>227</v>
      </c>
      <c r="I496" t="s">
        <v>1523</v>
      </c>
      <c r="J496" t="s">
        <v>33</v>
      </c>
      <c r="K496" t="s">
        <v>1524</v>
      </c>
      <c r="L496">
        <v>12</v>
      </c>
      <c r="M496">
        <v>1.56</v>
      </c>
      <c r="N496">
        <v>1.5599999999999999E-2</v>
      </c>
      <c r="O496">
        <v>2.9119999999999999</v>
      </c>
      <c r="P496" t="s">
        <v>35</v>
      </c>
      <c r="Q496" t="s">
        <v>27</v>
      </c>
      <c r="R496" t="s">
        <v>1695</v>
      </c>
      <c r="S496" s="1">
        <f>VLOOKUP($B496,traits_by_species_Mar2019!$A$2:$T$437,5,FALSE)</f>
        <v>11.300785319999999</v>
      </c>
      <c r="T496" s="1">
        <f>VLOOKUP($B496,traits_by_species_Mar2019!$A$2:$T$437,6,FALSE)</f>
        <v>0.52178222100000005</v>
      </c>
      <c r="U496" s="1">
        <f>VLOOKUP($B496,traits_by_species_Mar2019!$A$2:$T$437,7,FALSE)</f>
        <v>13.005328990000001</v>
      </c>
      <c r="V496" s="1">
        <f>VLOOKUP($B496,traits_by_species_Mar2019!$A$2:$T$437,8,FALSE)</f>
        <v>4.6722860390000003</v>
      </c>
      <c r="W496" s="1">
        <f>VLOOKUP($B496,traits_by_species_Mar2019!$A$2:$T$437,9,FALSE)</f>
        <v>1.421194611</v>
      </c>
      <c r="X496" s="1">
        <f>VLOOKUP($B496,traits_by_species_Mar2019!$A$2:$T$437,10,FALSE)</f>
        <v>1.06904048</v>
      </c>
      <c r="Y496" s="1">
        <f>VLOOKUP($B496,traits_by_species_Mar2019!$A$2:$T$437,11,FALSE)</f>
        <v>6.9569616769999998</v>
      </c>
      <c r="Z496" s="1">
        <f>VLOOKUP($B496,traits_by_species_Mar2019!$A$2:$T$437,12,FALSE)</f>
        <v>11.03367736</v>
      </c>
      <c r="AA496" s="3">
        <f>VLOOKUP($B496,traits_by_species_Mar2019!$A$2:$T$437,13,FALSE)</f>
        <v>11</v>
      </c>
      <c r="AB496" s="1" t="str">
        <f>VLOOKUP($B496,traits_by_species_Mar2019!$A$2:$T$437,14,FALSE)</f>
        <v>Bathypelagic</v>
      </c>
      <c r="AC496" s="1" t="str">
        <f>VLOOKUP($B496,traits_by_species_Mar2019!$A$2:$T$437,15,FALSE)</f>
        <v>Large-scale lantern fish</v>
      </c>
      <c r="AD496" s="1">
        <f>VLOOKUP($B496,traits_by_species_Mar2019!$A$2:$T$437,16,FALSE)</f>
        <v>0</v>
      </c>
      <c r="AE496" s="1" t="str">
        <f>VLOOKUP($B496,traits_by_species_Mar2019!$A$2:$T$437,17,FALSE)</f>
        <v>Demersal</v>
      </c>
      <c r="AF496" s="1" t="str">
        <f>VLOOKUP($B496,traits_by_species_Mar2019!$A$2:$T$437,18,FALSE)</f>
        <v>Myctophiformes</v>
      </c>
      <c r="AG496" s="1" t="str">
        <f>VLOOKUP($B496,traits_by_species_Mar2019!$A$2:$T$437,19,FALSE)</f>
        <v>Other</v>
      </c>
      <c r="AH496" s="1" t="str">
        <f>VLOOKUP($B496,traits_by_species_Mar2019!$A$2:$T$437,20,FALSE)</f>
        <v>Pelagic</v>
      </c>
      <c r="AI496" s="1">
        <f>IF(ISNA(VLOOKUP($B496,traits_by_species_Mar2019!$A$2:$T$437,13,FALSE)),L496,VLOOKUP($B496,traits_by_species_Mar2019!$A$2:$T$437,13,FALSE))</f>
        <v>11</v>
      </c>
    </row>
    <row r="497" spans="1:35" hidden="1" x14ac:dyDescent="0.25">
      <c r="A497">
        <v>126023</v>
      </c>
      <c r="B497" t="s">
        <v>1525</v>
      </c>
      <c r="C497" t="s">
        <v>109</v>
      </c>
      <c r="D497" t="s">
        <v>19</v>
      </c>
      <c r="E497" t="s">
        <v>20</v>
      </c>
      <c r="F497" t="s">
        <v>21</v>
      </c>
      <c r="G497" t="s">
        <v>30</v>
      </c>
      <c r="H497" t="s">
        <v>31</v>
      </c>
      <c r="I497" t="s">
        <v>1525</v>
      </c>
      <c r="J497" t="s">
        <v>24</v>
      </c>
      <c r="K497" t="s">
        <v>25</v>
      </c>
      <c r="L497">
        <v>28</v>
      </c>
      <c r="M497">
        <v>0</v>
      </c>
      <c r="N497">
        <v>1.096596E-2</v>
      </c>
      <c r="O497">
        <v>3.11</v>
      </c>
      <c r="P497" t="s">
        <v>61</v>
      </c>
      <c r="Q497" t="s">
        <v>27</v>
      </c>
      <c r="R497" t="s">
        <v>1682</v>
      </c>
      <c r="S497" s="1">
        <f>VLOOKUP($B497,traits_by_species_Mar2019!$A$2:$T$437,5,FALSE)</f>
        <v>24.97865234</v>
      </c>
      <c r="T497" s="1">
        <f>VLOOKUP($B497,traits_by_species_Mar2019!$A$2:$T$437,6,FALSE)</f>
        <v>2.028049158</v>
      </c>
      <c r="U497" s="1">
        <f>VLOOKUP($B497,traits_by_species_Mar2019!$A$2:$T$437,7,FALSE)</f>
        <v>411.04156870000003</v>
      </c>
      <c r="V497" s="1">
        <f>VLOOKUP($B497,traits_by_species_Mar2019!$A$2:$T$437,8,FALSE)</f>
        <v>5.8786442240000003</v>
      </c>
      <c r="W497" s="1">
        <f>VLOOKUP($B497,traits_by_species_Mar2019!$A$2:$T$437,9,FALSE)</f>
        <v>1.137615738</v>
      </c>
      <c r="X497" s="1">
        <f>VLOOKUP($B497,traits_by_species_Mar2019!$A$2:$T$437,10,FALSE)</f>
        <v>1.627238776</v>
      </c>
      <c r="Y497" s="1">
        <f>VLOOKUP($B497,traits_by_species_Mar2019!$A$2:$T$437,11,FALSE)</f>
        <v>20.982528840000001</v>
      </c>
      <c r="Z497" s="1">
        <f>VLOOKUP($B497,traits_by_species_Mar2019!$A$2:$T$437,12,FALSE)</f>
        <v>25.320883500000001</v>
      </c>
      <c r="AA497" s="3">
        <f>VLOOKUP($B497,traits_by_species_Mar2019!$A$2:$T$437,13,FALSE)</f>
        <v>38</v>
      </c>
      <c r="AB497" s="1" t="str">
        <f>VLOOKUP($B497,traits_by_species_Mar2019!$A$2:$T$437,14,FALSE)</f>
        <v>Demersal</v>
      </c>
      <c r="AC497" s="1" t="str">
        <f>VLOOKUP($B497,traits_by_species_Mar2019!$A$2:$T$437,15,FALSE)</f>
        <v>wrasses</v>
      </c>
      <c r="AD497" s="1">
        <f>VLOOKUP($B497,traits_by_species_Mar2019!$A$2:$T$437,16,FALSE)</f>
        <v>0</v>
      </c>
      <c r="AE497" s="1" t="str">
        <f>VLOOKUP($B497,traits_by_species_Mar2019!$A$2:$T$437,17,FALSE)</f>
        <v>Demersal</v>
      </c>
      <c r="AF497" s="1" t="str">
        <f>VLOOKUP($B497,traits_by_species_Mar2019!$A$2:$T$437,18,FALSE)</f>
        <v>Perciformes</v>
      </c>
      <c r="AG497" s="1" t="str">
        <f>VLOOKUP($B497,traits_by_species_Mar2019!$A$2:$T$437,19,FALSE)</f>
        <v>Other</v>
      </c>
      <c r="AH497" s="1" t="str">
        <f>VLOOKUP($B497,traits_by_species_Mar2019!$A$2:$T$437,20,FALSE)</f>
        <v>Demersal</v>
      </c>
      <c r="AI497" s="1">
        <f>IF(ISNA(VLOOKUP($B497,traits_by_species_Mar2019!$A$2:$T$437,13,FALSE)),L497,VLOOKUP($B497,traits_by_species_Mar2019!$A$2:$T$437,13,FALSE))</f>
        <v>38</v>
      </c>
    </row>
    <row r="498" spans="1:35" hidden="1" x14ac:dyDescent="0.25">
      <c r="A498">
        <v>273566</v>
      </c>
      <c r="B498" t="s">
        <v>1526</v>
      </c>
      <c r="C498" t="s">
        <v>1527</v>
      </c>
      <c r="D498" t="s">
        <v>19</v>
      </c>
      <c r="E498" t="s">
        <v>20</v>
      </c>
      <c r="F498" t="s">
        <v>21</v>
      </c>
      <c r="G498" t="s">
        <v>30</v>
      </c>
      <c r="H498" t="s">
        <v>31</v>
      </c>
      <c r="I498" t="s">
        <v>1525</v>
      </c>
      <c r="J498" t="s">
        <v>33</v>
      </c>
      <c r="K498" t="s">
        <v>1528</v>
      </c>
      <c r="L498">
        <v>20</v>
      </c>
      <c r="M498">
        <v>0.83</v>
      </c>
      <c r="N498">
        <v>1.23E-2</v>
      </c>
      <c r="O498">
        <v>3.11</v>
      </c>
      <c r="P498" t="s">
        <v>35</v>
      </c>
      <c r="Q498" t="s">
        <v>27</v>
      </c>
      <c r="R498" t="s">
        <v>1682</v>
      </c>
      <c r="S498" s="1">
        <f>VLOOKUP($B498,traits_by_species_Mar2019!$A$2:$T$437,5,FALSE)</f>
        <v>17.513952289999999</v>
      </c>
      <c r="T498" s="1">
        <f>VLOOKUP($B498,traits_by_species_Mar2019!$A$2:$T$437,6,FALSE)</f>
        <v>0.41035189500000002</v>
      </c>
      <c r="U498" s="1">
        <f>VLOOKUP($B498,traits_by_species_Mar2019!$A$2:$T$437,7,FALSE)</f>
        <v>71.78994179</v>
      </c>
      <c r="V498" s="1">
        <f>VLOOKUP($B498,traits_by_species_Mar2019!$A$2:$T$437,8,FALSE)</f>
        <v>6.29573787</v>
      </c>
      <c r="W498" s="1">
        <f>VLOOKUP($B498,traits_by_species_Mar2019!$A$2:$T$437,9,FALSE)</f>
        <v>1.6056969029999999</v>
      </c>
      <c r="X498" s="1">
        <f>VLOOKUP($B498,traits_by_species_Mar2019!$A$2:$T$437,10,FALSE)</f>
        <v>0.90953048199999997</v>
      </c>
      <c r="Y498" s="1">
        <f>VLOOKUP($B498,traits_by_species_Mar2019!$A$2:$T$437,11,FALSE)</f>
        <v>9.1661379840000006</v>
      </c>
      <c r="Z498" s="1">
        <f>VLOOKUP($B498,traits_by_species_Mar2019!$A$2:$T$437,12,FALSE)</f>
        <v>17.183864790000001</v>
      </c>
      <c r="AA498" s="3">
        <f>VLOOKUP($B498,traits_by_species_Mar2019!$A$2:$T$437,13,FALSE)</f>
        <v>23</v>
      </c>
      <c r="AB498" s="1" t="str">
        <f>VLOOKUP($B498,traits_by_species_Mar2019!$A$2:$T$437,14,FALSE)</f>
        <v>Demersal</v>
      </c>
      <c r="AC498" s="1" t="str">
        <f>VLOOKUP($B498,traits_by_species_Mar2019!$A$2:$T$437,15,FALSE)</f>
        <v>Baillon's wrasse</v>
      </c>
      <c r="AD498" s="1">
        <f>VLOOKUP($B498,traits_by_species_Mar2019!$A$2:$T$437,16,FALSE)</f>
        <v>0</v>
      </c>
      <c r="AE498" s="1" t="str">
        <f>VLOOKUP($B498,traits_by_species_Mar2019!$A$2:$T$437,17,FALSE)</f>
        <v>Demersal</v>
      </c>
      <c r="AF498" s="1" t="str">
        <f>VLOOKUP($B498,traits_by_species_Mar2019!$A$2:$T$437,18,FALSE)</f>
        <v>Perciformes</v>
      </c>
      <c r="AG498" s="1" t="str">
        <f>VLOOKUP($B498,traits_by_species_Mar2019!$A$2:$T$437,19,FALSE)</f>
        <v>Other</v>
      </c>
      <c r="AH498" s="1" t="str">
        <f>VLOOKUP($B498,traits_by_species_Mar2019!$A$2:$T$437,20,FALSE)</f>
        <v>Demersal</v>
      </c>
      <c r="AI498" s="1">
        <f>IF(ISNA(VLOOKUP($B498,traits_by_species_Mar2019!$A$2:$T$437,13,FALSE)),L498,VLOOKUP($B498,traits_by_species_Mar2019!$A$2:$T$437,13,FALSE))</f>
        <v>23</v>
      </c>
    </row>
    <row r="499" spans="1:35" hidden="1" x14ac:dyDescent="0.25">
      <c r="A499">
        <v>273571</v>
      </c>
      <c r="B499" t="s">
        <v>1529</v>
      </c>
      <c r="C499" t="s">
        <v>51</v>
      </c>
      <c r="D499" t="s">
        <v>19</v>
      </c>
      <c r="E499" t="s">
        <v>20</v>
      </c>
      <c r="F499" t="s">
        <v>21</v>
      </c>
      <c r="G499" t="s">
        <v>30</v>
      </c>
      <c r="H499" t="s">
        <v>31</v>
      </c>
      <c r="I499" t="s">
        <v>1525</v>
      </c>
      <c r="J499" t="s">
        <v>33</v>
      </c>
      <c r="K499" t="s">
        <v>1530</v>
      </c>
      <c r="L499">
        <v>28</v>
      </c>
      <c r="M499">
        <v>0.7</v>
      </c>
      <c r="N499">
        <v>7.1000000000000004E-3</v>
      </c>
      <c r="O499">
        <v>3.18</v>
      </c>
      <c r="P499" t="s">
        <v>35</v>
      </c>
      <c r="Q499" t="s">
        <v>27</v>
      </c>
      <c r="R499" t="s">
        <v>1682</v>
      </c>
      <c r="S499" s="1">
        <f>VLOOKUP($B499,traits_by_species_Mar2019!$A$2:$T$437,5,FALSE)</f>
        <v>22.771265419999999</v>
      </c>
      <c r="T499" s="1">
        <f>VLOOKUP($B499,traits_by_species_Mar2019!$A$2:$T$437,6,FALSE)</f>
        <v>0.30642793699999998</v>
      </c>
      <c r="U499" s="1">
        <f>VLOOKUP($B499,traits_by_species_Mar2019!$A$2:$T$437,7,FALSE)</f>
        <v>149.9295118</v>
      </c>
      <c r="V499" s="1">
        <f>VLOOKUP($B499,traits_by_species_Mar2019!$A$2:$T$437,8,FALSE)</f>
        <v>8.0382163700000007</v>
      </c>
      <c r="W499" s="1">
        <f>VLOOKUP($B499,traits_by_species_Mar2019!$A$2:$T$437,9,FALSE)</f>
        <v>1.909825562</v>
      </c>
      <c r="X499" s="1">
        <f>VLOOKUP($B499,traits_by_species_Mar2019!$A$2:$T$437,10,FALSE)</f>
        <v>0.64356120000000006</v>
      </c>
      <c r="Y499" s="1">
        <f>VLOOKUP($B499,traits_by_species_Mar2019!$A$2:$T$437,11,FALSE)</f>
        <v>11.265126629999999</v>
      </c>
      <c r="Z499" s="1">
        <f>VLOOKUP($B499,traits_by_species_Mar2019!$A$2:$T$437,12,FALSE)</f>
        <v>13.27270994</v>
      </c>
      <c r="AA499" s="3">
        <f>VLOOKUP($B499,traits_by_species_Mar2019!$A$2:$T$437,13,FALSE)</f>
        <v>25</v>
      </c>
      <c r="AB499" s="1" t="str">
        <f>VLOOKUP($B499,traits_by_species_Mar2019!$A$2:$T$437,14,FALSE)</f>
        <v>Demersal</v>
      </c>
      <c r="AC499" s="1" t="str">
        <f>VLOOKUP($B499,traits_by_species_Mar2019!$A$2:$T$437,15,FALSE)</f>
        <v>Corkwing wrasse</v>
      </c>
      <c r="AD499" s="1">
        <f>VLOOKUP($B499,traits_by_species_Mar2019!$A$2:$T$437,16,FALSE)</f>
        <v>0</v>
      </c>
      <c r="AE499" s="1" t="str">
        <f>VLOOKUP($B499,traits_by_species_Mar2019!$A$2:$T$437,17,FALSE)</f>
        <v>Demersal</v>
      </c>
      <c r="AF499" s="1" t="str">
        <f>VLOOKUP($B499,traits_by_species_Mar2019!$A$2:$T$437,18,FALSE)</f>
        <v>Perciformes</v>
      </c>
      <c r="AG499" s="1" t="str">
        <f>VLOOKUP($B499,traits_by_species_Mar2019!$A$2:$T$437,19,FALSE)</f>
        <v>Other</v>
      </c>
      <c r="AH499" s="1" t="str">
        <f>VLOOKUP($B499,traits_by_species_Mar2019!$A$2:$T$437,20,FALSE)</f>
        <v>Demersal</v>
      </c>
      <c r="AI499" s="1">
        <f>IF(ISNA(VLOOKUP($B499,traits_by_species_Mar2019!$A$2:$T$437,13,FALSE)),L499,VLOOKUP($B499,traits_by_species_Mar2019!$A$2:$T$437,13,FALSE))</f>
        <v>25</v>
      </c>
    </row>
    <row r="500" spans="1:35" hidden="1" x14ac:dyDescent="0.25">
      <c r="A500">
        <v>273573</v>
      </c>
      <c r="B500" t="s">
        <v>1531</v>
      </c>
      <c r="C500" t="s">
        <v>29</v>
      </c>
      <c r="D500" t="s">
        <v>19</v>
      </c>
      <c r="E500" t="s">
        <v>20</v>
      </c>
      <c r="F500" t="s">
        <v>21</v>
      </c>
      <c r="G500" t="s">
        <v>30</v>
      </c>
      <c r="H500" t="s">
        <v>31</v>
      </c>
      <c r="I500" t="s">
        <v>1525</v>
      </c>
      <c r="J500" t="s">
        <v>33</v>
      </c>
      <c r="K500" t="s">
        <v>1532</v>
      </c>
      <c r="L500">
        <v>17</v>
      </c>
      <c r="M500">
        <v>0.82</v>
      </c>
      <c r="N500">
        <v>1.5100000000000001E-2</v>
      </c>
      <c r="O500">
        <v>3.04</v>
      </c>
      <c r="P500" t="s">
        <v>35</v>
      </c>
      <c r="Q500" t="s">
        <v>27</v>
      </c>
      <c r="R500" t="s">
        <v>1682</v>
      </c>
      <c r="S500" s="1">
        <f>VLOOKUP($B500,traits_by_species_Mar2019!$A$2:$T$437,5,FALSE)</f>
        <v>14.647380220000001</v>
      </c>
      <c r="T500" s="1">
        <f>VLOOKUP($B500,traits_by_species_Mar2019!$A$2:$T$437,6,FALSE)</f>
        <v>0.41417335799999999</v>
      </c>
      <c r="U500" s="1">
        <f>VLOOKUP($B500,traits_by_species_Mar2019!$A$2:$T$437,7,FALSE)</f>
        <v>42.685023170000001</v>
      </c>
      <c r="V500" s="1">
        <f>VLOOKUP($B500,traits_by_species_Mar2019!$A$2:$T$437,8,FALSE)</f>
        <v>5.444858891</v>
      </c>
      <c r="W500" s="1">
        <f>VLOOKUP($B500,traits_by_species_Mar2019!$A$2:$T$437,9,FALSE)</f>
        <v>1.493676561</v>
      </c>
      <c r="X500" s="1">
        <f>VLOOKUP($B500,traits_by_species_Mar2019!$A$2:$T$437,10,FALSE)</f>
        <v>1.08582008</v>
      </c>
      <c r="Y500" s="1">
        <f>VLOOKUP($B500,traits_by_species_Mar2019!$A$2:$T$437,11,FALSE)</f>
        <v>7.5651649150000004</v>
      </c>
      <c r="Z500" s="1">
        <f>VLOOKUP($B500,traits_by_species_Mar2019!$A$2:$T$437,12,FALSE)</f>
        <v>16.128616910000002</v>
      </c>
      <c r="AA500" s="3">
        <f>VLOOKUP($B500,traits_by_species_Mar2019!$A$2:$T$437,13,FALSE)</f>
        <v>9</v>
      </c>
      <c r="AB500" s="1" t="str">
        <f>VLOOKUP($B500,traits_by_species_Mar2019!$A$2:$T$437,14,FALSE)</f>
        <v>Demersal</v>
      </c>
      <c r="AC500" s="1" t="str">
        <f>VLOOKUP($B500,traits_by_species_Mar2019!$A$2:$T$437,15,FALSE)</f>
        <v>Five-spotted wrasse</v>
      </c>
      <c r="AD500" s="1">
        <f>VLOOKUP($B500,traits_by_species_Mar2019!$A$2:$T$437,16,FALSE)</f>
        <v>0</v>
      </c>
      <c r="AE500" s="1" t="str">
        <f>VLOOKUP($B500,traits_by_species_Mar2019!$A$2:$T$437,17,FALSE)</f>
        <v>Demersal</v>
      </c>
      <c r="AF500" s="1" t="str">
        <f>VLOOKUP($B500,traits_by_species_Mar2019!$A$2:$T$437,18,FALSE)</f>
        <v>Perciformes</v>
      </c>
      <c r="AG500" s="1" t="str">
        <f>VLOOKUP($B500,traits_by_species_Mar2019!$A$2:$T$437,19,FALSE)</f>
        <v>Other</v>
      </c>
      <c r="AH500" s="1" t="str">
        <f>VLOOKUP($B500,traits_by_species_Mar2019!$A$2:$T$437,20,FALSE)</f>
        <v>Demersal</v>
      </c>
      <c r="AI500" s="1">
        <f>IF(ISNA(VLOOKUP($B500,traits_by_species_Mar2019!$A$2:$T$437,13,FALSE)),L500,VLOOKUP($B500,traits_by_species_Mar2019!$A$2:$T$437,13,FALSE))</f>
        <v>9</v>
      </c>
    </row>
    <row r="501" spans="1:35" hidden="1" x14ac:dyDescent="0.25">
      <c r="A501">
        <v>127134</v>
      </c>
      <c r="B501" t="s">
        <v>1533</v>
      </c>
      <c r="C501" t="s">
        <v>109</v>
      </c>
      <c r="D501" t="s">
        <v>19</v>
      </c>
      <c r="E501" t="s">
        <v>20</v>
      </c>
      <c r="F501" t="s">
        <v>21</v>
      </c>
      <c r="G501" t="s">
        <v>163</v>
      </c>
      <c r="H501" t="s">
        <v>1534</v>
      </c>
      <c r="I501" t="s">
        <v>1535</v>
      </c>
      <c r="J501" t="s">
        <v>33</v>
      </c>
      <c r="K501" t="s">
        <v>1536</v>
      </c>
      <c r="L501">
        <v>12</v>
      </c>
      <c r="M501">
        <v>1.39</v>
      </c>
      <c r="N501">
        <v>4.7999999999999996E-3</v>
      </c>
      <c r="O501">
        <v>3.21</v>
      </c>
      <c r="P501" t="s">
        <v>35</v>
      </c>
      <c r="Q501" t="s">
        <v>27</v>
      </c>
      <c r="R501" t="s">
        <v>1682</v>
      </c>
      <c r="S501" s="1">
        <f>VLOOKUP($B501,traits_by_species_Mar2019!$A$2:$T$437,5,FALSE)</f>
        <v>20.1645407</v>
      </c>
      <c r="T501" s="1">
        <f>VLOOKUP($B501,traits_by_species_Mar2019!$A$2:$T$437,6,FALSE)</f>
        <v>0.39847003399999997</v>
      </c>
      <c r="U501" s="1">
        <f>VLOOKUP($B501,traits_by_species_Mar2019!$A$2:$T$437,7,FALSE)</f>
        <v>62.402377139999999</v>
      </c>
      <c r="V501" s="1">
        <f>VLOOKUP($B501,traits_by_species_Mar2019!$A$2:$T$437,8,FALSE)</f>
        <v>7.1898544319999997</v>
      </c>
      <c r="W501" s="1">
        <f>VLOOKUP($B501,traits_by_species_Mar2019!$A$2:$T$437,9,FALSE)</f>
        <v>1.7205459110000001</v>
      </c>
      <c r="X501" s="1">
        <f>VLOOKUP($B501,traits_by_species_Mar2019!$A$2:$T$437,10,FALSE)</f>
        <v>0.63136220099999996</v>
      </c>
      <c r="Y501" s="1">
        <f>VLOOKUP($B501,traits_by_species_Mar2019!$A$2:$T$437,11,FALSE)</f>
        <v>10.83893666</v>
      </c>
      <c r="Z501" s="1">
        <f>VLOOKUP($B501,traits_by_species_Mar2019!$A$2:$T$437,12,FALSE)</f>
        <v>16.394355619999999</v>
      </c>
      <c r="AA501" s="3">
        <f>VLOOKUP($B501,traits_by_species_Mar2019!$A$2:$T$437,13,FALSE)</f>
        <v>16</v>
      </c>
      <c r="AB501" s="1" t="str">
        <f>VLOOKUP($B501,traits_by_species_Mar2019!$A$2:$T$437,14,FALSE)</f>
        <v>Demersal</v>
      </c>
      <c r="AC501" s="1" t="str">
        <f>VLOOKUP($B501,traits_by_species_Mar2019!$A$2:$T$437,15,FALSE)</f>
        <v>Tonguesole</v>
      </c>
      <c r="AD501" s="1">
        <f>VLOOKUP($B501,traits_by_species_Mar2019!$A$2:$T$437,16,FALSE)</f>
        <v>0</v>
      </c>
      <c r="AE501" s="1" t="str">
        <f>VLOOKUP($B501,traits_by_species_Mar2019!$A$2:$T$437,17,FALSE)</f>
        <v>Demersal</v>
      </c>
      <c r="AF501" s="1" t="str">
        <f>VLOOKUP($B501,traits_by_species_Mar2019!$A$2:$T$437,18,FALSE)</f>
        <v>Pleuronectiformes</v>
      </c>
      <c r="AG501" s="1" t="str">
        <f>VLOOKUP($B501,traits_by_species_Mar2019!$A$2:$T$437,19,FALSE)</f>
        <v>Pleuronectiformes</v>
      </c>
      <c r="AH501" s="1" t="str">
        <f>VLOOKUP($B501,traits_by_species_Mar2019!$A$2:$T$437,20,FALSE)</f>
        <v>Demersal</v>
      </c>
      <c r="AI501" s="1">
        <f>IF(ISNA(VLOOKUP($B501,traits_by_species_Mar2019!$A$2:$T$437,13,FALSE)),L501,VLOOKUP($B501,traits_by_species_Mar2019!$A$2:$T$437,13,FALSE))</f>
        <v>16</v>
      </c>
    </row>
    <row r="502" spans="1:35" hidden="1" x14ac:dyDescent="0.25">
      <c r="A502">
        <v>126328</v>
      </c>
      <c r="B502" t="s">
        <v>1537</v>
      </c>
      <c r="C502" t="s">
        <v>1095</v>
      </c>
      <c r="D502" t="s">
        <v>19</v>
      </c>
      <c r="E502" t="s">
        <v>20</v>
      </c>
      <c r="F502" t="s">
        <v>21</v>
      </c>
      <c r="G502" t="s">
        <v>105</v>
      </c>
      <c r="H502" t="s">
        <v>569</v>
      </c>
      <c r="I502" t="s">
        <v>1538</v>
      </c>
      <c r="J502" t="s">
        <v>33</v>
      </c>
      <c r="K502" t="s">
        <v>1539</v>
      </c>
      <c r="L502">
        <v>100</v>
      </c>
      <c r="M502">
        <v>7.47</v>
      </c>
      <c r="N502">
        <v>2.9999999999999997E-4</v>
      </c>
      <c r="O502">
        <v>3.36</v>
      </c>
      <c r="P502" t="s">
        <v>35</v>
      </c>
      <c r="Q502" t="s">
        <v>27</v>
      </c>
      <c r="R502" t="s">
        <v>1682</v>
      </c>
      <c r="S502" s="1">
        <f>VLOOKUP($B502,traits_by_species_Mar2019!$A$2:$T$437,5,FALSE)</f>
        <v>94.107014190000001</v>
      </c>
      <c r="T502" s="1">
        <f>VLOOKUP($B502,traits_by_species_Mar2019!$A$2:$T$437,6,FALSE)</f>
        <v>0.209076224</v>
      </c>
      <c r="U502" s="1">
        <f>VLOOKUP($B502,traits_by_species_Mar2019!$A$2:$T$437,7,FALSE)</f>
        <v>4288.1874900000003</v>
      </c>
      <c r="V502" s="1">
        <f>VLOOKUP($B502,traits_by_species_Mar2019!$A$2:$T$437,8,FALSE)</f>
        <v>12.24451535</v>
      </c>
      <c r="W502" s="1">
        <f>VLOOKUP($B502,traits_by_species_Mar2019!$A$2:$T$437,9,FALSE)</f>
        <v>3.6408250390000001</v>
      </c>
      <c r="X502" s="1">
        <f>VLOOKUP($B502,traits_by_species_Mar2019!$A$2:$T$437,10,FALSE)</f>
        <v>0.34614086199999999</v>
      </c>
      <c r="Y502" s="1">
        <f>VLOOKUP($B502,traits_by_species_Mar2019!$A$2:$T$437,11,FALSE)</f>
        <v>48.074610509999999</v>
      </c>
      <c r="Z502" s="1">
        <f>VLOOKUP($B502,traits_by_species_Mar2019!$A$2:$T$437,12,FALSE)</f>
        <v>12.570180669999999</v>
      </c>
      <c r="AA502" s="3">
        <f>VLOOKUP($B502,traits_by_species_Mar2019!$A$2:$T$437,13,FALSE)</f>
        <v>45</v>
      </c>
      <c r="AB502" s="1" t="str">
        <f>VLOOKUP($B502,traits_by_species_Mar2019!$A$2:$T$437,14,FALSE)</f>
        <v>Bathydemersal</v>
      </c>
      <c r="AC502" s="1" t="str">
        <f>VLOOKUP($B502,traits_by_species_Mar2019!$A$2:$T$437,15,FALSE)</f>
        <v>Kaup's arrowtooth eel</v>
      </c>
      <c r="AD502" s="1">
        <f>VLOOKUP($B502,traits_by_species_Mar2019!$A$2:$T$437,16,FALSE)</f>
        <v>0</v>
      </c>
      <c r="AE502" s="1" t="str">
        <f>VLOOKUP($B502,traits_by_species_Mar2019!$A$2:$T$437,17,FALSE)</f>
        <v>Demersal</v>
      </c>
      <c r="AF502" s="1" t="str">
        <f>VLOOKUP($B502,traits_by_species_Mar2019!$A$2:$T$437,18,FALSE)</f>
        <v>Anguilliformes</v>
      </c>
      <c r="AG502" s="1" t="str">
        <f>VLOOKUP($B502,traits_by_species_Mar2019!$A$2:$T$437,19,FALSE)</f>
        <v>Other</v>
      </c>
      <c r="AH502" s="1" t="str">
        <f>VLOOKUP($B502,traits_by_species_Mar2019!$A$2:$T$437,20,FALSE)</f>
        <v>Demersal</v>
      </c>
      <c r="AI502" s="1">
        <f>IF(ISNA(VLOOKUP($B502,traits_by_species_Mar2019!$A$2:$T$437,13,FALSE)),L502,VLOOKUP($B502,traits_by_species_Mar2019!$A$2:$T$437,13,FALSE))</f>
        <v>45</v>
      </c>
    </row>
    <row r="503" spans="1:35" hidden="1" x14ac:dyDescent="0.25">
      <c r="A503">
        <v>126798</v>
      </c>
      <c r="B503" t="s">
        <v>1540</v>
      </c>
      <c r="C503" t="s">
        <v>1541</v>
      </c>
      <c r="D503" t="s">
        <v>19</v>
      </c>
      <c r="E503" t="s">
        <v>20</v>
      </c>
      <c r="F503" t="s">
        <v>21</v>
      </c>
      <c r="G503" t="s">
        <v>30</v>
      </c>
      <c r="H503" t="s">
        <v>285</v>
      </c>
      <c r="I503" t="s">
        <v>1542</v>
      </c>
      <c r="J503" t="s">
        <v>33</v>
      </c>
      <c r="K503" t="s">
        <v>1543</v>
      </c>
      <c r="L503">
        <v>18</v>
      </c>
      <c r="M503">
        <v>1.1399999999999999</v>
      </c>
      <c r="N503">
        <v>1.3089999999999999E-2</v>
      </c>
      <c r="O503">
        <v>2.5270000000000001</v>
      </c>
      <c r="P503" t="s">
        <v>35</v>
      </c>
      <c r="Q503" t="s">
        <v>27</v>
      </c>
      <c r="R503" t="s">
        <v>1682</v>
      </c>
      <c r="S503" s="1">
        <f>VLOOKUP($B503,traits_by_species_Mar2019!$A$2:$T$437,5,FALSE)</f>
        <v>31.601280060000001</v>
      </c>
      <c r="T503" s="1">
        <f>VLOOKUP($B503,traits_by_species_Mar2019!$A$2:$T$437,6,FALSE)</f>
        <v>0.40118148199999998</v>
      </c>
      <c r="U503" s="1">
        <f>VLOOKUP($B503,traits_by_species_Mar2019!$A$2:$T$437,7,FALSE)</f>
        <v>274.57291550000002</v>
      </c>
      <c r="V503" s="1">
        <f>VLOOKUP($B503,traits_by_species_Mar2019!$A$2:$T$437,8,FALSE)</f>
        <v>7.505994415</v>
      </c>
      <c r="W503" s="1">
        <f>VLOOKUP($B503,traits_by_species_Mar2019!$A$2:$T$437,9,FALSE)</f>
        <v>2.0021509169999998</v>
      </c>
      <c r="X503" s="1">
        <f>VLOOKUP($B503,traits_by_species_Mar2019!$A$2:$T$437,10,FALSE)</f>
        <v>0.71191484400000005</v>
      </c>
      <c r="Y503" s="1">
        <f>VLOOKUP($B503,traits_by_species_Mar2019!$A$2:$T$437,11,FALSE)</f>
        <v>17.9978704</v>
      </c>
      <c r="Z503" s="1">
        <f>VLOOKUP($B503,traits_by_species_Mar2019!$A$2:$T$437,12,FALSE)</f>
        <v>18.483685900000001</v>
      </c>
      <c r="AA503" s="3">
        <f>VLOOKUP($B503,traits_by_species_Mar2019!$A$2:$T$437,13,FALSE)</f>
        <v>25</v>
      </c>
      <c r="AB503" s="1" t="str">
        <f>VLOOKUP($B503,traits_by_species_Mar2019!$A$2:$T$437,14,FALSE)</f>
        <v>Demersal</v>
      </c>
      <c r="AC503" s="1" t="str">
        <f>VLOOKUP($B503,traits_by_species_Mar2019!$A$2:$T$437,15,FALSE)</f>
        <v>Phaeton dragonet</v>
      </c>
      <c r="AD503" s="1">
        <f>VLOOKUP($B503,traits_by_species_Mar2019!$A$2:$T$437,16,FALSE)</f>
        <v>0</v>
      </c>
      <c r="AE503" s="1" t="str">
        <f>VLOOKUP($B503,traits_by_species_Mar2019!$A$2:$T$437,17,FALSE)</f>
        <v>Demersal</v>
      </c>
      <c r="AF503" s="1" t="str">
        <f>VLOOKUP($B503,traits_by_species_Mar2019!$A$2:$T$437,18,FALSE)</f>
        <v>Perciformes</v>
      </c>
      <c r="AG503" s="1" t="str">
        <f>VLOOKUP($B503,traits_by_species_Mar2019!$A$2:$T$437,19,FALSE)</f>
        <v>Other</v>
      </c>
      <c r="AH503" s="1" t="str">
        <f>VLOOKUP($B503,traits_by_species_Mar2019!$A$2:$T$437,20,FALSE)</f>
        <v>Demersal</v>
      </c>
      <c r="AI503" s="1">
        <f>IF(ISNA(VLOOKUP($B503,traits_by_species_Mar2019!$A$2:$T$437,13,FALSE)),L503,VLOOKUP($B503,traits_by_species_Mar2019!$A$2:$T$437,13,FALSE))</f>
        <v>25</v>
      </c>
    </row>
    <row r="504" spans="1:35" hidden="1" x14ac:dyDescent="0.25">
      <c r="A504">
        <v>125606</v>
      </c>
      <c r="B504" t="s">
        <v>600</v>
      </c>
      <c r="C504" t="s">
        <v>286</v>
      </c>
      <c r="D504" t="s">
        <v>19</v>
      </c>
      <c r="E504" t="s">
        <v>20</v>
      </c>
      <c r="F504" t="s">
        <v>21</v>
      </c>
      <c r="G504" t="s">
        <v>599</v>
      </c>
      <c r="H504" t="s">
        <v>600</v>
      </c>
      <c r="I504">
        <v>0</v>
      </c>
      <c r="J504" t="s">
        <v>60</v>
      </c>
      <c r="K504" t="s">
        <v>25</v>
      </c>
      <c r="L504">
        <v>50</v>
      </c>
      <c r="M504">
        <v>0</v>
      </c>
      <c r="N504">
        <v>4.4032400000000002E-4</v>
      </c>
      <c r="O504">
        <v>2.9789875000000001</v>
      </c>
      <c r="P504" t="s">
        <v>61</v>
      </c>
      <c r="Q504" t="s">
        <v>27</v>
      </c>
      <c r="R504" t="s">
        <v>1682</v>
      </c>
      <c r="S504" s="7">
        <f>AVERAGE(S505:S508,S346:S347,S226,S224,S171)</f>
        <v>18.927752949999999</v>
      </c>
      <c r="T504" s="7">
        <f t="shared" ref="T504:AI504" si="122">AVERAGE(T505:T508,T346:T347,T226,T224,T171)</f>
        <v>1.0806619242222224</v>
      </c>
      <c r="U504" s="7">
        <f t="shared" si="122"/>
        <v>52.404410363333334</v>
      </c>
      <c r="V504" s="7">
        <f t="shared" si="122"/>
        <v>4.2453505986666666</v>
      </c>
      <c r="W504" s="7">
        <f t="shared" si="122"/>
        <v>0.92629166044444433</v>
      </c>
      <c r="X504" s="7">
        <f t="shared" si="122"/>
        <v>1.0644216835555556</v>
      </c>
      <c r="Y504" s="7">
        <f t="shared" si="122"/>
        <v>11.64297314588889</v>
      </c>
      <c r="Z504" s="7">
        <f t="shared" si="122"/>
        <v>16.142111189333335</v>
      </c>
      <c r="AA504" s="7">
        <f t="shared" si="122"/>
        <v>33.111111111111114</v>
      </c>
      <c r="AB504" s="7" t="s">
        <v>1682</v>
      </c>
      <c r="AC504" s="7" t="s">
        <v>2143</v>
      </c>
      <c r="AD504" s="7" t="s">
        <v>1682</v>
      </c>
      <c r="AE504" s="7" t="s">
        <v>1682</v>
      </c>
      <c r="AF504" s="7" t="s">
        <v>599</v>
      </c>
      <c r="AG504" s="7" t="s">
        <v>27</v>
      </c>
      <c r="AH504" s="7" t="s">
        <v>1682</v>
      </c>
      <c r="AI504" s="7">
        <f t="shared" si="122"/>
        <v>33.111111111111114</v>
      </c>
    </row>
    <row r="505" spans="1:35" hidden="1" x14ac:dyDescent="0.25">
      <c r="A505">
        <v>126227</v>
      </c>
      <c r="B505" t="s">
        <v>1544</v>
      </c>
      <c r="C505" t="s">
        <v>37</v>
      </c>
      <c r="D505" t="s">
        <v>19</v>
      </c>
      <c r="E505" t="s">
        <v>20</v>
      </c>
      <c r="F505" t="s">
        <v>21</v>
      </c>
      <c r="G505" t="s">
        <v>599</v>
      </c>
      <c r="H505" t="s">
        <v>600</v>
      </c>
      <c r="I505" t="s">
        <v>1544</v>
      </c>
      <c r="J505" t="s">
        <v>24</v>
      </c>
      <c r="K505" t="s">
        <v>25</v>
      </c>
      <c r="L505">
        <v>50</v>
      </c>
      <c r="M505">
        <v>0</v>
      </c>
      <c r="N505">
        <v>1.81712E-4</v>
      </c>
      <c r="O505">
        <v>3.28</v>
      </c>
      <c r="P505" t="s">
        <v>61</v>
      </c>
      <c r="Q505" t="s">
        <v>27</v>
      </c>
      <c r="R505" t="s">
        <v>1682</v>
      </c>
      <c r="S505" s="1">
        <f>VLOOKUP($B505,traits_by_species_Mar2019!$A$2:$T$437,5,FALSE)</f>
        <v>24.97865234</v>
      </c>
      <c r="T505" s="1">
        <f>VLOOKUP($B505,traits_by_species_Mar2019!$A$2:$T$437,6,FALSE)</f>
        <v>2.028049158</v>
      </c>
      <c r="U505" s="1">
        <f>VLOOKUP($B505,traits_by_species_Mar2019!$A$2:$T$437,7,FALSE)</f>
        <v>411.04156870000003</v>
      </c>
      <c r="V505" s="1">
        <f>VLOOKUP($B505,traits_by_species_Mar2019!$A$2:$T$437,8,FALSE)</f>
        <v>5.8786442240000003</v>
      </c>
      <c r="W505" s="1">
        <f>VLOOKUP($B505,traits_by_species_Mar2019!$A$2:$T$437,9,FALSE)</f>
        <v>1.137615738</v>
      </c>
      <c r="X505" s="1">
        <f>VLOOKUP($B505,traits_by_species_Mar2019!$A$2:$T$437,10,FALSE)</f>
        <v>1.627238776</v>
      </c>
      <c r="Y505" s="1">
        <f>VLOOKUP($B505,traits_by_species_Mar2019!$A$2:$T$437,11,FALSE)</f>
        <v>20.982528840000001</v>
      </c>
      <c r="Z505" s="1">
        <f>VLOOKUP($B505,traits_by_species_Mar2019!$A$2:$T$437,12,FALSE)</f>
        <v>25.320883500000001</v>
      </c>
      <c r="AA505" s="3">
        <f>VLOOKUP($B505,traits_by_species_Mar2019!$A$2:$T$437,13,FALSE)</f>
        <v>46</v>
      </c>
      <c r="AB505" s="1" t="str">
        <f>VLOOKUP($B505,traits_by_species_Mar2019!$A$2:$T$437,14,FALSE)</f>
        <v>Demersal</v>
      </c>
      <c r="AC505" s="1" t="str">
        <f>VLOOKUP($B505,traits_by_species_Mar2019!$A$2:$T$437,15,FALSE)</f>
        <v>pipefishes</v>
      </c>
      <c r="AD505" s="1" t="str">
        <f>VLOOKUP($B505,traits_by_species_Mar2019!$A$2:$T$437,16,FALSE)</f>
        <v>Demersal</v>
      </c>
      <c r="AE505" s="1" t="str">
        <f>VLOOKUP($B505,traits_by_species_Mar2019!$A$2:$T$437,17,FALSE)</f>
        <v>Demersal</v>
      </c>
      <c r="AF505" s="1" t="str">
        <f>VLOOKUP($B505,traits_by_species_Mar2019!$A$2:$T$437,18,FALSE)</f>
        <v>Syngnathiformes</v>
      </c>
      <c r="AG505" s="1" t="str">
        <f>VLOOKUP($B505,traits_by_species_Mar2019!$A$2:$T$437,19,FALSE)</f>
        <v>Other</v>
      </c>
      <c r="AH505" s="1" t="str">
        <f>VLOOKUP($B505,traits_by_species_Mar2019!$A$2:$T$437,20,FALSE)</f>
        <v>Demersal</v>
      </c>
      <c r="AI505" s="1">
        <f>IF(ISNA(VLOOKUP($B505,traits_by_species_Mar2019!$A$2:$T$437,13,FALSE)),L505,VLOOKUP($B505,traits_by_species_Mar2019!$A$2:$T$437,13,FALSE))</f>
        <v>46</v>
      </c>
    </row>
    <row r="506" spans="1:35" hidden="1" x14ac:dyDescent="0.25">
      <c r="A506">
        <v>127387</v>
      </c>
      <c r="B506" t="s">
        <v>1545</v>
      </c>
      <c r="C506" t="s">
        <v>37</v>
      </c>
      <c r="D506" t="s">
        <v>19</v>
      </c>
      <c r="E506" t="s">
        <v>20</v>
      </c>
      <c r="F506" t="s">
        <v>21</v>
      </c>
      <c r="G506" t="s">
        <v>599</v>
      </c>
      <c r="H506" t="s">
        <v>600</v>
      </c>
      <c r="I506" t="s">
        <v>1544</v>
      </c>
      <c r="J506" t="s">
        <v>33</v>
      </c>
      <c r="K506" t="s">
        <v>1546</v>
      </c>
      <c r="L506">
        <v>50</v>
      </c>
      <c r="M506">
        <v>3.4</v>
      </c>
      <c r="N506">
        <v>2.9999999999999997E-4</v>
      </c>
      <c r="O506">
        <v>3.19</v>
      </c>
      <c r="P506" t="s">
        <v>35</v>
      </c>
      <c r="Q506" t="s">
        <v>27</v>
      </c>
      <c r="R506" t="s">
        <v>1682</v>
      </c>
      <c r="S506" s="1">
        <f>VLOOKUP($B506,traits_by_species_Mar2019!$A$2:$T$437,5,FALSE)</f>
        <v>20.880659260000002</v>
      </c>
      <c r="T506" s="1">
        <f>VLOOKUP($B506,traits_by_species_Mar2019!$A$2:$T$437,6,FALSE)</f>
        <v>0.80740919600000005</v>
      </c>
      <c r="U506" s="1">
        <f>VLOOKUP($B506,traits_by_species_Mar2019!$A$2:$T$437,7,FALSE)</f>
        <v>8.0223981940000009</v>
      </c>
      <c r="V506" s="1">
        <f>VLOOKUP($B506,traits_by_species_Mar2019!$A$2:$T$437,8,FALSE)</f>
        <v>4.3858033729999999</v>
      </c>
      <c r="W506" s="1">
        <f>VLOOKUP($B506,traits_by_species_Mar2019!$A$2:$T$437,9,FALSE)</f>
        <v>0.99036934799999998</v>
      </c>
      <c r="X506" s="1">
        <f>VLOOKUP($B506,traits_by_species_Mar2019!$A$2:$T$437,10,FALSE)</f>
        <v>0.84967836500000005</v>
      </c>
      <c r="Y506" s="1">
        <f>VLOOKUP($B506,traits_by_species_Mar2019!$A$2:$T$437,11,FALSE)</f>
        <v>11.77515913</v>
      </c>
      <c r="Z506" s="1">
        <f>VLOOKUP($B506,traits_by_species_Mar2019!$A$2:$T$437,12,FALSE)</f>
        <v>12.4365331</v>
      </c>
      <c r="AA506" s="3">
        <f>VLOOKUP($B506,traits_by_species_Mar2019!$A$2:$T$437,13,FALSE)</f>
        <v>59</v>
      </c>
      <c r="AB506" s="1" t="str">
        <f>VLOOKUP($B506,traits_by_species_Mar2019!$A$2:$T$437,14,FALSE)</f>
        <v>Demersal</v>
      </c>
      <c r="AC506" s="1" t="str">
        <f>VLOOKUP($B506,traits_by_species_Mar2019!$A$2:$T$437,15,FALSE)</f>
        <v>Great pipefish</v>
      </c>
      <c r="AD506" s="1" t="str">
        <f>VLOOKUP($B506,traits_by_species_Mar2019!$A$2:$T$437,16,FALSE)</f>
        <v>Demersal</v>
      </c>
      <c r="AE506" s="1" t="str">
        <f>VLOOKUP($B506,traits_by_species_Mar2019!$A$2:$T$437,17,FALSE)</f>
        <v>Demersal</v>
      </c>
      <c r="AF506" s="1" t="str">
        <f>VLOOKUP($B506,traits_by_species_Mar2019!$A$2:$T$437,18,FALSE)</f>
        <v>Syngnathiformes</v>
      </c>
      <c r="AG506" s="1" t="str">
        <f>VLOOKUP($B506,traits_by_species_Mar2019!$A$2:$T$437,19,FALSE)</f>
        <v>Other</v>
      </c>
      <c r="AH506" s="1" t="str">
        <f>VLOOKUP($B506,traits_by_species_Mar2019!$A$2:$T$437,20,FALSE)</f>
        <v>Demersal</v>
      </c>
      <c r="AI506" s="1">
        <f>IF(ISNA(VLOOKUP($B506,traits_by_species_Mar2019!$A$2:$T$437,13,FALSE)),L506,VLOOKUP($B506,traits_by_species_Mar2019!$A$2:$T$437,13,FALSE))</f>
        <v>59</v>
      </c>
    </row>
    <row r="507" spans="1:35" hidden="1" x14ac:dyDescent="0.25">
      <c r="A507">
        <v>127389</v>
      </c>
      <c r="B507" t="s">
        <v>1547</v>
      </c>
      <c r="C507" t="s">
        <v>1548</v>
      </c>
      <c r="D507" t="s">
        <v>19</v>
      </c>
      <c r="E507" t="s">
        <v>20</v>
      </c>
      <c r="F507" t="s">
        <v>21</v>
      </c>
      <c r="G507" t="s">
        <v>599</v>
      </c>
      <c r="H507" t="s">
        <v>600</v>
      </c>
      <c r="I507" t="s">
        <v>1544</v>
      </c>
      <c r="J507" t="s">
        <v>33</v>
      </c>
      <c r="K507" t="s">
        <v>1549</v>
      </c>
      <c r="L507">
        <v>17</v>
      </c>
      <c r="M507">
        <v>1.6</v>
      </c>
      <c r="N507">
        <v>1E-4</v>
      </c>
      <c r="O507">
        <v>3.53</v>
      </c>
      <c r="P507" t="s">
        <v>450</v>
      </c>
      <c r="Q507" t="s">
        <v>27</v>
      </c>
      <c r="R507" t="s">
        <v>1682</v>
      </c>
      <c r="S507" s="1">
        <f>VLOOKUP($B507,traits_by_species_Mar2019!$A$2:$T$437,5,FALSE)</f>
        <v>20.34980607</v>
      </c>
      <c r="T507" s="1">
        <f>VLOOKUP($B507,traits_by_species_Mar2019!$A$2:$T$437,6,FALSE)</f>
        <v>0.76132343899999999</v>
      </c>
      <c r="U507" s="1">
        <f>VLOOKUP($B507,traits_by_species_Mar2019!$A$2:$T$437,7,FALSE)</f>
        <v>7.1320543519999999</v>
      </c>
      <c r="V507" s="1">
        <f>VLOOKUP($B507,traits_by_species_Mar2019!$A$2:$T$437,8,FALSE)</f>
        <v>4.630969168</v>
      </c>
      <c r="W507" s="1">
        <f>VLOOKUP($B507,traits_by_species_Mar2019!$A$2:$T$437,9,FALSE)</f>
        <v>1.0470264469999999</v>
      </c>
      <c r="X507" s="1">
        <f>VLOOKUP($B507,traits_by_species_Mar2019!$A$2:$T$437,10,FALSE)</f>
        <v>0.78736176700000005</v>
      </c>
      <c r="Y507" s="1">
        <f>VLOOKUP($B507,traits_by_species_Mar2019!$A$2:$T$437,11,FALSE)</f>
        <v>11.65207769</v>
      </c>
      <c r="Z507" s="1">
        <f>VLOOKUP($B507,traits_by_species_Mar2019!$A$2:$T$437,12,FALSE)</f>
        <v>10.04934549</v>
      </c>
      <c r="AA507" s="3">
        <f>VLOOKUP($B507,traits_by_species_Mar2019!$A$2:$T$437,13,FALSE)</f>
        <v>22</v>
      </c>
      <c r="AB507" s="1" t="str">
        <f>VLOOKUP($B507,traits_by_species_Mar2019!$A$2:$T$437,14,FALSE)</f>
        <v>Demersal</v>
      </c>
      <c r="AC507" s="1" t="str">
        <f>VLOOKUP($B507,traits_by_species_Mar2019!$A$2:$T$437,15,FALSE)</f>
        <v>Nilsson's pipefish</v>
      </c>
      <c r="AD507" s="1" t="str">
        <f>VLOOKUP($B507,traits_by_species_Mar2019!$A$2:$T$437,16,FALSE)</f>
        <v>Demersal</v>
      </c>
      <c r="AE507" s="1" t="str">
        <f>VLOOKUP($B507,traits_by_species_Mar2019!$A$2:$T$437,17,FALSE)</f>
        <v>Demersal</v>
      </c>
      <c r="AF507" s="1" t="str">
        <f>VLOOKUP($B507,traits_by_species_Mar2019!$A$2:$T$437,18,FALSE)</f>
        <v>Syngnathiformes</v>
      </c>
      <c r="AG507" s="1" t="str">
        <f>VLOOKUP($B507,traits_by_species_Mar2019!$A$2:$T$437,19,FALSE)</f>
        <v>Other</v>
      </c>
      <c r="AH507" s="1" t="str">
        <f>VLOOKUP($B507,traits_by_species_Mar2019!$A$2:$T$437,20,FALSE)</f>
        <v>Demersal</v>
      </c>
      <c r="AI507" s="1">
        <f>IF(ISNA(VLOOKUP($B507,traits_by_species_Mar2019!$A$2:$T$437,13,FALSE)),L507,VLOOKUP($B507,traits_by_species_Mar2019!$A$2:$T$437,13,FALSE))</f>
        <v>22</v>
      </c>
    </row>
    <row r="508" spans="1:35" hidden="1" x14ac:dyDescent="0.25">
      <c r="A508">
        <v>127393</v>
      </c>
      <c r="B508" t="s">
        <v>1550</v>
      </c>
      <c r="C508" t="s">
        <v>37</v>
      </c>
      <c r="D508" t="s">
        <v>19</v>
      </c>
      <c r="E508" t="s">
        <v>20</v>
      </c>
      <c r="F508" t="s">
        <v>21</v>
      </c>
      <c r="G508" t="s">
        <v>599</v>
      </c>
      <c r="H508" t="s">
        <v>600</v>
      </c>
      <c r="I508" t="s">
        <v>1544</v>
      </c>
      <c r="J508" t="s">
        <v>33</v>
      </c>
      <c r="K508" t="s">
        <v>1551</v>
      </c>
      <c r="L508">
        <v>35</v>
      </c>
      <c r="M508">
        <v>2.8</v>
      </c>
      <c r="N508">
        <v>2.0000000000000001E-4</v>
      </c>
      <c r="O508">
        <v>3.12</v>
      </c>
      <c r="P508" t="s">
        <v>35</v>
      </c>
      <c r="Q508" t="s">
        <v>27</v>
      </c>
      <c r="R508" t="s">
        <v>1682</v>
      </c>
      <c r="S508" s="1">
        <f>VLOOKUP($B508,traits_by_species_Mar2019!$A$2:$T$437,5,FALSE)</f>
        <v>24.537064610000002</v>
      </c>
      <c r="T508" s="1">
        <f>VLOOKUP($B508,traits_by_species_Mar2019!$A$2:$T$437,6,FALSE)</f>
        <v>0.718705696</v>
      </c>
      <c r="U508" s="1">
        <f>VLOOKUP($B508,traits_by_species_Mar2019!$A$2:$T$437,7,FALSE)</f>
        <v>6.1966514730000002</v>
      </c>
      <c r="V508" s="1">
        <f>VLOOKUP($B508,traits_by_species_Mar2019!$A$2:$T$437,8,FALSE)</f>
        <v>4.6712885469999996</v>
      </c>
      <c r="W508" s="1">
        <f>VLOOKUP($B508,traits_by_species_Mar2019!$A$2:$T$437,9,FALSE)</f>
        <v>1.044893692</v>
      </c>
      <c r="X508" s="1">
        <f>VLOOKUP($B508,traits_by_species_Mar2019!$A$2:$T$437,10,FALSE)</f>
        <v>0.73119158900000003</v>
      </c>
      <c r="Y508" s="1">
        <f>VLOOKUP($B508,traits_by_species_Mar2019!$A$2:$T$437,11,FALSE)</f>
        <v>13.24501339</v>
      </c>
      <c r="Z508" s="1">
        <f>VLOOKUP($B508,traits_by_species_Mar2019!$A$2:$T$437,12,FALSE)</f>
        <v>9.6241003139999997</v>
      </c>
      <c r="AA508" s="3">
        <f>VLOOKUP($B508,traits_by_species_Mar2019!$A$2:$T$437,13,FALSE)</f>
        <v>31</v>
      </c>
      <c r="AB508" s="1" t="str">
        <f>VLOOKUP($B508,traits_by_species_Mar2019!$A$2:$T$437,14,FALSE)</f>
        <v>Demersal</v>
      </c>
      <c r="AC508" s="1" t="str">
        <f>VLOOKUP($B508,traits_by_species_Mar2019!$A$2:$T$437,15,FALSE)</f>
        <v>Broad-nosed pipefish</v>
      </c>
      <c r="AD508" s="1" t="str">
        <f>VLOOKUP($B508,traits_by_species_Mar2019!$A$2:$T$437,16,FALSE)</f>
        <v>Demersal</v>
      </c>
      <c r="AE508" s="1" t="str">
        <f>VLOOKUP($B508,traits_by_species_Mar2019!$A$2:$T$437,17,FALSE)</f>
        <v>Demersal</v>
      </c>
      <c r="AF508" s="1" t="str">
        <f>VLOOKUP($B508,traits_by_species_Mar2019!$A$2:$T$437,18,FALSE)</f>
        <v>Syngnathiformes</v>
      </c>
      <c r="AG508" s="1" t="str">
        <f>VLOOKUP($B508,traits_by_species_Mar2019!$A$2:$T$437,19,FALSE)</f>
        <v>Other</v>
      </c>
      <c r="AH508" s="1" t="str">
        <f>VLOOKUP($B508,traits_by_species_Mar2019!$A$2:$T$437,20,FALSE)</f>
        <v>Demersal</v>
      </c>
      <c r="AI508" s="1">
        <f>IF(ISNA(VLOOKUP($B508,traits_by_species_Mar2019!$A$2:$T$437,13,FALSE)),L508,VLOOKUP($B508,traits_by_species_Mar2019!$A$2:$T$437,13,FALSE))</f>
        <v>31</v>
      </c>
    </row>
    <row r="509" spans="1:35" hidden="1" x14ac:dyDescent="0.25">
      <c r="A509">
        <v>127204</v>
      </c>
      <c r="B509" t="s">
        <v>1552</v>
      </c>
      <c r="C509" t="s">
        <v>1553</v>
      </c>
      <c r="D509" t="s">
        <v>19</v>
      </c>
      <c r="E509" t="s">
        <v>20</v>
      </c>
      <c r="F509" t="s">
        <v>21</v>
      </c>
      <c r="G509" t="s">
        <v>52</v>
      </c>
      <c r="H509" t="s">
        <v>179</v>
      </c>
      <c r="I509" t="s">
        <v>1554</v>
      </c>
      <c r="J509" t="s">
        <v>33</v>
      </c>
      <c r="K509" t="s">
        <v>1555</v>
      </c>
      <c r="L509">
        <v>17.5</v>
      </c>
      <c r="M509">
        <v>1.2</v>
      </c>
      <c r="N509">
        <v>0.01</v>
      </c>
      <c r="O509">
        <v>3.11</v>
      </c>
      <c r="P509" t="s">
        <v>56</v>
      </c>
      <c r="Q509" t="s">
        <v>27</v>
      </c>
      <c r="R509" t="s">
        <v>1682</v>
      </c>
      <c r="S509" s="1">
        <f>VLOOKUP($B509,traits_by_species_Mar2019!$A$2:$T$437,5,FALSE)</f>
        <v>18.91388808</v>
      </c>
      <c r="T509" s="1">
        <f>VLOOKUP($B509,traits_by_species_Mar2019!$A$2:$T$437,6,FALSE)</f>
        <v>0.235606751</v>
      </c>
      <c r="U509" s="1">
        <f>VLOOKUP($B509,traits_by_species_Mar2019!$A$2:$T$437,7,FALSE)</f>
        <v>106.1361835</v>
      </c>
      <c r="V509" s="1">
        <f>VLOOKUP($B509,traits_by_species_Mar2019!$A$2:$T$437,8,FALSE)</f>
        <v>9.8409642870000003</v>
      </c>
      <c r="W509" s="1">
        <f>VLOOKUP($B509,traits_by_species_Mar2019!$A$2:$T$437,9,FALSE)</f>
        <v>3.0507197069999998</v>
      </c>
      <c r="X509" s="1">
        <f>VLOOKUP($B509,traits_by_species_Mar2019!$A$2:$T$437,10,FALSE)</f>
        <v>0.42351520999999998</v>
      </c>
      <c r="Y509" s="1">
        <f>VLOOKUP($B509,traits_by_species_Mar2019!$A$2:$T$437,11,FALSE)</f>
        <v>11.396304150000001</v>
      </c>
      <c r="Z509" s="1">
        <f>VLOOKUP($B509,traits_by_species_Mar2019!$A$2:$T$437,12,FALSE)</f>
        <v>8.3861280889999996</v>
      </c>
      <c r="AA509" s="3">
        <f>VLOOKUP($B509,traits_by_species_Mar2019!$A$2:$T$437,13,FALSE)</f>
        <v>24</v>
      </c>
      <c r="AB509" s="1" t="str">
        <f>VLOOKUP($B509,traits_by_species_Mar2019!$A$2:$T$437,14,FALSE)</f>
        <v>Demersal</v>
      </c>
      <c r="AC509" s="1" t="str">
        <f>VLOOKUP($B509,traits_by_species_Mar2019!$A$2:$T$437,15,FALSE)</f>
        <v>Sea scorpion</v>
      </c>
      <c r="AD509" s="1" t="str">
        <f>VLOOKUP($B509,traits_by_species_Mar2019!$A$2:$T$437,16,FALSE)</f>
        <v>Demersal</v>
      </c>
      <c r="AE509" s="1" t="str">
        <f>VLOOKUP($B509,traits_by_species_Mar2019!$A$2:$T$437,17,FALSE)</f>
        <v>Demersal</v>
      </c>
      <c r="AF509" s="1" t="str">
        <f>VLOOKUP($B509,traits_by_species_Mar2019!$A$2:$T$437,18,FALSE)</f>
        <v>Scorpaeniformes</v>
      </c>
      <c r="AG509" s="1" t="str">
        <f>VLOOKUP($B509,traits_by_species_Mar2019!$A$2:$T$437,19,FALSE)</f>
        <v>Scorpaeniformes</v>
      </c>
      <c r="AH509" s="1" t="str">
        <f>VLOOKUP($B509,traits_by_species_Mar2019!$A$2:$T$437,20,FALSE)</f>
        <v>Demersal</v>
      </c>
      <c r="AI509" s="1">
        <f>IF(ISNA(VLOOKUP($B509,traits_by_species_Mar2019!$A$2:$T$437,13,FALSE)),L509,VLOOKUP($B509,traits_by_species_Mar2019!$A$2:$T$437,13,FALSE))</f>
        <v>24</v>
      </c>
    </row>
    <row r="510" spans="1:35" hidden="1" x14ac:dyDescent="0.25">
      <c r="A510">
        <v>321911</v>
      </c>
      <c r="B510" t="s">
        <v>1556</v>
      </c>
      <c r="C510" t="s">
        <v>1557</v>
      </c>
      <c r="D510" t="s">
        <v>19</v>
      </c>
      <c r="E510" t="s">
        <v>20</v>
      </c>
      <c r="F510" t="s">
        <v>44</v>
      </c>
      <c r="G510" t="s">
        <v>1558</v>
      </c>
      <c r="H510" t="s">
        <v>1559</v>
      </c>
      <c r="I510" t="s">
        <v>1560</v>
      </c>
      <c r="J510" t="s">
        <v>33</v>
      </c>
      <c r="K510" t="s">
        <v>1561</v>
      </c>
      <c r="L510">
        <v>180</v>
      </c>
      <c r="M510">
        <v>22.75</v>
      </c>
      <c r="N510">
        <v>6.7199999999999996E-2</v>
      </c>
      <c r="O510">
        <v>2.9260000000000002</v>
      </c>
      <c r="P510" t="s">
        <v>35</v>
      </c>
      <c r="Q510" t="s">
        <v>73</v>
      </c>
      <c r="R510" t="s">
        <v>1682</v>
      </c>
      <c r="S510" s="1">
        <f>VLOOKUP($B510,traits_by_species_Mar2019!$A$2:$T$437,5,FALSE)</f>
        <v>79.732091400000002</v>
      </c>
      <c r="T510" s="1">
        <f>VLOOKUP($B510,traits_by_species_Mar2019!$A$2:$T$437,6,FALSE)</f>
        <v>0.123108656</v>
      </c>
      <c r="U510" s="1">
        <f>VLOOKUP($B510,traits_by_species_Mar2019!$A$2:$T$437,7,FALSE)</f>
        <v>3279.6260269999998</v>
      </c>
      <c r="V510" s="1">
        <f>VLOOKUP($B510,traits_by_species_Mar2019!$A$2:$T$437,8,FALSE)</f>
        <v>19.40996225</v>
      </c>
      <c r="W510" s="1">
        <f>VLOOKUP($B510,traits_by_species_Mar2019!$A$2:$T$437,9,FALSE)</f>
        <v>7.8277465529999999</v>
      </c>
      <c r="X510" s="1">
        <f>VLOOKUP($B510,traits_by_species_Mar2019!$A$2:$T$437,10,FALSE)</f>
        <v>0.22629592800000001</v>
      </c>
      <c r="Y510" s="1">
        <f>VLOOKUP($B510,traits_by_species_Mar2019!$A$2:$T$437,11,FALSE)</f>
        <v>49.769020619999999</v>
      </c>
      <c r="Z510" s="1">
        <f>VLOOKUP($B510,traits_by_species_Mar2019!$A$2:$T$437,12,FALSE)</f>
        <v>14.71495824</v>
      </c>
      <c r="AA510" s="3">
        <f>VLOOKUP($B510,traits_by_species_Mar2019!$A$2:$T$437,13,FALSE)</f>
        <v>99</v>
      </c>
      <c r="AB510" s="1" t="str">
        <f>VLOOKUP($B510,traits_by_species_Mar2019!$A$2:$T$437,14,FALSE)</f>
        <v>Benthopelagic</v>
      </c>
      <c r="AC510" s="1" t="str">
        <f>VLOOKUP($B510,traits_by_species_Mar2019!$A$2:$T$437,15,FALSE)</f>
        <v>Electric ray</v>
      </c>
      <c r="AD510" s="1">
        <f>VLOOKUP($B510,traits_by_species_Mar2019!$A$2:$T$437,16,FALSE)</f>
        <v>0</v>
      </c>
      <c r="AE510" s="1" t="str">
        <f>VLOOKUP($B510,traits_by_species_Mar2019!$A$2:$T$437,17,FALSE)</f>
        <v>Demersal</v>
      </c>
      <c r="AF510" s="1" t="str">
        <f>VLOOKUP($B510,traits_by_species_Mar2019!$A$2:$T$437,18,FALSE)</f>
        <v>Torpediniformes</v>
      </c>
      <c r="AG510" s="1" t="str">
        <f>VLOOKUP($B510,traits_by_species_Mar2019!$A$2:$T$437,19,FALSE)</f>
        <v>Elasmobranchii</v>
      </c>
      <c r="AH510" s="1" t="str">
        <f>VLOOKUP($B510,traits_by_species_Mar2019!$A$2:$T$437,20,FALSE)</f>
        <v>Demersal</v>
      </c>
      <c r="AI510" s="1">
        <f>IF(ISNA(VLOOKUP($B510,traits_by_species_Mar2019!$A$2:$T$437,13,FALSE)),L510,VLOOKUP($B510,traits_by_species_Mar2019!$A$2:$T$437,13,FALSE))</f>
        <v>99</v>
      </c>
    </row>
    <row r="511" spans="1:35" hidden="1" x14ac:dyDescent="0.25">
      <c r="A511">
        <v>126937</v>
      </c>
      <c r="B511" t="s">
        <v>1562</v>
      </c>
      <c r="C511" t="s">
        <v>349</v>
      </c>
      <c r="D511" t="s">
        <v>19</v>
      </c>
      <c r="E511" t="s">
        <v>20</v>
      </c>
      <c r="F511" t="s">
        <v>21</v>
      </c>
      <c r="G511" t="s">
        <v>30</v>
      </c>
      <c r="H511" t="s">
        <v>120</v>
      </c>
      <c r="I511" t="s">
        <v>1563</v>
      </c>
      <c r="J511" t="s">
        <v>33</v>
      </c>
      <c r="K511" t="s">
        <v>1564</v>
      </c>
      <c r="L511">
        <v>13</v>
      </c>
      <c r="M511">
        <v>1.89</v>
      </c>
      <c r="N511">
        <v>5.8900000000000003E-3</v>
      </c>
      <c r="O511">
        <v>3.12</v>
      </c>
      <c r="P511" t="s">
        <v>49</v>
      </c>
      <c r="Q511" t="s">
        <v>27</v>
      </c>
      <c r="R511" t="s">
        <v>1682</v>
      </c>
      <c r="S511" s="7">
        <v>24.97865234</v>
      </c>
      <c r="T511" s="7">
        <v>2.028049158</v>
      </c>
      <c r="U511" s="7">
        <v>411.04156870000003</v>
      </c>
      <c r="V511" s="7">
        <v>5.8786442240000003</v>
      </c>
      <c r="W511" s="7">
        <v>1.137615738</v>
      </c>
      <c r="X511" s="7">
        <v>1.627238776</v>
      </c>
      <c r="Y511" s="7">
        <v>20.982528840000001</v>
      </c>
      <c r="Z511" s="7">
        <v>25.320883500000001</v>
      </c>
      <c r="AA511" s="11">
        <v>22</v>
      </c>
      <c r="AB511" s="7" t="s">
        <v>1682</v>
      </c>
      <c r="AC511" s="7" t="s">
        <v>1960</v>
      </c>
      <c r="AD511" s="7" t="s">
        <v>1682</v>
      </c>
      <c r="AE511" s="7" t="s">
        <v>1682</v>
      </c>
      <c r="AF511" s="7" t="s">
        <v>30</v>
      </c>
      <c r="AG511" s="7" t="s">
        <v>27</v>
      </c>
      <c r="AH511" s="7" t="s">
        <v>1682</v>
      </c>
      <c r="AI511" s="1">
        <f>IF(ISNA(VLOOKUP($B511,traits_by_species_Mar2019!$A$2:$T$437,13,FALSE)),L511,VLOOKUP($B511,traits_by_species_Mar2019!$A$2:$T$437,13,FALSE))</f>
        <v>13</v>
      </c>
    </row>
    <row r="512" spans="1:35" hidden="1" x14ac:dyDescent="0.25">
      <c r="A512">
        <v>127029</v>
      </c>
      <c r="B512" t="s">
        <v>1565</v>
      </c>
      <c r="C512" t="s">
        <v>51</v>
      </c>
      <c r="D512" t="s">
        <v>19</v>
      </c>
      <c r="E512" t="s">
        <v>20</v>
      </c>
      <c r="F512" t="s">
        <v>21</v>
      </c>
      <c r="G512" t="s">
        <v>30</v>
      </c>
      <c r="H512" t="s">
        <v>189</v>
      </c>
      <c r="I512" t="s">
        <v>1566</v>
      </c>
      <c r="J512" t="s">
        <v>33</v>
      </c>
      <c r="K512" t="s">
        <v>1567</v>
      </c>
      <c r="L512">
        <v>458</v>
      </c>
      <c r="M512">
        <v>3.04</v>
      </c>
      <c r="N512">
        <v>1.29E-2</v>
      </c>
      <c r="O512">
        <v>2.92</v>
      </c>
      <c r="P512" t="s">
        <v>35</v>
      </c>
      <c r="Q512" t="s">
        <v>27</v>
      </c>
      <c r="R512" t="s">
        <v>1695</v>
      </c>
      <c r="S512" s="1">
        <f>VLOOKUP($B512,traits_by_species_Mar2019!$A$2:$T$437,5,FALSE)</f>
        <v>351.10514510000002</v>
      </c>
      <c r="T512" s="1">
        <f>VLOOKUP($B512,traits_by_species_Mar2019!$A$2:$T$437,6,FALSE)</f>
        <v>9.7984140999999997E-2</v>
      </c>
      <c r="U512" s="1">
        <f>VLOOKUP($B512,traits_by_species_Mar2019!$A$2:$T$437,7,FALSE)</f>
        <v>660586.72640000004</v>
      </c>
      <c r="V512" s="1">
        <f>VLOOKUP($B512,traits_by_species_Mar2019!$A$2:$T$437,8,FALSE)</f>
        <v>24.721353929999999</v>
      </c>
      <c r="W512" s="1">
        <f>VLOOKUP($B512,traits_by_species_Mar2019!$A$2:$T$437,9,FALSE)</f>
        <v>7.8212794590000003</v>
      </c>
      <c r="X512" s="1">
        <f>VLOOKUP($B512,traits_by_species_Mar2019!$A$2:$T$437,10,FALSE)</f>
        <v>0.15233618800000001</v>
      </c>
      <c r="Y512" s="1">
        <f>VLOOKUP($B512,traits_by_species_Mar2019!$A$2:$T$437,11,FALSE)</f>
        <v>175.5564134</v>
      </c>
      <c r="Z512" s="1">
        <f>VLOOKUP($B512,traits_by_species_Mar2019!$A$2:$T$437,12,FALSE)</f>
        <v>15.86916669</v>
      </c>
      <c r="AA512" s="3">
        <f>VLOOKUP($B512,traits_by_species_Mar2019!$A$2:$T$437,13,FALSE)</f>
        <v>53</v>
      </c>
      <c r="AB512" s="1" t="str">
        <f>VLOOKUP($B512,traits_by_species_Mar2019!$A$2:$T$437,14,FALSE)</f>
        <v>Pelagic</v>
      </c>
      <c r="AC512" s="1" t="str">
        <f>VLOOKUP($B512,traits_by_species_Mar2019!$A$2:$T$437,15,FALSE)</f>
        <v>Bluefin tuna</v>
      </c>
      <c r="AD512" s="1">
        <f>VLOOKUP($B512,traits_by_species_Mar2019!$A$2:$T$437,16,FALSE)</f>
        <v>0</v>
      </c>
      <c r="AE512" s="1" t="str">
        <f>VLOOKUP($B512,traits_by_species_Mar2019!$A$2:$T$437,17,FALSE)</f>
        <v>Pelagic</v>
      </c>
      <c r="AF512" s="1" t="str">
        <f>VLOOKUP($B512,traits_by_species_Mar2019!$A$2:$T$437,18,FALSE)</f>
        <v>Perciformes</v>
      </c>
      <c r="AG512" s="1" t="str">
        <f>VLOOKUP($B512,traits_by_species_Mar2019!$A$2:$T$437,19,FALSE)</f>
        <v>Other</v>
      </c>
      <c r="AH512" s="1" t="str">
        <f>VLOOKUP($B512,traits_by_species_Mar2019!$A$2:$T$437,20,FALSE)</f>
        <v>Pelagic</v>
      </c>
      <c r="AI512" s="1">
        <f>IF(ISNA(VLOOKUP($B512,traits_by_species_Mar2019!$A$2:$T$437,13,FALSE)),L512,VLOOKUP($B512,traits_by_species_Mar2019!$A$2:$T$437,13,FALSE))</f>
        <v>53</v>
      </c>
    </row>
    <row r="513" spans="1:35" hidden="1" x14ac:dyDescent="0.25">
      <c r="A513">
        <v>271684</v>
      </c>
      <c r="B513" t="s">
        <v>1568</v>
      </c>
      <c r="C513" t="s">
        <v>1569</v>
      </c>
      <c r="D513" t="s">
        <v>19</v>
      </c>
      <c r="E513" t="s">
        <v>20</v>
      </c>
      <c r="F513" t="s">
        <v>44</v>
      </c>
      <c r="G513" t="s">
        <v>1558</v>
      </c>
      <c r="H513" t="s">
        <v>1559</v>
      </c>
      <c r="I513" t="s">
        <v>1560</v>
      </c>
      <c r="J513" t="s">
        <v>33</v>
      </c>
      <c r="K513" t="s">
        <v>1570</v>
      </c>
      <c r="L513">
        <v>100</v>
      </c>
      <c r="M513">
        <v>12</v>
      </c>
      <c r="N513">
        <v>2.75E-2</v>
      </c>
      <c r="O513">
        <v>2.9</v>
      </c>
      <c r="P513" t="s">
        <v>35</v>
      </c>
      <c r="Q513" t="s">
        <v>73</v>
      </c>
      <c r="R513" t="s">
        <v>1682</v>
      </c>
      <c r="S513" s="1">
        <f>VLOOKUP($B513,traits_by_species_Mar2019!$A$2:$T$437,5,FALSE)</f>
        <v>79.732091400000002</v>
      </c>
      <c r="T513" s="1">
        <f>VLOOKUP($B513,traits_by_species_Mar2019!$A$2:$T$437,6,FALSE)</f>
        <v>0.123108656</v>
      </c>
      <c r="U513" s="1">
        <f>VLOOKUP($B513,traits_by_species_Mar2019!$A$2:$T$437,7,FALSE)</f>
        <v>3279.6260269999998</v>
      </c>
      <c r="V513" s="1">
        <f>VLOOKUP($B513,traits_by_species_Mar2019!$A$2:$T$437,8,FALSE)</f>
        <v>19.40996225</v>
      </c>
      <c r="W513" s="1">
        <f>VLOOKUP($B513,traits_by_species_Mar2019!$A$2:$T$437,9,FALSE)</f>
        <v>7.8277465529999999</v>
      </c>
      <c r="X513" s="1">
        <f>VLOOKUP($B513,traits_by_species_Mar2019!$A$2:$T$437,10,FALSE)</f>
        <v>0.22629592800000001</v>
      </c>
      <c r="Y513" s="1">
        <f>VLOOKUP($B513,traits_by_species_Mar2019!$A$2:$T$437,11,FALSE)</f>
        <v>49.769020619999999</v>
      </c>
      <c r="Z513" s="1">
        <f>VLOOKUP($B513,traits_by_species_Mar2019!$A$2:$T$437,12,FALSE)</f>
        <v>14.71495824</v>
      </c>
      <c r="AA513" s="3">
        <f>VLOOKUP($B513,traits_by_species_Mar2019!$A$2:$T$437,13,FALSE)</f>
        <v>59</v>
      </c>
      <c r="AB513" s="1" t="str">
        <f>VLOOKUP($B513,traits_by_species_Mar2019!$A$2:$T$437,14,FALSE)</f>
        <v>Demersal</v>
      </c>
      <c r="AC513" s="1" t="str">
        <f>VLOOKUP($B513,traits_by_species_Mar2019!$A$2:$T$437,15,FALSE)</f>
        <v>Marbled electric ray</v>
      </c>
      <c r="AD513" s="1">
        <f>VLOOKUP($B513,traits_by_species_Mar2019!$A$2:$T$437,16,FALSE)</f>
        <v>0</v>
      </c>
      <c r="AE513" s="1" t="str">
        <f>VLOOKUP($B513,traits_by_species_Mar2019!$A$2:$T$437,17,FALSE)</f>
        <v>Demersal</v>
      </c>
      <c r="AF513" s="1" t="str">
        <f>VLOOKUP($B513,traits_by_species_Mar2019!$A$2:$T$437,18,FALSE)</f>
        <v>Torpediniformes</v>
      </c>
      <c r="AG513" s="1" t="str">
        <f>VLOOKUP($B513,traits_by_species_Mar2019!$A$2:$T$437,19,FALSE)</f>
        <v>Elasmobranchii</v>
      </c>
      <c r="AH513" s="1" t="str">
        <f>VLOOKUP($B513,traits_by_species_Mar2019!$A$2:$T$437,20,FALSE)</f>
        <v>Demersal</v>
      </c>
      <c r="AI513" s="1">
        <f>IF(ISNA(VLOOKUP($B513,traits_by_species_Mar2019!$A$2:$T$437,13,FALSE)),L513,VLOOKUP($B513,traits_by_species_Mar2019!$A$2:$T$437,13,FALSE))</f>
        <v>59</v>
      </c>
    </row>
    <row r="514" spans="1:35" hidden="1" x14ac:dyDescent="0.25">
      <c r="A514">
        <v>157868</v>
      </c>
      <c r="B514" t="s">
        <v>1571</v>
      </c>
      <c r="C514" t="s">
        <v>95</v>
      </c>
      <c r="D514" t="s">
        <v>19</v>
      </c>
      <c r="E514" t="s">
        <v>20</v>
      </c>
      <c r="F514" t="s">
        <v>44</v>
      </c>
      <c r="G514" t="s">
        <v>1558</v>
      </c>
      <c r="H514" t="s">
        <v>1559</v>
      </c>
      <c r="I514" t="s">
        <v>1560</v>
      </c>
      <c r="J514" t="s">
        <v>33</v>
      </c>
      <c r="K514" t="s">
        <v>1572</v>
      </c>
      <c r="L514">
        <v>180</v>
      </c>
      <c r="M514">
        <v>0</v>
      </c>
      <c r="N514">
        <v>6.7199999999999996E-2</v>
      </c>
      <c r="O514">
        <v>2.9260000000000002</v>
      </c>
      <c r="P514" t="s">
        <v>35</v>
      </c>
      <c r="Q514" t="s">
        <v>27</v>
      </c>
      <c r="R514" t="s">
        <v>1682</v>
      </c>
      <c r="S514" s="1">
        <f>VLOOKUP($B514,traits_by_species_Mar2019!$A$2:$T$437,5,FALSE)</f>
        <v>79.732091400000002</v>
      </c>
      <c r="T514" s="1">
        <f>VLOOKUP($B514,traits_by_species_Mar2019!$A$2:$T$437,6,FALSE)</f>
        <v>0.123108656</v>
      </c>
      <c r="U514" s="1">
        <f>VLOOKUP($B514,traits_by_species_Mar2019!$A$2:$T$437,7,FALSE)</f>
        <v>3279.6260269999998</v>
      </c>
      <c r="V514" s="1">
        <f>VLOOKUP($B514,traits_by_species_Mar2019!$A$2:$T$437,8,FALSE)</f>
        <v>19.40996225</v>
      </c>
      <c r="W514" s="1">
        <f>VLOOKUP($B514,traits_by_species_Mar2019!$A$2:$T$437,9,FALSE)</f>
        <v>7.8277465529999999</v>
      </c>
      <c r="X514" s="1">
        <f>VLOOKUP($B514,traits_by_species_Mar2019!$A$2:$T$437,10,FALSE)</f>
        <v>0.22629592800000001</v>
      </c>
      <c r="Y514" s="1">
        <f>VLOOKUP($B514,traits_by_species_Mar2019!$A$2:$T$437,11,FALSE)</f>
        <v>49.769020619999999</v>
      </c>
      <c r="Z514" s="1">
        <f>VLOOKUP($B514,traits_by_species_Mar2019!$A$2:$T$437,12,FALSE)</f>
        <v>14.71495824</v>
      </c>
      <c r="AA514" s="3">
        <f>VLOOKUP($B514,traits_by_species_Mar2019!$A$2:$T$437,13,FALSE)</f>
        <v>175</v>
      </c>
      <c r="AB514" s="1" t="str">
        <f>VLOOKUP($B514,traits_by_species_Mar2019!$A$2:$T$437,14,FALSE)</f>
        <v>Demersal</v>
      </c>
      <c r="AC514" s="1" t="str">
        <f>VLOOKUP($B514,traits_by_species_Mar2019!$A$2:$T$437,15,FALSE)</f>
        <v>electric ray</v>
      </c>
      <c r="AD514" s="1">
        <f>VLOOKUP($B514,traits_by_species_Mar2019!$A$2:$T$437,16,FALSE)</f>
        <v>0</v>
      </c>
      <c r="AE514" s="1" t="str">
        <f>VLOOKUP($B514,traits_by_species_Mar2019!$A$2:$T$437,17,FALSE)</f>
        <v>Demersal</v>
      </c>
      <c r="AF514" s="1" t="str">
        <f>VLOOKUP($B514,traits_by_species_Mar2019!$A$2:$T$437,18,FALSE)</f>
        <v>Torpediniformes</v>
      </c>
      <c r="AG514" s="1" t="str">
        <f>VLOOKUP($B514,traits_by_species_Mar2019!$A$2:$T$437,19,FALSE)</f>
        <v>Elasmobranchii</v>
      </c>
      <c r="AH514" s="1" t="str">
        <f>VLOOKUP($B514,traits_by_species_Mar2019!$A$2:$T$437,20,FALSE)</f>
        <v>Demersal</v>
      </c>
      <c r="AI514" s="1">
        <f>IF(ISNA(VLOOKUP($B514,traits_by_species_Mar2019!$A$2:$T$437,13,FALSE)),L514,VLOOKUP($B514,traits_by_species_Mar2019!$A$2:$T$437,13,FALSE))</f>
        <v>175</v>
      </c>
    </row>
    <row r="515" spans="1:35" hidden="1" x14ac:dyDescent="0.25">
      <c r="A515">
        <v>271691</v>
      </c>
      <c r="B515" t="s">
        <v>1573</v>
      </c>
      <c r="C515" t="s">
        <v>51</v>
      </c>
      <c r="D515" t="s">
        <v>19</v>
      </c>
      <c r="E515" t="s">
        <v>20</v>
      </c>
      <c r="F515" t="s">
        <v>44</v>
      </c>
      <c r="G515" t="s">
        <v>1558</v>
      </c>
      <c r="H515" t="s">
        <v>1559</v>
      </c>
      <c r="I515" t="s">
        <v>1560</v>
      </c>
      <c r="J515" t="s">
        <v>33</v>
      </c>
      <c r="K515" t="s">
        <v>1574</v>
      </c>
      <c r="L515">
        <v>60</v>
      </c>
      <c r="M515">
        <v>9</v>
      </c>
      <c r="N515">
        <v>3.0200000000000001E-2</v>
      </c>
      <c r="O515">
        <v>2.81</v>
      </c>
      <c r="P515" t="s">
        <v>35</v>
      </c>
      <c r="Q515" t="s">
        <v>27</v>
      </c>
      <c r="R515" t="s">
        <v>1682</v>
      </c>
      <c r="S515" s="1">
        <f>VLOOKUP($B515,traits_by_species_Mar2019!$A$2:$T$437,5,FALSE)</f>
        <v>48.745826749999999</v>
      </c>
      <c r="T515" s="1">
        <f>VLOOKUP($B515,traits_by_species_Mar2019!$A$2:$T$437,6,FALSE)</f>
        <v>0.144358452</v>
      </c>
      <c r="U515" s="1">
        <f>VLOOKUP($B515,traits_by_species_Mar2019!$A$2:$T$437,7,FALSE)</f>
        <v>816.06462439999996</v>
      </c>
      <c r="V515" s="1">
        <f>VLOOKUP($B515,traits_by_species_Mar2019!$A$2:$T$437,8,FALSE)</f>
        <v>16.138304860000002</v>
      </c>
      <c r="W515" s="1">
        <f>VLOOKUP($B515,traits_by_species_Mar2019!$A$2:$T$437,9,FALSE)</f>
        <v>6.5020964550000002</v>
      </c>
      <c r="X515" s="1">
        <f>VLOOKUP($B515,traits_by_species_Mar2019!$A$2:$T$437,10,FALSE)</f>
        <v>0.27548228400000002</v>
      </c>
      <c r="Y515" s="1">
        <f>VLOOKUP($B515,traits_by_species_Mar2019!$A$2:$T$437,11,FALSE)</f>
        <v>31.64746139</v>
      </c>
      <c r="Z515" s="1">
        <f>VLOOKUP($B515,traits_by_species_Mar2019!$A$2:$T$437,12,FALSE)</f>
        <v>14.36964796</v>
      </c>
      <c r="AA515" s="3">
        <f>VLOOKUP($B515,traits_by_species_Mar2019!$A$2:$T$437,13,FALSE)</f>
        <v>51</v>
      </c>
      <c r="AB515" s="1" t="str">
        <f>VLOOKUP($B515,traits_by_species_Mar2019!$A$2:$T$437,14,FALSE)</f>
        <v>Demersal</v>
      </c>
      <c r="AC515" s="1" t="str">
        <f>VLOOKUP($B515,traits_by_species_Mar2019!$A$2:$T$437,15,FALSE)</f>
        <v>Eyed electric ray</v>
      </c>
      <c r="AD515" s="1">
        <f>VLOOKUP($B515,traits_by_species_Mar2019!$A$2:$T$437,16,FALSE)</f>
        <v>0</v>
      </c>
      <c r="AE515" s="1" t="str">
        <f>VLOOKUP($B515,traits_by_species_Mar2019!$A$2:$T$437,17,FALSE)</f>
        <v>Demersal</v>
      </c>
      <c r="AF515" s="1" t="str">
        <f>VLOOKUP($B515,traits_by_species_Mar2019!$A$2:$T$437,18,FALSE)</f>
        <v>Torpediniformes</v>
      </c>
      <c r="AG515" s="1" t="str">
        <f>VLOOKUP($B515,traits_by_species_Mar2019!$A$2:$T$437,19,FALSE)</f>
        <v>Elasmobranchii</v>
      </c>
      <c r="AH515" s="1" t="str">
        <f>VLOOKUP($B515,traits_by_species_Mar2019!$A$2:$T$437,20,FALSE)</f>
        <v>Demersal</v>
      </c>
      <c r="AI515" s="1">
        <f>IF(ISNA(VLOOKUP($B515,traits_by_species_Mar2019!$A$2:$T$437,13,FALSE)),L515,VLOOKUP($B515,traits_by_species_Mar2019!$A$2:$T$437,13,FALSE))</f>
        <v>51</v>
      </c>
    </row>
    <row r="516" spans="1:35" hidden="1" x14ac:dyDescent="0.25">
      <c r="A516">
        <v>127082</v>
      </c>
      <c r="B516" t="s">
        <v>1575</v>
      </c>
      <c r="C516" t="s">
        <v>37</v>
      </c>
      <c r="D516" t="s">
        <v>19</v>
      </c>
      <c r="E516" t="s">
        <v>20</v>
      </c>
      <c r="F516" t="s">
        <v>21</v>
      </c>
      <c r="G516" t="s">
        <v>30</v>
      </c>
      <c r="H516" t="s">
        <v>574</v>
      </c>
      <c r="I516" t="s">
        <v>1576</v>
      </c>
      <c r="J516" t="s">
        <v>33</v>
      </c>
      <c r="K516" t="s">
        <v>1577</v>
      </c>
      <c r="L516">
        <v>53</v>
      </c>
      <c r="M516">
        <v>1.6</v>
      </c>
      <c r="N516">
        <v>5.8999999999999999E-3</v>
      </c>
      <c r="O516">
        <v>3.08</v>
      </c>
      <c r="P516" t="s">
        <v>35</v>
      </c>
      <c r="Q516" t="s">
        <v>27</v>
      </c>
      <c r="R516" t="s">
        <v>1682</v>
      </c>
      <c r="S516" s="1">
        <f>VLOOKUP($B516,traits_by_species_Mar2019!$A$2:$T$437,5,FALSE)</f>
        <v>38.591116900000003</v>
      </c>
      <c r="T516" s="1">
        <f>VLOOKUP($B516,traits_by_species_Mar2019!$A$2:$T$437,6,FALSE)</f>
        <v>0.352035021</v>
      </c>
      <c r="U516" s="1">
        <f>VLOOKUP($B516,traits_by_species_Mar2019!$A$2:$T$437,7,FALSE)</f>
        <v>627.08228650000001</v>
      </c>
      <c r="V516" s="1">
        <f>VLOOKUP($B516,traits_by_species_Mar2019!$A$2:$T$437,8,FALSE)</f>
        <v>9.3933637020000003</v>
      </c>
      <c r="W516" s="1">
        <f>VLOOKUP($B516,traits_by_species_Mar2019!$A$2:$T$437,9,FALSE)</f>
        <v>2.2830931149999998</v>
      </c>
      <c r="X516" s="1">
        <f>VLOOKUP($B516,traits_by_species_Mar2019!$A$2:$T$437,10,FALSE)</f>
        <v>0.58258206599999995</v>
      </c>
      <c r="Y516" s="1">
        <f>VLOOKUP($B516,traits_by_species_Mar2019!$A$2:$T$437,11,FALSE)</f>
        <v>21.373183789999999</v>
      </c>
      <c r="Z516" s="1">
        <f>VLOOKUP($B516,traits_by_species_Mar2019!$A$2:$T$437,12,FALSE)</f>
        <v>19.624155049999999</v>
      </c>
      <c r="AA516" s="3">
        <f>VLOOKUP($B516,traits_by_species_Mar2019!$A$2:$T$437,13,FALSE)</f>
        <v>45</v>
      </c>
      <c r="AB516" s="1" t="str">
        <f>VLOOKUP($B516,traits_by_species_Mar2019!$A$2:$T$437,14,FALSE)</f>
        <v>Demersal</v>
      </c>
      <c r="AC516" s="1" t="str">
        <f>VLOOKUP($B516,traits_by_species_Mar2019!$A$2:$T$437,15,FALSE)</f>
        <v>Greater weever</v>
      </c>
      <c r="AD516" s="1" t="str">
        <f>VLOOKUP($B516,traits_by_species_Mar2019!$A$2:$T$437,16,FALSE)</f>
        <v>Demersal</v>
      </c>
      <c r="AE516" s="1" t="str">
        <f>VLOOKUP($B516,traits_by_species_Mar2019!$A$2:$T$437,17,FALSE)</f>
        <v>Demersal</v>
      </c>
      <c r="AF516" s="1" t="str">
        <f>VLOOKUP($B516,traits_by_species_Mar2019!$A$2:$T$437,18,FALSE)</f>
        <v>Perciformes</v>
      </c>
      <c r="AG516" s="1" t="str">
        <f>VLOOKUP($B516,traits_by_species_Mar2019!$A$2:$T$437,19,FALSE)</f>
        <v>Other</v>
      </c>
      <c r="AH516" s="1" t="str">
        <f>VLOOKUP($B516,traits_by_species_Mar2019!$A$2:$T$437,20,FALSE)</f>
        <v>Demersal</v>
      </c>
      <c r="AI516" s="1">
        <f>IF(ISNA(VLOOKUP($B516,traits_by_species_Mar2019!$A$2:$T$437,13,FALSE)),L516,VLOOKUP($B516,traits_by_species_Mar2019!$A$2:$T$437,13,FALSE))</f>
        <v>45</v>
      </c>
    </row>
    <row r="517" spans="1:35" hidden="1" x14ac:dyDescent="0.25">
      <c r="A517">
        <v>126527</v>
      </c>
      <c r="B517" t="s">
        <v>1578</v>
      </c>
      <c r="C517" t="s">
        <v>1579</v>
      </c>
      <c r="D517" t="s">
        <v>19</v>
      </c>
      <c r="E517" t="s">
        <v>20</v>
      </c>
      <c r="F517" t="s">
        <v>21</v>
      </c>
      <c r="G517" t="s">
        <v>1580</v>
      </c>
      <c r="H517" t="s">
        <v>1581</v>
      </c>
      <c r="I517" t="s">
        <v>1582</v>
      </c>
      <c r="J517" t="s">
        <v>33</v>
      </c>
      <c r="K517" t="s">
        <v>1583</v>
      </c>
      <c r="L517">
        <v>300</v>
      </c>
      <c r="M517">
        <v>3.78</v>
      </c>
      <c r="N517">
        <v>1.83E-3</v>
      </c>
      <c r="O517">
        <v>3</v>
      </c>
      <c r="P517" t="s">
        <v>35</v>
      </c>
      <c r="Q517" t="s">
        <v>27</v>
      </c>
      <c r="R517" t="s">
        <v>1695</v>
      </c>
      <c r="S517" s="1">
        <f>VLOOKUP($B517,traits_by_species_Mar2019!$A$2:$T$437,5,FALSE)</f>
        <v>247.69035529999999</v>
      </c>
      <c r="T517" s="1">
        <f>VLOOKUP($B517,traits_by_species_Mar2019!$A$2:$T$437,6,FALSE)</f>
        <v>8.9365131E-2</v>
      </c>
      <c r="U517" s="1">
        <f>VLOOKUP($B517,traits_by_species_Mar2019!$A$2:$T$437,7,FALSE)</f>
        <v>109258.29429999999</v>
      </c>
      <c r="V517" s="1">
        <f>VLOOKUP($B517,traits_by_species_Mar2019!$A$2:$T$437,8,FALSE)</f>
        <v>26.465008189999999</v>
      </c>
      <c r="W517" s="1">
        <f>VLOOKUP($B517,traits_by_species_Mar2019!$A$2:$T$437,9,FALSE)</f>
        <v>8.0689575520000005</v>
      </c>
      <c r="X517" s="1">
        <f>VLOOKUP($B517,traits_by_species_Mar2019!$A$2:$T$437,10,FALSE)</f>
        <v>0.156123393</v>
      </c>
      <c r="Y517" s="1">
        <f>VLOOKUP($B517,traits_by_species_Mar2019!$A$2:$T$437,11,FALSE)</f>
        <v>114.8738287</v>
      </c>
      <c r="Z517" s="1">
        <f>VLOOKUP($B517,traits_by_species_Mar2019!$A$2:$T$437,12,FALSE)</f>
        <v>14.51520073</v>
      </c>
      <c r="AA517" s="3">
        <f>VLOOKUP($B517,traits_by_species_Mar2019!$A$2:$T$437,13,FALSE)</f>
        <v>158</v>
      </c>
      <c r="AB517" s="1" t="str">
        <f>VLOOKUP($B517,traits_by_species_Mar2019!$A$2:$T$437,14,FALSE)</f>
        <v>Bathypelagic</v>
      </c>
      <c r="AC517" s="1" t="str">
        <f>VLOOKUP($B517,traits_by_species_Mar2019!$A$2:$T$437,15,FALSE)</f>
        <v>Dealfish</v>
      </c>
      <c r="AD517" s="1">
        <f>VLOOKUP($B517,traits_by_species_Mar2019!$A$2:$T$437,16,FALSE)</f>
        <v>0</v>
      </c>
      <c r="AE517" s="1" t="str">
        <f>VLOOKUP($B517,traits_by_species_Mar2019!$A$2:$T$437,17,FALSE)</f>
        <v>Demersal</v>
      </c>
      <c r="AF517" s="1" t="str">
        <f>VLOOKUP($B517,traits_by_species_Mar2019!$A$2:$T$437,18,FALSE)</f>
        <v>Lampriformes</v>
      </c>
      <c r="AG517" s="1" t="str">
        <f>VLOOKUP($B517,traits_by_species_Mar2019!$A$2:$T$437,19,FALSE)</f>
        <v>Other</v>
      </c>
      <c r="AH517" s="1" t="str">
        <f>VLOOKUP($B517,traits_by_species_Mar2019!$A$2:$T$437,20,FALSE)</f>
        <v>Pelagic</v>
      </c>
      <c r="AI517" s="1">
        <f>IF(ISNA(VLOOKUP($B517,traits_by_species_Mar2019!$A$2:$T$437,13,FALSE)),L517,VLOOKUP($B517,traits_by_species_Mar2019!$A$2:$T$437,13,FALSE))</f>
        <v>158</v>
      </c>
    </row>
    <row r="518" spans="1:35" hidden="1" x14ac:dyDescent="0.25">
      <c r="A518">
        <v>126528</v>
      </c>
      <c r="B518" t="s">
        <v>1584</v>
      </c>
      <c r="C518" t="s">
        <v>320</v>
      </c>
      <c r="D518" t="s">
        <v>19</v>
      </c>
      <c r="E518" t="s">
        <v>20</v>
      </c>
      <c r="F518" t="s">
        <v>21</v>
      </c>
      <c r="G518" t="s">
        <v>1580</v>
      </c>
      <c r="H518" t="s">
        <v>1581</v>
      </c>
      <c r="I518" t="s">
        <v>1582</v>
      </c>
      <c r="J518" t="s">
        <v>33</v>
      </c>
      <c r="K518" t="s">
        <v>1585</v>
      </c>
      <c r="L518">
        <v>300</v>
      </c>
      <c r="M518">
        <v>3.38</v>
      </c>
      <c r="N518">
        <v>1.0200000000000001E-3</v>
      </c>
      <c r="O518">
        <v>3.06</v>
      </c>
      <c r="P518" t="s">
        <v>210</v>
      </c>
      <c r="Q518" t="s">
        <v>27</v>
      </c>
      <c r="R518" t="s">
        <v>1695</v>
      </c>
      <c r="S518" s="1">
        <f>VLOOKUP($B518,traits_by_species_Mar2019!$A$2:$T$437,5,FALSE)</f>
        <v>150.4580967</v>
      </c>
      <c r="T518" s="1">
        <f>VLOOKUP($B518,traits_by_species_Mar2019!$A$2:$T$437,6,FALSE)</f>
        <v>0.12542286599999999</v>
      </c>
      <c r="U518" s="1">
        <f>VLOOKUP($B518,traits_by_species_Mar2019!$A$2:$T$437,7,FALSE)</f>
        <v>25571.32677</v>
      </c>
      <c r="V518" s="1">
        <f>VLOOKUP($B518,traits_by_species_Mar2019!$A$2:$T$437,8,FALSE)</f>
        <v>19.388072869999998</v>
      </c>
      <c r="W518" s="1">
        <f>VLOOKUP($B518,traits_by_species_Mar2019!$A$2:$T$437,9,FALSE)</f>
        <v>5.8464592189999998</v>
      </c>
      <c r="X518" s="1">
        <f>VLOOKUP($B518,traits_by_species_Mar2019!$A$2:$T$437,10,FALSE)</f>
        <v>0.22006798999999999</v>
      </c>
      <c r="Y518" s="1">
        <f>VLOOKUP($B518,traits_by_species_Mar2019!$A$2:$T$437,11,FALSE)</f>
        <v>73.079304579999999</v>
      </c>
      <c r="Z518" s="1">
        <f>VLOOKUP($B518,traits_by_species_Mar2019!$A$2:$T$437,12,FALSE)</f>
        <v>15.013074140000001</v>
      </c>
      <c r="AA518" s="3">
        <f>VLOOKUP($B518,traits_by_species_Mar2019!$A$2:$T$437,13,FALSE)</f>
        <v>79</v>
      </c>
      <c r="AB518" s="1" t="str">
        <f>VLOOKUP($B518,traits_by_species_Mar2019!$A$2:$T$437,14,FALSE)</f>
        <v>Bathypelagic</v>
      </c>
      <c r="AC518" s="1" t="str">
        <f>VLOOKUP($B518,traits_by_species_Mar2019!$A$2:$T$437,15,FALSE)</f>
        <v>Mediterranean dealfish</v>
      </c>
      <c r="AD518" s="1">
        <f>VLOOKUP($B518,traits_by_species_Mar2019!$A$2:$T$437,16,FALSE)</f>
        <v>0</v>
      </c>
      <c r="AE518" s="1" t="str">
        <f>VLOOKUP($B518,traits_by_species_Mar2019!$A$2:$T$437,17,FALSE)</f>
        <v>Demersal</v>
      </c>
      <c r="AF518" s="1" t="str">
        <f>VLOOKUP($B518,traits_by_species_Mar2019!$A$2:$T$437,18,FALSE)</f>
        <v>Lampriformes</v>
      </c>
      <c r="AG518" s="1" t="str">
        <f>VLOOKUP($B518,traits_by_species_Mar2019!$A$2:$T$437,19,FALSE)</f>
        <v>Other</v>
      </c>
      <c r="AH518" s="1" t="str">
        <f>VLOOKUP($B518,traits_by_species_Mar2019!$A$2:$T$437,20,FALSE)</f>
        <v>Pelagic</v>
      </c>
      <c r="AI518" s="1">
        <f>IF(ISNA(VLOOKUP($B518,traits_by_species_Mar2019!$A$2:$T$437,13,FALSE)),L518,VLOOKUP($B518,traits_by_species_Mar2019!$A$2:$T$437,13,FALSE))</f>
        <v>79</v>
      </c>
    </row>
    <row r="519" spans="1:35" hidden="1" x14ac:dyDescent="0.25">
      <c r="A519">
        <v>126820</v>
      </c>
      <c r="B519" t="s">
        <v>1586</v>
      </c>
      <c r="C519" t="s">
        <v>1587</v>
      </c>
      <c r="D519" t="s">
        <v>19</v>
      </c>
      <c r="E519" t="s">
        <v>20</v>
      </c>
      <c r="F519" t="s">
        <v>21</v>
      </c>
      <c r="G519" t="s">
        <v>30</v>
      </c>
      <c r="H519" t="s">
        <v>304</v>
      </c>
      <c r="I519" t="s">
        <v>1588</v>
      </c>
      <c r="J519" t="s">
        <v>33</v>
      </c>
      <c r="K519" t="s">
        <v>1589</v>
      </c>
      <c r="L519">
        <v>60</v>
      </c>
      <c r="M519">
        <v>1.07</v>
      </c>
      <c r="N519">
        <v>1.0500000000000001E-2</v>
      </c>
      <c r="O519">
        <v>2.97</v>
      </c>
      <c r="P519" t="s">
        <v>35</v>
      </c>
      <c r="Q519" t="s">
        <v>27</v>
      </c>
      <c r="R519" t="s">
        <v>1695</v>
      </c>
      <c r="S519" s="1">
        <f>VLOOKUP($B519,traits_by_species_Mar2019!$A$2:$T$437,5,FALSE)</f>
        <v>36.80889131</v>
      </c>
      <c r="T519" s="1">
        <f>VLOOKUP($B519,traits_by_species_Mar2019!$A$2:$T$437,6,FALSE)</f>
        <v>0.27786382700000001</v>
      </c>
      <c r="U519" s="1">
        <f>VLOOKUP($B519,traits_by_species_Mar2019!$A$2:$T$437,7,FALSE)</f>
        <v>521.60810890000005</v>
      </c>
      <c r="V519" s="1">
        <f>VLOOKUP($B519,traits_by_species_Mar2019!$A$2:$T$437,8,FALSE)</f>
        <v>14.365722180000001</v>
      </c>
      <c r="W519" s="1">
        <f>VLOOKUP($B519,traits_by_species_Mar2019!$A$2:$T$437,9,FALSE)</f>
        <v>3.0817632530000001</v>
      </c>
      <c r="X519" s="1">
        <f>VLOOKUP($B519,traits_by_species_Mar2019!$A$2:$T$437,10,FALSE)</f>
        <v>0.42695145099999998</v>
      </c>
      <c r="Y519" s="1">
        <f>VLOOKUP($B519,traits_by_species_Mar2019!$A$2:$T$437,11,FALSE)</f>
        <v>20.819736689999999</v>
      </c>
      <c r="Z519" s="1">
        <f>VLOOKUP($B519,traits_by_species_Mar2019!$A$2:$T$437,12,FALSE)</f>
        <v>16.437853530000002</v>
      </c>
      <c r="AA519" s="3">
        <f>VLOOKUP($B519,traits_by_species_Mar2019!$A$2:$T$437,13,FALSE)</f>
        <v>55</v>
      </c>
      <c r="AB519" s="1" t="str">
        <f>VLOOKUP($B519,traits_by_species_Mar2019!$A$2:$T$437,14,FALSE)</f>
        <v>Pelagic</v>
      </c>
      <c r="AC519" s="1" t="str">
        <f>VLOOKUP($B519,traits_by_species_Mar2019!$A$2:$T$437,15,FALSE)</f>
        <v>Mediterranean horse mackerel</v>
      </c>
      <c r="AD519" s="1">
        <f>VLOOKUP($B519,traits_by_species_Mar2019!$A$2:$T$437,16,FALSE)</f>
        <v>0</v>
      </c>
      <c r="AE519" s="1" t="str">
        <f>VLOOKUP($B519,traits_by_species_Mar2019!$A$2:$T$437,17,FALSE)</f>
        <v>Pelagic</v>
      </c>
      <c r="AF519" s="1" t="str">
        <f>VLOOKUP($B519,traits_by_species_Mar2019!$A$2:$T$437,18,FALSE)</f>
        <v>Perciformes</v>
      </c>
      <c r="AG519" s="1" t="str">
        <f>VLOOKUP($B519,traits_by_species_Mar2019!$A$2:$T$437,19,FALSE)</f>
        <v>Other</v>
      </c>
      <c r="AH519" s="1" t="str">
        <f>VLOOKUP($B519,traits_by_species_Mar2019!$A$2:$T$437,20,FALSE)</f>
        <v>Pelagic</v>
      </c>
      <c r="AI519" s="1">
        <f>IF(ISNA(VLOOKUP($B519,traits_by_species_Mar2019!$A$2:$T$437,13,FALSE)),L519,VLOOKUP($B519,traits_by_species_Mar2019!$A$2:$T$437,13,FALSE))</f>
        <v>55</v>
      </c>
    </row>
    <row r="520" spans="1:35" hidden="1" x14ac:dyDescent="0.25">
      <c r="A520">
        <v>126821</v>
      </c>
      <c r="B520" t="s">
        <v>1590</v>
      </c>
      <c r="C520" t="s">
        <v>1258</v>
      </c>
      <c r="D520" t="s">
        <v>19</v>
      </c>
      <c r="E520" t="s">
        <v>20</v>
      </c>
      <c r="F520" t="s">
        <v>21</v>
      </c>
      <c r="G520" t="s">
        <v>30</v>
      </c>
      <c r="H520" t="s">
        <v>304</v>
      </c>
      <c r="I520" t="s">
        <v>1588</v>
      </c>
      <c r="J520" t="s">
        <v>33</v>
      </c>
      <c r="K520" t="s">
        <v>1591</v>
      </c>
      <c r="L520">
        <v>60</v>
      </c>
      <c r="M520">
        <v>1.1599999999999999</v>
      </c>
      <c r="N520">
        <v>0.01</v>
      </c>
      <c r="O520">
        <v>3.11</v>
      </c>
      <c r="P520" t="s">
        <v>35</v>
      </c>
      <c r="Q520" t="s">
        <v>27</v>
      </c>
      <c r="R520" t="s">
        <v>1682</v>
      </c>
      <c r="S520" s="1">
        <f>VLOOKUP($B520,traits_by_species_Mar2019!$A$2:$T$437,5,FALSE)</f>
        <v>55.766187289999998</v>
      </c>
      <c r="T520" s="1">
        <f>VLOOKUP($B520,traits_by_species_Mar2019!$A$2:$T$437,6,FALSE)</f>
        <v>0.172475143</v>
      </c>
      <c r="U520" s="1">
        <f>VLOOKUP($B520,traits_by_species_Mar2019!$A$2:$T$437,7,FALSE)</f>
        <v>1885.5328850000001</v>
      </c>
      <c r="V520" s="1">
        <f>VLOOKUP($B520,traits_by_species_Mar2019!$A$2:$T$437,8,FALSE)</f>
        <v>16.8351845</v>
      </c>
      <c r="W520" s="1">
        <f>VLOOKUP($B520,traits_by_species_Mar2019!$A$2:$T$437,9,FALSE)</f>
        <v>4.1343401950000001</v>
      </c>
      <c r="X520" s="1">
        <f>VLOOKUP($B520,traits_by_species_Mar2019!$A$2:$T$437,10,FALSE)</f>
        <v>0.35729044100000001</v>
      </c>
      <c r="Y520" s="1">
        <f>VLOOKUP($B520,traits_by_species_Mar2019!$A$2:$T$437,11,FALSE)</f>
        <v>28.05887667</v>
      </c>
      <c r="Z520" s="1">
        <f>VLOOKUP($B520,traits_by_species_Mar2019!$A$2:$T$437,12,FALSE)</f>
        <v>16.843038050000001</v>
      </c>
      <c r="AA520" s="3">
        <f>VLOOKUP($B520,traits_by_species_Mar2019!$A$2:$T$437,13,FALSE)</f>
        <v>42</v>
      </c>
      <c r="AB520" s="1" t="str">
        <f>VLOOKUP($B520,traits_by_species_Mar2019!$A$2:$T$437,14,FALSE)</f>
        <v>Benthopelagic</v>
      </c>
      <c r="AC520" s="1" t="str">
        <f>VLOOKUP($B520,traits_by_species_Mar2019!$A$2:$T$437,15,FALSE)</f>
        <v>Blue jack mackerel</v>
      </c>
      <c r="AD520" s="1">
        <f>VLOOKUP($B520,traits_by_species_Mar2019!$A$2:$T$437,16,FALSE)</f>
        <v>0</v>
      </c>
      <c r="AE520" s="1" t="str">
        <f>VLOOKUP($B520,traits_by_species_Mar2019!$A$2:$T$437,17,FALSE)</f>
        <v>Demersal</v>
      </c>
      <c r="AF520" s="1" t="str">
        <f>VLOOKUP($B520,traits_by_species_Mar2019!$A$2:$T$437,18,FALSE)</f>
        <v>Perciformes</v>
      </c>
      <c r="AG520" s="1" t="str">
        <f>VLOOKUP($B520,traits_by_species_Mar2019!$A$2:$T$437,19,FALSE)</f>
        <v>Other</v>
      </c>
      <c r="AH520" s="1" t="str">
        <f>VLOOKUP($B520,traits_by_species_Mar2019!$A$2:$T$437,20,FALSE)</f>
        <v>Demersal</v>
      </c>
      <c r="AI520" s="1">
        <f>IF(ISNA(VLOOKUP($B520,traits_by_species_Mar2019!$A$2:$T$437,13,FALSE)),L520,VLOOKUP($B520,traits_by_species_Mar2019!$A$2:$T$437,13,FALSE))</f>
        <v>42</v>
      </c>
    </row>
    <row r="521" spans="1:35" hidden="1" x14ac:dyDescent="0.25">
      <c r="A521">
        <v>126822</v>
      </c>
      <c r="B521" t="s">
        <v>1592</v>
      </c>
      <c r="C521" t="s">
        <v>51</v>
      </c>
      <c r="D521" t="s">
        <v>19</v>
      </c>
      <c r="E521" t="s">
        <v>20</v>
      </c>
      <c r="F521" t="s">
        <v>21</v>
      </c>
      <c r="G521" t="s">
        <v>30</v>
      </c>
      <c r="H521" t="s">
        <v>304</v>
      </c>
      <c r="I521" t="s">
        <v>1588</v>
      </c>
      <c r="J521" t="s">
        <v>33</v>
      </c>
      <c r="K521" t="s">
        <v>1593</v>
      </c>
      <c r="L521">
        <v>70</v>
      </c>
      <c r="M521">
        <v>1.1000000000000001</v>
      </c>
      <c r="N521">
        <v>8.6999999999999994E-3</v>
      </c>
      <c r="O521">
        <v>2.99</v>
      </c>
      <c r="P521" t="s">
        <v>35</v>
      </c>
      <c r="Q521" t="s">
        <v>27</v>
      </c>
      <c r="R521" t="s">
        <v>1695</v>
      </c>
      <c r="S521" s="1">
        <f>VLOOKUP($B521,traits_by_species_Mar2019!$A$2:$T$437,5,FALSE)</f>
        <v>39.649454579999997</v>
      </c>
      <c r="T521" s="1">
        <f>VLOOKUP($B521,traits_by_species_Mar2019!$A$2:$T$437,6,FALSE)</f>
        <v>0.20789160600000001</v>
      </c>
      <c r="U521" s="1">
        <f>VLOOKUP($B521,traits_by_species_Mar2019!$A$2:$T$437,7,FALSE)</f>
        <v>513.54181210000002</v>
      </c>
      <c r="V521" s="1">
        <f>VLOOKUP($B521,traits_by_species_Mar2019!$A$2:$T$437,8,FALSE)</f>
        <v>14.38513728</v>
      </c>
      <c r="W521" s="1">
        <f>VLOOKUP($B521,traits_by_species_Mar2019!$A$2:$T$437,9,FALSE)</f>
        <v>3.1315820529999998</v>
      </c>
      <c r="X521" s="1">
        <f>VLOOKUP($B521,traits_by_species_Mar2019!$A$2:$T$437,10,FALSE)</f>
        <v>0.39121268999999997</v>
      </c>
      <c r="Y521" s="1">
        <f>VLOOKUP($B521,traits_by_species_Mar2019!$A$2:$T$437,11,FALSE)</f>
        <v>19.737295280000001</v>
      </c>
      <c r="Z521" s="1">
        <f>VLOOKUP($B521,traits_by_species_Mar2019!$A$2:$T$437,12,FALSE)</f>
        <v>13.765468479999999</v>
      </c>
      <c r="AA521" s="3">
        <f>VLOOKUP($B521,traits_by_species_Mar2019!$A$2:$T$437,13,FALSE)</f>
        <v>59</v>
      </c>
      <c r="AB521" s="1" t="str">
        <f>VLOOKUP($B521,traits_by_species_Mar2019!$A$2:$T$437,14,FALSE)</f>
        <v>Pelagic</v>
      </c>
      <c r="AC521" s="1" t="str">
        <f>VLOOKUP($B521,traits_by_species_Mar2019!$A$2:$T$437,15,FALSE)</f>
        <v>Horse mackerel</v>
      </c>
      <c r="AD521" s="1">
        <f>VLOOKUP($B521,traits_by_species_Mar2019!$A$2:$T$437,16,FALSE)</f>
        <v>0</v>
      </c>
      <c r="AE521" s="1" t="str">
        <f>VLOOKUP($B521,traits_by_species_Mar2019!$A$2:$T$437,17,FALSE)</f>
        <v>Pelagic</v>
      </c>
      <c r="AF521" s="1" t="str">
        <f>VLOOKUP($B521,traits_by_species_Mar2019!$A$2:$T$437,18,FALSE)</f>
        <v>Perciformes</v>
      </c>
      <c r="AG521" s="1" t="str">
        <f>VLOOKUP($B521,traits_by_species_Mar2019!$A$2:$T$437,19,FALSE)</f>
        <v>Other</v>
      </c>
      <c r="AH521" s="1" t="str">
        <f>VLOOKUP($B521,traits_by_species_Mar2019!$A$2:$T$437,20,FALSE)</f>
        <v>Pelagic</v>
      </c>
      <c r="AI521" s="1">
        <f>IF(ISNA(VLOOKUP($B521,traits_by_species_Mar2019!$A$2:$T$437,13,FALSE)),L521,VLOOKUP($B521,traits_by_species_Mar2019!$A$2:$T$437,13,FALSE))</f>
        <v>59</v>
      </c>
    </row>
    <row r="522" spans="1:35" hidden="1" x14ac:dyDescent="0.25">
      <c r="A522">
        <v>126481</v>
      </c>
      <c r="B522" t="s">
        <v>1594</v>
      </c>
      <c r="C522" t="s">
        <v>1183</v>
      </c>
      <c r="D522" t="s">
        <v>19</v>
      </c>
      <c r="E522" t="s">
        <v>20</v>
      </c>
      <c r="F522" t="s">
        <v>21</v>
      </c>
      <c r="G522" t="s">
        <v>268</v>
      </c>
      <c r="H522" t="s">
        <v>420</v>
      </c>
      <c r="I522" t="s">
        <v>1595</v>
      </c>
      <c r="J522" t="s">
        <v>33</v>
      </c>
      <c r="K522" t="s">
        <v>1596</v>
      </c>
      <c r="L522">
        <v>37</v>
      </c>
      <c r="M522">
        <v>2.19</v>
      </c>
      <c r="N522">
        <v>1.0200000000000001E-3</v>
      </c>
      <c r="O522">
        <v>3.06</v>
      </c>
      <c r="P522" t="s">
        <v>210</v>
      </c>
      <c r="Q522" t="s">
        <v>27</v>
      </c>
      <c r="R522" t="s">
        <v>1682</v>
      </c>
      <c r="S522" s="1">
        <f>VLOOKUP($B522,traits_by_species_Mar2019!$A$2:$T$437,5,FALSE)</f>
        <v>50.975974379999997</v>
      </c>
      <c r="T522" s="1">
        <f>VLOOKUP($B522,traits_by_species_Mar2019!$A$2:$T$437,6,FALSE)</f>
        <v>0.18270259599999999</v>
      </c>
      <c r="U522" s="1">
        <f>VLOOKUP($B522,traits_by_species_Mar2019!$A$2:$T$437,7,FALSE)</f>
        <v>802.15214690000005</v>
      </c>
      <c r="V522" s="1">
        <f>VLOOKUP($B522,traits_by_species_Mar2019!$A$2:$T$437,8,FALSE)</f>
        <v>19.450418790000001</v>
      </c>
      <c r="W522" s="1">
        <f>VLOOKUP($B522,traits_by_species_Mar2019!$A$2:$T$437,9,FALSE)</f>
        <v>5.474958011</v>
      </c>
      <c r="X522" s="1">
        <f>VLOOKUP($B522,traits_by_species_Mar2019!$A$2:$T$437,10,FALSE)</f>
        <v>0.29035801999999999</v>
      </c>
      <c r="Y522" s="1">
        <f>VLOOKUP($B522,traits_by_species_Mar2019!$A$2:$T$437,11,FALSE)</f>
        <v>31.024970509999999</v>
      </c>
      <c r="Z522" s="1">
        <f>VLOOKUP($B522,traits_by_species_Mar2019!$A$2:$T$437,12,FALSE)</f>
        <v>13.478353569999999</v>
      </c>
      <c r="AA522" s="3">
        <f>VLOOKUP($B522,traits_by_species_Mar2019!$A$2:$T$437,13,FALSE)</f>
        <v>17</v>
      </c>
      <c r="AB522" s="1" t="str">
        <f>VLOOKUP($B522,traits_by_species_Mar2019!$A$2:$T$437,14,FALSE)</f>
        <v>Benthopelagic</v>
      </c>
      <c r="AC522" s="1" t="str">
        <f>VLOOKUP($B522,traits_by_species_Mar2019!$A$2:$T$437,15,FALSE)</f>
        <v>Murray's rat tail</v>
      </c>
      <c r="AD522" s="1" t="str">
        <f>VLOOKUP($B522,traits_by_species_Mar2019!$A$2:$T$437,16,FALSE)</f>
        <v>Demersal</v>
      </c>
      <c r="AE522" s="1" t="str">
        <f>VLOOKUP($B522,traits_by_species_Mar2019!$A$2:$T$437,17,FALSE)</f>
        <v>Demersal</v>
      </c>
      <c r="AF522" s="1" t="str">
        <f>VLOOKUP($B522,traits_by_species_Mar2019!$A$2:$T$437,18,FALSE)</f>
        <v>Gadiformes</v>
      </c>
      <c r="AG522" s="1" t="str">
        <f>VLOOKUP($B522,traits_by_species_Mar2019!$A$2:$T$437,19,FALSE)</f>
        <v>Gadiformes</v>
      </c>
      <c r="AH522" s="1" t="str">
        <f>VLOOKUP($B522,traits_by_species_Mar2019!$A$2:$T$437,20,FALSE)</f>
        <v>Demersal</v>
      </c>
      <c r="AI522" s="1">
        <f>IF(ISNA(VLOOKUP($B522,traits_by_species_Mar2019!$A$2:$T$437,13,FALSE)),L522,VLOOKUP($B522,traits_by_species_Mar2019!$A$2:$T$437,13,FALSE))</f>
        <v>17</v>
      </c>
    </row>
    <row r="523" spans="1:35" hidden="1" x14ac:dyDescent="0.25">
      <c r="A523">
        <v>126482</v>
      </c>
      <c r="B523" t="s">
        <v>1597</v>
      </c>
      <c r="C523" t="s">
        <v>166</v>
      </c>
      <c r="D523" t="s">
        <v>19</v>
      </c>
      <c r="E523" t="s">
        <v>20</v>
      </c>
      <c r="F523" t="s">
        <v>21</v>
      </c>
      <c r="G523" t="s">
        <v>268</v>
      </c>
      <c r="H523" t="s">
        <v>420</v>
      </c>
      <c r="I523" t="s">
        <v>1595</v>
      </c>
      <c r="J523" t="s">
        <v>33</v>
      </c>
      <c r="K523" t="s">
        <v>1598</v>
      </c>
      <c r="L523">
        <v>60</v>
      </c>
      <c r="M523">
        <v>2.2599999999999998</v>
      </c>
      <c r="N523">
        <v>1.2899999999999999E-3</v>
      </c>
      <c r="O523">
        <v>3.2320000000000002</v>
      </c>
      <c r="P523" t="s">
        <v>35</v>
      </c>
      <c r="Q523" s="14" t="s">
        <v>73</v>
      </c>
      <c r="R523" t="s">
        <v>1682</v>
      </c>
      <c r="S523" s="1">
        <f>VLOOKUP($B523,traits_by_species_Mar2019!$A$2:$T$437,5,FALSE)</f>
        <v>50.756157520000002</v>
      </c>
      <c r="T523" s="1">
        <f>VLOOKUP($B523,traits_by_species_Mar2019!$A$2:$T$437,6,FALSE)</f>
        <v>0.201763578</v>
      </c>
      <c r="U523" s="1">
        <f>VLOOKUP($B523,traits_by_species_Mar2019!$A$2:$T$437,7,FALSE)</f>
        <v>771.41866670000002</v>
      </c>
      <c r="V523" s="1">
        <f>VLOOKUP($B523,traits_by_species_Mar2019!$A$2:$T$437,8,FALSE)</f>
        <v>18.151437860000001</v>
      </c>
      <c r="W523" s="1">
        <f>VLOOKUP($B523,traits_by_species_Mar2019!$A$2:$T$437,9,FALSE)</f>
        <v>5.080412956</v>
      </c>
      <c r="X523" s="1">
        <f>VLOOKUP($B523,traits_by_species_Mar2019!$A$2:$T$437,10,FALSE)</f>
        <v>0.31435411099999999</v>
      </c>
      <c r="Y523" s="1">
        <f>VLOOKUP($B523,traits_by_species_Mar2019!$A$2:$T$437,11,FALSE)</f>
        <v>31.035419000000001</v>
      </c>
      <c r="Z523" s="1">
        <f>VLOOKUP($B523,traits_by_species_Mar2019!$A$2:$T$437,12,FALSE)</f>
        <v>13.836708679999999</v>
      </c>
      <c r="AA523" s="3">
        <f>VLOOKUP($B523,traits_by_species_Mar2019!$A$2:$T$437,13,FALSE)</f>
        <v>57</v>
      </c>
      <c r="AB523" s="1" t="str">
        <f>VLOOKUP($B523,traits_by_species_Mar2019!$A$2:$T$437,14,FALSE)</f>
        <v>Bathydemersal</v>
      </c>
      <c r="AC523" s="1" t="str">
        <f>VLOOKUP($B523,traits_by_species_Mar2019!$A$2:$T$437,15,FALSE)</f>
        <v>Roughsnout grenadier</v>
      </c>
      <c r="AD523" s="1">
        <f>VLOOKUP($B523,traits_by_species_Mar2019!$A$2:$T$437,16,FALSE)</f>
        <v>0</v>
      </c>
      <c r="AE523" s="1" t="str">
        <f>VLOOKUP($B523,traits_by_species_Mar2019!$A$2:$T$437,17,FALSE)</f>
        <v>Demersal</v>
      </c>
      <c r="AF523" s="1" t="str">
        <f>VLOOKUP($B523,traits_by_species_Mar2019!$A$2:$T$437,18,FALSE)</f>
        <v>Gadiformes</v>
      </c>
      <c r="AG523" s="1" t="str">
        <f>VLOOKUP($B523,traits_by_species_Mar2019!$A$2:$T$437,19,FALSE)</f>
        <v>Gadiformes</v>
      </c>
      <c r="AH523" s="1" t="str">
        <f>VLOOKUP($B523,traits_by_species_Mar2019!$A$2:$T$437,20,FALSE)</f>
        <v>Demersal</v>
      </c>
      <c r="AI523" s="1">
        <f>IF(ISNA(VLOOKUP($B523,traits_by_species_Mar2019!$A$2:$T$437,13,FALSE)),L523,VLOOKUP($B523,traits_by_species_Mar2019!$A$2:$T$437,13,FALSE))</f>
        <v>57</v>
      </c>
    </row>
    <row r="524" spans="1:35" hidden="1" x14ac:dyDescent="0.25">
      <c r="A524">
        <v>293753</v>
      </c>
      <c r="B524" t="s">
        <v>1599</v>
      </c>
      <c r="C524" t="s">
        <v>1600</v>
      </c>
      <c r="D524" t="s">
        <v>19</v>
      </c>
      <c r="E524" t="s">
        <v>20</v>
      </c>
      <c r="F524" t="s">
        <v>21</v>
      </c>
      <c r="G524" t="s">
        <v>52</v>
      </c>
      <c r="H524" t="s">
        <v>739</v>
      </c>
      <c r="I524" t="s">
        <v>1601</v>
      </c>
      <c r="J524" t="s">
        <v>191</v>
      </c>
      <c r="K524" t="s">
        <v>1602</v>
      </c>
      <c r="L524">
        <v>50</v>
      </c>
      <c r="M524">
        <v>1.79</v>
      </c>
      <c r="N524">
        <v>9.1199999999999996E-3</v>
      </c>
      <c r="O524">
        <v>3.1</v>
      </c>
      <c r="P524" t="s">
        <v>49</v>
      </c>
      <c r="Q524" t="s">
        <v>27</v>
      </c>
      <c r="R524" t="s">
        <v>27</v>
      </c>
      <c r="S524" s="1" t="str">
        <f>VLOOKUP($B524,traits_by_species_Mar2019!$A$2:$T$437,5,FALSE)</f>
        <v>NA</v>
      </c>
      <c r="T524" s="1" t="str">
        <f>VLOOKUP($B524,traits_by_species_Mar2019!$A$2:$T$437,6,FALSE)</f>
        <v>NA</v>
      </c>
      <c r="U524" s="1" t="str">
        <f>VLOOKUP($B524,traits_by_species_Mar2019!$A$2:$T$437,7,FALSE)</f>
        <v>NA</v>
      </c>
      <c r="V524" s="1" t="str">
        <f>VLOOKUP($B524,traits_by_species_Mar2019!$A$2:$T$437,8,FALSE)</f>
        <v>NA</v>
      </c>
      <c r="W524" s="1" t="str">
        <f>VLOOKUP($B524,traits_by_species_Mar2019!$A$2:$T$437,9,FALSE)</f>
        <v>NA</v>
      </c>
      <c r="X524" s="1" t="str">
        <f>VLOOKUP($B524,traits_by_species_Mar2019!$A$2:$T$437,10,FALSE)</f>
        <v>NA</v>
      </c>
      <c r="Y524" s="1" t="str">
        <f>VLOOKUP($B524,traits_by_species_Mar2019!$A$2:$T$437,11,FALSE)</f>
        <v>NA</v>
      </c>
      <c r="Z524" s="1" t="str">
        <f>VLOOKUP($B524,traits_by_species_Mar2019!$A$2:$T$437,12,FALSE)</f>
        <v>NA</v>
      </c>
      <c r="AA524" s="1" t="s">
        <v>25</v>
      </c>
      <c r="AB524" s="1" t="str">
        <f>VLOOKUP($B524,traits_by_species_Mar2019!$A$2:$T$437,14,FALSE)</f>
        <v>Demersal</v>
      </c>
      <c r="AC524" s="1" t="str">
        <f>VLOOKUP($B524,traits_by_species_Mar2019!$A$2:$T$437,15,FALSE)</f>
        <v>Atlantic thornyhead</v>
      </c>
      <c r="AD524" s="1">
        <f>VLOOKUP($B524,traits_by_species_Mar2019!$A$2:$T$437,16,FALSE)</f>
        <v>0</v>
      </c>
      <c r="AE524" s="1" t="str">
        <f>VLOOKUP($B524,traits_by_species_Mar2019!$A$2:$T$437,17,FALSE)</f>
        <v>Demersal</v>
      </c>
      <c r="AF524" s="1" t="str">
        <f>VLOOKUP($B524,traits_by_species_Mar2019!$A$2:$T$437,18,FALSE)</f>
        <v>Scorpaeniformes</v>
      </c>
      <c r="AG524" s="1" t="str">
        <f>VLOOKUP($B524,traits_by_species_Mar2019!$A$2:$T$437,19,FALSE)</f>
        <v>Scorpaeniformes</v>
      </c>
      <c r="AH524" s="1" t="str">
        <f>VLOOKUP($B524,traits_by_species_Mar2019!$A$2:$T$437,20,FALSE)</f>
        <v>Demersal</v>
      </c>
      <c r="AI524" s="1" t="s">
        <v>25</v>
      </c>
    </row>
    <row r="525" spans="1:35" hidden="1" x14ac:dyDescent="0.25">
      <c r="A525">
        <v>293754</v>
      </c>
      <c r="B525" t="s">
        <v>1603</v>
      </c>
      <c r="C525" t="s">
        <v>424</v>
      </c>
      <c r="D525" t="s">
        <v>19</v>
      </c>
      <c r="E525" t="s">
        <v>20</v>
      </c>
      <c r="F525" t="s">
        <v>21</v>
      </c>
      <c r="G525" t="s">
        <v>52</v>
      </c>
      <c r="H525" t="s">
        <v>739</v>
      </c>
      <c r="I525" t="s">
        <v>1601</v>
      </c>
      <c r="J525" t="s">
        <v>191</v>
      </c>
      <c r="K525" t="s">
        <v>1604</v>
      </c>
      <c r="L525">
        <v>50</v>
      </c>
      <c r="M525">
        <v>1.79</v>
      </c>
      <c r="N525">
        <v>9.1199999999999996E-3</v>
      </c>
      <c r="O525">
        <v>3.1</v>
      </c>
      <c r="P525" t="s">
        <v>49</v>
      </c>
      <c r="Q525" t="s">
        <v>27</v>
      </c>
      <c r="R525" t="s">
        <v>1682</v>
      </c>
      <c r="S525" s="1" t="str">
        <f>VLOOKUP($B525,traits_by_species_Mar2019!$A$2:$T$437,5,FALSE)</f>
        <v>NA</v>
      </c>
      <c r="T525" s="1" t="str">
        <f>VLOOKUP($B525,traits_by_species_Mar2019!$A$2:$T$437,6,FALSE)</f>
        <v>NA</v>
      </c>
      <c r="U525" s="1" t="str">
        <f>VLOOKUP($B525,traits_by_species_Mar2019!$A$2:$T$437,7,FALSE)</f>
        <v>NA</v>
      </c>
      <c r="V525" s="1" t="str">
        <f>VLOOKUP($B525,traits_by_species_Mar2019!$A$2:$T$437,8,FALSE)</f>
        <v>NA</v>
      </c>
      <c r="W525" s="1" t="str">
        <f>VLOOKUP($B525,traits_by_species_Mar2019!$A$2:$T$437,9,FALSE)</f>
        <v>NA</v>
      </c>
      <c r="X525" s="1" t="str">
        <f>VLOOKUP($B525,traits_by_species_Mar2019!$A$2:$T$437,10,FALSE)</f>
        <v>NA</v>
      </c>
      <c r="Y525" s="1" t="str">
        <f>VLOOKUP($B525,traits_by_species_Mar2019!$A$2:$T$437,11,FALSE)</f>
        <v>NA</v>
      </c>
      <c r="Z525" s="1" t="str">
        <f>VLOOKUP($B525,traits_by_species_Mar2019!$A$2:$T$437,12,FALSE)</f>
        <v>NA</v>
      </c>
      <c r="AA525" s="3">
        <f>VLOOKUP($B525,traits_by_species_Mar2019!$A$2:$T$437,13,FALSE)</f>
        <v>52</v>
      </c>
      <c r="AB525" s="1" t="str">
        <f>VLOOKUP($B525,traits_by_species_Mar2019!$A$2:$T$437,14,FALSE)</f>
        <v>Bathydemersal</v>
      </c>
      <c r="AC525" s="1" t="str">
        <f>VLOOKUP($B525,traits_by_species_Mar2019!$A$2:$T$437,15,FALSE)</f>
        <v>Spiny scorpionfish</v>
      </c>
      <c r="AD525" s="1">
        <f>VLOOKUP($B525,traits_by_species_Mar2019!$A$2:$T$437,16,FALSE)</f>
        <v>0</v>
      </c>
      <c r="AE525" s="1" t="str">
        <f>VLOOKUP($B525,traits_by_species_Mar2019!$A$2:$T$437,17,FALSE)</f>
        <v>Demersal</v>
      </c>
      <c r="AF525" s="1" t="str">
        <f>VLOOKUP($B525,traits_by_species_Mar2019!$A$2:$T$437,18,FALSE)</f>
        <v>Scorpaeniformes</v>
      </c>
      <c r="AG525" s="1" t="str">
        <f>VLOOKUP($B525,traits_by_species_Mar2019!$A$2:$T$437,19,FALSE)</f>
        <v>Scorpaeniformes</v>
      </c>
      <c r="AH525" s="1" t="str">
        <f>VLOOKUP($B525,traits_by_species_Mar2019!$A$2:$T$437,20,FALSE)</f>
        <v>Demersal</v>
      </c>
      <c r="AI525" s="1">
        <f>IF(ISNA(VLOOKUP($B525,traits_by_species_Mar2019!$A$2:$T$437,13,FALSE)),L525,VLOOKUP($B525,traits_by_species_Mar2019!$A$2:$T$437,13,FALSE))</f>
        <v>52</v>
      </c>
    </row>
    <row r="526" spans="1:35" hidden="1" x14ac:dyDescent="0.25">
      <c r="A526">
        <v>126180</v>
      </c>
      <c r="B526" t="s">
        <v>1605</v>
      </c>
      <c r="C526" t="s">
        <v>37</v>
      </c>
      <c r="D526" t="s">
        <v>19</v>
      </c>
      <c r="E526" t="s">
        <v>20</v>
      </c>
      <c r="F526" t="s">
        <v>21</v>
      </c>
      <c r="G526" t="s">
        <v>52</v>
      </c>
      <c r="H526" t="s">
        <v>364</v>
      </c>
      <c r="I526" t="s">
        <v>1605</v>
      </c>
      <c r="J526" t="s">
        <v>24</v>
      </c>
      <c r="K526" t="s">
        <v>25</v>
      </c>
      <c r="L526">
        <v>60</v>
      </c>
      <c r="M526">
        <v>2.14</v>
      </c>
      <c r="N526">
        <v>1.0999999999999999E-2</v>
      </c>
      <c r="O526">
        <v>2.94</v>
      </c>
      <c r="P526" t="s">
        <v>61</v>
      </c>
      <c r="Q526" t="s">
        <v>27</v>
      </c>
      <c r="R526" t="s">
        <v>1682</v>
      </c>
      <c r="S526" s="7">
        <f>S527</f>
        <v>55.253686739999999</v>
      </c>
      <c r="T526" s="7">
        <f t="shared" ref="T526:AI526" si="123">T527</f>
        <v>0.20378950000000001</v>
      </c>
      <c r="U526" s="7">
        <f t="shared" si="123"/>
        <v>1489.6628559999999</v>
      </c>
      <c r="V526" s="7">
        <f t="shared" si="123"/>
        <v>9.8999679339999993</v>
      </c>
      <c r="W526" s="7">
        <f t="shared" si="123"/>
        <v>3.5927010089999998</v>
      </c>
      <c r="X526" s="7">
        <f t="shared" si="123"/>
        <v>0.42129107900000001</v>
      </c>
      <c r="Y526" s="7">
        <f t="shared" si="123"/>
        <v>27.71181327</v>
      </c>
      <c r="Z526" s="7">
        <f t="shared" si="123"/>
        <v>14.248666650000001</v>
      </c>
      <c r="AA526" s="7">
        <f t="shared" si="123"/>
        <v>56</v>
      </c>
      <c r="AB526" s="7" t="str">
        <f t="shared" si="123"/>
        <v>Bathydemersal</v>
      </c>
      <c r="AC526" s="7" t="str">
        <f t="shared" si="123"/>
        <v>Piper gurnard</v>
      </c>
      <c r="AD526" s="7">
        <f t="shared" si="123"/>
        <v>0</v>
      </c>
      <c r="AE526" s="7" t="str">
        <f t="shared" si="123"/>
        <v>Demersal</v>
      </c>
      <c r="AF526" s="7" t="str">
        <f t="shared" si="123"/>
        <v>Scorpaeniformes</v>
      </c>
      <c r="AG526" s="7" t="str">
        <f t="shared" si="123"/>
        <v>Scorpaeniformes</v>
      </c>
      <c r="AH526" s="7" t="str">
        <f t="shared" si="123"/>
        <v>Demersal</v>
      </c>
      <c r="AI526" s="7">
        <f t="shared" si="123"/>
        <v>56</v>
      </c>
    </row>
    <row r="527" spans="1:35" hidden="1" x14ac:dyDescent="0.25">
      <c r="A527">
        <v>127266</v>
      </c>
      <c r="B527" t="s">
        <v>1606</v>
      </c>
      <c r="C527" t="s">
        <v>37</v>
      </c>
      <c r="D527" t="s">
        <v>19</v>
      </c>
      <c r="E527" t="s">
        <v>20</v>
      </c>
      <c r="F527" t="s">
        <v>21</v>
      </c>
      <c r="G527" t="s">
        <v>52</v>
      </c>
      <c r="H527" t="s">
        <v>364</v>
      </c>
      <c r="I527" t="s">
        <v>1605</v>
      </c>
      <c r="J527" t="s">
        <v>33</v>
      </c>
      <c r="K527" t="s">
        <v>1607</v>
      </c>
      <c r="L527">
        <v>60</v>
      </c>
      <c r="M527">
        <v>2.14</v>
      </c>
      <c r="N527">
        <v>1.0999999999999999E-2</v>
      </c>
      <c r="O527">
        <v>2.94</v>
      </c>
      <c r="P527" t="s">
        <v>35</v>
      </c>
      <c r="Q527" t="s">
        <v>27</v>
      </c>
      <c r="R527" t="s">
        <v>1682</v>
      </c>
      <c r="S527" s="1">
        <f>VLOOKUP($B527,traits_by_species_Mar2019!$A$2:$T$437,5,FALSE)</f>
        <v>55.253686739999999</v>
      </c>
      <c r="T527" s="1">
        <f>VLOOKUP($B527,traits_by_species_Mar2019!$A$2:$T$437,6,FALSE)</f>
        <v>0.20378950000000001</v>
      </c>
      <c r="U527" s="1">
        <f>VLOOKUP($B527,traits_by_species_Mar2019!$A$2:$T$437,7,FALSE)</f>
        <v>1489.6628559999999</v>
      </c>
      <c r="V527" s="1">
        <f>VLOOKUP($B527,traits_by_species_Mar2019!$A$2:$T$437,8,FALSE)</f>
        <v>9.8999679339999993</v>
      </c>
      <c r="W527" s="1">
        <f>VLOOKUP($B527,traits_by_species_Mar2019!$A$2:$T$437,9,FALSE)</f>
        <v>3.5927010089999998</v>
      </c>
      <c r="X527" s="1">
        <f>VLOOKUP($B527,traits_by_species_Mar2019!$A$2:$T$437,10,FALSE)</f>
        <v>0.42129107900000001</v>
      </c>
      <c r="Y527" s="1">
        <f>VLOOKUP($B527,traits_by_species_Mar2019!$A$2:$T$437,11,FALSE)</f>
        <v>27.71181327</v>
      </c>
      <c r="Z527" s="1">
        <f>VLOOKUP($B527,traits_by_species_Mar2019!$A$2:$T$437,12,FALSE)</f>
        <v>14.248666650000001</v>
      </c>
      <c r="AA527" s="3">
        <f>VLOOKUP($B527,traits_by_species_Mar2019!$A$2:$T$437,13,FALSE)</f>
        <v>56</v>
      </c>
      <c r="AB527" s="1" t="str">
        <f>VLOOKUP($B527,traits_by_species_Mar2019!$A$2:$T$437,14,FALSE)</f>
        <v>Bathydemersal</v>
      </c>
      <c r="AC527" s="1" t="str">
        <f>VLOOKUP($B527,traits_by_species_Mar2019!$A$2:$T$437,15,FALSE)</f>
        <v>Piper gurnard</v>
      </c>
      <c r="AD527" s="1">
        <f>VLOOKUP($B527,traits_by_species_Mar2019!$A$2:$T$437,16,FALSE)</f>
        <v>0</v>
      </c>
      <c r="AE527" s="1" t="str">
        <f>VLOOKUP($B527,traits_by_species_Mar2019!$A$2:$T$437,17,FALSE)</f>
        <v>Demersal</v>
      </c>
      <c r="AF527" s="1" t="str">
        <f>VLOOKUP($B527,traits_by_species_Mar2019!$A$2:$T$437,18,FALSE)</f>
        <v>Scorpaeniformes</v>
      </c>
      <c r="AG527" s="1" t="str">
        <f>VLOOKUP($B527,traits_by_species_Mar2019!$A$2:$T$437,19,FALSE)</f>
        <v>Scorpaeniformes</v>
      </c>
      <c r="AH527" s="1" t="str">
        <f>VLOOKUP($B527,traits_by_species_Mar2019!$A$2:$T$437,20,FALSE)</f>
        <v>Demersal</v>
      </c>
      <c r="AI527" s="1">
        <f>IF(ISNA(VLOOKUP($B527,traits_by_species_Mar2019!$A$2:$T$437,13,FALSE)),L527,VLOOKUP($B527,traits_by_species_Mar2019!$A$2:$T$437,13,FALSE))</f>
        <v>56</v>
      </c>
    </row>
    <row r="528" spans="1:35" hidden="1" x14ac:dyDescent="0.25">
      <c r="A528">
        <v>125598</v>
      </c>
      <c r="B528" t="s">
        <v>364</v>
      </c>
      <c r="C528" t="s">
        <v>980</v>
      </c>
      <c r="D528" t="s">
        <v>19</v>
      </c>
      <c r="E528" t="s">
        <v>20</v>
      </c>
      <c r="F528" t="s">
        <v>21</v>
      </c>
      <c r="G528" t="s">
        <v>52</v>
      </c>
      <c r="H528" t="s">
        <v>364</v>
      </c>
      <c r="I528">
        <v>0</v>
      </c>
      <c r="J528" t="s">
        <v>60</v>
      </c>
      <c r="K528" t="s">
        <v>25</v>
      </c>
      <c r="L528">
        <v>75</v>
      </c>
      <c r="M528">
        <v>0</v>
      </c>
      <c r="N528">
        <v>7.8526280000000004E-3</v>
      </c>
      <c r="O528">
        <v>3.065725</v>
      </c>
      <c r="P528" t="s">
        <v>61</v>
      </c>
      <c r="Q528" t="s">
        <v>27</v>
      </c>
      <c r="R528" t="s">
        <v>1682</v>
      </c>
      <c r="S528" s="7">
        <f>S529</f>
        <v>38.381510470000002</v>
      </c>
      <c r="T528" s="7">
        <f t="shared" ref="T528:AI529" si="124">T529</f>
        <v>0.348125929</v>
      </c>
      <c r="U528" s="7">
        <f t="shared" si="124"/>
        <v>610.05894220000005</v>
      </c>
      <c r="V528" s="7">
        <f t="shared" si="124"/>
        <v>16.463819340000001</v>
      </c>
      <c r="W528" s="7">
        <f t="shared" si="124"/>
        <v>4.3896783660000001</v>
      </c>
      <c r="X528" s="7">
        <f t="shared" si="124"/>
        <v>0.39860828500000001</v>
      </c>
      <c r="Y528" s="7">
        <f t="shared" si="124"/>
        <v>26.02954733</v>
      </c>
      <c r="Z528" s="7">
        <f t="shared" si="124"/>
        <v>14.122693849999999</v>
      </c>
      <c r="AA528" s="7">
        <f t="shared" si="124"/>
        <v>41</v>
      </c>
      <c r="AB528" s="7" t="str">
        <f t="shared" si="124"/>
        <v>Demersal</v>
      </c>
      <c r="AC528" s="7" t="str">
        <f t="shared" si="124"/>
        <v>Streaked gurnard</v>
      </c>
      <c r="AD528" s="7" t="str">
        <f t="shared" si="124"/>
        <v>Demersal</v>
      </c>
      <c r="AE528" s="7" t="str">
        <f t="shared" si="124"/>
        <v>Demersal</v>
      </c>
      <c r="AF528" s="7" t="str">
        <f t="shared" si="124"/>
        <v>Scorpaeniformes</v>
      </c>
      <c r="AG528" s="7" t="str">
        <f t="shared" si="124"/>
        <v>Scorpaeniformes</v>
      </c>
      <c r="AH528" s="7" t="str">
        <f t="shared" si="124"/>
        <v>Demersal</v>
      </c>
      <c r="AI528" s="7">
        <f t="shared" si="124"/>
        <v>41</v>
      </c>
    </row>
    <row r="529" spans="1:35" hidden="1" x14ac:dyDescent="0.25">
      <c r="A529">
        <v>154461</v>
      </c>
      <c r="B529" t="s">
        <v>1608</v>
      </c>
      <c r="C529" t="s">
        <v>1609</v>
      </c>
      <c r="D529" t="s">
        <v>19</v>
      </c>
      <c r="E529" t="s">
        <v>20</v>
      </c>
      <c r="F529" t="s">
        <v>21</v>
      </c>
      <c r="G529" t="s">
        <v>52</v>
      </c>
      <c r="H529" t="s">
        <v>364</v>
      </c>
      <c r="I529" t="s">
        <v>1608</v>
      </c>
      <c r="J529" t="s">
        <v>24</v>
      </c>
      <c r="K529" t="s">
        <v>25</v>
      </c>
      <c r="L529">
        <v>40</v>
      </c>
      <c r="M529">
        <v>0</v>
      </c>
      <c r="N529">
        <v>4.8999999999999998E-3</v>
      </c>
      <c r="O529">
        <v>3.04</v>
      </c>
      <c r="P529" t="s">
        <v>61</v>
      </c>
      <c r="Q529" t="s">
        <v>27</v>
      </c>
      <c r="R529" t="s">
        <v>1682</v>
      </c>
      <c r="S529" s="7">
        <f>S530</f>
        <v>38.381510470000002</v>
      </c>
      <c r="T529" s="7">
        <f t="shared" si="124"/>
        <v>0.348125929</v>
      </c>
      <c r="U529" s="7">
        <f t="shared" si="124"/>
        <v>610.05894220000005</v>
      </c>
      <c r="V529" s="7">
        <f t="shared" si="124"/>
        <v>16.463819340000001</v>
      </c>
      <c r="W529" s="7">
        <f t="shared" si="124"/>
        <v>4.3896783660000001</v>
      </c>
      <c r="X529" s="7">
        <f t="shared" si="124"/>
        <v>0.39860828500000001</v>
      </c>
      <c r="Y529" s="7">
        <f t="shared" si="124"/>
        <v>26.02954733</v>
      </c>
      <c r="Z529" s="7">
        <f t="shared" si="124"/>
        <v>14.122693849999999</v>
      </c>
      <c r="AA529" s="7">
        <f t="shared" si="124"/>
        <v>41</v>
      </c>
      <c r="AB529" s="7" t="str">
        <f t="shared" si="124"/>
        <v>Demersal</v>
      </c>
      <c r="AC529" s="7" t="str">
        <f t="shared" si="124"/>
        <v>Streaked gurnard</v>
      </c>
      <c r="AD529" s="7" t="str">
        <f t="shared" si="124"/>
        <v>Demersal</v>
      </c>
      <c r="AE529" s="7" t="str">
        <f t="shared" si="124"/>
        <v>Demersal</v>
      </c>
      <c r="AF529" s="7" t="str">
        <f t="shared" si="124"/>
        <v>Scorpaeniformes</v>
      </c>
      <c r="AG529" s="7" t="str">
        <f t="shared" si="124"/>
        <v>Scorpaeniformes</v>
      </c>
      <c r="AH529" s="7" t="str">
        <f t="shared" si="124"/>
        <v>Demersal</v>
      </c>
      <c r="AI529" s="7">
        <f t="shared" si="124"/>
        <v>41</v>
      </c>
    </row>
    <row r="530" spans="1:35" hidden="1" x14ac:dyDescent="0.25">
      <c r="A530">
        <v>154462</v>
      </c>
      <c r="B530" t="s">
        <v>1610</v>
      </c>
      <c r="C530" t="s">
        <v>262</v>
      </c>
      <c r="D530" t="s">
        <v>19</v>
      </c>
      <c r="E530" t="s">
        <v>20</v>
      </c>
      <c r="F530" t="s">
        <v>21</v>
      </c>
      <c r="G530" t="s">
        <v>52</v>
      </c>
      <c r="H530" t="s">
        <v>364</v>
      </c>
      <c r="I530" t="s">
        <v>1608</v>
      </c>
      <c r="J530" t="s">
        <v>33</v>
      </c>
      <c r="K530" t="s">
        <v>1611</v>
      </c>
      <c r="L530">
        <v>40</v>
      </c>
      <c r="M530">
        <v>2.5</v>
      </c>
      <c r="N530">
        <v>4.8999999999999998E-3</v>
      </c>
      <c r="O530">
        <v>3.04</v>
      </c>
      <c r="P530" t="s">
        <v>35</v>
      </c>
      <c r="Q530" t="s">
        <v>27</v>
      </c>
      <c r="R530" t="s">
        <v>1682</v>
      </c>
      <c r="S530" s="1">
        <f>VLOOKUP($B530,traits_by_species_Mar2019!$A$2:$T$437,5,FALSE)</f>
        <v>38.381510470000002</v>
      </c>
      <c r="T530" s="1">
        <f>VLOOKUP($B530,traits_by_species_Mar2019!$A$2:$T$437,6,FALSE)</f>
        <v>0.348125929</v>
      </c>
      <c r="U530" s="1">
        <f>VLOOKUP($B530,traits_by_species_Mar2019!$A$2:$T$437,7,FALSE)</f>
        <v>610.05894220000005</v>
      </c>
      <c r="V530" s="1">
        <f>VLOOKUP($B530,traits_by_species_Mar2019!$A$2:$T$437,8,FALSE)</f>
        <v>16.463819340000001</v>
      </c>
      <c r="W530" s="1">
        <f>VLOOKUP($B530,traits_by_species_Mar2019!$A$2:$T$437,9,FALSE)</f>
        <v>4.3896783660000001</v>
      </c>
      <c r="X530" s="1">
        <f>VLOOKUP($B530,traits_by_species_Mar2019!$A$2:$T$437,10,FALSE)</f>
        <v>0.39860828500000001</v>
      </c>
      <c r="Y530" s="1">
        <f>VLOOKUP($B530,traits_by_species_Mar2019!$A$2:$T$437,11,FALSE)</f>
        <v>26.02954733</v>
      </c>
      <c r="Z530" s="1">
        <f>VLOOKUP($B530,traits_by_species_Mar2019!$A$2:$T$437,12,FALSE)</f>
        <v>14.122693849999999</v>
      </c>
      <c r="AA530" s="3">
        <f>VLOOKUP($B530,traits_by_species_Mar2019!$A$2:$T$437,13,FALSE)</f>
        <v>41</v>
      </c>
      <c r="AB530" s="1" t="str">
        <f>VLOOKUP($B530,traits_by_species_Mar2019!$A$2:$T$437,14,FALSE)</f>
        <v>Demersal</v>
      </c>
      <c r="AC530" s="1" t="str">
        <f>VLOOKUP($B530,traits_by_species_Mar2019!$A$2:$T$437,15,FALSE)</f>
        <v>Streaked gurnard</v>
      </c>
      <c r="AD530" s="1" t="str">
        <f>VLOOKUP($B530,traits_by_species_Mar2019!$A$2:$T$437,16,FALSE)</f>
        <v>Demersal</v>
      </c>
      <c r="AE530" s="1" t="str">
        <f>VLOOKUP($B530,traits_by_species_Mar2019!$A$2:$T$437,17,FALSE)</f>
        <v>Demersal</v>
      </c>
      <c r="AF530" s="1" t="str">
        <f>VLOOKUP($B530,traits_by_species_Mar2019!$A$2:$T$437,18,FALSE)</f>
        <v>Scorpaeniformes</v>
      </c>
      <c r="AG530" s="1" t="str">
        <f>VLOOKUP($B530,traits_by_species_Mar2019!$A$2:$T$437,19,FALSE)</f>
        <v>Scorpaeniformes</v>
      </c>
      <c r="AH530" s="1" t="str">
        <f>VLOOKUP($B530,traits_by_species_Mar2019!$A$2:$T$437,20,FALSE)</f>
        <v>Demersal</v>
      </c>
      <c r="AI530" s="1">
        <f>IF(ISNA(VLOOKUP($B530,traits_by_species_Mar2019!$A$2:$T$437,13,FALSE)),L530,VLOOKUP($B530,traits_by_species_Mar2019!$A$2:$T$437,13,FALSE))</f>
        <v>41</v>
      </c>
    </row>
    <row r="531" spans="1:35" hidden="1" x14ac:dyDescent="0.25">
      <c r="A531">
        <v>126154</v>
      </c>
      <c r="B531" t="s">
        <v>1612</v>
      </c>
      <c r="C531" t="s">
        <v>1613</v>
      </c>
      <c r="D531" t="s">
        <v>19</v>
      </c>
      <c r="E531" t="s">
        <v>20</v>
      </c>
      <c r="F531" t="s">
        <v>21</v>
      </c>
      <c r="G531" t="s">
        <v>52</v>
      </c>
      <c r="H531" t="s">
        <v>179</v>
      </c>
      <c r="I531" t="s">
        <v>1612</v>
      </c>
      <c r="J531" t="s">
        <v>24</v>
      </c>
      <c r="K531" t="s">
        <v>25</v>
      </c>
      <c r="L531">
        <v>20</v>
      </c>
      <c r="M531">
        <v>0</v>
      </c>
      <c r="N531">
        <v>0.02</v>
      </c>
      <c r="O531">
        <v>2.74</v>
      </c>
      <c r="P531" t="s">
        <v>61</v>
      </c>
      <c r="Q531" t="s">
        <v>27</v>
      </c>
      <c r="R531" t="s">
        <v>1682</v>
      </c>
      <c r="S531" s="7">
        <f>S532</f>
        <v>28.654320859999999</v>
      </c>
      <c r="T531" s="7">
        <f t="shared" ref="T531:AI531" si="125">T532</f>
        <v>0.195455763</v>
      </c>
      <c r="U531" s="7">
        <f t="shared" si="125"/>
        <v>257.86299120000001</v>
      </c>
      <c r="V531" s="7">
        <f t="shared" si="125"/>
        <v>11.45116859</v>
      </c>
      <c r="W531" s="7">
        <f t="shared" si="125"/>
        <v>3.5493617249999998</v>
      </c>
      <c r="X531" s="7">
        <f t="shared" si="125"/>
        <v>0.35056841100000002</v>
      </c>
      <c r="Y531" s="7">
        <f t="shared" si="125"/>
        <v>16.142227630000001</v>
      </c>
      <c r="Z531" s="7">
        <f t="shared" si="125"/>
        <v>9.4374690260000005</v>
      </c>
      <c r="AA531" s="7">
        <f t="shared" si="125"/>
        <v>15</v>
      </c>
      <c r="AB531" s="7" t="str">
        <f t="shared" si="125"/>
        <v>Demersal</v>
      </c>
      <c r="AC531" s="7" t="str">
        <f t="shared" si="125"/>
        <v>Moustache sculpin</v>
      </c>
      <c r="AD531" s="7" t="str">
        <f t="shared" si="125"/>
        <v>Demersal</v>
      </c>
      <c r="AE531" s="7" t="str">
        <f t="shared" si="125"/>
        <v>Demersal</v>
      </c>
      <c r="AF531" s="7" t="str">
        <f t="shared" si="125"/>
        <v>Scorpaeniformes</v>
      </c>
      <c r="AG531" s="7" t="str">
        <f t="shared" si="125"/>
        <v>Scorpaeniformes</v>
      </c>
      <c r="AH531" s="7" t="str">
        <f t="shared" si="125"/>
        <v>Demersal</v>
      </c>
      <c r="AI531" s="7">
        <f t="shared" si="125"/>
        <v>15</v>
      </c>
    </row>
    <row r="532" spans="1:35" hidden="1" x14ac:dyDescent="0.25">
      <c r="A532">
        <v>127205</v>
      </c>
      <c r="B532" t="s">
        <v>1614</v>
      </c>
      <c r="C532" t="s">
        <v>1615</v>
      </c>
      <c r="D532" t="s">
        <v>19</v>
      </c>
      <c r="E532" t="s">
        <v>20</v>
      </c>
      <c r="F532" t="s">
        <v>21</v>
      </c>
      <c r="G532" t="s">
        <v>52</v>
      </c>
      <c r="H532" t="s">
        <v>179</v>
      </c>
      <c r="I532" t="s">
        <v>1612</v>
      </c>
      <c r="J532" t="s">
        <v>33</v>
      </c>
      <c r="K532" t="s">
        <v>1616</v>
      </c>
      <c r="L532">
        <v>20</v>
      </c>
      <c r="M532">
        <v>1.45</v>
      </c>
      <c r="N532">
        <v>0.02</v>
      </c>
      <c r="O532">
        <v>2.74</v>
      </c>
      <c r="P532" t="s">
        <v>56</v>
      </c>
      <c r="Q532" t="s">
        <v>27</v>
      </c>
      <c r="R532" t="s">
        <v>1682</v>
      </c>
      <c r="S532" s="1">
        <f>VLOOKUP($B532,traits_by_species_Mar2019!$A$2:$T$437,5,FALSE)</f>
        <v>28.654320859999999</v>
      </c>
      <c r="T532" s="1">
        <f>VLOOKUP($B532,traits_by_species_Mar2019!$A$2:$T$437,6,FALSE)</f>
        <v>0.195455763</v>
      </c>
      <c r="U532" s="1">
        <f>VLOOKUP($B532,traits_by_species_Mar2019!$A$2:$T$437,7,FALSE)</f>
        <v>257.86299120000001</v>
      </c>
      <c r="V532" s="1">
        <f>VLOOKUP($B532,traits_by_species_Mar2019!$A$2:$T$437,8,FALSE)</f>
        <v>11.45116859</v>
      </c>
      <c r="W532" s="1">
        <f>VLOOKUP($B532,traits_by_species_Mar2019!$A$2:$T$437,9,FALSE)</f>
        <v>3.5493617249999998</v>
      </c>
      <c r="X532" s="1">
        <f>VLOOKUP($B532,traits_by_species_Mar2019!$A$2:$T$437,10,FALSE)</f>
        <v>0.35056841100000002</v>
      </c>
      <c r="Y532" s="1">
        <f>VLOOKUP($B532,traits_by_species_Mar2019!$A$2:$T$437,11,FALSE)</f>
        <v>16.142227630000001</v>
      </c>
      <c r="Z532" s="1">
        <f>VLOOKUP($B532,traits_by_species_Mar2019!$A$2:$T$437,12,FALSE)</f>
        <v>9.4374690260000005</v>
      </c>
      <c r="AA532" s="3">
        <f>VLOOKUP($B532,traits_by_species_Mar2019!$A$2:$T$437,13,FALSE)</f>
        <v>15</v>
      </c>
      <c r="AB532" s="1" t="str">
        <f>VLOOKUP($B532,traits_by_species_Mar2019!$A$2:$T$437,14,FALSE)</f>
        <v>Demersal</v>
      </c>
      <c r="AC532" s="1" t="str">
        <f>VLOOKUP($B532,traits_by_species_Mar2019!$A$2:$T$437,15,FALSE)</f>
        <v>Moustache sculpin</v>
      </c>
      <c r="AD532" s="1" t="str">
        <f>VLOOKUP($B532,traits_by_species_Mar2019!$A$2:$T$437,16,FALSE)</f>
        <v>Demersal</v>
      </c>
      <c r="AE532" s="1" t="str">
        <f>VLOOKUP($B532,traits_by_species_Mar2019!$A$2:$T$437,17,FALSE)</f>
        <v>Demersal</v>
      </c>
      <c r="AF532" s="1" t="str">
        <f>VLOOKUP($B532,traits_by_species_Mar2019!$A$2:$T$437,18,FALSE)</f>
        <v>Scorpaeniformes</v>
      </c>
      <c r="AG532" s="1" t="str">
        <f>VLOOKUP($B532,traits_by_species_Mar2019!$A$2:$T$437,19,FALSE)</f>
        <v>Scorpaeniformes</v>
      </c>
      <c r="AH532" s="1" t="str">
        <f>VLOOKUP($B532,traits_by_species_Mar2019!$A$2:$T$437,20,FALSE)</f>
        <v>Demersal</v>
      </c>
      <c r="AI532" s="1">
        <f>IF(ISNA(VLOOKUP($B532,traits_by_species_Mar2019!$A$2:$T$437,13,FALSE)),L532,VLOOKUP($B532,traits_by_species_Mar2019!$A$2:$T$437,13,FALSE))</f>
        <v>15</v>
      </c>
    </row>
    <row r="533" spans="1:35" hidden="1" x14ac:dyDescent="0.25">
      <c r="A533">
        <v>126444</v>
      </c>
      <c r="B533" t="s">
        <v>1617</v>
      </c>
      <c r="C533" t="s">
        <v>1618</v>
      </c>
      <c r="D533" t="s">
        <v>19</v>
      </c>
      <c r="E533" t="s">
        <v>20</v>
      </c>
      <c r="F533" t="s">
        <v>21</v>
      </c>
      <c r="G533" t="s">
        <v>268</v>
      </c>
      <c r="H533" t="s">
        <v>644</v>
      </c>
      <c r="I533" t="s">
        <v>1619</v>
      </c>
      <c r="J533" t="s">
        <v>33</v>
      </c>
      <c r="K533" t="s">
        <v>1620</v>
      </c>
      <c r="L533">
        <v>35</v>
      </c>
      <c r="M533">
        <v>2.2000000000000002</v>
      </c>
      <c r="N533">
        <v>4.4000000000000003E-3</v>
      </c>
      <c r="O533">
        <v>3.21</v>
      </c>
      <c r="P533" t="s">
        <v>56</v>
      </c>
      <c r="Q533" t="s">
        <v>27</v>
      </c>
      <c r="R533" t="s">
        <v>1682</v>
      </c>
      <c r="S533" s="1">
        <f>VLOOKUP($B533,traits_by_species_Mar2019!$A$2:$T$437,5,FALSE)</f>
        <v>21.95839664</v>
      </c>
      <c r="T533" s="1">
        <f>VLOOKUP($B533,traits_by_species_Mar2019!$A$2:$T$437,6,FALSE)</f>
        <v>0.51434697900000004</v>
      </c>
      <c r="U533" s="1">
        <f>VLOOKUP($B533,traits_by_species_Mar2019!$A$2:$T$437,7,FALSE)</f>
        <v>68.350789329999998</v>
      </c>
      <c r="V533" s="1">
        <f>VLOOKUP($B533,traits_by_species_Mar2019!$A$2:$T$437,8,FALSE)</f>
        <v>4.8747085840000004</v>
      </c>
      <c r="W533" s="1">
        <f>VLOOKUP($B533,traits_by_species_Mar2019!$A$2:$T$437,9,FALSE)</f>
        <v>1.478824669</v>
      </c>
      <c r="X533" s="1">
        <f>VLOOKUP($B533,traits_by_species_Mar2019!$A$2:$T$437,10,FALSE)</f>
        <v>1.042197789</v>
      </c>
      <c r="Y533" s="1">
        <f>VLOOKUP($B533,traits_by_species_Mar2019!$A$2:$T$437,11,FALSE)</f>
        <v>14.016891190000001</v>
      </c>
      <c r="Z533" s="1">
        <f>VLOOKUP($B533,traits_by_species_Mar2019!$A$2:$T$437,12,FALSE)</f>
        <v>8.9088015009999992</v>
      </c>
      <c r="AA533" s="3">
        <f>VLOOKUP($B533,traits_by_species_Mar2019!$A$2:$T$437,13,FALSE)</f>
        <v>32</v>
      </c>
      <c r="AB533" s="1" t="str">
        <f>VLOOKUP($B533,traits_by_species_Mar2019!$A$2:$T$437,14,FALSE)</f>
        <v>Benthopelagic</v>
      </c>
      <c r="AC533" s="1" t="str">
        <f>VLOOKUP($B533,traits_by_species_Mar2019!$A$2:$T$437,15,FALSE)</f>
        <v>Norway pout</v>
      </c>
      <c r="AD533" s="1" t="str">
        <f>VLOOKUP($B533,traits_by_species_Mar2019!$A$2:$T$437,16,FALSE)</f>
        <v>Demersal</v>
      </c>
      <c r="AE533" s="1" t="str">
        <f>VLOOKUP($B533,traits_by_species_Mar2019!$A$2:$T$437,17,FALSE)</f>
        <v>Demersal</v>
      </c>
      <c r="AF533" s="1" t="str">
        <f>VLOOKUP($B533,traits_by_species_Mar2019!$A$2:$T$437,18,FALSE)</f>
        <v>Gadiformes</v>
      </c>
      <c r="AG533" s="1" t="str">
        <f>VLOOKUP($B533,traits_by_species_Mar2019!$A$2:$T$437,19,FALSE)</f>
        <v>Gadiformes</v>
      </c>
      <c r="AH533" s="1" t="str">
        <f>VLOOKUP($B533,traits_by_species_Mar2019!$A$2:$T$437,20,FALSE)</f>
        <v>Demersal</v>
      </c>
      <c r="AI533" s="1">
        <f>IF(ISNA(VLOOKUP($B533,traits_by_species_Mar2019!$A$2:$T$437,13,FALSE)),L533,VLOOKUP($B533,traits_by_species_Mar2019!$A$2:$T$437,13,FALSE))</f>
        <v>32</v>
      </c>
    </row>
    <row r="534" spans="1:35" hidden="1" x14ac:dyDescent="0.25">
      <c r="A534">
        <v>126445</v>
      </c>
      <c r="B534" t="s">
        <v>1621</v>
      </c>
      <c r="C534" t="s">
        <v>51</v>
      </c>
      <c r="D534" t="s">
        <v>19</v>
      </c>
      <c r="E534" t="s">
        <v>20</v>
      </c>
      <c r="F534" t="s">
        <v>21</v>
      </c>
      <c r="G534" t="s">
        <v>268</v>
      </c>
      <c r="H534" t="s">
        <v>644</v>
      </c>
      <c r="I534" t="s">
        <v>1619</v>
      </c>
      <c r="J534" t="s">
        <v>33</v>
      </c>
      <c r="K534" t="s">
        <v>1622</v>
      </c>
      <c r="L534">
        <v>46</v>
      </c>
      <c r="M534">
        <v>1.2</v>
      </c>
      <c r="N534">
        <v>7.9000000000000008E-3</v>
      </c>
      <c r="O534">
        <v>3.15</v>
      </c>
      <c r="P534" t="s">
        <v>35</v>
      </c>
      <c r="Q534" t="s">
        <v>27</v>
      </c>
      <c r="R534" t="s">
        <v>1682</v>
      </c>
      <c r="S534" s="1">
        <f>VLOOKUP($B534,traits_by_species_Mar2019!$A$2:$T$437,5,FALSE)</f>
        <v>39.557170630000002</v>
      </c>
      <c r="T534" s="1">
        <f>VLOOKUP($B534,traits_by_species_Mar2019!$A$2:$T$437,6,FALSE)</f>
        <v>0.355656519</v>
      </c>
      <c r="U534" s="1">
        <f>VLOOKUP($B534,traits_by_species_Mar2019!$A$2:$T$437,7,FALSE)</f>
        <v>782.51286289999996</v>
      </c>
      <c r="V534" s="1">
        <f>VLOOKUP($B534,traits_by_species_Mar2019!$A$2:$T$437,8,FALSE)</f>
        <v>5.4442251539999997</v>
      </c>
      <c r="W534" s="1">
        <f>VLOOKUP($B534,traits_by_species_Mar2019!$A$2:$T$437,9,FALSE)</f>
        <v>1.4926980830000001</v>
      </c>
      <c r="X534" s="1">
        <f>VLOOKUP($B534,traits_by_species_Mar2019!$A$2:$T$437,10,FALSE)</f>
        <v>0.80012570999999999</v>
      </c>
      <c r="Y534" s="1">
        <f>VLOOKUP($B534,traits_by_species_Mar2019!$A$2:$T$437,11,FALSE)</f>
        <v>20.06086247</v>
      </c>
      <c r="Z534" s="1">
        <f>VLOOKUP($B534,traits_by_species_Mar2019!$A$2:$T$437,12,FALSE)</f>
        <v>17.439252369999998</v>
      </c>
      <c r="AA534" s="3">
        <f>VLOOKUP($B534,traits_by_species_Mar2019!$A$2:$T$437,13,FALSE)</f>
        <v>48</v>
      </c>
      <c r="AB534" s="1" t="str">
        <f>VLOOKUP($B534,traits_by_species_Mar2019!$A$2:$T$437,14,FALSE)</f>
        <v>Benthopelagic</v>
      </c>
      <c r="AC534" s="1" t="str">
        <f>VLOOKUP($B534,traits_by_species_Mar2019!$A$2:$T$437,15,FALSE)</f>
        <v>Bib</v>
      </c>
      <c r="AD534" s="1" t="str">
        <f>VLOOKUP($B534,traits_by_species_Mar2019!$A$2:$T$437,16,FALSE)</f>
        <v>Demersal</v>
      </c>
      <c r="AE534" s="1" t="str">
        <f>VLOOKUP($B534,traits_by_species_Mar2019!$A$2:$T$437,17,FALSE)</f>
        <v>Demersal</v>
      </c>
      <c r="AF534" s="1" t="str">
        <f>VLOOKUP($B534,traits_by_species_Mar2019!$A$2:$T$437,18,FALSE)</f>
        <v>Gadiformes</v>
      </c>
      <c r="AG534" s="1" t="str">
        <f>VLOOKUP($B534,traits_by_species_Mar2019!$A$2:$T$437,19,FALSE)</f>
        <v>Gadiformes</v>
      </c>
      <c r="AH534" s="1" t="str">
        <f>VLOOKUP($B534,traits_by_species_Mar2019!$A$2:$T$437,20,FALSE)</f>
        <v>Demersal</v>
      </c>
      <c r="AI534" s="1">
        <f>IF(ISNA(VLOOKUP($B534,traits_by_species_Mar2019!$A$2:$T$437,13,FALSE)),L534,VLOOKUP($B534,traits_by_species_Mar2019!$A$2:$T$437,13,FALSE))</f>
        <v>48</v>
      </c>
    </row>
    <row r="535" spans="1:35" hidden="1" x14ac:dyDescent="0.25">
      <c r="A535">
        <v>126446</v>
      </c>
      <c r="B535" t="s">
        <v>1623</v>
      </c>
      <c r="C535" t="s">
        <v>51</v>
      </c>
      <c r="D535" t="s">
        <v>19</v>
      </c>
      <c r="E535" t="s">
        <v>20</v>
      </c>
      <c r="F535" t="s">
        <v>21</v>
      </c>
      <c r="G535" t="s">
        <v>268</v>
      </c>
      <c r="H535" t="s">
        <v>644</v>
      </c>
      <c r="I535" t="s">
        <v>1619</v>
      </c>
      <c r="J535" t="s">
        <v>33</v>
      </c>
      <c r="K535" t="s">
        <v>1624</v>
      </c>
      <c r="L535">
        <v>40</v>
      </c>
      <c r="M535">
        <v>2.2999999999999998</v>
      </c>
      <c r="N535">
        <v>7.1999999999999998E-3</v>
      </c>
      <c r="O535">
        <v>3.13</v>
      </c>
      <c r="P535" t="s">
        <v>35</v>
      </c>
      <c r="Q535" t="s">
        <v>27</v>
      </c>
      <c r="R535" t="s">
        <v>1682</v>
      </c>
      <c r="S535" s="1">
        <f>VLOOKUP($B535,traits_by_species_Mar2019!$A$2:$T$437,5,FALSE)</f>
        <v>24.05497295</v>
      </c>
      <c r="T535" s="1">
        <f>VLOOKUP($B535,traits_by_species_Mar2019!$A$2:$T$437,6,FALSE)</f>
        <v>0.40566879</v>
      </c>
      <c r="U535" s="1">
        <f>VLOOKUP($B535,traits_by_species_Mar2019!$A$2:$T$437,7,FALSE)</f>
        <v>135.95889</v>
      </c>
      <c r="V535" s="1">
        <f>VLOOKUP($B535,traits_by_species_Mar2019!$A$2:$T$437,8,FALSE)</f>
        <v>5.2737598209999996</v>
      </c>
      <c r="W535" s="1">
        <f>VLOOKUP($B535,traits_by_species_Mar2019!$A$2:$T$437,9,FALSE)</f>
        <v>1.5096991790000001</v>
      </c>
      <c r="X535" s="1">
        <f>VLOOKUP($B535,traits_by_species_Mar2019!$A$2:$T$437,10,FALSE)</f>
        <v>0.943291769</v>
      </c>
      <c r="Y535" s="1">
        <f>VLOOKUP($B535,traits_by_species_Mar2019!$A$2:$T$437,11,FALSE)</f>
        <v>13.626792200000001</v>
      </c>
      <c r="Z535" s="1">
        <f>VLOOKUP($B535,traits_by_species_Mar2019!$A$2:$T$437,12,FALSE)</f>
        <v>12.66786737</v>
      </c>
      <c r="AA535" s="3">
        <f>VLOOKUP($B535,traits_by_species_Mar2019!$A$2:$T$437,13,FALSE)</f>
        <v>33</v>
      </c>
      <c r="AB535" s="1" t="str">
        <f>VLOOKUP($B535,traits_by_species_Mar2019!$A$2:$T$437,14,FALSE)</f>
        <v>Benthopelagic</v>
      </c>
      <c r="AC535" s="1" t="str">
        <f>VLOOKUP($B535,traits_by_species_Mar2019!$A$2:$T$437,15,FALSE)</f>
        <v>Poor cod</v>
      </c>
      <c r="AD535" s="1" t="str">
        <f>VLOOKUP($B535,traits_by_species_Mar2019!$A$2:$T$437,16,FALSE)</f>
        <v>Demersal</v>
      </c>
      <c r="AE535" s="1" t="str">
        <f>VLOOKUP($B535,traits_by_species_Mar2019!$A$2:$T$437,17,FALSE)</f>
        <v>Demersal</v>
      </c>
      <c r="AF535" s="1" t="str">
        <f>VLOOKUP($B535,traits_by_species_Mar2019!$A$2:$T$437,18,FALSE)</f>
        <v>Gadiformes</v>
      </c>
      <c r="AG535" s="1" t="str">
        <f>VLOOKUP($B535,traits_by_species_Mar2019!$A$2:$T$437,19,FALSE)</f>
        <v>Gadiformes</v>
      </c>
      <c r="AH535" s="1" t="str">
        <f>VLOOKUP($B535,traits_by_species_Mar2019!$A$2:$T$437,20,FALSE)</f>
        <v>Demersal</v>
      </c>
      <c r="AI535" s="1">
        <f>IF(ISNA(VLOOKUP($B535,traits_by_species_Mar2019!$A$2:$T$437,13,FALSE)),L535,VLOOKUP($B535,traits_by_species_Mar2019!$A$2:$T$437,13,FALSE))</f>
        <v>33</v>
      </c>
    </row>
    <row r="536" spans="1:35" hidden="1" x14ac:dyDescent="0.25">
      <c r="A536">
        <v>127011</v>
      </c>
      <c r="B536" t="s">
        <v>1625</v>
      </c>
      <c r="C536" t="s">
        <v>1168</v>
      </c>
      <c r="D536" t="s">
        <v>19</v>
      </c>
      <c r="E536" t="s">
        <v>20</v>
      </c>
      <c r="F536" t="s">
        <v>21</v>
      </c>
      <c r="G536" t="s">
        <v>30</v>
      </c>
      <c r="H536" t="s">
        <v>158</v>
      </c>
      <c r="I536" t="s">
        <v>1626</v>
      </c>
      <c r="J536" t="s">
        <v>33</v>
      </c>
      <c r="K536" t="s">
        <v>1627</v>
      </c>
      <c r="L536">
        <v>80</v>
      </c>
      <c r="M536">
        <v>2.08</v>
      </c>
      <c r="N536">
        <v>8.6E-3</v>
      </c>
      <c r="O536">
        <v>3.1230000000000002</v>
      </c>
      <c r="P536" t="s">
        <v>35</v>
      </c>
      <c r="Q536" t="s">
        <v>27</v>
      </c>
      <c r="R536" t="s">
        <v>1682</v>
      </c>
      <c r="S536" s="1">
        <f>VLOOKUP($B536,traits_by_species_Mar2019!$A$2:$T$437,5,FALSE)</f>
        <v>57.018428540000002</v>
      </c>
      <c r="T536" s="1">
        <f>VLOOKUP($B536,traits_by_species_Mar2019!$A$2:$T$437,6,FALSE)</f>
        <v>0.27985349300000001</v>
      </c>
      <c r="U536" s="1">
        <f>VLOOKUP($B536,traits_by_species_Mar2019!$A$2:$T$437,7,FALSE)</f>
        <v>1668.268558</v>
      </c>
      <c r="V536" s="1">
        <f>VLOOKUP($B536,traits_by_species_Mar2019!$A$2:$T$437,8,FALSE)</f>
        <v>11.13267426</v>
      </c>
      <c r="W536" s="1">
        <f>VLOOKUP($B536,traits_by_species_Mar2019!$A$2:$T$437,9,FALSE)</f>
        <v>2.8450061</v>
      </c>
      <c r="X536" s="1">
        <f>VLOOKUP($B536,traits_by_species_Mar2019!$A$2:$T$437,10,FALSE)</f>
        <v>0.46288042899999998</v>
      </c>
      <c r="Y536" s="1">
        <f>VLOOKUP($B536,traits_by_species_Mar2019!$A$2:$T$437,11,FALSE)</f>
        <v>30.88716453</v>
      </c>
      <c r="Z536" s="1">
        <f>VLOOKUP($B536,traits_by_species_Mar2019!$A$2:$T$437,12,FALSE)</f>
        <v>16.913696909999999</v>
      </c>
      <c r="AA536" s="3">
        <f>VLOOKUP($B536,traits_by_species_Mar2019!$A$2:$T$437,13,FALSE)</f>
        <v>47</v>
      </c>
      <c r="AB536" s="1" t="str">
        <f>VLOOKUP($B536,traits_by_species_Mar2019!$A$2:$T$437,14,FALSE)</f>
        <v>Demersal</v>
      </c>
      <c r="AC536" s="1" t="str">
        <f>VLOOKUP($B536,traits_by_species_Mar2019!$A$2:$T$437,15,FALSE)</f>
        <v>Canary drum</v>
      </c>
      <c r="AD536" s="1">
        <f>VLOOKUP($B536,traits_by_species_Mar2019!$A$2:$T$437,16,FALSE)</f>
        <v>0</v>
      </c>
      <c r="AE536" s="1" t="str">
        <f>VLOOKUP($B536,traits_by_species_Mar2019!$A$2:$T$437,17,FALSE)</f>
        <v>Demersal</v>
      </c>
      <c r="AF536" s="1" t="str">
        <f>VLOOKUP($B536,traits_by_species_Mar2019!$A$2:$T$437,18,FALSE)</f>
        <v>Perciformes</v>
      </c>
      <c r="AG536" s="1" t="str">
        <f>VLOOKUP($B536,traits_by_species_Mar2019!$A$2:$T$437,19,FALSE)</f>
        <v>Other</v>
      </c>
      <c r="AH536" s="1" t="str">
        <f>VLOOKUP($B536,traits_by_species_Mar2019!$A$2:$T$437,20,FALSE)</f>
        <v>Demersal</v>
      </c>
      <c r="AI536" s="1">
        <f>IF(ISNA(VLOOKUP($B536,traits_by_species_Mar2019!$A$2:$T$437,13,FALSE)),L536,VLOOKUP($B536,traits_by_species_Mar2019!$A$2:$T$437,13,FALSE))</f>
        <v>47</v>
      </c>
    </row>
    <row r="537" spans="1:35" hidden="1" x14ac:dyDescent="0.25">
      <c r="A537">
        <v>127012</v>
      </c>
      <c r="B537" t="s">
        <v>1628</v>
      </c>
      <c r="C537" t="s">
        <v>51</v>
      </c>
      <c r="D537" t="s">
        <v>19</v>
      </c>
      <c r="E537" t="s">
        <v>20</v>
      </c>
      <c r="F537" t="s">
        <v>21</v>
      </c>
      <c r="G537" t="s">
        <v>30</v>
      </c>
      <c r="H537" t="s">
        <v>158</v>
      </c>
      <c r="I537" t="s">
        <v>1626</v>
      </c>
      <c r="J537" t="s">
        <v>33</v>
      </c>
      <c r="K537" t="s">
        <v>1629</v>
      </c>
      <c r="L537">
        <v>73</v>
      </c>
      <c r="M537">
        <v>2.2400000000000002</v>
      </c>
      <c r="N537">
        <v>1.17E-2</v>
      </c>
      <c r="O537">
        <v>3.02</v>
      </c>
      <c r="P537" t="s">
        <v>35</v>
      </c>
      <c r="Q537" t="s">
        <v>27</v>
      </c>
      <c r="R537" t="s">
        <v>1682</v>
      </c>
      <c r="S537" s="1">
        <f>VLOOKUP($B537,traits_by_species_Mar2019!$A$2:$T$437,5,FALSE)</f>
        <v>65.877403439999995</v>
      </c>
      <c r="T537" s="1">
        <f>VLOOKUP($B537,traits_by_species_Mar2019!$A$2:$T$437,6,FALSE)</f>
        <v>0.33526714800000001</v>
      </c>
      <c r="U537" s="1">
        <f>VLOOKUP($B537,traits_by_species_Mar2019!$A$2:$T$437,7,FALSE)</f>
        <v>2471.670631</v>
      </c>
      <c r="V537" s="1">
        <f>VLOOKUP($B537,traits_by_species_Mar2019!$A$2:$T$437,8,FALSE)</f>
        <v>9.9137217720000006</v>
      </c>
      <c r="W537" s="1">
        <f>VLOOKUP($B537,traits_by_species_Mar2019!$A$2:$T$437,9,FALSE)</f>
        <v>2.5059196400000001</v>
      </c>
      <c r="X537" s="1">
        <f>VLOOKUP($B537,traits_by_species_Mar2019!$A$2:$T$437,10,FALSE)</f>
        <v>0.53650155700000002</v>
      </c>
      <c r="Y537" s="1">
        <f>VLOOKUP($B537,traits_by_species_Mar2019!$A$2:$T$437,11,FALSE)</f>
        <v>35.20494411</v>
      </c>
      <c r="Z537" s="1">
        <f>VLOOKUP($B537,traits_by_species_Mar2019!$A$2:$T$437,12,FALSE)</f>
        <v>19.439437120000001</v>
      </c>
      <c r="AA537" s="3">
        <f>VLOOKUP($B537,traits_by_species_Mar2019!$A$2:$T$437,13,FALSE)</f>
        <v>43</v>
      </c>
      <c r="AB537" s="1" t="str">
        <f>VLOOKUP($B537,traits_by_species_Mar2019!$A$2:$T$437,14,FALSE)</f>
        <v>Demersal</v>
      </c>
      <c r="AC537" s="1" t="str">
        <f>VLOOKUP($B537,traits_by_species_Mar2019!$A$2:$T$437,15,FALSE)</f>
        <v>Shi drum</v>
      </c>
      <c r="AD537" s="1">
        <f>VLOOKUP($B537,traits_by_species_Mar2019!$A$2:$T$437,16,FALSE)</f>
        <v>0</v>
      </c>
      <c r="AE537" s="1" t="str">
        <f>VLOOKUP($B537,traits_by_species_Mar2019!$A$2:$T$437,17,FALSE)</f>
        <v>Demersal</v>
      </c>
      <c r="AF537" s="1" t="str">
        <f>VLOOKUP($B537,traits_by_species_Mar2019!$A$2:$T$437,18,FALSE)</f>
        <v>Perciformes</v>
      </c>
      <c r="AG537" s="1" t="str">
        <f>VLOOKUP($B537,traits_by_species_Mar2019!$A$2:$T$437,19,FALSE)</f>
        <v>Other</v>
      </c>
      <c r="AH537" s="1" t="str">
        <f>VLOOKUP($B537,traits_by_species_Mar2019!$A$2:$T$437,20,FALSE)</f>
        <v>Demersal</v>
      </c>
      <c r="AI537" s="1">
        <f>IF(ISNA(VLOOKUP($B537,traits_by_species_Mar2019!$A$2:$T$437,13,FALSE)),L537,VLOOKUP($B537,traits_by_species_Mar2019!$A$2:$T$437,13,FALSE))</f>
        <v>43</v>
      </c>
    </row>
    <row r="538" spans="1:35" hidden="1" x14ac:dyDescent="0.25">
      <c r="A538">
        <v>127013</v>
      </c>
      <c r="B538" t="s">
        <v>1630</v>
      </c>
      <c r="C538" t="s">
        <v>1168</v>
      </c>
      <c r="D538" t="s">
        <v>19</v>
      </c>
      <c r="E538" t="s">
        <v>20</v>
      </c>
      <c r="F538" t="s">
        <v>21</v>
      </c>
      <c r="G538" t="s">
        <v>30</v>
      </c>
      <c r="H538" t="s">
        <v>158</v>
      </c>
      <c r="I538" t="s">
        <v>1626</v>
      </c>
      <c r="J538" t="s">
        <v>33</v>
      </c>
      <c r="K538" t="s">
        <v>1631</v>
      </c>
      <c r="L538">
        <v>100</v>
      </c>
      <c r="M538">
        <v>2.2000000000000002</v>
      </c>
      <c r="N538">
        <v>8.9099999999999995E-3</v>
      </c>
      <c r="O538">
        <v>3.09</v>
      </c>
      <c r="P538" t="s">
        <v>1405</v>
      </c>
      <c r="Q538" t="s">
        <v>27</v>
      </c>
      <c r="R538" t="s">
        <v>1682</v>
      </c>
      <c r="S538" s="1">
        <f>VLOOKUP($B538,traits_by_species_Mar2019!$A$2:$T$437,5,FALSE)</f>
        <v>73.634486120000005</v>
      </c>
      <c r="T538" s="1">
        <f>VLOOKUP($B538,traits_by_species_Mar2019!$A$2:$T$437,6,FALSE)</f>
        <v>0.296008412</v>
      </c>
      <c r="U538" s="1">
        <f>VLOOKUP($B538,traits_by_species_Mar2019!$A$2:$T$437,7,FALSE)</f>
        <v>3527.6555330000001</v>
      </c>
      <c r="V538" s="1">
        <f>VLOOKUP($B538,traits_by_species_Mar2019!$A$2:$T$437,8,FALSE)</f>
        <v>10.935794489999999</v>
      </c>
      <c r="W538" s="1">
        <f>VLOOKUP($B538,traits_by_species_Mar2019!$A$2:$T$437,9,FALSE)</f>
        <v>2.7809912940000001</v>
      </c>
      <c r="X538" s="1">
        <f>VLOOKUP($B538,traits_by_species_Mar2019!$A$2:$T$437,10,FALSE)</f>
        <v>0.48255273700000001</v>
      </c>
      <c r="Y538" s="1">
        <f>VLOOKUP($B538,traits_by_species_Mar2019!$A$2:$T$437,11,FALSE)</f>
        <v>38.684146859999998</v>
      </c>
      <c r="Z538" s="1">
        <f>VLOOKUP($B538,traits_by_species_Mar2019!$A$2:$T$437,12,FALSE)</f>
        <v>19.752651839999999</v>
      </c>
      <c r="AA538" s="3">
        <f>VLOOKUP($B538,traits_by_species_Mar2019!$A$2:$T$437,13,FALSE)</f>
        <v>25</v>
      </c>
      <c r="AB538" s="1" t="str">
        <f>VLOOKUP($B538,traits_by_species_Mar2019!$A$2:$T$437,14,FALSE)</f>
        <v>Demersal</v>
      </c>
      <c r="AC538" s="1" t="str">
        <f>VLOOKUP($B538,traits_by_species_Mar2019!$A$2:$T$437,15,FALSE)</f>
        <v>Fusca drum</v>
      </c>
      <c r="AD538" s="1">
        <f>VLOOKUP($B538,traits_by_species_Mar2019!$A$2:$T$437,16,FALSE)</f>
        <v>0</v>
      </c>
      <c r="AE538" s="1" t="str">
        <f>VLOOKUP($B538,traits_by_species_Mar2019!$A$2:$T$437,17,FALSE)</f>
        <v>Demersal</v>
      </c>
      <c r="AF538" s="1" t="str">
        <f>VLOOKUP($B538,traits_by_species_Mar2019!$A$2:$T$437,18,FALSE)</f>
        <v>Perciformes</v>
      </c>
      <c r="AG538" s="1" t="str">
        <f>VLOOKUP($B538,traits_by_species_Mar2019!$A$2:$T$437,19,FALSE)</f>
        <v>Other</v>
      </c>
      <c r="AH538" s="1" t="str">
        <f>VLOOKUP($B538,traits_by_species_Mar2019!$A$2:$T$437,20,FALSE)</f>
        <v>Demersal</v>
      </c>
      <c r="AI538" s="1">
        <f>IF(ISNA(VLOOKUP($B538,traits_by_species_Mar2019!$A$2:$T$437,13,FALSE)),L538,VLOOKUP($B538,traits_by_species_Mar2019!$A$2:$T$437,13,FALSE))</f>
        <v>25</v>
      </c>
    </row>
    <row r="539" spans="1:35" hidden="1" x14ac:dyDescent="0.25">
      <c r="A539">
        <v>127093</v>
      </c>
      <c r="B539" t="s">
        <v>1632</v>
      </c>
      <c r="C539" t="s">
        <v>37</v>
      </c>
      <c r="D539" t="s">
        <v>19</v>
      </c>
      <c r="E539" t="s">
        <v>20</v>
      </c>
      <c r="F539" t="s">
        <v>21</v>
      </c>
      <c r="G539" t="s">
        <v>30</v>
      </c>
      <c r="H539" t="s">
        <v>1633</v>
      </c>
      <c r="I539" t="s">
        <v>1634</v>
      </c>
      <c r="J539" t="s">
        <v>33</v>
      </c>
      <c r="K539" t="s">
        <v>1635</v>
      </c>
      <c r="L539">
        <v>40</v>
      </c>
      <c r="M539">
        <v>1.92</v>
      </c>
      <c r="N539">
        <v>1.26E-2</v>
      </c>
      <c r="O539">
        <v>3.08</v>
      </c>
      <c r="P539" t="s">
        <v>35</v>
      </c>
      <c r="Q539" t="s">
        <v>27</v>
      </c>
      <c r="R539" t="s">
        <v>1682</v>
      </c>
      <c r="S539" s="1">
        <f>VLOOKUP($B539,traits_by_species_Mar2019!$A$2:$T$437,5,FALSE)</f>
        <v>33.339599309999997</v>
      </c>
      <c r="T539" s="1">
        <f>VLOOKUP($B539,traits_by_species_Mar2019!$A$2:$T$437,6,FALSE)</f>
        <v>0.25739957899999999</v>
      </c>
      <c r="U539" s="1">
        <f>VLOOKUP($B539,traits_by_species_Mar2019!$A$2:$T$437,7,FALSE)</f>
        <v>617.7479343</v>
      </c>
      <c r="V539" s="1">
        <f>VLOOKUP($B539,traits_by_species_Mar2019!$A$2:$T$437,8,FALSE)</f>
        <v>5.801246398</v>
      </c>
      <c r="W539" s="1">
        <f>VLOOKUP($B539,traits_by_species_Mar2019!$A$2:$T$437,9,FALSE)</f>
        <v>1.8070119</v>
      </c>
      <c r="X539" s="1">
        <f>VLOOKUP($B539,traits_by_species_Mar2019!$A$2:$T$437,10,FALSE)</f>
        <v>0.661223585</v>
      </c>
      <c r="Y539" s="1">
        <f>VLOOKUP($B539,traits_by_species_Mar2019!$A$2:$T$437,11,FALSE)</f>
        <v>16.009909749999998</v>
      </c>
      <c r="Z539" s="1">
        <f>VLOOKUP($B539,traits_by_species_Mar2019!$A$2:$T$437,12,FALSE)</f>
        <v>16.2039799</v>
      </c>
      <c r="AA539" s="3">
        <f>VLOOKUP($B539,traits_by_species_Mar2019!$A$2:$T$437,13,FALSE)</f>
        <v>33</v>
      </c>
      <c r="AB539" s="1" t="str">
        <f>VLOOKUP($B539,traits_by_species_Mar2019!$A$2:$T$437,14,FALSE)</f>
        <v>Demersal</v>
      </c>
      <c r="AC539" s="1" t="str">
        <f>VLOOKUP($B539,traits_by_species_Mar2019!$A$2:$T$437,15,FALSE)</f>
        <v>Stargazer</v>
      </c>
      <c r="AD539" s="1">
        <f>VLOOKUP($B539,traits_by_species_Mar2019!$A$2:$T$437,16,FALSE)</f>
        <v>0</v>
      </c>
      <c r="AE539" s="1" t="str">
        <f>VLOOKUP($B539,traits_by_species_Mar2019!$A$2:$T$437,17,FALSE)</f>
        <v>Demersal</v>
      </c>
      <c r="AF539" s="1" t="str">
        <f>VLOOKUP($B539,traits_by_species_Mar2019!$A$2:$T$437,18,FALSE)</f>
        <v>Perciformes</v>
      </c>
      <c r="AG539" s="1" t="str">
        <f>VLOOKUP($B539,traits_by_species_Mar2019!$A$2:$T$437,19,FALSE)</f>
        <v>Other</v>
      </c>
      <c r="AH539" s="1" t="str">
        <f>VLOOKUP($B539,traits_by_species_Mar2019!$A$2:$T$437,20,FALSE)</f>
        <v>Demersal</v>
      </c>
      <c r="AI539" s="1">
        <f>IF(ISNA(VLOOKUP($B539,traits_by_species_Mar2019!$A$2:$T$437,13,FALSE)),L539,VLOOKUP($B539,traits_by_species_Mar2019!$A$2:$T$437,13,FALSE))</f>
        <v>33</v>
      </c>
    </row>
    <row r="540" spans="1:35" s="8" customFormat="1" hidden="1" x14ac:dyDescent="0.25">
      <c r="A540" s="8">
        <v>126503</v>
      </c>
      <c r="B540" s="8" t="s">
        <v>1636</v>
      </c>
      <c r="C540" s="8" t="s">
        <v>169</v>
      </c>
      <c r="D540" s="8" t="s">
        <v>19</v>
      </c>
      <c r="E540" s="8" t="s">
        <v>20</v>
      </c>
      <c r="F540" s="8" t="s">
        <v>21</v>
      </c>
      <c r="G540" s="8" t="s">
        <v>268</v>
      </c>
      <c r="H540" s="8" t="s">
        <v>1215</v>
      </c>
      <c r="I540" s="8" t="s">
        <v>1637</v>
      </c>
      <c r="J540" s="8" t="s">
        <v>33</v>
      </c>
      <c r="K540" s="8" t="s">
        <v>1638</v>
      </c>
      <c r="L540" s="8">
        <v>66</v>
      </c>
      <c r="M540" s="8">
        <v>0</v>
      </c>
      <c r="N540" s="8">
        <v>1.2449999999999999E-2</v>
      </c>
      <c r="O540" s="8">
        <v>3</v>
      </c>
      <c r="P540" s="8" t="s">
        <v>35</v>
      </c>
      <c r="Q540" s="8" t="s">
        <v>27</v>
      </c>
      <c r="R540" s="8" t="s">
        <v>27</v>
      </c>
      <c r="S540" s="1" t="s">
        <v>25</v>
      </c>
      <c r="T540" s="1" t="s">
        <v>25</v>
      </c>
      <c r="U540" s="1" t="s">
        <v>25</v>
      </c>
      <c r="V540" s="1" t="s">
        <v>25</v>
      </c>
      <c r="W540" s="1" t="s">
        <v>25</v>
      </c>
      <c r="X540" s="1" t="s">
        <v>25</v>
      </c>
      <c r="Y540" s="1" t="s">
        <v>25</v>
      </c>
      <c r="Z540" s="1" t="s">
        <v>25</v>
      </c>
      <c r="AA540" s="1" t="s">
        <v>25</v>
      </c>
      <c r="AB540" s="1" t="s">
        <v>25</v>
      </c>
      <c r="AC540" s="1" t="s">
        <v>25</v>
      </c>
      <c r="AD540" s="1" t="s">
        <v>25</v>
      </c>
      <c r="AE540" s="1" t="s">
        <v>25</v>
      </c>
      <c r="AF540" s="1" t="s">
        <v>25</v>
      </c>
      <c r="AG540" s="1" t="s">
        <v>25</v>
      </c>
      <c r="AH540" s="1" t="s">
        <v>25</v>
      </c>
      <c r="AI540" s="1" t="s">
        <v>25</v>
      </c>
    </row>
    <row r="541" spans="1:35" hidden="1" x14ac:dyDescent="0.25">
      <c r="A541">
        <v>127304</v>
      </c>
      <c r="B541" t="s">
        <v>1639</v>
      </c>
      <c r="C541" t="s">
        <v>518</v>
      </c>
      <c r="D541" t="s">
        <v>19</v>
      </c>
      <c r="E541" t="s">
        <v>20</v>
      </c>
      <c r="F541" t="s">
        <v>21</v>
      </c>
      <c r="G541" t="s">
        <v>144</v>
      </c>
      <c r="H541" t="s">
        <v>1247</v>
      </c>
      <c r="I541" t="s">
        <v>1640</v>
      </c>
      <c r="J541" t="s">
        <v>33</v>
      </c>
      <c r="K541" t="s">
        <v>1641</v>
      </c>
      <c r="L541">
        <v>4.3</v>
      </c>
      <c r="M541">
        <v>1.51</v>
      </c>
      <c r="N541">
        <v>9.3299999999999998E-3</v>
      </c>
      <c r="O541">
        <v>3.09</v>
      </c>
      <c r="P541" t="s">
        <v>49</v>
      </c>
      <c r="Q541" t="s">
        <v>27</v>
      </c>
      <c r="R541" t="s">
        <v>1695</v>
      </c>
      <c r="S541" s="1">
        <f>VLOOKUP($B541,traits_by_species_Mar2019!$A$2:$T$437,5,FALSE)</f>
        <v>7.9902806030000004</v>
      </c>
      <c r="T541" s="1">
        <f>VLOOKUP($B541,traits_by_species_Mar2019!$A$2:$T$437,6,FALSE)</f>
        <v>1.6356080200000001</v>
      </c>
      <c r="U541" s="1">
        <f>VLOOKUP($B541,traits_by_species_Mar2019!$A$2:$T$437,7,FALSE)</f>
        <v>3.2161170330000002</v>
      </c>
      <c r="V541" s="1">
        <f>VLOOKUP($B541,traits_by_species_Mar2019!$A$2:$T$437,8,FALSE)</f>
        <v>1.529716887</v>
      </c>
      <c r="W541" s="1">
        <f>VLOOKUP($B541,traits_by_species_Mar2019!$A$2:$T$437,9,FALSE)</f>
        <v>0.46092253700000002</v>
      </c>
      <c r="X541" s="1">
        <f>VLOOKUP($B541,traits_by_species_Mar2019!$A$2:$T$437,10,FALSE)</f>
        <v>2.8370995880000001</v>
      </c>
      <c r="Y541" s="1">
        <f>VLOOKUP($B541,traits_by_species_Mar2019!$A$2:$T$437,11,FALSE)</f>
        <v>4.9922496179999998</v>
      </c>
      <c r="Z541" s="1">
        <f>VLOOKUP($B541,traits_by_species_Mar2019!$A$2:$T$437,12,FALSE)</f>
        <v>13.6063901</v>
      </c>
      <c r="AA541" s="3">
        <f>VLOOKUP($B541,traits_by_species_Mar2019!$A$2:$T$437,13,FALSE)</f>
        <v>6</v>
      </c>
      <c r="AB541" s="1" t="str">
        <f>VLOOKUP($B541,traits_by_species_Mar2019!$A$2:$T$437,14,FALSE)</f>
        <v>Bathypelagic</v>
      </c>
      <c r="AC541" s="1" t="str">
        <f>VLOOKUP($B541,traits_by_species_Mar2019!$A$2:$T$437,15,FALSE)</f>
        <v>Power's deep-water bristle-mouth</v>
      </c>
      <c r="AD541" s="1">
        <f>VLOOKUP($B541,traits_by_species_Mar2019!$A$2:$T$437,16,FALSE)</f>
        <v>0</v>
      </c>
      <c r="AE541" s="1" t="str">
        <f>VLOOKUP($B541,traits_by_species_Mar2019!$A$2:$T$437,17,FALSE)</f>
        <v>Demersal</v>
      </c>
      <c r="AF541" s="1" t="str">
        <f>VLOOKUP($B541,traits_by_species_Mar2019!$A$2:$T$437,18,FALSE)</f>
        <v>Stomiiformes</v>
      </c>
      <c r="AG541" s="1" t="str">
        <f>VLOOKUP($B541,traits_by_species_Mar2019!$A$2:$T$437,19,FALSE)</f>
        <v>Other</v>
      </c>
      <c r="AH541" s="1" t="str">
        <f>VLOOKUP($B541,traits_by_species_Mar2019!$A$2:$T$437,20,FALSE)</f>
        <v>Pelagic</v>
      </c>
      <c r="AI541" s="1">
        <f>IF(ISNA(VLOOKUP($B541,traits_by_species_Mar2019!$A$2:$T$437,13,FALSE)),L541,VLOOKUP($B541,traits_by_species_Mar2019!$A$2:$T$437,13,FALSE))</f>
        <v>6</v>
      </c>
    </row>
    <row r="542" spans="1:35" hidden="1" x14ac:dyDescent="0.25">
      <c r="A542">
        <v>126714</v>
      </c>
      <c r="B542" t="s">
        <v>1642</v>
      </c>
      <c r="C542" t="s">
        <v>1643</v>
      </c>
      <c r="D542" t="s">
        <v>19</v>
      </c>
      <c r="E542" t="s">
        <v>20</v>
      </c>
      <c r="F542" t="s">
        <v>21</v>
      </c>
      <c r="G542" t="s">
        <v>59</v>
      </c>
      <c r="H542" t="s">
        <v>57</v>
      </c>
      <c r="I542" t="s">
        <v>1644</v>
      </c>
      <c r="J542" t="s">
        <v>33</v>
      </c>
      <c r="K542" t="s">
        <v>1645</v>
      </c>
      <c r="L542">
        <v>31</v>
      </c>
      <c r="M542">
        <v>4.97</v>
      </c>
      <c r="N542">
        <v>6.6E-3</v>
      </c>
      <c r="O542">
        <v>3</v>
      </c>
      <c r="P542" t="s">
        <v>35</v>
      </c>
      <c r="Q542" t="s">
        <v>27</v>
      </c>
      <c r="R542" t="s">
        <v>1695</v>
      </c>
      <c r="S542" s="1">
        <f>VLOOKUP($B542,traits_by_species_Mar2019!$A$2:$T$437,5,FALSE)</f>
        <v>30.409217649999999</v>
      </c>
      <c r="T542" s="1">
        <f>VLOOKUP($B542,traits_by_species_Mar2019!$A$2:$T$437,6,FALSE)</f>
        <v>0.31693173499999999</v>
      </c>
      <c r="U542" s="1">
        <f>VLOOKUP($B542,traits_by_species_Mar2019!$A$2:$T$437,7,FALSE)</f>
        <v>227.06022110000001</v>
      </c>
      <c r="V542" s="1">
        <f>VLOOKUP($B542,traits_by_species_Mar2019!$A$2:$T$437,8,FALSE)</f>
        <v>10.43192953</v>
      </c>
      <c r="W542" s="1">
        <f>VLOOKUP($B542,traits_by_species_Mar2019!$A$2:$T$437,9,FALSE)</f>
        <v>3.4377464280000001</v>
      </c>
      <c r="X542" s="1">
        <f>VLOOKUP($B542,traits_by_species_Mar2019!$A$2:$T$437,10,FALSE)</f>
        <v>0.53422336999999998</v>
      </c>
      <c r="Y542" s="1">
        <f>VLOOKUP($B542,traits_by_species_Mar2019!$A$2:$T$437,11,FALSE)</f>
        <v>20.423018190000001</v>
      </c>
      <c r="Z542" s="1">
        <f>VLOOKUP($B542,traits_by_species_Mar2019!$A$2:$T$437,12,FALSE)</f>
        <v>11.043029150000001</v>
      </c>
      <c r="AA542" s="3">
        <f>VLOOKUP($B542,traits_by_species_Mar2019!$A$2:$T$437,13,FALSE)</f>
        <v>21</v>
      </c>
      <c r="AB542" s="1" t="str">
        <f>VLOOKUP($B542,traits_by_species_Mar2019!$A$2:$T$437,14,FALSE)</f>
        <v>Bathypelagic</v>
      </c>
      <c r="AC542" s="1" t="str">
        <f>VLOOKUP($B542,traits_by_species_Mar2019!$A$2:$T$437,15,FALSE)</f>
        <v>Bluntsnout smooth-head</v>
      </c>
      <c r="AD542" s="1">
        <f>VLOOKUP($B542,traits_by_species_Mar2019!$A$2:$T$437,16,FALSE)</f>
        <v>0</v>
      </c>
      <c r="AE542" s="1" t="str">
        <f>VLOOKUP($B542,traits_by_species_Mar2019!$A$2:$T$437,17,FALSE)</f>
        <v>Demersal</v>
      </c>
      <c r="AF542" s="1" t="str">
        <f>VLOOKUP($B542,traits_by_species_Mar2019!$A$2:$T$437,18,FALSE)</f>
        <v>Osmeriformes</v>
      </c>
      <c r="AG542" s="1" t="str">
        <f>VLOOKUP($B542,traits_by_species_Mar2019!$A$2:$T$437,19,FALSE)</f>
        <v>Other</v>
      </c>
      <c r="AH542" s="1" t="str">
        <f>VLOOKUP($B542,traits_by_species_Mar2019!$A$2:$T$437,20,FALSE)</f>
        <v>Pelagic</v>
      </c>
      <c r="AI542" s="1">
        <f>IF(ISNA(VLOOKUP($B542,traits_by_species_Mar2019!$A$2:$T$437,13,FALSE)),L542,VLOOKUP($B542,traits_by_species_Mar2019!$A$2:$T$437,13,FALSE))</f>
        <v>21</v>
      </c>
    </row>
    <row r="543" spans="1:35" hidden="1" x14ac:dyDescent="0.25">
      <c r="A543">
        <v>159432</v>
      </c>
      <c r="B543" t="s">
        <v>1646</v>
      </c>
      <c r="C543" t="s">
        <v>1647</v>
      </c>
      <c r="D543" t="s">
        <v>19</v>
      </c>
      <c r="E543" t="s">
        <v>20</v>
      </c>
      <c r="F543" t="s">
        <v>21</v>
      </c>
      <c r="G543" t="s">
        <v>466</v>
      </c>
      <c r="H543" t="s">
        <v>1648</v>
      </c>
      <c r="I543" t="s">
        <v>1649</v>
      </c>
      <c r="J543" t="s">
        <v>33</v>
      </c>
      <c r="K543" t="s">
        <v>1650</v>
      </c>
      <c r="L543">
        <v>15</v>
      </c>
      <c r="M543">
        <v>1.31</v>
      </c>
      <c r="N543">
        <v>2.4510000000000001E-2</v>
      </c>
      <c r="O543">
        <v>2.891</v>
      </c>
      <c r="P543" t="s">
        <v>35</v>
      </c>
      <c r="Q543" t="s">
        <v>27</v>
      </c>
      <c r="R543" t="s">
        <v>1682</v>
      </c>
      <c r="S543" s="1">
        <f>VLOOKUP($B543,traits_by_species_Mar2019!$A$2:$T$437,5,FALSE)</f>
        <v>40.312054580000002</v>
      </c>
      <c r="T543" s="1">
        <f>VLOOKUP($B543,traits_by_species_Mar2019!$A$2:$T$437,6,FALSE)</f>
        <v>0.21569934599999999</v>
      </c>
      <c r="U543" s="1">
        <f>VLOOKUP($B543,traits_by_species_Mar2019!$A$2:$T$437,7,FALSE)</f>
        <v>818.02215279999996</v>
      </c>
      <c r="V543" s="1">
        <f>VLOOKUP($B543,traits_by_species_Mar2019!$A$2:$T$437,8,FALSE)</f>
        <v>12.80087106</v>
      </c>
      <c r="W543" s="1">
        <f>VLOOKUP($B543,traits_by_species_Mar2019!$A$2:$T$437,9,FALSE)</f>
        <v>3.9293253520000002</v>
      </c>
      <c r="X543" s="1">
        <f>VLOOKUP($B543,traits_by_species_Mar2019!$A$2:$T$437,10,FALSE)</f>
        <v>0.37200557099999998</v>
      </c>
      <c r="Y543" s="1">
        <f>VLOOKUP($B543,traits_by_species_Mar2019!$A$2:$T$437,11,FALSE)</f>
        <v>24.195289930000001</v>
      </c>
      <c r="Z543" s="1">
        <f>VLOOKUP($B543,traits_by_species_Mar2019!$A$2:$T$437,12,FALSE)</f>
        <v>14.27300475</v>
      </c>
      <c r="AA543" s="3">
        <f>VLOOKUP($B543,traits_by_species_Mar2019!$A$2:$T$437,13,FALSE)</f>
        <v>15</v>
      </c>
      <c r="AB543" s="1" t="str">
        <f>VLOOKUP($B543,traits_by_species_Mar2019!$A$2:$T$437,14,FALSE)</f>
        <v>Benthopelagic</v>
      </c>
      <c r="AC543" s="1" t="str">
        <f>VLOOKUP($B543,traits_by_species_Mar2019!$A$2:$T$437,15,FALSE)</f>
        <v>Spotted tinselfish</v>
      </c>
      <c r="AD543" s="1">
        <f>VLOOKUP($B543,traits_by_species_Mar2019!$A$2:$T$437,16,FALSE)</f>
        <v>0</v>
      </c>
      <c r="AE543" s="1" t="str">
        <f>VLOOKUP($B543,traits_by_species_Mar2019!$A$2:$T$437,17,FALSE)</f>
        <v>Demersal</v>
      </c>
      <c r="AF543" s="1" t="str">
        <f>VLOOKUP($B543,traits_by_species_Mar2019!$A$2:$T$437,18,FALSE)</f>
        <v>Zeiformes</v>
      </c>
      <c r="AG543" s="1" t="str">
        <f>VLOOKUP($B543,traits_by_species_Mar2019!$A$2:$T$437,19,FALSE)</f>
        <v>Other</v>
      </c>
      <c r="AH543" s="1" t="str">
        <f>VLOOKUP($B543,traits_by_species_Mar2019!$A$2:$T$437,20,FALSE)</f>
        <v>Demersal</v>
      </c>
      <c r="AI543" s="1">
        <f>IF(ISNA(VLOOKUP($B543,traits_by_species_Mar2019!$A$2:$T$437,13,FALSE)),L543,VLOOKUP($B543,traits_by_species_Mar2019!$A$2:$T$437,13,FALSE))</f>
        <v>15</v>
      </c>
    </row>
    <row r="544" spans="1:35" hidden="1" x14ac:dyDescent="0.25">
      <c r="A544">
        <v>127094</v>
      </c>
      <c r="B544" t="s">
        <v>1651</v>
      </c>
      <c r="C544" t="s">
        <v>37</v>
      </c>
      <c r="D544" t="s">
        <v>19</v>
      </c>
      <c r="E544" t="s">
        <v>20</v>
      </c>
      <c r="F544" t="s">
        <v>21</v>
      </c>
      <c r="G544" t="s">
        <v>30</v>
      </c>
      <c r="H544" t="s">
        <v>1652</v>
      </c>
      <c r="I544" t="s">
        <v>1653</v>
      </c>
      <c r="J544" t="s">
        <v>33</v>
      </c>
      <c r="K544" t="s">
        <v>1654</v>
      </c>
      <c r="L544">
        <v>455</v>
      </c>
      <c r="M544">
        <v>2.72</v>
      </c>
      <c r="N544">
        <v>2.3E-3</v>
      </c>
      <c r="O544">
        <v>3.17</v>
      </c>
      <c r="P544" t="s">
        <v>35</v>
      </c>
      <c r="Q544" t="s">
        <v>27</v>
      </c>
      <c r="R544" t="s">
        <v>1695</v>
      </c>
      <c r="S544" s="1">
        <f>VLOOKUP($B544,traits_by_species_Mar2019!$A$2:$T$437,5,FALSE)</f>
        <v>243.5880952</v>
      </c>
      <c r="T544" s="1">
        <f>VLOOKUP($B544,traits_by_species_Mar2019!$A$2:$T$437,6,FALSE)</f>
        <v>0.141541535</v>
      </c>
      <c r="U544" s="1">
        <f>VLOOKUP($B544,traits_by_species_Mar2019!$A$2:$T$437,7,FALSE)</f>
        <v>195456.25469999999</v>
      </c>
      <c r="V544" s="1">
        <f>VLOOKUP($B544,traits_by_species_Mar2019!$A$2:$T$437,8,FALSE)</f>
        <v>15.05408795</v>
      </c>
      <c r="W544" s="1">
        <f>VLOOKUP($B544,traits_by_species_Mar2019!$A$2:$T$437,9,FALSE)</f>
        <v>4.0739824540000003</v>
      </c>
      <c r="X544" s="1">
        <f>VLOOKUP($B544,traits_by_species_Mar2019!$A$2:$T$437,10,FALSE)</f>
        <v>0.23588715399999999</v>
      </c>
      <c r="Y544" s="1">
        <f>VLOOKUP($B544,traits_by_species_Mar2019!$A$2:$T$437,11,FALSE)</f>
        <v>105.10184150000001</v>
      </c>
      <c r="Z544" s="1">
        <f>VLOOKUP($B544,traits_by_species_Mar2019!$A$2:$T$437,12,FALSE)</f>
        <v>20.5698902</v>
      </c>
      <c r="AA544" s="3">
        <f>VLOOKUP($B544,traits_by_species_Mar2019!$A$2:$T$437,13,FALSE)</f>
        <v>154</v>
      </c>
      <c r="AB544" s="1" t="str">
        <f>VLOOKUP($B544,traits_by_species_Mar2019!$A$2:$T$437,14,FALSE)</f>
        <v>Pelagic</v>
      </c>
      <c r="AC544" s="1" t="str">
        <f>VLOOKUP($B544,traits_by_species_Mar2019!$A$2:$T$437,15,FALSE)</f>
        <v>Swordfish</v>
      </c>
      <c r="AD544" s="1">
        <f>VLOOKUP($B544,traits_by_species_Mar2019!$A$2:$T$437,16,FALSE)</f>
        <v>0</v>
      </c>
      <c r="AE544" s="1" t="str">
        <f>VLOOKUP($B544,traits_by_species_Mar2019!$A$2:$T$437,17,FALSE)</f>
        <v>Pelagic</v>
      </c>
      <c r="AF544" s="1" t="str">
        <f>VLOOKUP($B544,traits_by_species_Mar2019!$A$2:$T$437,18,FALSE)</f>
        <v>Perciformes</v>
      </c>
      <c r="AG544" s="1" t="str">
        <f>VLOOKUP($B544,traits_by_species_Mar2019!$A$2:$T$437,19,FALSE)</f>
        <v>Other</v>
      </c>
      <c r="AH544" s="1" t="str">
        <f>VLOOKUP($B544,traits_by_species_Mar2019!$A$2:$T$437,20,FALSE)</f>
        <v>Pelagic</v>
      </c>
      <c r="AI544" s="1">
        <f>IF(ISNA(VLOOKUP($B544,traits_by_species_Mar2019!$A$2:$T$437,13,FALSE)),L544,VLOOKUP($B544,traits_by_species_Mar2019!$A$2:$T$437,13,FALSE))</f>
        <v>154</v>
      </c>
    </row>
    <row r="545" spans="1:35" hidden="1" x14ac:dyDescent="0.25">
      <c r="A545">
        <v>125617</v>
      </c>
      <c r="B545" t="s">
        <v>1655</v>
      </c>
      <c r="C545" t="s">
        <v>980</v>
      </c>
      <c r="D545" t="s">
        <v>19</v>
      </c>
      <c r="E545" t="s">
        <v>20</v>
      </c>
      <c r="F545" t="s">
        <v>21</v>
      </c>
      <c r="G545" t="s">
        <v>466</v>
      </c>
      <c r="H545" t="s">
        <v>1655</v>
      </c>
      <c r="I545">
        <v>0</v>
      </c>
      <c r="J545" t="s">
        <v>60</v>
      </c>
      <c r="K545" t="s">
        <v>25</v>
      </c>
      <c r="L545">
        <v>90</v>
      </c>
      <c r="M545">
        <v>0</v>
      </c>
      <c r="N545">
        <v>7.9485849999999993E-3</v>
      </c>
      <c r="O545">
        <v>3.145</v>
      </c>
      <c r="P545" t="s">
        <v>61</v>
      </c>
      <c r="Q545" t="s">
        <v>27</v>
      </c>
      <c r="R545" t="s">
        <v>1682</v>
      </c>
      <c r="S545" s="7">
        <f>AVERAGE(S547,S552)</f>
        <v>53.631639649999997</v>
      </c>
      <c r="T545" s="7">
        <f t="shared" ref="T545:AI545" si="126">AVERAGE(T547,T552)</f>
        <v>0.2208495865</v>
      </c>
      <c r="U545" s="7">
        <f t="shared" si="126"/>
        <v>2518.2818495000001</v>
      </c>
      <c r="V545" s="7">
        <f t="shared" si="126"/>
        <v>14.413336234999999</v>
      </c>
      <c r="W545" s="7">
        <f t="shared" si="126"/>
        <v>4.2203899874999999</v>
      </c>
      <c r="X545" s="7">
        <f t="shared" si="126"/>
        <v>0.3328103315</v>
      </c>
      <c r="Y545" s="7">
        <f t="shared" si="126"/>
        <v>32.867189615000001</v>
      </c>
      <c r="Z545" s="7">
        <f t="shared" si="126"/>
        <v>12.97315401</v>
      </c>
      <c r="AA545" s="7">
        <f t="shared" si="126"/>
        <v>85.5</v>
      </c>
      <c r="AB545" s="7" t="str">
        <f>AB552</f>
        <v>Benthopelagic</v>
      </c>
      <c r="AC545" s="7" t="str">
        <f t="shared" ref="AC545:AH545" si="127">AC552</f>
        <v>John dory</v>
      </c>
      <c r="AD545" s="7" t="str">
        <f t="shared" si="127"/>
        <v>Demersal</v>
      </c>
      <c r="AE545" s="7" t="str">
        <f t="shared" si="127"/>
        <v>Demersal</v>
      </c>
      <c r="AF545" s="7" t="str">
        <f t="shared" si="127"/>
        <v>Zeiformes</v>
      </c>
      <c r="AG545" s="7" t="str">
        <f t="shared" si="127"/>
        <v>Other</v>
      </c>
      <c r="AH545" s="7" t="str">
        <f t="shared" si="127"/>
        <v>Demersal</v>
      </c>
      <c r="AI545" s="7">
        <f t="shared" si="126"/>
        <v>85.5</v>
      </c>
    </row>
    <row r="546" spans="1:35" hidden="1" x14ac:dyDescent="0.25">
      <c r="A546">
        <v>127421</v>
      </c>
      <c r="B546" t="s">
        <v>1656</v>
      </c>
      <c r="C546" t="s">
        <v>1600</v>
      </c>
      <c r="D546" t="s">
        <v>19</v>
      </c>
      <c r="E546" t="s">
        <v>20</v>
      </c>
      <c r="F546" t="s">
        <v>21</v>
      </c>
      <c r="G546" t="s">
        <v>466</v>
      </c>
      <c r="H546" t="s">
        <v>1657</v>
      </c>
      <c r="I546" t="s">
        <v>1658</v>
      </c>
      <c r="J546" t="s">
        <v>33</v>
      </c>
      <c r="K546" t="s">
        <v>1659</v>
      </c>
      <c r="L546">
        <v>12</v>
      </c>
      <c r="M546">
        <v>1.26</v>
      </c>
      <c r="N546">
        <v>1.1220000000000001E-2</v>
      </c>
      <c r="O546">
        <v>3.04</v>
      </c>
      <c r="P546" t="s">
        <v>210</v>
      </c>
      <c r="Q546" t="s">
        <v>27</v>
      </c>
      <c r="R546" t="s">
        <v>1682</v>
      </c>
      <c r="S546" s="1">
        <f>VLOOKUP($B546,traits_by_species_Mar2019!$A$2:$T$437,5,FALSE)</f>
        <v>40.312054580000002</v>
      </c>
      <c r="T546" s="1">
        <f>VLOOKUP($B546,traits_by_species_Mar2019!$A$2:$T$437,6,FALSE)</f>
        <v>0.21569934599999999</v>
      </c>
      <c r="U546" s="1">
        <f>VLOOKUP($B546,traits_by_species_Mar2019!$A$2:$T$437,7,FALSE)</f>
        <v>818.02215279999996</v>
      </c>
      <c r="V546" s="1">
        <f>VLOOKUP($B546,traits_by_species_Mar2019!$A$2:$T$437,8,FALSE)</f>
        <v>12.80087106</v>
      </c>
      <c r="W546" s="1">
        <f>VLOOKUP($B546,traits_by_species_Mar2019!$A$2:$T$437,9,FALSE)</f>
        <v>3.9293253520000002</v>
      </c>
      <c r="X546" s="1">
        <f>VLOOKUP($B546,traits_by_species_Mar2019!$A$2:$T$437,10,FALSE)</f>
        <v>0.37200557099999998</v>
      </c>
      <c r="Y546" s="1">
        <f>VLOOKUP($B546,traits_by_species_Mar2019!$A$2:$T$437,11,FALSE)</f>
        <v>24.195289930000001</v>
      </c>
      <c r="Z546" s="1">
        <f>VLOOKUP($B546,traits_by_species_Mar2019!$A$2:$T$437,12,FALSE)</f>
        <v>14.27300475</v>
      </c>
      <c r="AA546" s="3">
        <f>VLOOKUP($B546,traits_by_species_Mar2019!$A$2:$T$437,13,FALSE)</f>
        <v>12</v>
      </c>
      <c r="AB546" s="1" t="str">
        <f>VLOOKUP($B546,traits_by_species_Mar2019!$A$2:$T$437,14,FALSE)</f>
        <v>Bathydemersal</v>
      </c>
      <c r="AC546" s="1" t="str">
        <f>VLOOKUP($B546,traits_by_species_Mar2019!$A$2:$T$437,15,FALSE)</f>
        <v>Zenion hololepis</v>
      </c>
      <c r="AD546" s="1">
        <f>VLOOKUP($B546,traits_by_species_Mar2019!$A$2:$T$437,16,FALSE)</f>
        <v>0</v>
      </c>
      <c r="AE546" s="1" t="str">
        <f>VLOOKUP($B546,traits_by_species_Mar2019!$A$2:$T$437,17,FALSE)</f>
        <v>Demersal</v>
      </c>
      <c r="AF546" s="1" t="str">
        <f>VLOOKUP($B546,traits_by_species_Mar2019!$A$2:$T$437,18,FALSE)</f>
        <v>Zeiformes</v>
      </c>
      <c r="AG546" s="1" t="str">
        <f>VLOOKUP($B546,traits_by_species_Mar2019!$A$2:$T$437,19,FALSE)</f>
        <v>Other</v>
      </c>
      <c r="AH546" s="1" t="str">
        <f>VLOOKUP($B546,traits_by_species_Mar2019!$A$2:$T$437,20,FALSE)</f>
        <v>Demersal</v>
      </c>
      <c r="AI546" s="1">
        <f>IF(ISNA(VLOOKUP($B546,traits_by_species_Mar2019!$A$2:$T$437,13,FALSE)),L546,VLOOKUP($B546,traits_by_species_Mar2019!$A$2:$T$437,13,FALSE))</f>
        <v>12</v>
      </c>
    </row>
    <row r="547" spans="1:35" hidden="1" x14ac:dyDescent="0.25">
      <c r="A547">
        <v>127426</v>
      </c>
      <c r="B547" t="s">
        <v>1660</v>
      </c>
      <c r="C547" t="s">
        <v>1661</v>
      </c>
      <c r="D547" t="s">
        <v>19</v>
      </c>
      <c r="E547" t="s">
        <v>20</v>
      </c>
      <c r="F547" t="s">
        <v>21</v>
      </c>
      <c r="G547" t="s">
        <v>466</v>
      </c>
      <c r="H547" t="s">
        <v>1655</v>
      </c>
      <c r="I547" t="s">
        <v>1662</v>
      </c>
      <c r="J547" t="s">
        <v>33</v>
      </c>
      <c r="K547" t="s">
        <v>1663</v>
      </c>
      <c r="L547">
        <v>80</v>
      </c>
      <c r="M547">
        <v>1.73</v>
      </c>
      <c r="N547">
        <v>2.7000000000000001E-3</v>
      </c>
      <c r="O547">
        <v>3.4</v>
      </c>
      <c r="P547" t="s">
        <v>35</v>
      </c>
      <c r="Q547" t="s">
        <v>27</v>
      </c>
      <c r="R547" t="s">
        <v>1682</v>
      </c>
      <c r="S547" s="1">
        <f>VLOOKUP($B547,traits_by_species_Mar2019!$A$2:$T$437,5,FALSE)</f>
        <v>53.224748689999998</v>
      </c>
      <c r="T547" s="1">
        <f>VLOOKUP($B547,traits_by_species_Mar2019!$A$2:$T$437,6,FALSE)</f>
        <v>0.202859654</v>
      </c>
      <c r="U547" s="1">
        <f>VLOOKUP($B547,traits_by_species_Mar2019!$A$2:$T$437,7,FALSE)</f>
        <v>2059.4381830000002</v>
      </c>
      <c r="V547" s="1">
        <f>VLOOKUP($B547,traits_by_species_Mar2019!$A$2:$T$437,8,FALSE)</f>
        <v>14.647642579999999</v>
      </c>
      <c r="W547" s="1">
        <f>VLOOKUP($B547,traits_by_species_Mar2019!$A$2:$T$437,9,FALSE)</f>
        <v>4.3943900669999998</v>
      </c>
      <c r="X547" s="1">
        <f>VLOOKUP($B547,traits_by_species_Mar2019!$A$2:$T$437,10,FALSE)</f>
        <v>0.32258634400000002</v>
      </c>
      <c r="Y547" s="1">
        <f>VLOOKUP($B547,traits_by_species_Mar2019!$A$2:$T$437,11,FALSE)</f>
        <v>32.054067590000002</v>
      </c>
      <c r="Z547" s="1">
        <f>VLOOKUP($B547,traits_by_species_Mar2019!$A$2:$T$437,12,FALSE)</f>
        <v>12.939916609999999</v>
      </c>
      <c r="AA547" s="3">
        <f>VLOOKUP($B547,traits_by_species_Mar2019!$A$2:$T$437,13,FALSE)</f>
        <v>72</v>
      </c>
      <c r="AB547" s="1" t="str">
        <f>VLOOKUP($B547,traits_by_species_Mar2019!$A$2:$T$437,14,FALSE)</f>
        <v>Benthopelagic</v>
      </c>
      <c r="AC547" s="1" t="str">
        <f>VLOOKUP($B547,traits_by_species_Mar2019!$A$2:$T$437,15,FALSE)</f>
        <v>Silvery John dory</v>
      </c>
      <c r="AD547" s="1">
        <f>VLOOKUP($B547,traits_by_species_Mar2019!$A$2:$T$437,16,FALSE)</f>
        <v>0</v>
      </c>
      <c r="AE547" s="1" t="str">
        <f>VLOOKUP($B547,traits_by_species_Mar2019!$A$2:$T$437,17,FALSE)</f>
        <v>Demersal</v>
      </c>
      <c r="AF547" s="1" t="str">
        <f>VLOOKUP($B547,traits_by_species_Mar2019!$A$2:$T$437,18,FALSE)</f>
        <v>Zeiformes</v>
      </c>
      <c r="AG547" s="1" t="str">
        <f>VLOOKUP($B547,traits_by_species_Mar2019!$A$2:$T$437,19,FALSE)</f>
        <v>Other</v>
      </c>
      <c r="AH547" s="1" t="str">
        <f>VLOOKUP($B547,traits_by_species_Mar2019!$A$2:$T$437,20,FALSE)</f>
        <v>Demersal</v>
      </c>
      <c r="AI547" s="1">
        <f>IF(ISNA(VLOOKUP($B547,traits_by_species_Mar2019!$A$2:$T$437,13,FALSE)),L547,VLOOKUP($B547,traits_by_species_Mar2019!$A$2:$T$437,13,FALSE))</f>
        <v>72</v>
      </c>
    </row>
    <row r="548" spans="1:35" hidden="1" x14ac:dyDescent="0.25">
      <c r="A548">
        <v>126125</v>
      </c>
      <c r="B548" t="s">
        <v>1664</v>
      </c>
      <c r="C548" t="s">
        <v>1665</v>
      </c>
      <c r="D548" t="s">
        <v>19</v>
      </c>
      <c r="E548" t="s">
        <v>20</v>
      </c>
      <c r="F548" t="s">
        <v>21</v>
      </c>
      <c r="G548" t="s">
        <v>163</v>
      </c>
      <c r="H548" t="s">
        <v>846</v>
      </c>
      <c r="I548" t="s">
        <v>1664</v>
      </c>
      <c r="J548" t="s">
        <v>24</v>
      </c>
      <c r="K548" t="s">
        <v>25</v>
      </c>
      <c r="L548">
        <v>25</v>
      </c>
      <c r="M548">
        <v>0</v>
      </c>
      <c r="N548">
        <v>1.339067E-2</v>
      </c>
      <c r="O548">
        <v>3.1756000000000002</v>
      </c>
      <c r="P548" t="s">
        <v>1666</v>
      </c>
      <c r="Q548" t="s">
        <v>27</v>
      </c>
      <c r="R548" t="s">
        <v>1682</v>
      </c>
      <c r="S548" s="7">
        <f>S549</f>
        <v>39.134701309999997</v>
      </c>
      <c r="T548" s="7">
        <f t="shared" ref="T548:AI549" si="128">T549</f>
        <v>0.273074072</v>
      </c>
      <c r="U548" s="7">
        <f t="shared" si="128"/>
        <v>641.56449910000003</v>
      </c>
      <c r="V548" s="7">
        <f t="shared" si="128"/>
        <v>10.36003038</v>
      </c>
      <c r="W548" s="7">
        <f t="shared" si="128"/>
        <v>2.1815355529999998</v>
      </c>
      <c r="X548" s="7">
        <f t="shared" si="128"/>
        <v>0.44786387599999999</v>
      </c>
      <c r="Y548" s="7">
        <f t="shared" si="128"/>
        <v>18.15806594</v>
      </c>
      <c r="Z548" s="7">
        <f t="shared" si="128"/>
        <v>15.27173339</v>
      </c>
      <c r="AA548" s="7">
        <f t="shared" si="128"/>
        <v>30</v>
      </c>
      <c r="AB548" s="7" t="str">
        <f t="shared" si="128"/>
        <v>Demersal</v>
      </c>
      <c r="AC548" s="7" t="str">
        <f t="shared" si="128"/>
        <v>Topknot</v>
      </c>
      <c r="AD548" s="7" t="str">
        <f t="shared" si="128"/>
        <v>Demersal</v>
      </c>
      <c r="AE548" s="7" t="str">
        <f t="shared" si="128"/>
        <v>Demersal</v>
      </c>
      <c r="AF548" s="7" t="str">
        <f t="shared" si="128"/>
        <v>Pleuronectiformes</v>
      </c>
      <c r="AG548" s="7" t="str">
        <f t="shared" si="128"/>
        <v>Pleuronectiformes</v>
      </c>
      <c r="AH548" s="7" t="str">
        <f t="shared" si="128"/>
        <v>Demersal</v>
      </c>
      <c r="AI548" s="7">
        <f t="shared" si="128"/>
        <v>30</v>
      </c>
    </row>
    <row r="549" spans="1:35" hidden="1" x14ac:dyDescent="0.25">
      <c r="A549">
        <v>126125</v>
      </c>
      <c r="B549" t="s">
        <v>1667</v>
      </c>
      <c r="C549" t="s">
        <v>1665</v>
      </c>
      <c r="D549" t="s">
        <v>19</v>
      </c>
      <c r="E549" t="s">
        <v>20</v>
      </c>
      <c r="F549" t="s">
        <v>21</v>
      </c>
      <c r="G549" t="s">
        <v>163</v>
      </c>
      <c r="H549" t="s">
        <v>846</v>
      </c>
      <c r="I549" t="s">
        <v>1664</v>
      </c>
      <c r="J549" t="s">
        <v>24</v>
      </c>
      <c r="K549" t="s">
        <v>25</v>
      </c>
      <c r="L549">
        <v>25</v>
      </c>
      <c r="M549">
        <v>0</v>
      </c>
      <c r="N549">
        <v>1.339067E-2</v>
      </c>
      <c r="O549">
        <v>3.1756000000000002</v>
      </c>
      <c r="P549" t="s">
        <v>1668</v>
      </c>
      <c r="Q549" t="s">
        <v>27</v>
      </c>
      <c r="R549" t="s">
        <v>1682</v>
      </c>
      <c r="S549" s="7">
        <f>S550</f>
        <v>39.134701309999997</v>
      </c>
      <c r="T549" s="7">
        <f t="shared" si="128"/>
        <v>0.273074072</v>
      </c>
      <c r="U549" s="7">
        <f t="shared" si="128"/>
        <v>641.56449910000003</v>
      </c>
      <c r="V549" s="7">
        <f t="shared" si="128"/>
        <v>10.36003038</v>
      </c>
      <c r="W549" s="7">
        <f t="shared" si="128"/>
        <v>2.1815355529999998</v>
      </c>
      <c r="X549" s="7">
        <f t="shared" si="128"/>
        <v>0.44786387599999999</v>
      </c>
      <c r="Y549" s="7">
        <f t="shared" si="128"/>
        <v>18.15806594</v>
      </c>
      <c r="Z549" s="7">
        <f t="shared" si="128"/>
        <v>15.27173339</v>
      </c>
      <c r="AA549" s="7">
        <f t="shared" si="128"/>
        <v>30</v>
      </c>
      <c r="AB549" s="7" t="str">
        <f t="shared" si="128"/>
        <v>Demersal</v>
      </c>
      <c r="AC549" s="7" t="str">
        <f t="shared" si="128"/>
        <v>Topknot</v>
      </c>
      <c r="AD549" s="7" t="str">
        <f t="shared" si="128"/>
        <v>Demersal</v>
      </c>
      <c r="AE549" s="7" t="str">
        <f t="shared" si="128"/>
        <v>Demersal</v>
      </c>
      <c r="AF549" s="7" t="str">
        <f t="shared" si="128"/>
        <v>Pleuronectiformes</v>
      </c>
      <c r="AG549" s="7" t="str">
        <f t="shared" si="128"/>
        <v>Pleuronectiformes</v>
      </c>
      <c r="AH549" s="7" t="str">
        <f t="shared" si="128"/>
        <v>Demersal</v>
      </c>
      <c r="AI549" s="7">
        <f t="shared" si="128"/>
        <v>30</v>
      </c>
    </row>
    <row r="550" spans="1:35" hidden="1" x14ac:dyDescent="0.25">
      <c r="A550">
        <v>127151</v>
      </c>
      <c r="B550" t="s">
        <v>1669</v>
      </c>
      <c r="C550" t="s">
        <v>1670</v>
      </c>
      <c r="D550" t="s">
        <v>19</v>
      </c>
      <c r="E550" t="s">
        <v>20</v>
      </c>
      <c r="F550" t="s">
        <v>21</v>
      </c>
      <c r="G550" t="s">
        <v>163</v>
      </c>
      <c r="H550" t="s">
        <v>846</v>
      </c>
      <c r="I550" t="s">
        <v>1664</v>
      </c>
      <c r="J550" t="s">
        <v>33</v>
      </c>
      <c r="K550" t="s">
        <v>1671</v>
      </c>
      <c r="L550">
        <v>25</v>
      </c>
      <c r="M550">
        <v>1.4</v>
      </c>
      <c r="N550">
        <v>1.3899999999999999E-2</v>
      </c>
      <c r="O550">
        <v>3.1459999999999999</v>
      </c>
      <c r="P550" t="s">
        <v>35</v>
      </c>
      <c r="Q550" t="s">
        <v>27</v>
      </c>
      <c r="R550" t="s">
        <v>1682</v>
      </c>
      <c r="S550" s="1">
        <f>VLOOKUP($B550,traits_by_species_Mar2019!$A$2:$T$437,5,FALSE)</f>
        <v>39.134701309999997</v>
      </c>
      <c r="T550" s="1">
        <f>VLOOKUP($B550,traits_by_species_Mar2019!$A$2:$T$437,6,FALSE)</f>
        <v>0.273074072</v>
      </c>
      <c r="U550" s="1">
        <f>VLOOKUP($B550,traits_by_species_Mar2019!$A$2:$T$437,7,FALSE)</f>
        <v>641.56449910000003</v>
      </c>
      <c r="V550" s="1">
        <f>VLOOKUP($B550,traits_by_species_Mar2019!$A$2:$T$437,8,FALSE)</f>
        <v>10.36003038</v>
      </c>
      <c r="W550" s="1">
        <f>VLOOKUP($B550,traits_by_species_Mar2019!$A$2:$T$437,9,FALSE)</f>
        <v>2.1815355529999998</v>
      </c>
      <c r="X550" s="1">
        <f>VLOOKUP($B550,traits_by_species_Mar2019!$A$2:$T$437,10,FALSE)</f>
        <v>0.44786387599999999</v>
      </c>
      <c r="Y550" s="1">
        <f>VLOOKUP($B550,traits_by_species_Mar2019!$A$2:$T$437,11,FALSE)</f>
        <v>18.15806594</v>
      </c>
      <c r="Z550" s="1">
        <f>VLOOKUP($B550,traits_by_species_Mar2019!$A$2:$T$437,12,FALSE)</f>
        <v>15.27173339</v>
      </c>
      <c r="AA550" s="3">
        <f>VLOOKUP($B550,traits_by_species_Mar2019!$A$2:$T$437,13,FALSE)</f>
        <v>30</v>
      </c>
      <c r="AB550" s="1" t="str">
        <f>VLOOKUP($B550,traits_by_species_Mar2019!$A$2:$T$437,14,FALSE)</f>
        <v>Demersal</v>
      </c>
      <c r="AC550" s="1" t="str">
        <f>VLOOKUP($B550,traits_by_species_Mar2019!$A$2:$T$437,15,FALSE)</f>
        <v>Topknot</v>
      </c>
      <c r="AD550" s="1" t="str">
        <f>VLOOKUP($B550,traits_by_species_Mar2019!$A$2:$T$437,16,FALSE)</f>
        <v>Demersal</v>
      </c>
      <c r="AE550" s="1" t="str">
        <f>VLOOKUP($B550,traits_by_species_Mar2019!$A$2:$T$437,17,FALSE)</f>
        <v>Demersal</v>
      </c>
      <c r="AF550" s="1" t="str">
        <f>VLOOKUP($B550,traits_by_species_Mar2019!$A$2:$T$437,18,FALSE)</f>
        <v>Pleuronectiformes</v>
      </c>
      <c r="AG550" s="1" t="str">
        <f>VLOOKUP($B550,traits_by_species_Mar2019!$A$2:$T$437,19,FALSE)</f>
        <v>Pleuronectiformes</v>
      </c>
      <c r="AH550" s="1" t="str">
        <f>VLOOKUP($B550,traits_by_species_Mar2019!$A$2:$T$437,20,FALSE)</f>
        <v>Demersal</v>
      </c>
      <c r="AI550" s="1">
        <f>IF(ISNA(VLOOKUP($B550,traits_by_species_Mar2019!$A$2:$T$437,13,FALSE)),L550,VLOOKUP($B550,traits_by_species_Mar2019!$A$2:$T$437,13,FALSE))</f>
        <v>30</v>
      </c>
    </row>
    <row r="551" spans="1:35" hidden="1" x14ac:dyDescent="0.25">
      <c r="A551">
        <v>236488</v>
      </c>
      <c r="B551" t="s">
        <v>1672</v>
      </c>
      <c r="C551" t="s">
        <v>262</v>
      </c>
      <c r="D551" t="s">
        <v>19</v>
      </c>
      <c r="E551" t="s">
        <v>20</v>
      </c>
      <c r="F551" t="s">
        <v>21</v>
      </c>
      <c r="G551" t="s">
        <v>163</v>
      </c>
      <c r="H551" t="s">
        <v>846</v>
      </c>
      <c r="I551" t="s">
        <v>1664</v>
      </c>
      <c r="J551" t="s">
        <v>33</v>
      </c>
      <c r="K551" t="s">
        <v>1673</v>
      </c>
      <c r="L551">
        <v>20</v>
      </c>
      <c r="M551">
        <v>1.2</v>
      </c>
      <c r="N551">
        <v>1.29E-2</v>
      </c>
      <c r="O551">
        <v>3.2052</v>
      </c>
      <c r="P551" t="s">
        <v>276</v>
      </c>
      <c r="Q551" t="s">
        <v>27</v>
      </c>
      <c r="R551" t="s">
        <v>1682</v>
      </c>
      <c r="S551" s="1">
        <f>VLOOKUP($B551,traits_by_species_Mar2019!$A$2:$T$437,5,FALSE)</f>
        <v>39.134701309999997</v>
      </c>
      <c r="T551" s="1">
        <f>VLOOKUP($B551,traits_by_species_Mar2019!$A$2:$T$437,6,FALSE)</f>
        <v>0.273074072</v>
      </c>
      <c r="U551" s="1">
        <f>VLOOKUP($B551,traits_by_species_Mar2019!$A$2:$T$437,7,FALSE)</f>
        <v>641.56449910000003</v>
      </c>
      <c r="V551" s="1">
        <f>VLOOKUP($B551,traits_by_species_Mar2019!$A$2:$T$437,8,FALSE)</f>
        <v>10.36003038</v>
      </c>
      <c r="W551" s="1">
        <f>VLOOKUP($B551,traits_by_species_Mar2019!$A$2:$T$437,9,FALSE)</f>
        <v>2.1815355529999998</v>
      </c>
      <c r="X551" s="1">
        <f>VLOOKUP($B551,traits_by_species_Mar2019!$A$2:$T$437,10,FALSE)</f>
        <v>0.44786387599999999</v>
      </c>
      <c r="Y551" s="1">
        <f>VLOOKUP($B551,traits_by_species_Mar2019!$A$2:$T$437,11,FALSE)</f>
        <v>18.15806594</v>
      </c>
      <c r="Z551" s="1">
        <f>VLOOKUP($B551,traits_by_species_Mar2019!$A$2:$T$437,12,FALSE)</f>
        <v>15.27173339</v>
      </c>
      <c r="AA551" s="3">
        <f>VLOOKUP($B551,traits_by_species_Mar2019!$A$2:$T$437,13,FALSE)</f>
        <v>17</v>
      </c>
      <c r="AB551" s="1" t="str">
        <f>VLOOKUP($B551,traits_by_species_Mar2019!$A$2:$T$437,14,FALSE)</f>
        <v>Demersal</v>
      </c>
      <c r="AC551" s="1" t="str">
        <f>VLOOKUP($B551,traits_by_species_Mar2019!$A$2:$T$437,15,FALSE)</f>
        <v>Eckstrom's topknot</v>
      </c>
      <c r="AD551" s="1" t="str">
        <f>VLOOKUP($B551,traits_by_species_Mar2019!$A$2:$T$437,16,FALSE)</f>
        <v>Demersal</v>
      </c>
      <c r="AE551" s="1" t="str">
        <f>VLOOKUP($B551,traits_by_species_Mar2019!$A$2:$T$437,17,FALSE)</f>
        <v>Demersal</v>
      </c>
      <c r="AF551" s="1" t="str">
        <f>VLOOKUP($B551,traits_by_species_Mar2019!$A$2:$T$437,18,FALSE)</f>
        <v>Pleuronectiformes</v>
      </c>
      <c r="AG551" s="1" t="str">
        <f>VLOOKUP($B551,traits_by_species_Mar2019!$A$2:$T$437,19,FALSE)</f>
        <v>Pleuronectiformes</v>
      </c>
      <c r="AH551" s="1" t="str">
        <f>VLOOKUP($B551,traits_by_species_Mar2019!$A$2:$T$437,20,FALSE)</f>
        <v>Demersal</v>
      </c>
      <c r="AI551" s="1">
        <f>IF(ISNA(VLOOKUP($B551,traits_by_species_Mar2019!$A$2:$T$437,13,FALSE)),L551,VLOOKUP($B551,traits_by_species_Mar2019!$A$2:$T$437,13,FALSE))</f>
        <v>17</v>
      </c>
    </row>
    <row r="552" spans="1:35" hidden="1" x14ac:dyDescent="0.25">
      <c r="A552">
        <v>127427</v>
      </c>
      <c r="B552" t="s">
        <v>1674</v>
      </c>
      <c r="C552" t="s">
        <v>37</v>
      </c>
      <c r="D552" t="s">
        <v>19</v>
      </c>
      <c r="E552" t="s">
        <v>20</v>
      </c>
      <c r="F552" t="s">
        <v>21</v>
      </c>
      <c r="G552" t="s">
        <v>466</v>
      </c>
      <c r="H552" t="s">
        <v>1655</v>
      </c>
      <c r="I552" t="s">
        <v>1675</v>
      </c>
      <c r="J552" t="s">
        <v>33</v>
      </c>
      <c r="K552" t="s">
        <v>1676</v>
      </c>
      <c r="L552">
        <v>90</v>
      </c>
      <c r="M552">
        <v>1.9</v>
      </c>
      <c r="N552">
        <v>2.3400000000000001E-2</v>
      </c>
      <c r="O552">
        <v>2.89</v>
      </c>
      <c r="P552" t="s">
        <v>35</v>
      </c>
      <c r="Q552" t="s">
        <v>27</v>
      </c>
      <c r="R552" t="s">
        <v>1682</v>
      </c>
      <c r="S552" s="1">
        <f>VLOOKUP($B552,traits_by_species_Mar2019!$A$2:$T$437,5,FALSE)</f>
        <v>54.038530610000002</v>
      </c>
      <c r="T552" s="1">
        <f>VLOOKUP($B552,traits_by_species_Mar2019!$A$2:$T$437,6,FALSE)</f>
        <v>0.238839519</v>
      </c>
      <c r="U552" s="1">
        <f>VLOOKUP($B552,traits_by_species_Mar2019!$A$2:$T$437,7,FALSE)</f>
        <v>2977.1255160000001</v>
      </c>
      <c r="V552" s="1">
        <f>VLOOKUP($B552,traits_by_species_Mar2019!$A$2:$T$437,8,FALSE)</f>
        <v>14.179029890000001</v>
      </c>
      <c r="W552" s="1">
        <f>VLOOKUP($B552,traits_by_species_Mar2019!$A$2:$T$437,9,FALSE)</f>
        <v>4.0463899080000001</v>
      </c>
      <c r="X552" s="1">
        <f>VLOOKUP($B552,traits_by_species_Mar2019!$A$2:$T$437,10,FALSE)</f>
        <v>0.34303431899999998</v>
      </c>
      <c r="Y552" s="1">
        <f>VLOOKUP($B552,traits_by_species_Mar2019!$A$2:$T$437,11,FALSE)</f>
        <v>33.680311639999999</v>
      </c>
      <c r="Z552" s="1">
        <f>VLOOKUP($B552,traits_by_species_Mar2019!$A$2:$T$437,12,FALSE)</f>
        <v>13.006391410000001</v>
      </c>
      <c r="AA552" s="3">
        <f>VLOOKUP($B552,traits_by_species_Mar2019!$A$2:$T$437,13,FALSE)</f>
        <v>99</v>
      </c>
      <c r="AB552" s="1" t="str">
        <f>VLOOKUP($B552,traits_by_species_Mar2019!$A$2:$T$437,14,FALSE)</f>
        <v>Benthopelagic</v>
      </c>
      <c r="AC552" s="1" t="str">
        <f>VLOOKUP($B552,traits_by_species_Mar2019!$A$2:$T$437,15,FALSE)</f>
        <v>John dory</v>
      </c>
      <c r="AD552" s="1" t="str">
        <f>VLOOKUP($B552,traits_by_species_Mar2019!$A$2:$T$437,16,FALSE)</f>
        <v>Demersal</v>
      </c>
      <c r="AE552" s="1" t="str">
        <f>VLOOKUP($B552,traits_by_species_Mar2019!$A$2:$T$437,17,FALSE)</f>
        <v>Demersal</v>
      </c>
      <c r="AF552" s="1" t="str">
        <f>VLOOKUP($B552,traits_by_species_Mar2019!$A$2:$T$437,18,FALSE)</f>
        <v>Zeiformes</v>
      </c>
      <c r="AG552" s="1" t="str">
        <f>VLOOKUP($B552,traits_by_species_Mar2019!$A$2:$T$437,19,FALSE)</f>
        <v>Other</v>
      </c>
      <c r="AH552" s="1" t="str">
        <f>VLOOKUP($B552,traits_by_species_Mar2019!$A$2:$T$437,20,FALSE)</f>
        <v>Demersal</v>
      </c>
      <c r="AI552" s="1">
        <f>IF(ISNA(VLOOKUP($B552,traits_by_species_Mar2019!$A$2:$T$437,13,FALSE)),L552,VLOOKUP($B552,traits_by_species_Mar2019!$A$2:$T$437,13,FALSE))</f>
        <v>99</v>
      </c>
    </row>
    <row r="553" spans="1:35" hidden="1" x14ac:dyDescent="0.25">
      <c r="A553">
        <v>127123</v>
      </c>
      <c r="B553" t="s">
        <v>1677</v>
      </c>
      <c r="C553" t="s">
        <v>51</v>
      </c>
      <c r="D553" t="s">
        <v>19</v>
      </c>
      <c r="E553" t="s">
        <v>20</v>
      </c>
      <c r="F553" t="s">
        <v>21</v>
      </c>
      <c r="G553" t="s">
        <v>30</v>
      </c>
      <c r="H553" t="s">
        <v>929</v>
      </c>
      <c r="I553" t="s">
        <v>1678</v>
      </c>
      <c r="J553" t="s">
        <v>33</v>
      </c>
      <c r="K553" t="s">
        <v>1679</v>
      </c>
      <c r="L553">
        <v>52</v>
      </c>
      <c r="M553">
        <v>1.9</v>
      </c>
      <c r="N553">
        <v>4.4000000000000003E-3</v>
      </c>
      <c r="O553">
        <v>3.03</v>
      </c>
      <c r="P553" t="s">
        <v>35</v>
      </c>
      <c r="Q553" t="s">
        <v>73</v>
      </c>
      <c r="R553" t="s">
        <v>1682</v>
      </c>
      <c r="S553" s="1">
        <f>VLOOKUP($B553,traits_by_species_Mar2019!$A$2:$T$437,5,FALSE)</f>
        <v>34.522393729999997</v>
      </c>
      <c r="T553" s="1">
        <f>VLOOKUP($B553,traits_by_species_Mar2019!$A$2:$T$437,6,FALSE)</f>
        <v>0.24210448500000001</v>
      </c>
      <c r="U553" s="1">
        <f>VLOOKUP($B553,traits_by_species_Mar2019!$A$2:$T$437,7,FALSE)</f>
        <v>203.18882590000001</v>
      </c>
      <c r="V553" s="1">
        <f>VLOOKUP($B553,traits_by_species_Mar2019!$A$2:$T$437,8,FALSE)</f>
        <v>10.73675802</v>
      </c>
      <c r="W553" s="1">
        <f>VLOOKUP($B553,traits_by_species_Mar2019!$A$2:$T$437,9,FALSE)</f>
        <v>2.8033998640000002</v>
      </c>
      <c r="X553" s="1">
        <f>VLOOKUP($B553,traits_by_species_Mar2019!$A$2:$T$437,10,FALSE)</f>
        <v>0.45049886700000003</v>
      </c>
      <c r="Y553" s="1">
        <f>VLOOKUP($B553,traits_by_species_Mar2019!$A$2:$T$437,11,FALSE)</f>
        <v>18.678536829999999</v>
      </c>
      <c r="Z553" s="1">
        <f>VLOOKUP($B553,traits_by_species_Mar2019!$A$2:$T$437,12,FALSE)</f>
        <v>9.4581869679999997</v>
      </c>
      <c r="AA553" s="3">
        <f>VLOOKUP($B553,traits_by_species_Mar2019!$A$2:$T$437,13,FALSE)</f>
        <v>29</v>
      </c>
      <c r="AB553" s="1" t="str">
        <f>VLOOKUP($B553,traits_by_species_Mar2019!$A$2:$T$437,14,FALSE)</f>
        <v>Demersal</v>
      </c>
      <c r="AC553" s="1" t="str">
        <f>VLOOKUP($B553,traits_by_species_Mar2019!$A$2:$T$437,15,FALSE)</f>
        <v>Viviparous blenny</v>
      </c>
      <c r="AD553" s="1" t="str">
        <f>VLOOKUP($B553,traits_by_species_Mar2019!$A$2:$T$437,16,FALSE)</f>
        <v>Demersal</v>
      </c>
      <c r="AE553" s="1" t="str">
        <f>VLOOKUP($B553,traits_by_species_Mar2019!$A$2:$T$437,17,FALSE)</f>
        <v>Demersal</v>
      </c>
      <c r="AF553" s="1" t="str">
        <f>VLOOKUP($B553,traits_by_species_Mar2019!$A$2:$T$437,18,FALSE)</f>
        <v>Perciformes</v>
      </c>
      <c r="AG553" s="1" t="str">
        <f>VLOOKUP($B553,traits_by_species_Mar2019!$A$2:$T$437,19,FALSE)</f>
        <v>Other</v>
      </c>
      <c r="AH553" s="1" t="str">
        <f>VLOOKUP($B553,traits_by_species_Mar2019!$A$2:$T$437,20,FALSE)</f>
        <v>Demersal</v>
      </c>
      <c r="AI553" s="1">
        <f>IF(ISNA(VLOOKUP($B553,traits_by_species_Mar2019!$A$2:$T$437,13,FALSE)),L553,VLOOKUP($B553,traits_by_species_Mar2019!$A$2:$T$437,13,FALSE))</f>
        <v>29</v>
      </c>
    </row>
    <row r="554" spans="1:35" hidden="1" x14ac:dyDescent="0.25">
      <c r="A554">
        <v>125575</v>
      </c>
      <c r="B554" t="s">
        <v>929</v>
      </c>
      <c r="C554" t="s">
        <v>1680</v>
      </c>
      <c r="D554" t="s">
        <v>19</v>
      </c>
      <c r="E554" t="s">
        <v>20</v>
      </c>
      <c r="F554" t="s">
        <v>21</v>
      </c>
      <c r="G554" t="s">
        <v>30</v>
      </c>
      <c r="H554" t="s">
        <v>929</v>
      </c>
      <c r="I554">
        <v>0</v>
      </c>
      <c r="J554" t="s">
        <v>60</v>
      </c>
      <c r="K554" t="s">
        <v>25</v>
      </c>
      <c r="L554">
        <v>52</v>
      </c>
      <c r="M554">
        <v>0</v>
      </c>
      <c r="N554">
        <v>2.1828590000000001E-3</v>
      </c>
      <c r="O554">
        <v>3.1175000000000002</v>
      </c>
      <c r="P554" t="s">
        <v>61</v>
      </c>
      <c r="Q554" t="s">
        <v>27</v>
      </c>
      <c r="R554" t="s">
        <v>1682</v>
      </c>
      <c r="S554" s="1">
        <f>VLOOKUP($B554,traits_by_species_Mar2019!$A$2:$T$437,5,FALSE)</f>
        <v>24.97865234</v>
      </c>
      <c r="T554" s="1">
        <f>VLOOKUP($B554,traits_by_species_Mar2019!$A$2:$T$437,6,FALSE)</f>
        <v>2.028049158</v>
      </c>
      <c r="U554" s="1">
        <f>VLOOKUP($B554,traits_by_species_Mar2019!$A$2:$T$437,7,FALSE)</f>
        <v>411.04156870000003</v>
      </c>
      <c r="V554" s="1">
        <f>VLOOKUP($B554,traits_by_species_Mar2019!$A$2:$T$437,8,FALSE)</f>
        <v>5.8786442240000003</v>
      </c>
      <c r="W554" s="1">
        <f>VLOOKUP($B554,traits_by_species_Mar2019!$A$2:$T$437,9,FALSE)</f>
        <v>1.137615738</v>
      </c>
      <c r="X554" s="1">
        <f>VLOOKUP($B554,traits_by_species_Mar2019!$A$2:$T$437,10,FALSE)</f>
        <v>1.627238776</v>
      </c>
      <c r="Y554" s="1">
        <f>VLOOKUP($B554,traits_by_species_Mar2019!$A$2:$T$437,11,FALSE)</f>
        <v>20.982528840000001</v>
      </c>
      <c r="Z554" s="1">
        <f>VLOOKUP($B554,traits_by_species_Mar2019!$A$2:$T$437,12,FALSE)</f>
        <v>25.320883500000001</v>
      </c>
      <c r="AA554" s="3">
        <f>VLOOKUP($B554,traits_by_species_Mar2019!$A$2:$T$437,13,FALSE)</f>
        <v>30</v>
      </c>
      <c r="AB554" s="1" t="str">
        <f>VLOOKUP($B554,traits_by_species_Mar2019!$A$2:$T$437,14,FALSE)</f>
        <v>Bathydemersal</v>
      </c>
      <c r="AC554" s="1" t="str">
        <f>VLOOKUP($B554,traits_by_species_Mar2019!$A$2:$T$437,15,FALSE)</f>
        <v>eelpouts</v>
      </c>
      <c r="AD554" s="1" t="str">
        <f>VLOOKUP($B554,traits_by_species_Mar2019!$A$2:$T$437,16,FALSE)</f>
        <v>Demersal</v>
      </c>
      <c r="AE554" s="1" t="str">
        <f>VLOOKUP($B554,traits_by_species_Mar2019!$A$2:$T$437,17,FALSE)</f>
        <v>Demersal</v>
      </c>
      <c r="AF554" s="1" t="str">
        <f>VLOOKUP($B554,traits_by_species_Mar2019!$A$2:$T$437,18,FALSE)</f>
        <v>Perciformes</v>
      </c>
      <c r="AG554" s="1" t="str">
        <f>VLOOKUP($B554,traits_by_species_Mar2019!$A$2:$T$437,19,FALSE)</f>
        <v>Other</v>
      </c>
      <c r="AH554" s="1" t="str">
        <f>VLOOKUP($B554,traits_by_species_Mar2019!$A$2:$T$437,20,FALSE)</f>
        <v>Demersal</v>
      </c>
      <c r="AI554" s="1">
        <f>IF(ISNA(VLOOKUP($B554,traits_by_species_Mar2019!$A$2:$T$437,13,FALSE)),L554,VLOOKUP($B554,traits_by_species_Mar2019!$A$2:$T$437,13,FALSE))</f>
        <v>30</v>
      </c>
    </row>
    <row r="555" spans="1:35" s="51" customFormat="1" hidden="1" x14ac:dyDescent="0.25">
      <c r="A555" s="51">
        <v>105830</v>
      </c>
      <c r="B555" s="51" t="s">
        <v>2200</v>
      </c>
      <c r="C555" s="51" t="s">
        <v>2282</v>
      </c>
      <c r="D555" s="51" t="s">
        <v>19</v>
      </c>
      <c r="E555" s="51" t="s">
        <v>20</v>
      </c>
      <c r="F555" s="51" t="s">
        <v>380</v>
      </c>
      <c r="G555" s="51" t="s">
        <v>381</v>
      </c>
      <c r="H555" s="51" t="s">
        <v>2283</v>
      </c>
      <c r="I555" s="51" t="s">
        <v>2284</v>
      </c>
      <c r="J555" s="51" t="s">
        <v>33</v>
      </c>
      <c r="K555" s="51" t="s">
        <v>2281</v>
      </c>
      <c r="L555" s="51">
        <v>140</v>
      </c>
      <c r="M555" s="51">
        <v>10</v>
      </c>
      <c r="N555" s="51">
        <v>2.5100000000000001E-3</v>
      </c>
      <c r="O555" s="51">
        <v>3.14</v>
      </c>
      <c r="P555" s="51" t="s">
        <v>2285</v>
      </c>
      <c r="Q555" s="51" t="s">
        <v>73</v>
      </c>
      <c r="R555" s="51" t="s">
        <v>1682</v>
      </c>
      <c r="S555" s="1">
        <v>122.7613683</v>
      </c>
      <c r="T555" s="51">
        <v>0.108911018</v>
      </c>
      <c r="U555" s="51">
        <v>14349.369839999999</v>
      </c>
      <c r="V555" s="51">
        <v>22.97087449</v>
      </c>
      <c r="W555" s="51">
        <v>8.1379451070000002</v>
      </c>
      <c r="X555" s="51">
        <v>0.19355397699999999</v>
      </c>
      <c r="Y555" s="51">
        <v>69.292152340000001</v>
      </c>
      <c r="Z555" s="51">
        <v>13.01224173</v>
      </c>
      <c r="AA555" s="14">
        <v>140</v>
      </c>
      <c r="AB555" s="51" t="s">
        <v>1684</v>
      </c>
      <c r="AC555" s="51" t="s">
        <v>384</v>
      </c>
      <c r="AD555" s="51" t="s">
        <v>2283</v>
      </c>
      <c r="AE555" s="51" t="s">
        <v>27</v>
      </c>
      <c r="AF555" s="51" t="s">
        <v>381</v>
      </c>
      <c r="AG555" s="51" t="s">
        <v>27</v>
      </c>
      <c r="AH555" s="51" t="s">
        <v>1682</v>
      </c>
      <c r="AI555" s="51">
        <v>140</v>
      </c>
    </row>
    <row r="556" spans="1:35" s="51" customFormat="1" hidden="1" x14ac:dyDescent="0.25">
      <c r="A556" s="51">
        <v>105807</v>
      </c>
      <c r="B556" s="51" t="s">
        <v>2160</v>
      </c>
      <c r="C556" s="51" t="s">
        <v>2289</v>
      </c>
      <c r="D556" s="51" t="s">
        <v>19</v>
      </c>
      <c r="E556" s="51" t="s">
        <v>20</v>
      </c>
      <c r="F556" s="51" t="s">
        <v>44</v>
      </c>
      <c r="G556" s="51" t="s">
        <v>667</v>
      </c>
      <c r="H556" s="51" t="s">
        <v>672</v>
      </c>
      <c r="I556" s="51" t="s">
        <v>2288</v>
      </c>
      <c r="J556" s="51" t="s">
        <v>33</v>
      </c>
      <c r="K556" s="51" t="s">
        <v>2279</v>
      </c>
      <c r="L556" s="51">
        <v>76</v>
      </c>
      <c r="M556" s="51">
        <v>19</v>
      </c>
      <c r="N556" s="51">
        <v>3.2399999999999998E-3</v>
      </c>
      <c r="O556" s="51">
        <v>3.09</v>
      </c>
      <c r="P556" s="51" t="s">
        <v>2290</v>
      </c>
      <c r="Q556" s="51" t="s">
        <v>73</v>
      </c>
      <c r="R556" s="51" t="s">
        <v>1682</v>
      </c>
      <c r="S556" s="1">
        <v>121.1463967</v>
      </c>
      <c r="T556" s="51">
        <v>0.180179494</v>
      </c>
      <c r="U556" s="51">
        <v>7511.5457340000003</v>
      </c>
      <c r="V556" s="51">
        <v>15.8082134</v>
      </c>
      <c r="W556" s="51">
        <v>5.7830516230000004</v>
      </c>
      <c r="X556" s="51">
        <v>0.26454745099999999</v>
      </c>
      <c r="Y556" s="51">
        <v>76.264126500000003</v>
      </c>
      <c r="Z556" s="51">
        <v>16.08713706</v>
      </c>
      <c r="AA556" s="14">
        <v>76</v>
      </c>
      <c r="AB556" s="51" t="s">
        <v>1684</v>
      </c>
      <c r="AE556" s="51" t="s">
        <v>44</v>
      </c>
      <c r="AF556" s="51" t="s">
        <v>667</v>
      </c>
      <c r="AG556" s="51" t="s">
        <v>44</v>
      </c>
      <c r="AH556" s="51" t="s">
        <v>1682</v>
      </c>
      <c r="AI556" s="51">
        <v>76</v>
      </c>
    </row>
    <row r="557" spans="1:35" s="2" customFormat="1" ht="16.5" hidden="1" x14ac:dyDescent="0.25">
      <c r="A557" s="2">
        <v>105836</v>
      </c>
      <c r="B557" s="2" t="s">
        <v>2154</v>
      </c>
      <c r="C557" s="2" t="s">
        <v>262</v>
      </c>
      <c r="D557" s="14" t="s">
        <v>19</v>
      </c>
      <c r="E557" s="14" t="s">
        <v>20</v>
      </c>
      <c r="F557" s="14" t="s">
        <v>44</v>
      </c>
      <c r="G557" s="14" t="s">
        <v>816</v>
      </c>
      <c r="H557" s="2" t="s">
        <v>3989</v>
      </c>
      <c r="I557" s="2" t="s">
        <v>3129</v>
      </c>
      <c r="J557" s="14" t="s">
        <v>33</v>
      </c>
      <c r="K557" s="92" t="s">
        <v>3994</v>
      </c>
      <c r="L557" s="2">
        <v>573</v>
      </c>
      <c r="M557" s="2">
        <v>0</v>
      </c>
      <c r="N557" s="94">
        <v>8.5100000000000002E-3</v>
      </c>
      <c r="O557" s="2">
        <v>2.86</v>
      </c>
      <c r="P557" s="2" t="s">
        <v>210</v>
      </c>
      <c r="Q557" s="14" t="s">
        <v>73</v>
      </c>
      <c r="R557" s="2" t="s">
        <v>27</v>
      </c>
      <c r="S557" t="s">
        <v>25</v>
      </c>
      <c r="T557" t="s">
        <v>25</v>
      </c>
      <c r="U557" t="s">
        <v>25</v>
      </c>
      <c r="V557" t="s">
        <v>25</v>
      </c>
      <c r="W557" t="s">
        <v>25</v>
      </c>
      <c r="X557" t="s">
        <v>25</v>
      </c>
      <c r="Y557" t="s">
        <v>25</v>
      </c>
      <c r="Z557" t="s">
        <v>25</v>
      </c>
      <c r="AA557" t="s">
        <v>25</v>
      </c>
      <c r="AB557" t="s">
        <v>25</v>
      </c>
      <c r="AC557" t="s">
        <v>25</v>
      </c>
      <c r="AD557" t="s">
        <v>25</v>
      </c>
      <c r="AE557" t="s">
        <v>25</v>
      </c>
      <c r="AF557" s="14" t="s">
        <v>816</v>
      </c>
      <c r="AG557" s="51" t="s">
        <v>44</v>
      </c>
      <c r="AH557" s="2" t="s">
        <v>27</v>
      </c>
      <c r="AI557" t="s">
        <v>25</v>
      </c>
    </row>
    <row r="558" spans="1:35" ht="16.5" hidden="1" x14ac:dyDescent="0.25">
      <c r="A558">
        <v>126757</v>
      </c>
      <c r="B558" t="s">
        <v>2158</v>
      </c>
      <c r="C558" t="s">
        <v>3990</v>
      </c>
      <c r="D558" s="51" t="s">
        <v>19</v>
      </c>
      <c r="E558" s="51" t="s">
        <v>20</v>
      </c>
      <c r="F558" t="s">
        <v>21</v>
      </c>
      <c r="G558" s="51" t="s">
        <v>30</v>
      </c>
      <c r="H558" t="s">
        <v>97</v>
      </c>
      <c r="I558" t="s">
        <v>98</v>
      </c>
      <c r="J558" s="51" t="s">
        <v>33</v>
      </c>
      <c r="K558" t="s">
        <v>3993</v>
      </c>
      <c r="L558">
        <v>180</v>
      </c>
      <c r="M558">
        <v>0</v>
      </c>
      <c r="N558" s="91">
        <v>6.3099999999999996E-3</v>
      </c>
      <c r="O558">
        <v>3.2</v>
      </c>
      <c r="P558" t="s">
        <v>210</v>
      </c>
      <c r="Q558" s="51" t="s">
        <v>73</v>
      </c>
      <c r="R558" s="51" t="s">
        <v>1682</v>
      </c>
      <c r="S558" t="s">
        <v>25</v>
      </c>
      <c r="T558" t="s">
        <v>25</v>
      </c>
      <c r="U558" t="s">
        <v>25</v>
      </c>
      <c r="V558" t="s">
        <v>25</v>
      </c>
      <c r="W558" t="s">
        <v>25</v>
      </c>
      <c r="X558" t="s">
        <v>25</v>
      </c>
      <c r="Y558" t="s">
        <v>25</v>
      </c>
      <c r="Z558" t="s">
        <v>25</v>
      </c>
      <c r="AA558" t="s">
        <v>25</v>
      </c>
      <c r="AB558" t="s">
        <v>25</v>
      </c>
      <c r="AC558" t="s">
        <v>25</v>
      </c>
      <c r="AD558" t="s">
        <v>25</v>
      </c>
      <c r="AE558" t="s">
        <v>25</v>
      </c>
      <c r="AF558" s="51" t="s">
        <v>30</v>
      </c>
      <c r="AG558" t="s">
        <v>27</v>
      </c>
      <c r="AH558" s="51" t="s">
        <v>1682</v>
      </c>
      <c r="AI558">
        <v>180</v>
      </c>
    </row>
    <row r="559" spans="1:35" s="2" customFormat="1" hidden="1" x14ac:dyDescent="0.25">
      <c r="A559" s="2">
        <v>105837</v>
      </c>
      <c r="B559" s="2" t="s">
        <v>2166</v>
      </c>
      <c r="C559" s="2" t="s">
        <v>3991</v>
      </c>
      <c r="D559" s="14" t="s">
        <v>19</v>
      </c>
      <c r="E559" s="14" t="s">
        <v>20</v>
      </c>
      <c r="F559" s="14" t="s">
        <v>44</v>
      </c>
      <c r="G559" s="14" t="s">
        <v>816</v>
      </c>
      <c r="H559" s="2" t="s">
        <v>3992</v>
      </c>
      <c r="I559" s="2" t="s">
        <v>3199</v>
      </c>
      <c r="J559" s="14" t="s">
        <v>33</v>
      </c>
      <c r="K559" s="92" t="s">
        <v>3995</v>
      </c>
      <c r="L559" s="93">
        <v>1520</v>
      </c>
      <c r="M559" s="2">
        <v>0</v>
      </c>
      <c r="N559" s="2">
        <v>3.8899999999999998E-3</v>
      </c>
      <c r="O559" s="2">
        <v>3.12</v>
      </c>
      <c r="P559" s="2" t="s">
        <v>210</v>
      </c>
      <c r="Q559" s="14" t="s">
        <v>73</v>
      </c>
      <c r="R559" s="2" t="s">
        <v>27</v>
      </c>
      <c r="S559" t="s">
        <v>25</v>
      </c>
      <c r="T559" t="s">
        <v>25</v>
      </c>
      <c r="U559" t="s">
        <v>25</v>
      </c>
      <c r="V559" t="s">
        <v>25</v>
      </c>
      <c r="W559" t="s">
        <v>25</v>
      </c>
      <c r="X559" t="s">
        <v>25</v>
      </c>
      <c r="Y559" t="s">
        <v>25</v>
      </c>
      <c r="Z559" t="s">
        <v>25</v>
      </c>
      <c r="AA559" t="s">
        <v>25</v>
      </c>
      <c r="AB559" t="s">
        <v>25</v>
      </c>
      <c r="AC559" t="s">
        <v>25</v>
      </c>
      <c r="AD559" t="s">
        <v>25</v>
      </c>
      <c r="AE559" t="s">
        <v>25</v>
      </c>
      <c r="AF559" s="14" t="s">
        <v>816</v>
      </c>
      <c r="AG559" s="51" t="s">
        <v>44</v>
      </c>
      <c r="AH559" s="2" t="s">
        <v>27</v>
      </c>
      <c r="AI559" t="s">
        <v>25</v>
      </c>
    </row>
    <row r="560" spans="1:35" ht="16.5" hidden="1" x14ac:dyDescent="0.25">
      <c r="A560">
        <v>127178</v>
      </c>
      <c r="B560" s="4" t="s">
        <v>3984</v>
      </c>
      <c r="C560" t="s">
        <v>51</v>
      </c>
      <c r="D560" s="51" t="s">
        <v>19</v>
      </c>
      <c r="E560" s="51" t="s">
        <v>20</v>
      </c>
      <c r="F560" t="s">
        <v>21</v>
      </c>
      <c r="G560" t="s">
        <v>1356</v>
      </c>
      <c r="H560" t="s">
        <v>1357</v>
      </c>
      <c r="I560" s="36" t="s">
        <v>3983</v>
      </c>
      <c r="J560" t="s">
        <v>33</v>
      </c>
      <c r="K560" s="36" t="s">
        <v>3996</v>
      </c>
      <c r="L560" s="36">
        <v>48</v>
      </c>
      <c r="M560">
        <v>0</v>
      </c>
      <c r="N560" s="91">
        <v>4.6800000000000001E-3</v>
      </c>
      <c r="O560">
        <v>3.21</v>
      </c>
      <c r="P560" t="s">
        <v>210</v>
      </c>
      <c r="Q560" s="51" t="s">
        <v>73</v>
      </c>
      <c r="R560" t="s">
        <v>27</v>
      </c>
      <c r="S560" t="s">
        <v>25</v>
      </c>
      <c r="T560" t="s">
        <v>25</v>
      </c>
      <c r="U560" t="s">
        <v>25</v>
      </c>
      <c r="V560" t="s">
        <v>25</v>
      </c>
      <c r="W560" t="s">
        <v>25</v>
      </c>
      <c r="X560" t="s">
        <v>25</v>
      </c>
      <c r="Y560" t="s">
        <v>25</v>
      </c>
      <c r="Z560" t="s">
        <v>25</v>
      </c>
      <c r="AA560" t="s">
        <v>25</v>
      </c>
      <c r="AB560" t="s">
        <v>25</v>
      </c>
      <c r="AC560" t="s">
        <v>25</v>
      </c>
      <c r="AD560" t="s">
        <v>25</v>
      </c>
      <c r="AE560" t="s">
        <v>25</v>
      </c>
      <c r="AF560" t="s">
        <v>1356</v>
      </c>
      <c r="AG560" t="s">
        <v>27</v>
      </c>
      <c r="AH560" t="s">
        <v>27</v>
      </c>
      <c r="AI560">
        <v>48</v>
      </c>
    </row>
    <row r="561" spans="1:35" hidden="1" x14ac:dyDescent="0.25">
      <c r="A561">
        <v>127180</v>
      </c>
      <c r="B561" s="4" t="s">
        <v>3985</v>
      </c>
      <c r="C561" t="s">
        <v>51</v>
      </c>
      <c r="D561" s="51" t="s">
        <v>19</v>
      </c>
      <c r="E561" s="51" t="s">
        <v>20</v>
      </c>
      <c r="F561" t="s">
        <v>21</v>
      </c>
      <c r="G561" t="s">
        <v>1356</v>
      </c>
      <c r="H561" t="s">
        <v>1357</v>
      </c>
      <c r="I561" s="36" t="s">
        <v>3983</v>
      </c>
      <c r="J561" t="s">
        <v>33</v>
      </c>
      <c r="K561" s="36" t="s">
        <v>3997</v>
      </c>
      <c r="L561">
        <v>73</v>
      </c>
      <c r="M561">
        <v>0</v>
      </c>
      <c r="N561">
        <v>4.47E-3</v>
      </c>
      <c r="O561">
        <v>3.21</v>
      </c>
      <c r="P561" t="s">
        <v>210</v>
      </c>
      <c r="Q561" s="51" t="s">
        <v>73</v>
      </c>
      <c r="R561" t="s">
        <v>27</v>
      </c>
      <c r="S561" t="s">
        <v>25</v>
      </c>
      <c r="T561" t="s">
        <v>25</v>
      </c>
      <c r="U561" t="s">
        <v>25</v>
      </c>
      <c r="V561" t="s">
        <v>25</v>
      </c>
      <c r="W561" t="s">
        <v>25</v>
      </c>
      <c r="X561" t="s">
        <v>25</v>
      </c>
      <c r="Y561" t="s">
        <v>25</v>
      </c>
      <c r="Z561" t="s">
        <v>25</v>
      </c>
      <c r="AA561" t="s">
        <v>25</v>
      </c>
      <c r="AB561" t="s">
        <v>25</v>
      </c>
      <c r="AC561" t="s">
        <v>25</v>
      </c>
      <c r="AD561" t="s">
        <v>25</v>
      </c>
      <c r="AE561" t="s">
        <v>25</v>
      </c>
      <c r="AF561" t="s">
        <v>1356</v>
      </c>
      <c r="AG561" t="s">
        <v>27</v>
      </c>
      <c r="AH561" t="s">
        <v>27</v>
      </c>
      <c r="AI561">
        <v>73</v>
      </c>
    </row>
    <row r="562" spans="1:35" hidden="1" x14ac:dyDescent="0.25">
      <c r="A562">
        <v>126139</v>
      </c>
      <c r="B562" s="4" t="s">
        <v>3983</v>
      </c>
      <c r="C562" t="s">
        <v>51</v>
      </c>
      <c r="D562" s="51" t="s">
        <v>19</v>
      </c>
      <c r="E562" s="51" t="s">
        <v>20</v>
      </c>
      <c r="F562" t="s">
        <v>21</v>
      </c>
      <c r="G562" t="s">
        <v>1356</v>
      </c>
      <c r="H562" t="s">
        <v>1357</v>
      </c>
      <c r="I562" s="36" t="s">
        <v>3983</v>
      </c>
      <c r="J562" t="s">
        <v>24</v>
      </c>
      <c r="K562" s="36" t="s">
        <v>3983</v>
      </c>
      <c r="L562">
        <f>AVERAGE(L561,L563:L564)</f>
        <v>84.333333333333329</v>
      </c>
      <c r="M562">
        <v>0</v>
      </c>
      <c r="N562">
        <f>AVERAGE(N561,N563:N564)</f>
        <v>5.0299999999999997E-3</v>
      </c>
      <c r="O562">
        <f>AVERAGE(O561,O563:O564)</f>
        <v>3.2133333333333334</v>
      </c>
      <c r="P562" t="s">
        <v>61</v>
      </c>
      <c r="Q562" s="51" t="s">
        <v>73</v>
      </c>
      <c r="R562" t="s">
        <v>27</v>
      </c>
      <c r="S562" t="s">
        <v>25</v>
      </c>
      <c r="T562" t="s">
        <v>25</v>
      </c>
      <c r="U562" t="s">
        <v>25</v>
      </c>
      <c r="V562" t="s">
        <v>25</v>
      </c>
      <c r="W562" t="s">
        <v>25</v>
      </c>
      <c r="X562" t="s">
        <v>25</v>
      </c>
      <c r="Y562" t="s">
        <v>25</v>
      </c>
      <c r="Z562" t="s">
        <v>25</v>
      </c>
      <c r="AA562" t="s">
        <v>25</v>
      </c>
      <c r="AB562" t="s">
        <v>25</v>
      </c>
      <c r="AC562" t="s">
        <v>25</v>
      </c>
      <c r="AD562" t="s">
        <v>25</v>
      </c>
      <c r="AE562" t="s">
        <v>25</v>
      </c>
      <c r="AF562" t="s">
        <v>1356</v>
      </c>
      <c r="AG562" t="s">
        <v>27</v>
      </c>
      <c r="AH562" t="s">
        <v>27</v>
      </c>
      <c r="AI562">
        <v>84.333333333333329</v>
      </c>
    </row>
    <row r="563" spans="1:35" ht="16.5" hidden="1" x14ac:dyDescent="0.25">
      <c r="A563">
        <v>712453</v>
      </c>
      <c r="B563" s="4" t="s">
        <v>2169</v>
      </c>
      <c r="C563" t="s">
        <v>3986</v>
      </c>
      <c r="D563" s="51" t="s">
        <v>19</v>
      </c>
      <c r="E563" s="51" t="s">
        <v>20</v>
      </c>
      <c r="F563" t="s">
        <v>21</v>
      </c>
      <c r="G563" t="s">
        <v>1356</v>
      </c>
      <c r="H563" t="s">
        <v>1357</v>
      </c>
      <c r="I563" s="36" t="s">
        <v>3983</v>
      </c>
      <c r="J563" t="s">
        <v>33</v>
      </c>
      <c r="K563" s="36" t="s">
        <v>3998</v>
      </c>
      <c r="L563">
        <v>130</v>
      </c>
      <c r="M563">
        <v>0</v>
      </c>
      <c r="N563" s="91">
        <v>5.3699999999999998E-3</v>
      </c>
      <c r="O563">
        <v>3.2</v>
      </c>
      <c r="P563" t="s">
        <v>210</v>
      </c>
      <c r="Q563" s="51" t="s">
        <v>73</v>
      </c>
      <c r="R563" t="s">
        <v>27</v>
      </c>
      <c r="S563" t="s">
        <v>25</v>
      </c>
      <c r="T563" t="s">
        <v>25</v>
      </c>
      <c r="U563" t="s">
        <v>25</v>
      </c>
      <c r="V563" t="s">
        <v>25</v>
      </c>
      <c r="W563" t="s">
        <v>25</v>
      </c>
      <c r="X563" t="s">
        <v>25</v>
      </c>
      <c r="Y563" t="s">
        <v>25</v>
      </c>
      <c r="Z563" t="s">
        <v>25</v>
      </c>
      <c r="AA563" t="s">
        <v>25</v>
      </c>
      <c r="AB563" t="s">
        <v>25</v>
      </c>
      <c r="AC563" t="s">
        <v>25</v>
      </c>
      <c r="AD563" t="s">
        <v>25</v>
      </c>
      <c r="AE563" t="s">
        <v>25</v>
      </c>
      <c r="AF563" t="s">
        <v>1356</v>
      </c>
      <c r="AG563" t="s">
        <v>27</v>
      </c>
      <c r="AH563" t="s">
        <v>27</v>
      </c>
      <c r="AI563">
        <v>130</v>
      </c>
    </row>
    <row r="564" spans="1:35" hidden="1" x14ac:dyDescent="0.25">
      <c r="A564">
        <v>154238</v>
      </c>
      <c r="B564" s="4" t="s">
        <v>2172</v>
      </c>
      <c r="C564" t="s">
        <v>51</v>
      </c>
      <c r="D564" s="51" t="s">
        <v>19</v>
      </c>
      <c r="E564" s="51" t="s">
        <v>20</v>
      </c>
      <c r="F564" t="s">
        <v>21</v>
      </c>
      <c r="G564" t="s">
        <v>1356</v>
      </c>
      <c r="H564" t="s">
        <v>1357</v>
      </c>
      <c r="I564" s="36" t="s">
        <v>3983</v>
      </c>
      <c r="J564" t="s">
        <v>33</v>
      </c>
      <c r="K564" s="36" t="s">
        <v>3999</v>
      </c>
      <c r="L564">
        <v>50</v>
      </c>
      <c r="M564">
        <v>0</v>
      </c>
      <c r="N564">
        <v>5.2500000000000003E-3</v>
      </c>
      <c r="O564">
        <v>3.23</v>
      </c>
      <c r="P564" t="s">
        <v>210</v>
      </c>
      <c r="Q564" s="51" t="s">
        <v>73</v>
      </c>
      <c r="R564" t="s">
        <v>27</v>
      </c>
      <c r="S564" t="s">
        <v>25</v>
      </c>
      <c r="T564" t="s">
        <v>25</v>
      </c>
      <c r="U564" t="s">
        <v>25</v>
      </c>
      <c r="V564" t="s">
        <v>25</v>
      </c>
      <c r="W564" t="s">
        <v>25</v>
      </c>
      <c r="X564" t="s">
        <v>25</v>
      </c>
      <c r="Y564" t="s">
        <v>25</v>
      </c>
      <c r="Z564" t="s">
        <v>25</v>
      </c>
      <c r="AA564" t="s">
        <v>25</v>
      </c>
      <c r="AB564" t="s">
        <v>25</v>
      </c>
      <c r="AC564" t="s">
        <v>25</v>
      </c>
      <c r="AD564" t="s">
        <v>25</v>
      </c>
      <c r="AE564" t="s">
        <v>25</v>
      </c>
      <c r="AF564" t="s">
        <v>1356</v>
      </c>
      <c r="AG564" t="s">
        <v>27</v>
      </c>
      <c r="AH564" t="s">
        <v>27</v>
      </c>
      <c r="AI564">
        <v>50</v>
      </c>
    </row>
    <row r="565" spans="1:35" ht="16.5" hidden="1" x14ac:dyDescent="0.25">
      <c r="A565">
        <v>105870</v>
      </c>
      <c r="B565" t="s">
        <v>4001</v>
      </c>
      <c r="C565" t="s">
        <v>557</v>
      </c>
      <c r="D565" s="51" t="s">
        <v>19</v>
      </c>
      <c r="E565" s="51" t="s">
        <v>20</v>
      </c>
      <c r="F565" s="51" t="s">
        <v>44</v>
      </c>
      <c r="G565" t="s">
        <v>84</v>
      </c>
      <c r="H565" t="s">
        <v>85</v>
      </c>
      <c r="I565" s="14" t="s">
        <v>553</v>
      </c>
      <c r="J565" t="s">
        <v>33</v>
      </c>
      <c r="K565" t="s">
        <v>3988</v>
      </c>
      <c r="L565">
        <v>125</v>
      </c>
      <c r="M565">
        <v>10</v>
      </c>
      <c r="N565" s="91">
        <v>3.0899999999999999E-3</v>
      </c>
      <c r="O565" s="91">
        <v>3.22</v>
      </c>
      <c r="P565" t="s">
        <v>210</v>
      </c>
      <c r="Q565" s="51" t="s">
        <v>73</v>
      </c>
      <c r="R565" s="51" t="s">
        <v>1682</v>
      </c>
      <c r="S565" t="s">
        <v>25</v>
      </c>
      <c r="T565" t="s">
        <v>25</v>
      </c>
      <c r="U565" t="s">
        <v>25</v>
      </c>
      <c r="V565" t="s">
        <v>25</v>
      </c>
      <c r="W565" t="s">
        <v>25</v>
      </c>
      <c r="X565" t="s">
        <v>25</v>
      </c>
      <c r="Y565" t="s">
        <v>25</v>
      </c>
      <c r="Z565" t="s">
        <v>25</v>
      </c>
      <c r="AA565" t="s">
        <v>25</v>
      </c>
      <c r="AB565" t="s">
        <v>25</v>
      </c>
      <c r="AC565" t="s">
        <v>25</v>
      </c>
      <c r="AD565" t="s">
        <v>25</v>
      </c>
      <c r="AE565" t="s">
        <v>25</v>
      </c>
      <c r="AF565" t="s">
        <v>84</v>
      </c>
      <c r="AG565" s="51" t="s">
        <v>44</v>
      </c>
      <c r="AH565" s="51" t="s">
        <v>1682</v>
      </c>
      <c r="AI565">
        <v>125</v>
      </c>
    </row>
    <row r="566" spans="1:35" ht="16.5" hidden="1" x14ac:dyDescent="0.25">
      <c r="A566">
        <v>1019159</v>
      </c>
      <c r="B566" t="s">
        <v>1999</v>
      </c>
      <c r="C566" t="s">
        <v>557</v>
      </c>
      <c r="D566" s="51" t="s">
        <v>19</v>
      </c>
      <c r="E566" s="51" t="s">
        <v>20</v>
      </c>
      <c r="F566" s="51" t="s">
        <v>44</v>
      </c>
      <c r="G566" t="s">
        <v>84</v>
      </c>
      <c r="H566" t="s">
        <v>85</v>
      </c>
      <c r="I566" s="90" t="s">
        <v>1325</v>
      </c>
      <c r="J566" t="s">
        <v>33</v>
      </c>
      <c r="K566" t="s">
        <v>558</v>
      </c>
      <c r="L566">
        <v>125</v>
      </c>
      <c r="M566">
        <v>10</v>
      </c>
      <c r="N566" s="91">
        <v>3.0899999999999999E-3</v>
      </c>
      <c r="O566" s="91">
        <v>3.22</v>
      </c>
      <c r="P566" t="s">
        <v>210</v>
      </c>
      <c r="Q566" s="51" t="s">
        <v>73</v>
      </c>
      <c r="R566" s="51" t="s">
        <v>1682</v>
      </c>
      <c r="S566" t="s">
        <v>25</v>
      </c>
      <c r="T566" t="s">
        <v>25</v>
      </c>
      <c r="U566" t="s">
        <v>25</v>
      </c>
      <c r="V566" t="s">
        <v>25</v>
      </c>
      <c r="W566" t="s">
        <v>25</v>
      </c>
      <c r="X566" t="s">
        <v>25</v>
      </c>
      <c r="Y566" t="s">
        <v>25</v>
      </c>
      <c r="Z566" t="s">
        <v>25</v>
      </c>
      <c r="AA566" t="s">
        <v>25</v>
      </c>
      <c r="AB566" t="s">
        <v>25</v>
      </c>
      <c r="AC566" t="s">
        <v>25</v>
      </c>
      <c r="AD566" t="s">
        <v>25</v>
      </c>
      <c r="AE566" t="s">
        <v>25</v>
      </c>
      <c r="AF566" t="s">
        <v>84</v>
      </c>
      <c r="AG566" s="51" t="s">
        <v>44</v>
      </c>
      <c r="AH566" s="51" t="s">
        <v>1682</v>
      </c>
      <c r="AI566">
        <v>125</v>
      </c>
    </row>
    <row r="567" spans="1:35" ht="16.5" hidden="1" x14ac:dyDescent="0.25">
      <c r="A567">
        <v>127253</v>
      </c>
      <c r="B567" t="s">
        <v>2202</v>
      </c>
      <c r="C567" t="s">
        <v>3987</v>
      </c>
      <c r="D567" t="s">
        <v>267</v>
      </c>
      <c r="E567" t="s">
        <v>19</v>
      </c>
      <c r="F567" t="s">
        <v>20</v>
      </c>
      <c r="G567" t="s">
        <v>21</v>
      </c>
      <c r="H567" t="s">
        <v>52</v>
      </c>
      <c r="I567" t="s">
        <v>739</v>
      </c>
      <c r="J567" t="s">
        <v>1429</v>
      </c>
      <c r="K567" t="s">
        <v>4000</v>
      </c>
      <c r="L567">
        <v>100</v>
      </c>
      <c r="M567">
        <v>0</v>
      </c>
      <c r="N567" s="91">
        <v>1.349E-2</v>
      </c>
      <c r="O567">
        <v>3.06</v>
      </c>
      <c r="P567" t="s">
        <v>210</v>
      </c>
      <c r="Q567" s="51" t="s">
        <v>73</v>
      </c>
      <c r="R567" t="s">
        <v>1695</v>
      </c>
      <c r="S567" t="s">
        <v>25</v>
      </c>
      <c r="T567" t="s">
        <v>25</v>
      </c>
      <c r="U567" t="s">
        <v>25</v>
      </c>
      <c r="V567" t="s">
        <v>25</v>
      </c>
      <c r="W567" t="s">
        <v>25</v>
      </c>
      <c r="X567" t="s">
        <v>25</v>
      </c>
      <c r="Y567" t="s">
        <v>25</v>
      </c>
      <c r="Z567" t="s">
        <v>25</v>
      </c>
      <c r="AA567" t="s">
        <v>25</v>
      </c>
      <c r="AB567" t="s">
        <v>25</v>
      </c>
      <c r="AC567" t="s">
        <v>25</v>
      </c>
      <c r="AD567" t="s">
        <v>25</v>
      </c>
      <c r="AE567" t="s">
        <v>25</v>
      </c>
      <c r="AF567" t="s">
        <v>21</v>
      </c>
      <c r="AG567" t="s">
        <v>52</v>
      </c>
      <c r="AH567" t="s">
        <v>1695</v>
      </c>
      <c r="AI567">
        <v>100</v>
      </c>
    </row>
  </sheetData>
  <autoFilter ref="A1:AI567" xr:uid="{00000000-0001-0000-0100-000000000000}">
    <filterColumn colId="1">
      <filters>
        <filter val="Alosa"/>
        <filter val="Alosa agone"/>
        <filter val="Alosa alosa"/>
        <filter val="Alosa fallax"/>
      </filters>
    </filterColumn>
  </autoFilter>
  <sortState xmlns:xlrd2="http://schemas.microsoft.com/office/spreadsheetml/2017/richdata2" ref="B557:B567">
    <sortCondition ref="B557:B567"/>
  </sortState>
  <phoneticPr fontId="4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599DD-E344-491C-B9B1-03127A9F6BA2}">
  <sheetPr codeName="Sheet7">
    <tabColor theme="4" tint="0.79998168889431442"/>
  </sheetPr>
  <dimension ref="A1:T1135"/>
  <sheetViews>
    <sheetView zoomScale="90" zoomScaleNormal="90" workbookViewId="0">
      <selection activeCell="G15" sqref="G15"/>
    </sheetView>
  </sheetViews>
  <sheetFormatPr defaultRowHeight="15" x14ac:dyDescent="0.25"/>
  <cols>
    <col min="1" max="1" width="19.5703125" style="77" customWidth="1"/>
    <col min="2" max="2" width="34.85546875" style="77" bestFit="1" customWidth="1"/>
    <col min="3" max="3" width="5" style="77" bestFit="1" customWidth="1"/>
    <col min="4" max="4" width="11" style="77" bestFit="1" customWidth="1"/>
    <col min="5" max="5" width="24" style="78" customWidth="1"/>
    <col min="6" max="6" width="5.85546875" style="76" customWidth="1"/>
    <col min="7" max="9" width="22.5703125" style="86" customWidth="1"/>
    <col min="10" max="10" width="9.140625" style="79"/>
    <col min="11" max="11" width="25.140625" style="79" customWidth="1"/>
    <col min="12" max="16" width="9.140625" style="79"/>
    <col min="17" max="17" width="18.7109375" style="79" bestFit="1" customWidth="1"/>
    <col min="18" max="19" width="9.140625" style="79"/>
    <col min="20" max="20" width="24.42578125" style="79" customWidth="1"/>
  </cols>
  <sheetData>
    <row r="1" spans="1:20" s="4" customFormat="1" x14ac:dyDescent="0.25">
      <c r="A1" s="80" t="s">
        <v>24</v>
      </c>
      <c r="B1" s="80" t="s">
        <v>3117</v>
      </c>
      <c r="C1" s="80" t="s">
        <v>3116</v>
      </c>
      <c r="D1" s="80" t="s">
        <v>3115</v>
      </c>
      <c r="E1" s="81" t="s">
        <v>3118</v>
      </c>
      <c r="F1" s="82"/>
      <c r="G1" s="85" t="s">
        <v>3487</v>
      </c>
      <c r="H1" s="85" t="s">
        <v>3486</v>
      </c>
      <c r="I1" s="85" t="s">
        <v>3485</v>
      </c>
      <c r="J1" s="83" t="str">
        <f>Species_List_Final_19Jan2022!A1</f>
        <v>ValidAphiaID</v>
      </c>
      <c r="K1" s="83" t="str">
        <f>Species_List_Final_19Jan2022!B1</f>
        <v>valid_name</v>
      </c>
      <c r="L1" s="83" t="str">
        <f>Species_List_Final_19Jan2022!C1</f>
        <v>valid_authority</v>
      </c>
      <c r="M1" s="83" t="str">
        <f>Species_List_Final_19Jan2022!D1</f>
        <v>kingdom</v>
      </c>
      <c r="N1" s="83" t="str">
        <f>Species_List_Final_19Jan2022!E1</f>
        <v>phylum</v>
      </c>
      <c r="O1" s="83" t="str">
        <f>Species_List_Final_19Jan2022!F1</f>
        <v>CLASS</v>
      </c>
      <c r="P1" s="83" t="str">
        <f>Species_List_Final_19Jan2022!G1</f>
        <v>order</v>
      </c>
      <c r="Q1" s="83" t="str">
        <f>Species_List_Final_19Jan2022!H1</f>
        <v>family</v>
      </c>
      <c r="R1" s="83" t="str">
        <f>Species_List_Final_19Jan2022!I1</f>
        <v>genus</v>
      </c>
      <c r="S1" s="83" t="str">
        <f>Species_List_Final_19Jan2022!J1</f>
        <v>rank</v>
      </c>
      <c r="T1" s="83" t="str">
        <f>Species_List_Final_19Jan2022!K1</f>
        <v>FRS_Common Name</v>
      </c>
    </row>
    <row r="2" spans="1:20" x14ac:dyDescent="0.25">
      <c r="A2" s="77" t="s">
        <v>3119</v>
      </c>
      <c r="B2" s="77" t="s">
        <v>3114</v>
      </c>
      <c r="C2" s="77">
        <v>3</v>
      </c>
      <c r="D2" s="77">
        <v>0.33</v>
      </c>
      <c r="E2" s="78" t="e">
        <f>VLOOKUP(B2,MSS_Species_List2021_updating!$B$2:$B$556,1,FALSE)</f>
        <v>#N/A</v>
      </c>
      <c r="G2" s="86" t="e">
        <f>IF(ISTEXT(I2),I2,H2)</f>
        <v>#N/A</v>
      </c>
      <c r="H2" s="86" t="e">
        <f>VLOOKUP(R2,$A$2:$C$1135,1,FALSE)</f>
        <v>#N/A</v>
      </c>
      <c r="I2" s="86" t="e">
        <f>VLOOKUP(K2,$B$2:$C$1135,1,FALSE)</f>
        <v>#N/A</v>
      </c>
      <c r="J2" s="79">
        <f>Species_List_Final_19Jan2022!A2</f>
        <v>154271</v>
      </c>
      <c r="K2" s="79" t="str">
        <f>Species_List_Final_19Jan2022!B2</f>
        <v>Abramis</v>
      </c>
      <c r="L2" s="79" t="str">
        <f>Species_List_Final_19Jan2022!C2</f>
        <v>Cuvier, 1816</v>
      </c>
      <c r="M2" s="79" t="str">
        <f>Species_List_Final_19Jan2022!D2</f>
        <v>Animalia</v>
      </c>
      <c r="N2" s="79" t="str">
        <f>Species_List_Final_19Jan2022!E2</f>
        <v>Chordata</v>
      </c>
      <c r="O2" s="79" t="str">
        <f>Species_List_Final_19Jan2022!F2</f>
        <v>Actinopteri</v>
      </c>
      <c r="P2" s="79" t="str">
        <f>Species_List_Final_19Jan2022!G2</f>
        <v>Cypriniformes</v>
      </c>
      <c r="Q2" s="79" t="str">
        <f>Species_List_Final_19Jan2022!H2</f>
        <v>Cyprinidae</v>
      </c>
      <c r="R2" s="79" t="str">
        <f>Species_List_Final_19Jan2022!I2</f>
        <v>Abramis</v>
      </c>
      <c r="S2" s="79" t="str">
        <f>Species_List_Final_19Jan2022!J2</f>
        <v>Genus</v>
      </c>
      <c r="T2" s="79" t="str">
        <f>Species_List_Final_19Jan2022!K2</f>
        <v>NA</v>
      </c>
    </row>
    <row r="3" spans="1:20" x14ac:dyDescent="0.25">
      <c r="A3" s="77" t="s">
        <v>3120</v>
      </c>
      <c r="B3" s="77" t="s">
        <v>3113</v>
      </c>
      <c r="C3" s="77">
        <v>2.5</v>
      </c>
      <c r="D3" s="77">
        <v>0.35</v>
      </c>
      <c r="E3" s="78" t="e">
        <f>VLOOKUP(B3,MSS_Species_List2021_updating!$B$2:$B$556,1,FALSE)</f>
        <v>#N/A</v>
      </c>
      <c r="G3" s="86" t="str">
        <f t="shared" ref="G3:G66" si="0">IF(ISTEXT(I3),I3,H3)</f>
        <v>Acantholabrus palloni</v>
      </c>
      <c r="H3" s="86" t="str">
        <f t="shared" ref="H3:H66" si="1">VLOOKUP(R3,$A$2:$C$1135,1,FALSE)</f>
        <v>Acantholabrus</v>
      </c>
      <c r="I3" s="86" t="str">
        <f t="shared" ref="I3:I66" si="2">VLOOKUP(K3,$B$2:$C$1135,1,FALSE)</f>
        <v>Acantholabrus palloni</v>
      </c>
      <c r="J3" s="79">
        <f>Species_List_Final_19Jan2022!A3</f>
        <v>126957</v>
      </c>
      <c r="K3" s="79" t="str">
        <f>Species_List_Final_19Jan2022!B3</f>
        <v>Acantholabrus palloni</v>
      </c>
      <c r="L3" s="79" t="str">
        <f>Species_List_Final_19Jan2022!C3</f>
        <v>(Risso, 1810)</v>
      </c>
      <c r="M3" s="79" t="str">
        <f>Species_List_Final_19Jan2022!D3</f>
        <v>Animalia</v>
      </c>
      <c r="N3" s="79" t="str">
        <f>Species_List_Final_19Jan2022!E3</f>
        <v>Chordata</v>
      </c>
      <c r="O3" s="79" t="str">
        <f>Species_List_Final_19Jan2022!F3</f>
        <v>Actinopteri</v>
      </c>
      <c r="P3" s="79" t="str">
        <f>Species_List_Final_19Jan2022!G3</f>
        <v>Perciformes</v>
      </c>
      <c r="Q3" s="79" t="str">
        <f>Species_List_Final_19Jan2022!H3</f>
        <v>Labridae</v>
      </c>
      <c r="R3" s="79" t="str">
        <f>Species_List_Final_19Jan2022!I3</f>
        <v>Acantholabrus</v>
      </c>
      <c r="S3" s="79" t="str">
        <f>Species_List_Final_19Jan2022!J3</f>
        <v>Species</v>
      </c>
      <c r="T3" s="79" t="str">
        <f>Species_List_Final_19Jan2022!K3</f>
        <v>Scale-rayed wrasse</v>
      </c>
    </row>
    <row r="4" spans="1:20" x14ac:dyDescent="0.25">
      <c r="A4" s="77" t="s">
        <v>3120</v>
      </c>
      <c r="B4" s="77" t="s">
        <v>3112</v>
      </c>
      <c r="C4" s="77">
        <v>2.5</v>
      </c>
      <c r="D4" s="77">
        <v>0.35</v>
      </c>
      <c r="E4" s="78" t="e">
        <f>VLOOKUP(B4,MSS_Species_List2021_updating!$B$2:$B$556,1,FALSE)</f>
        <v>#N/A</v>
      </c>
      <c r="G4" s="86" t="str">
        <f t="shared" si="0"/>
        <v>Acipenser sturio</v>
      </c>
      <c r="H4" s="86" t="str">
        <f t="shared" si="1"/>
        <v>Acipenser</v>
      </c>
      <c r="I4" s="86" t="str">
        <f t="shared" si="2"/>
        <v>Acipenser sturio</v>
      </c>
      <c r="J4" s="79">
        <f>Species_List_Final_19Jan2022!A4</f>
        <v>126279</v>
      </c>
      <c r="K4" s="79" t="str">
        <f>Species_List_Final_19Jan2022!B4</f>
        <v>Acipenser sturio</v>
      </c>
      <c r="L4" s="79" t="str">
        <f>Species_List_Final_19Jan2022!C4</f>
        <v>Linnaeus, 1758</v>
      </c>
      <c r="M4" s="79" t="str">
        <f>Species_List_Final_19Jan2022!D4</f>
        <v>Animalia</v>
      </c>
      <c r="N4" s="79" t="str">
        <f>Species_List_Final_19Jan2022!E4</f>
        <v>Chordata</v>
      </c>
      <c r="O4" s="79" t="str">
        <f>Species_List_Final_19Jan2022!F4</f>
        <v>Actinopteri</v>
      </c>
      <c r="P4" s="79" t="str">
        <f>Species_List_Final_19Jan2022!G4</f>
        <v>Acipenseriformes</v>
      </c>
      <c r="Q4" s="79" t="str">
        <f>Species_List_Final_19Jan2022!H4</f>
        <v>Acipenseridae</v>
      </c>
      <c r="R4" s="79" t="str">
        <f>Species_List_Final_19Jan2022!I4</f>
        <v>Acipenser</v>
      </c>
      <c r="S4" s="79" t="str">
        <f>Species_List_Final_19Jan2022!J4</f>
        <v>Species</v>
      </c>
      <c r="T4" s="79" t="str">
        <f>Species_List_Final_19Jan2022!K4</f>
        <v>Sturgeon</v>
      </c>
    </row>
    <row r="5" spans="1:20" x14ac:dyDescent="0.25">
      <c r="A5" s="77" t="s">
        <v>3120</v>
      </c>
      <c r="B5" s="77" t="s">
        <v>3111</v>
      </c>
      <c r="C5" s="77">
        <v>2.5</v>
      </c>
      <c r="D5" s="77">
        <v>0.35</v>
      </c>
      <c r="E5" s="78" t="e">
        <f>VLOOKUP(B5,MSS_Species_List2021_updating!$B$2:$B$556,1,FALSE)</f>
        <v>#N/A</v>
      </c>
      <c r="G5" s="86" t="str">
        <f t="shared" si="0"/>
        <v>Pteromylaeus</v>
      </c>
      <c r="H5" s="86" t="str">
        <f t="shared" si="1"/>
        <v>Pteromylaeus</v>
      </c>
      <c r="I5" s="86" t="e">
        <f t="shared" si="2"/>
        <v>#N/A</v>
      </c>
      <c r="J5" s="79">
        <f>Species_List_Final_19Jan2022!A5</f>
        <v>871951</v>
      </c>
      <c r="K5" s="79" t="str">
        <f>Species_List_Final_19Jan2022!B5</f>
        <v>Aetomylaeus bovinus</v>
      </c>
      <c r="L5" s="79" t="str">
        <f>Species_List_Final_19Jan2022!C5</f>
        <v>(Geoffroy Saint-Hilaire, 1817)</v>
      </c>
      <c r="M5" s="79" t="str">
        <f>Species_List_Final_19Jan2022!D5</f>
        <v>Animalia</v>
      </c>
      <c r="N5" s="79" t="str">
        <f>Species_List_Final_19Jan2022!E5</f>
        <v>Chordata</v>
      </c>
      <c r="O5" s="79" t="str">
        <f>Species_List_Final_19Jan2022!F5</f>
        <v>Elasmobranchii</v>
      </c>
      <c r="P5" s="79" t="str">
        <f>Species_List_Final_19Jan2022!G5</f>
        <v>Myliobatiformes</v>
      </c>
      <c r="Q5" s="79" t="str">
        <f>Species_List_Final_19Jan2022!H5</f>
        <v>Myliobatidae</v>
      </c>
      <c r="R5" s="79" t="str">
        <f>Species_List_Final_19Jan2022!I5</f>
        <v>Pteromylaeus</v>
      </c>
      <c r="S5" s="79" t="str">
        <f>Species_List_Final_19Jan2022!J5</f>
        <v>Species</v>
      </c>
      <c r="T5" s="79" t="str">
        <f>Species_List_Final_19Jan2022!K5</f>
        <v>Bull ray</v>
      </c>
    </row>
    <row r="6" spans="1:20" x14ac:dyDescent="0.25">
      <c r="A6" s="77" t="s">
        <v>3120</v>
      </c>
      <c r="B6" s="77" t="s">
        <v>3110</v>
      </c>
      <c r="C6" s="77">
        <v>2.5</v>
      </c>
      <c r="D6" s="77">
        <v>0.35</v>
      </c>
      <c r="E6" s="78" t="e">
        <f>VLOOKUP(B6,MSS_Species_List2021_updating!$B$2:$B$556,1,FALSE)</f>
        <v>#N/A</v>
      </c>
      <c r="G6" s="86" t="e">
        <f t="shared" si="0"/>
        <v>#N/A</v>
      </c>
      <c r="H6" s="86" t="e">
        <f t="shared" si="1"/>
        <v>#N/A</v>
      </c>
      <c r="I6" s="86" t="e">
        <f t="shared" si="2"/>
        <v>#N/A</v>
      </c>
      <c r="J6" s="79">
        <f>Species_List_Final_19Jan2022!A6</f>
        <v>127190</v>
      </c>
      <c r="K6" s="79" t="str">
        <f>Species_List_Final_19Jan2022!B6</f>
        <v>Agonus cataphractus</v>
      </c>
      <c r="L6" s="79" t="str">
        <f>Species_List_Final_19Jan2022!C6</f>
        <v>(Linnaeus, 1758)</v>
      </c>
      <c r="M6" s="79" t="str">
        <f>Species_List_Final_19Jan2022!D6</f>
        <v>Animalia</v>
      </c>
      <c r="N6" s="79" t="str">
        <f>Species_List_Final_19Jan2022!E6</f>
        <v>Chordata</v>
      </c>
      <c r="O6" s="79" t="str">
        <f>Species_List_Final_19Jan2022!F6</f>
        <v>Actinopteri</v>
      </c>
      <c r="P6" s="79" t="str">
        <f>Species_List_Final_19Jan2022!G6</f>
        <v>Scorpaeniformes</v>
      </c>
      <c r="Q6" s="79" t="str">
        <f>Species_List_Final_19Jan2022!H6</f>
        <v>Agonidae</v>
      </c>
      <c r="R6" s="79" t="str">
        <f>Species_List_Final_19Jan2022!I6</f>
        <v>Agonus</v>
      </c>
      <c r="S6" s="79" t="str">
        <f>Species_List_Final_19Jan2022!J6</f>
        <v>Species</v>
      </c>
      <c r="T6" s="79" t="str">
        <f>Species_List_Final_19Jan2022!K6</f>
        <v>Hooknose</v>
      </c>
    </row>
    <row r="7" spans="1:20" x14ac:dyDescent="0.25">
      <c r="A7" s="77" t="s">
        <v>3121</v>
      </c>
      <c r="B7" s="77" t="s">
        <v>3109</v>
      </c>
      <c r="C7" s="77">
        <v>2.5</v>
      </c>
      <c r="D7" s="77">
        <v>0.35</v>
      </c>
      <c r="E7" s="78" t="e">
        <f>VLOOKUP(B7,MSS_Species_List2021_updating!$B$2:$B$556,1,FALSE)</f>
        <v>#N/A</v>
      </c>
      <c r="G7" s="86" t="e">
        <f t="shared" si="0"/>
        <v>#N/A</v>
      </c>
      <c r="H7" s="86" t="e">
        <f t="shared" si="1"/>
        <v>#N/A</v>
      </c>
      <c r="I7" s="86" t="e">
        <f t="shared" si="2"/>
        <v>#N/A</v>
      </c>
      <c r="J7" s="79">
        <f>Species_List_Final_19Jan2022!A7</f>
        <v>125507</v>
      </c>
      <c r="K7" s="79" t="str">
        <f>Species_List_Final_19Jan2022!B7</f>
        <v>Alepocephalidae</v>
      </c>
      <c r="L7" s="79" t="str">
        <f>Species_List_Final_19Jan2022!C7</f>
        <v>Bonaparte, 1846</v>
      </c>
      <c r="M7" s="79" t="str">
        <f>Species_List_Final_19Jan2022!D7</f>
        <v>Animalia</v>
      </c>
      <c r="N7" s="79" t="str">
        <f>Species_List_Final_19Jan2022!E7</f>
        <v>Chordata</v>
      </c>
      <c r="O7" s="79" t="str">
        <f>Species_List_Final_19Jan2022!F7</f>
        <v>Actinopteri</v>
      </c>
      <c r="P7" s="79" t="str">
        <f>Species_List_Final_19Jan2022!G7</f>
        <v>Osmeriformes</v>
      </c>
      <c r="Q7" s="79" t="str">
        <f>Species_List_Final_19Jan2022!H7</f>
        <v>Alepocephalidae</v>
      </c>
      <c r="R7" s="79">
        <f>Species_List_Final_19Jan2022!I7</f>
        <v>0</v>
      </c>
      <c r="S7" s="79" t="str">
        <f>Species_List_Final_19Jan2022!J7</f>
        <v>Family</v>
      </c>
      <c r="T7" s="79" t="str">
        <f>Species_List_Final_19Jan2022!K7</f>
        <v>NA</v>
      </c>
    </row>
    <row r="8" spans="1:20" x14ac:dyDescent="0.25">
      <c r="A8" s="77" t="s">
        <v>3121</v>
      </c>
      <c r="B8" s="77" t="s">
        <v>3108</v>
      </c>
      <c r="C8" s="77">
        <v>2.1</v>
      </c>
      <c r="D8" s="77">
        <v>0.35</v>
      </c>
      <c r="E8" s="78" t="e">
        <f>VLOOKUP(B8,MSS_Species_List2021_updating!$B$2:$B$556,1,FALSE)</f>
        <v>#N/A</v>
      </c>
      <c r="G8" s="86" t="str">
        <f t="shared" si="0"/>
        <v>Alepocephalus</v>
      </c>
      <c r="H8" s="86" t="str">
        <f t="shared" si="1"/>
        <v>Alepocephalus</v>
      </c>
      <c r="I8" s="86" t="e">
        <f t="shared" si="2"/>
        <v>#N/A</v>
      </c>
      <c r="J8" s="79">
        <f>Species_List_Final_19Jan2022!A8</f>
        <v>126682</v>
      </c>
      <c r="K8" s="79" t="str">
        <f>Species_List_Final_19Jan2022!B8</f>
        <v>Alepocephalus bairdii</v>
      </c>
      <c r="L8" s="79" t="str">
        <f>Species_List_Final_19Jan2022!C8</f>
        <v>Goode &amp; Bean, 1879</v>
      </c>
      <c r="M8" s="79" t="str">
        <f>Species_List_Final_19Jan2022!D8</f>
        <v>Animalia</v>
      </c>
      <c r="N8" s="79" t="str">
        <f>Species_List_Final_19Jan2022!E8</f>
        <v>Chordata</v>
      </c>
      <c r="O8" s="79" t="str">
        <f>Species_List_Final_19Jan2022!F8</f>
        <v>Actinopteri</v>
      </c>
      <c r="P8" s="79" t="str">
        <f>Species_List_Final_19Jan2022!G8</f>
        <v>Osmeriformes</v>
      </c>
      <c r="Q8" s="79" t="str">
        <f>Species_List_Final_19Jan2022!H8</f>
        <v>Alepocephalidae</v>
      </c>
      <c r="R8" s="79" t="str">
        <f>Species_List_Final_19Jan2022!I8</f>
        <v>Alepocephalus</v>
      </c>
      <c r="S8" s="79" t="str">
        <f>Species_List_Final_19Jan2022!J8</f>
        <v>Species</v>
      </c>
      <c r="T8" s="79" t="str">
        <f>Species_List_Final_19Jan2022!K8</f>
        <v>Baird's slickhead</v>
      </c>
    </row>
    <row r="9" spans="1:20" x14ac:dyDescent="0.25">
      <c r="A9" s="77" t="s">
        <v>3121</v>
      </c>
      <c r="B9" s="77" t="s">
        <v>3107</v>
      </c>
      <c r="C9" s="77">
        <v>2.1</v>
      </c>
      <c r="D9" s="77">
        <v>0.35</v>
      </c>
      <c r="E9" s="78" t="e">
        <f>VLOOKUP(B9,MSS_Species_List2021_updating!$B$2:$B$556,1,FALSE)</f>
        <v>#N/A</v>
      </c>
      <c r="G9" s="86" t="str">
        <f t="shared" si="0"/>
        <v>Alepocephalus rostratus</v>
      </c>
      <c r="H9" s="86" t="str">
        <f t="shared" si="1"/>
        <v>Alepocephalus</v>
      </c>
      <c r="I9" s="86" t="str">
        <f t="shared" si="2"/>
        <v>Alepocephalus rostratus</v>
      </c>
      <c r="J9" s="79">
        <f>Species_List_Final_19Jan2022!A9</f>
        <v>126684</v>
      </c>
      <c r="K9" s="79" t="str">
        <f>Species_List_Final_19Jan2022!B9</f>
        <v>Alepocephalus rostratus</v>
      </c>
      <c r="L9" s="79" t="str">
        <f>Species_List_Final_19Jan2022!C9</f>
        <v>Risso, 1820</v>
      </c>
      <c r="M9" s="79" t="str">
        <f>Species_List_Final_19Jan2022!D9</f>
        <v>Animalia</v>
      </c>
      <c r="N9" s="79" t="str">
        <f>Species_List_Final_19Jan2022!E9</f>
        <v>Chordata</v>
      </c>
      <c r="O9" s="79" t="str">
        <f>Species_List_Final_19Jan2022!F9</f>
        <v>Actinopteri</v>
      </c>
      <c r="P9" s="79" t="str">
        <f>Species_List_Final_19Jan2022!G9</f>
        <v>Osmeriformes</v>
      </c>
      <c r="Q9" s="79" t="str">
        <f>Species_List_Final_19Jan2022!H9</f>
        <v>Alepocephalidae</v>
      </c>
      <c r="R9" s="79" t="str">
        <f>Species_List_Final_19Jan2022!I9</f>
        <v>Alepocephalus</v>
      </c>
      <c r="S9" s="79" t="str">
        <f>Species_List_Final_19Jan2022!J9</f>
        <v>Species</v>
      </c>
      <c r="T9" s="79" t="str">
        <f>Species_List_Final_19Jan2022!K9</f>
        <v>Risso's smooth-head</v>
      </c>
    </row>
    <row r="10" spans="1:20" x14ac:dyDescent="0.25">
      <c r="A10" s="77" t="s">
        <v>3122</v>
      </c>
      <c r="B10" s="77" t="s">
        <v>3106</v>
      </c>
      <c r="C10" s="77">
        <v>4.3</v>
      </c>
      <c r="D10" s="77">
        <v>0.2</v>
      </c>
      <c r="E10" s="78" t="e">
        <f>VLOOKUP(B10,MSS_Species_List2021_updating!$B$2:$B$556,1,FALSE)</f>
        <v>#N/A</v>
      </c>
      <c r="G10" s="86" t="str">
        <f t="shared" si="0"/>
        <v>Alosa</v>
      </c>
      <c r="H10" s="86" t="str">
        <f t="shared" si="1"/>
        <v>Alosa</v>
      </c>
      <c r="I10" s="86" t="e">
        <f t="shared" si="2"/>
        <v>#N/A</v>
      </c>
      <c r="J10" s="79">
        <f>Species_List_Final_19Jan2022!A10</f>
        <v>125715</v>
      </c>
      <c r="K10" s="79" t="str">
        <f>Species_List_Final_19Jan2022!B10</f>
        <v>Alosa</v>
      </c>
      <c r="L10" s="79" t="str">
        <f>Species_List_Final_19Jan2022!C10</f>
        <v>Linck, 1790</v>
      </c>
      <c r="M10" s="79" t="str">
        <f>Species_List_Final_19Jan2022!D10</f>
        <v>Animalia</v>
      </c>
      <c r="N10" s="79" t="str">
        <f>Species_List_Final_19Jan2022!E10</f>
        <v>Chordata</v>
      </c>
      <c r="O10" s="79" t="str">
        <f>Species_List_Final_19Jan2022!F10</f>
        <v>Actinopteri</v>
      </c>
      <c r="P10" s="79" t="str">
        <f>Species_List_Final_19Jan2022!G10</f>
        <v>Clupeiformes</v>
      </c>
      <c r="Q10" s="79" t="str">
        <f>Species_List_Final_19Jan2022!H10</f>
        <v>Clupeidae</v>
      </c>
      <c r="R10" s="79" t="str">
        <f>Species_List_Final_19Jan2022!I10</f>
        <v>Alosa</v>
      </c>
      <c r="S10" s="79" t="str">
        <f>Species_List_Final_19Jan2022!J10</f>
        <v>Genus</v>
      </c>
      <c r="T10" s="79" t="str">
        <f>Species_List_Final_19Jan2022!K10</f>
        <v>NA</v>
      </c>
    </row>
    <row r="11" spans="1:20" x14ac:dyDescent="0.25">
      <c r="A11" s="77" t="s">
        <v>32</v>
      </c>
      <c r="B11" s="77" t="s">
        <v>28</v>
      </c>
      <c r="C11" s="77">
        <v>3.5</v>
      </c>
      <c r="D11" s="77">
        <v>0.37</v>
      </c>
      <c r="E11" s="78" t="str">
        <f>VLOOKUP(B11,MSS_Species_List2021_updating!$B$2:$B$556,1,FALSE)</f>
        <v>Acantholabrus palloni</v>
      </c>
      <c r="G11" s="86" t="str">
        <f t="shared" si="0"/>
        <v>Alosa</v>
      </c>
      <c r="H11" s="86" t="str">
        <f t="shared" si="1"/>
        <v>Alosa</v>
      </c>
      <c r="I11" s="86" t="e">
        <f t="shared" si="2"/>
        <v>#N/A</v>
      </c>
      <c r="J11" s="79">
        <f>Species_List_Final_19Jan2022!A11</f>
        <v>416357</v>
      </c>
      <c r="K11" s="79" t="str">
        <f>Species_List_Final_19Jan2022!B11</f>
        <v>Alosa agone</v>
      </c>
      <c r="L11" s="79" t="str">
        <f>Species_List_Final_19Jan2022!C11</f>
        <v>(Scopoli, 1786)</v>
      </c>
      <c r="M11" s="79" t="str">
        <f>Species_List_Final_19Jan2022!D11</f>
        <v>Animalia</v>
      </c>
      <c r="N11" s="79" t="str">
        <f>Species_List_Final_19Jan2022!E11</f>
        <v>Chordata</v>
      </c>
      <c r="O11" s="79" t="str">
        <f>Species_List_Final_19Jan2022!F11</f>
        <v>Actinopteri</v>
      </c>
      <c r="P11" s="79" t="str">
        <f>Species_List_Final_19Jan2022!G11</f>
        <v>Clupeiformes</v>
      </c>
      <c r="Q11" s="79" t="str">
        <f>Species_List_Final_19Jan2022!H11</f>
        <v>Clupeidae</v>
      </c>
      <c r="R11" s="79" t="str">
        <f>Species_List_Final_19Jan2022!I11</f>
        <v>Alosa</v>
      </c>
      <c r="S11" s="79" t="str">
        <f>Species_List_Final_19Jan2022!J11</f>
        <v>Species</v>
      </c>
      <c r="T11" s="79" t="str">
        <f>Species_List_Final_19Jan2022!K11</f>
        <v>Agone</v>
      </c>
    </row>
    <row r="12" spans="1:20" x14ac:dyDescent="0.25">
      <c r="A12" s="77" t="s">
        <v>40</v>
      </c>
      <c r="B12" s="77" t="s">
        <v>3105</v>
      </c>
      <c r="C12" s="77">
        <v>3.5</v>
      </c>
      <c r="D12" s="77">
        <v>0.51</v>
      </c>
      <c r="E12" s="78" t="e">
        <f>VLOOKUP(B12,MSS_Species_List2021_updating!$B$2:$B$556,1,FALSE)</f>
        <v>#N/A</v>
      </c>
      <c r="G12" s="86" t="str">
        <f t="shared" si="0"/>
        <v>Alosa alosa</v>
      </c>
      <c r="H12" s="86" t="str">
        <f t="shared" si="1"/>
        <v>Alosa</v>
      </c>
      <c r="I12" s="86" t="str">
        <f t="shared" si="2"/>
        <v>Alosa alosa</v>
      </c>
      <c r="J12" s="79">
        <f>Species_List_Final_19Jan2022!A12</f>
        <v>126413</v>
      </c>
      <c r="K12" s="79" t="str">
        <f>Species_List_Final_19Jan2022!B12</f>
        <v>Alosa alosa</v>
      </c>
      <c r="L12" s="79" t="str">
        <f>Species_List_Final_19Jan2022!C12</f>
        <v>(Linnaeus, 1758)</v>
      </c>
      <c r="M12" s="79" t="str">
        <f>Species_List_Final_19Jan2022!D12</f>
        <v>Animalia</v>
      </c>
      <c r="N12" s="79" t="str">
        <f>Species_List_Final_19Jan2022!E12</f>
        <v>Chordata</v>
      </c>
      <c r="O12" s="79" t="str">
        <f>Species_List_Final_19Jan2022!F12</f>
        <v>Actinopteri</v>
      </c>
      <c r="P12" s="79" t="str">
        <f>Species_List_Final_19Jan2022!G12</f>
        <v>Clupeiformes</v>
      </c>
      <c r="Q12" s="79" t="str">
        <f>Species_List_Final_19Jan2022!H12</f>
        <v>Clupeidae</v>
      </c>
      <c r="R12" s="79" t="str">
        <f>Species_List_Final_19Jan2022!I12</f>
        <v>Alosa</v>
      </c>
      <c r="S12" s="79" t="str">
        <f>Species_List_Final_19Jan2022!J12</f>
        <v>Species</v>
      </c>
      <c r="T12" s="79" t="str">
        <f>Species_List_Final_19Jan2022!K12</f>
        <v>Allis shad</v>
      </c>
    </row>
    <row r="13" spans="1:20" x14ac:dyDescent="0.25">
      <c r="A13" s="77" t="s">
        <v>40</v>
      </c>
      <c r="B13" s="77" t="s">
        <v>36</v>
      </c>
      <c r="C13" s="77">
        <v>3.5</v>
      </c>
      <c r="D13" s="77">
        <v>0.51</v>
      </c>
      <c r="E13" s="78" t="str">
        <f>VLOOKUP(B13,MSS_Species_List2021_updating!$B$2:$B$556,1,FALSE)</f>
        <v>Acipenser sturio</v>
      </c>
      <c r="G13" s="86" t="str">
        <f t="shared" si="0"/>
        <v>Alosa fallax</v>
      </c>
      <c r="H13" s="86" t="str">
        <f t="shared" si="1"/>
        <v>Alosa</v>
      </c>
      <c r="I13" s="86" t="str">
        <f t="shared" si="2"/>
        <v>Alosa fallax</v>
      </c>
      <c r="J13" s="79">
        <f>Species_List_Final_19Jan2022!A13</f>
        <v>126415</v>
      </c>
      <c r="K13" s="79" t="str">
        <f>Species_List_Final_19Jan2022!B13</f>
        <v>Alosa fallax</v>
      </c>
      <c r="L13" s="79" t="str">
        <f>Species_List_Final_19Jan2022!C13</f>
        <v>(Lacepède, 1803)</v>
      </c>
      <c r="M13" s="79" t="str">
        <f>Species_List_Final_19Jan2022!D13</f>
        <v>Animalia</v>
      </c>
      <c r="N13" s="79" t="str">
        <f>Species_List_Final_19Jan2022!E13</f>
        <v>Chordata</v>
      </c>
      <c r="O13" s="79" t="str">
        <f>Species_List_Final_19Jan2022!F13</f>
        <v>Actinopteri</v>
      </c>
      <c r="P13" s="79" t="str">
        <f>Species_List_Final_19Jan2022!G13</f>
        <v>Clupeiformes</v>
      </c>
      <c r="Q13" s="79" t="str">
        <f>Species_List_Final_19Jan2022!H13</f>
        <v>Clupeidae</v>
      </c>
      <c r="R13" s="79" t="str">
        <f>Species_List_Final_19Jan2022!I13</f>
        <v>Alosa</v>
      </c>
      <c r="S13" s="79" t="str">
        <f>Species_List_Final_19Jan2022!J13</f>
        <v>Species</v>
      </c>
      <c r="T13" s="79" t="str">
        <f>Species_List_Final_19Jan2022!K13</f>
        <v>Twaite shad</v>
      </c>
    </row>
    <row r="14" spans="1:20" x14ac:dyDescent="0.25">
      <c r="A14" s="77" t="s">
        <v>39</v>
      </c>
      <c r="B14" s="77" t="s">
        <v>39</v>
      </c>
      <c r="C14" s="77">
        <v>3.5</v>
      </c>
      <c r="D14" s="77">
        <v>0.51</v>
      </c>
      <c r="E14" s="78" t="e">
        <f>VLOOKUP(B14,MSS_Species_List2021_updating!$B$2:$B$556,1,FALSE)</f>
        <v>#N/A</v>
      </c>
      <c r="G14" s="86" t="e">
        <f t="shared" si="0"/>
        <v>#N/A</v>
      </c>
      <c r="H14" s="86" t="e">
        <f t="shared" si="1"/>
        <v>#N/A</v>
      </c>
      <c r="I14" s="86" t="e">
        <f t="shared" si="2"/>
        <v>#N/A</v>
      </c>
      <c r="J14" s="79">
        <f>Species_List_Final_19Jan2022!A14</f>
        <v>105865</v>
      </c>
      <c r="K14" s="79" t="str">
        <f>Species_List_Final_19Jan2022!B14</f>
        <v>Amblyraja radiata</v>
      </c>
      <c r="L14" s="79" t="str">
        <f>Species_List_Final_19Jan2022!C14</f>
        <v>(Donovan, 1808)</v>
      </c>
      <c r="M14" s="79" t="str">
        <f>Species_List_Final_19Jan2022!D14</f>
        <v>Animalia</v>
      </c>
      <c r="N14" s="79" t="str">
        <f>Species_List_Final_19Jan2022!E14</f>
        <v>Chordata</v>
      </c>
      <c r="O14" s="79" t="str">
        <f>Species_List_Final_19Jan2022!F14</f>
        <v>Elasmobranchii</v>
      </c>
      <c r="P14" s="79" t="str">
        <f>Species_List_Final_19Jan2022!G14</f>
        <v>Rajiformes</v>
      </c>
      <c r="Q14" s="79" t="str">
        <f>Species_List_Final_19Jan2022!H14</f>
        <v>Rajidae</v>
      </c>
      <c r="R14" s="79" t="str">
        <f>Species_List_Final_19Jan2022!I14</f>
        <v>Amblyraja</v>
      </c>
      <c r="S14" s="79" t="str">
        <f>Species_List_Final_19Jan2022!J14</f>
        <v>Species</v>
      </c>
      <c r="T14" s="79" t="str">
        <f>Species_List_Final_19Jan2022!K14</f>
        <v>Starry ray</v>
      </c>
    </row>
    <row r="15" spans="1:20" x14ac:dyDescent="0.25">
      <c r="A15" s="77" t="s">
        <v>3123</v>
      </c>
      <c r="B15" s="77" t="s">
        <v>3104</v>
      </c>
      <c r="C15" s="77">
        <v>2.34</v>
      </c>
      <c r="D15" s="77">
        <v>0.35</v>
      </c>
      <c r="E15" s="78" t="e">
        <f>VLOOKUP(B15,MSS_Species_List2021_updating!$B$2:$B$556,1,FALSE)</f>
        <v>#N/A</v>
      </c>
      <c r="G15" s="86" t="str">
        <f t="shared" si="0"/>
        <v>Ammodytes</v>
      </c>
      <c r="H15" s="86" t="str">
        <f t="shared" si="1"/>
        <v>Ammodytes</v>
      </c>
      <c r="I15" s="86" t="e">
        <f t="shared" si="2"/>
        <v>#N/A</v>
      </c>
      <c r="J15" s="79">
        <f>Species_List_Final_19Jan2022!A15</f>
        <v>125909</v>
      </c>
      <c r="K15" s="79" t="str">
        <f>Species_List_Final_19Jan2022!B15</f>
        <v>Ammodytes</v>
      </c>
      <c r="L15" s="79" t="str">
        <f>Species_List_Final_19Jan2022!C15</f>
        <v>Linnaeus, 1758</v>
      </c>
      <c r="M15" s="79" t="str">
        <f>Species_List_Final_19Jan2022!D15</f>
        <v>Animalia</v>
      </c>
      <c r="N15" s="79" t="str">
        <f>Species_List_Final_19Jan2022!E15</f>
        <v>Chordata</v>
      </c>
      <c r="O15" s="79" t="str">
        <f>Species_List_Final_19Jan2022!F15</f>
        <v>Actinopteri</v>
      </c>
      <c r="P15" s="79" t="str">
        <f>Species_List_Final_19Jan2022!G15</f>
        <v>Perciformes</v>
      </c>
      <c r="Q15" s="79" t="str">
        <f>Species_List_Final_19Jan2022!H15</f>
        <v>Ammodytidae</v>
      </c>
      <c r="R15" s="79" t="str">
        <f>Species_List_Final_19Jan2022!I15</f>
        <v>Ammodytes</v>
      </c>
      <c r="S15" s="79" t="str">
        <f>Species_List_Final_19Jan2022!J15</f>
        <v>Genus</v>
      </c>
      <c r="T15" s="79" t="str">
        <f>Species_List_Final_19Jan2022!K15</f>
        <v>NA</v>
      </c>
    </row>
    <row r="16" spans="1:20" x14ac:dyDescent="0.25">
      <c r="A16" s="77" t="s">
        <v>3102</v>
      </c>
      <c r="B16" s="77" t="s">
        <v>3103</v>
      </c>
      <c r="C16" s="77">
        <v>2.34</v>
      </c>
      <c r="D16" s="77">
        <v>0.35</v>
      </c>
      <c r="E16" s="78" t="e">
        <f>VLOOKUP(B16,MSS_Species_List2021_updating!$B$2:$B$556,1,FALSE)</f>
        <v>#N/A</v>
      </c>
      <c r="G16" s="86" t="str">
        <f t="shared" si="0"/>
        <v>Ammodytes marinus</v>
      </c>
      <c r="H16" s="86" t="str">
        <f t="shared" si="1"/>
        <v>Ammodytes</v>
      </c>
      <c r="I16" s="86" t="str">
        <f t="shared" si="2"/>
        <v>Ammodytes marinus</v>
      </c>
      <c r="J16" s="79">
        <f>Species_List_Final_19Jan2022!A16</f>
        <v>126751</v>
      </c>
      <c r="K16" s="79" t="str">
        <f>Species_List_Final_19Jan2022!B16</f>
        <v>Ammodytes marinus</v>
      </c>
      <c r="L16" s="79" t="str">
        <f>Species_List_Final_19Jan2022!C16</f>
        <v>Raitt, 1934</v>
      </c>
      <c r="M16" s="79" t="str">
        <f>Species_List_Final_19Jan2022!D16</f>
        <v>Animalia</v>
      </c>
      <c r="N16" s="79" t="str">
        <f>Species_List_Final_19Jan2022!E16</f>
        <v>Chordata</v>
      </c>
      <c r="O16" s="79" t="str">
        <f>Species_List_Final_19Jan2022!F16</f>
        <v>Actinopteri</v>
      </c>
      <c r="P16" s="79" t="str">
        <f>Species_List_Final_19Jan2022!G16</f>
        <v>Perciformes</v>
      </c>
      <c r="Q16" s="79" t="str">
        <f>Species_List_Final_19Jan2022!H16</f>
        <v>Ammodytidae</v>
      </c>
      <c r="R16" s="79" t="str">
        <f>Species_List_Final_19Jan2022!I16</f>
        <v>Ammodytes</v>
      </c>
      <c r="S16" s="79" t="str">
        <f>Species_List_Final_19Jan2022!J16</f>
        <v>Species</v>
      </c>
      <c r="T16" s="79" t="str">
        <f>Species_List_Final_19Jan2022!K16</f>
        <v>Lesser sandeel</v>
      </c>
    </row>
    <row r="17" spans="1:20" x14ac:dyDescent="0.25">
      <c r="A17" s="77" t="s">
        <v>3102</v>
      </c>
      <c r="B17" s="77" t="s">
        <v>3102</v>
      </c>
      <c r="C17" s="77">
        <v>2.34</v>
      </c>
      <c r="D17" s="77">
        <v>0.35</v>
      </c>
      <c r="E17" s="78" t="e">
        <f>VLOOKUP(B17,MSS_Species_List2021_updating!$B$2:$B$556,1,FALSE)</f>
        <v>#N/A</v>
      </c>
      <c r="G17" s="86" t="str">
        <f t="shared" si="0"/>
        <v>Ammodytes tobianus</v>
      </c>
      <c r="H17" s="86" t="str">
        <f t="shared" si="1"/>
        <v>Ammodytes</v>
      </c>
      <c r="I17" s="86" t="str">
        <f t="shared" si="2"/>
        <v>Ammodytes tobianus</v>
      </c>
      <c r="J17" s="79">
        <f>Species_List_Final_19Jan2022!A17</f>
        <v>126752</v>
      </c>
      <c r="K17" s="79" t="str">
        <f>Species_List_Final_19Jan2022!B17</f>
        <v>Ammodytes tobianus</v>
      </c>
      <c r="L17" s="79" t="str">
        <f>Species_List_Final_19Jan2022!C17</f>
        <v>Linnaeus, 1758</v>
      </c>
      <c r="M17" s="79" t="str">
        <f>Species_List_Final_19Jan2022!D17</f>
        <v>Animalia</v>
      </c>
      <c r="N17" s="79" t="str">
        <f>Species_List_Final_19Jan2022!E17</f>
        <v>Chordata</v>
      </c>
      <c r="O17" s="79" t="str">
        <f>Species_List_Final_19Jan2022!F17</f>
        <v>Actinopteri</v>
      </c>
      <c r="P17" s="79" t="str">
        <f>Species_List_Final_19Jan2022!G17</f>
        <v>Perciformes</v>
      </c>
      <c r="Q17" s="79" t="str">
        <f>Species_List_Final_19Jan2022!H17</f>
        <v>Ammodytidae</v>
      </c>
      <c r="R17" s="79" t="str">
        <f>Species_List_Final_19Jan2022!I17</f>
        <v>Ammodytes</v>
      </c>
      <c r="S17" s="79" t="str">
        <f>Species_List_Final_19Jan2022!J17</f>
        <v>Species</v>
      </c>
      <c r="T17" s="79" t="str">
        <f>Species_List_Final_19Jan2022!K17</f>
        <v>Small sandeel</v>
      </c>
    </row>
    <row r="18" spans="1:20" x14ac:dyDescent="0.25">
      <c r="A18" s="77" t="s">
        <v>3101</v>
      </c>
      <c r="B18" s="77" t="s">
        <v>3101</v>
      </c>
      <c r="C18" s="77">
        <v>3.5</v>
      </c>
      <c r="D18" s="77">
        <v>0.5</v>
      </c>
      <c r="E18" s="78" t="e">
        <f>VLOOKUP(B18,MSS_Species_List2021_updating!$B$2:$B$556,1,FALSE)</f>
        <v>#N/A</v>
      </c>
      <c r="G18" s="86" t="str">
        <f t="shared" si="0"/>
        <v>Ammodytidae</v>
      </c>
      <c r="H18" s="86" t="e">
        <f t="shared" si="1"/>
        <v>#N/A</v>
      </c>
      <c r="I18" s="86" t="str">
        <f t="shared" si="2"/>
        <v>Ammodytidae</v>
      </c>
      <c r="J18" s="79">
        <f>Species_List_Final_19Jan2022!A18</f>
        <v>125516</v>
      </c>
      <c r="K18" s="79" t="str">
        <f>Species_List_Final_19Jan2022!B18</f>
        <v>Ammodytidae</v>
      </c>
      <c r="L18" s="79" t="str">
        <f>Species_List_Final_19Jan2022!C18</f>
        <v>Bonaparte, 1835</v>
      </c>
      <c r="M18" s="79" t="str">
        <f>Species_List_Final_19Jan2022!D18</f>
        <v>Animalia</v>
      </c>
      <c r="N18" s="79" t="str">
        <f>Species_List_Final_19Jan2022!E18</f>
        <v>Chordata</v>
      </c>
      <c r="O18" s="79" t="str">
        <f>Species_List_Final_19Jan2022!F18</f>
        <v>Actinopteri</v>
      </c>
      <c r="P18" s="79" t="str">
        <f>Species_List_Final_19Jan2022!G18</f>
        <v>Perciformes</v>
      </c>
      <c r="Q18" s="79" t="str">
        <f>Species_List_Final_19Jan2022!H18</f>
        <v>Ammodytidae</v>
      </c>
      <c r="R18" s="79">
        <f>Species_List_Final_19Jan2022!I18</f>
        <v>0</v>
      </c>
      <c r="S18" s="79" t="str">
        <f>Species_List_Final_19Jan2022!J18</f>
        <v>Family</v>
      </c>
      <c r="T18" s="79" t="str">
        <f>Species_List_Final_19Jan2022!K18</f>
        <v>NA</v>
      </c>
    </row>
    <row r="19" spans="1:20" x14ac:dyDescent="0.25">
      <c r="A19" s="77" t="s">
        <v>3124</v>
      </c>
      <c r="B19" s="77" t="s">
        <v>3100</v>
      </c>
      <c r="C19" s="77">
        <v>2.7</v>
      </c>
      <c r="D19" s="77">
        <v>0.35</v>
      </c>
      <c r="E19" s="78" t="e">
        <f>VLOOKUP(B19,MSS_Species_List2021_updating!$B$2:$B$556,1,FALSE)</f>
        <v>#N/A</v>
      </c>
      <c r="G19" s="86" t="str">
        <f t="shared" si="0"/>
        <v>Anarhichas lupus</v>
      </c>
      <c r="H19" s="86" t="str">
        <f t="shared" si="1"/>
        <v>Anarhichas</v>
      </c>
      <c r="I19" s="86" t="str">
        <f t="shared" si="2"/>
        <v>Anarhichas lupus</v>
      </c>
      <c r="J19" s="79">
        <f>Species_List_Final_19Jan2022!A19</f>
        <v>126758</v>
      </c>
      <c r="K19" s="79" t="str">
        <f>Species_List_Final_19Jan2022!B19</f>
        <v>Anarhichas lupus</v>
      </c>
      <c r="L19" s="79" t="str">
        <f>Species_List_Final_19Jan2022!C19</f>
        <v>Linnaeus, 1758</v>
      </c>
      <c r="M19" s="79" t="str">
        <f>Species_List_Final_19Jan2022!D19</f>
        <v>Animalia</v>
      </c>
      <c r="N19" s="79" t="str">
        <f>Species_List_Final_19Jan2022!E19</f>
        <v>Chordata</v>
      </c>
      <c r="O19" s="79" t="str">
        <f>Species_List_Final_19Jan2022!F19</f>
        <v>Actinopteri</v>
      </c>
      <c r="P19" s="79" t="str">
        <f>Species_List_Final_19Jan2022!G19</f>
        <v>Perciformes</v>
      </c>
      <c r="Q19" s="79" t="str">
        <f>Species_List_Final_19Jan2022!H19</f>
        <v>Anarhichadidae</v>
      </c>
      <c r="R19" s="79" t="str">
        <f>Species_List_Final_19Jan2022!I19</f>
        <v>Anarhichas</v>
      </c>
      <c r="S19" s="79" t="str">
        <f>Species_List_Final_19Jan2022!J19</f>
        <v>Species</v>
      </c>
      <c r="T19" s="79" t="str">
        <f>Species_List_Final_19Jan2022!K19</f>
        <v>Catfish</v>
      </c>
    </row>
    <row r="20" spans="1:20" x14ac:dyDescent="0.25">
      <c r="A20" s="77" t="s">
        <v>3124</v>
      </c>
      <c r="B20" s="77" t="s">
        <v>3099</v>
      </c>
      <c r="C20" s="77">
        <v>2.7</v>
      </c>
      <c r="D20" s="77">
        <v>0.35</v>
      </c>
      <c r="E20" s="78" t="e">
        <f>VLOOKUP(B20,MSS_Species_List2021_updating!$B$2:$B$556,1,FALSE)</f>
        <v>#N/A</v>
      </c>
      <c r="G20" s="86" t="str">
        <f t="shared" si="0"/>
        <v>Anarhichas</v>
      </c>
      <c r="H20" s="86" t="str">
        <f t="shared" si="1"/>
        <v>Anarhichas</v>
      </c>
      <c r="I20" s="86" t="e">
        <f t="shared" si="2"/>
        <v>#N/A</v>
      </c>
      <c r="J20" s="79">
        <f>Species_List_Final_19Jan2022!A20</f>
        <v>126759</v>
      </c>
      <c r="K20" s="79" t="str">
        <f>Species_List_Final_19Jan2022!B20</f>
        <v>Anarhichas minor</v>
      </c>
      <c r="L20" s="79" t="str">
        <f>Species_List_Final_19Jan2022!C20</f>
        <v>Olafsen, 1772</v>
      </c>
      <c r="M20" s="79" t="str">
        <f>Species_List_Final_19Jan2022!D20</f>
        <v>Animalia</v>
      </c>
      <c r="N20" s="79" t="str">
        <f>Species_List_Final_19Jan2022!E20</f>
        <v>Chordata</v>
      </c>
      <c r="O20" s="79" t="str">
        <f>Species_List_Final_19Jan2022!F20</f>
        <v>Actinopteri</v>
      </c>
      <c r="P20" s="79" t="str">
        <f>Species_List_Final_19Jan2022!G20</f>
        <v>Perciformes</v>
      </c>
      <c r="Q20" s="79" t="str">
        <f>Species_List_Final_19Jan2022!H20</f>
        <v>Anarhichadidae</v>
      </c>
      <c r="R20" s="79" t="str">
        <f>Species_List_Final_19Jan2022!I20</f>
        <v>Anarhichas</v>
      </c>
      <c r="S20" s="79" t="str">
        <f>Species_List_Final_19Jan2022!J20</f>
        <v>Species</v>
      </c>
      <c r="T20" s="79" t="str">
        <f>Species_List_Final_19Jan2022!K20</f>
        <v>Spotted catfish</v>
      </c>
    </row>
    <row r="21" spans="1:20" x14ac:dyDescent="0.25">
      <c r="A21" s="77" t="s">
        <v>3125</v>
      </c>
      <c r="B21" s="77" t="s">
        <v>3098</v>
      </c>
      <c r="C21" s="77">
        <v>2.2000000000000002</v>
      </c>
      <c r="D21" s="77">
        <v>0.04</v>
      </c>
      <c r="E21" s="78" t="e">
        <f>VLOOKUP(B21,MSS_Species_List2021_updating!$B$2:$B$556,1,FALSE)</f>
        <v>#N/A</v>
      </c>
      <c r="G21" s="86" t="str">
        <f t="shared" si="0"/>
        <v>Anguilla</v>
      </c>
      <c r="H21" s="86" t="str">
        <f t="shared" si="1"/>
        <v>Anguilla</v>
      </c>
      <c r="I21" s="86" t="e">
        <f t="shared" si="2"/>
        <v>#N/A</v>
      </c>
      <c r="J21" s="79">
        <f>Species_List_Final_19Jan2022!A21</f>
        <v>125620</v>
      </c>
      <c r="K21" s="79" t="str">
        <f>Species_List_Final_19Jan2022!B21</f>
        <v>Anguilla</v>
      </c>
      <c r="L21" s="79" t="str">
        <f>Species_List_Final_19Jan2022!C21</f>
        <v>Schrank, 1798</v>
      </c>
      <c r="M21" s="79" t="str">
        <f>Species_List_Final_19Jan2022!D21</f>
        <v>Animalia</v>
      </c>
      <c r="N21" s="79" t="str">
        <f>Species_List_Final_19Jan2022!E21</f>
        <v>Chordata</v>
      </c>
      <c r="O21" s="79" t="str">
        <f>Species_List_Final_19Jan2022!F21</f>
        <v>Actinopteri</v>
      </c>
      <c r="P21" s="79" t="str">
        <f>Species_List_Final_19Jan2022!G21</f>
        <v>Anguilliformes</v>
      </c>
      <c r="Q21" s="79" t="str">
        <f>Species_List_Final_19Jan2022!H21</f>
        <v>Anguillidae</v>
      </c>
      <c r="R21" s="79" t="str">
        <f>Species_List_Final_19Jan2022!I21</f>
        <v>Anguilla</v>
      </c>
      <c r="S21" s="79" t="str">
        <f>Species_List_Final_19Jan2022!J21</f>
        <v>Genus</v>
      </c>
      <c r="T21" s="79" t="str">
        <f>Species_List_Final_19Jan2022!K21</f>
        <v>NA</v>
      </c>
    </row>
    <row r="22" spans="1:20" x14ac:dyDescent="0.25">
      <c r="A22" s="77" t="s">
        <v>3126</v>
      </c>
      <c r="B22" s="77" t="s">
        <v>3097</v>
      </c>
      <c r="C22" s="77">
        <v>2.34</v>
      </c>
      <c r="D22" s="77">
        <v>0.35</v>
      </c>
      <c r="E22" s="78" t="e">
        <f>VLOOKUP(B22,MSS_Species_List2021_updating!$B$2:$B$556,1,FALSE)</f>
        <v>#N/A</v>
      </c>
      <c r="G22" s="86" t="str">
        <f t="shared" si="0"/>
        <v>Anguilla anguilla</v>
      </c>
      <c r="H22" s="86" t="str">
        <f t="shared" si="1"/>
        <v>Anguilla</v>
      </c>
      <c r="I22" s="86" t="str">
        <f t="shared" si="2"/>
        <v>Anguilla anguilla</v>
      </c>
      <c r="J22" s="79">
        <f>Species_List_Final_19Jan2022!A22</f>
        <v>126281</v>
      </c>
      <c r="K22" s="79" t="str">
        <f>Species_List_Final_19Jan2022!B22</f>
        <v>Anguilla anguilla</v>
      </c>
      <c r="L22" s="79" t="str">
        <f>Species_List_Final_19Jan2022!C22</f>
        <v>(Linnaeus, 1758)</v>
      </c>
      <c r="M22" s="79" t="str">
        <f>Species_List_Final_19Jan2022!D22</f>
        <v>Animalia</v>
      </c>
      <c r="N22" s="79" t="str">
        <f>Species_List_Final_19Jan2022!E22</f>
        <v>Chordata</v>
      </c>
      <c r="O22" s="79" t="str">
        <f>Species_List_Final_19Jan2022!F22</f>
        <v>Actinopteri</v>
      </c>
      <c r="P22" s="79" t="str">
        <f>Species_List_Final_19Jan2022!G22</f>
        <v>Anguilliformes</v>
      </c>
      <c r="Q22" s="79" t="str">
        <f>Species_List_Final_19Jan2022!H22</f>
        <v>Anguillidae</v>
      </c>
      <c r="R22" s="79" t="str">
        <f>Species_List_Final_19Jan2022!I22</f>
        <v>Anguilla</v>
      </c>
      <c r="S22" s="79" t="str">
        <f>Species_List_Final_19Jan2022!J22</f>
        <v>Species</v>
      </c>
      <c r="T22" s="79" t="str">
        <f>Species_List_Final_19Jan2022!K22</f>
        <v>European eel</v>
      </c>
    </row>
    <row r="23" spans="1:20" x14ac:dyDescent="0.25">
      <c r="A23" s="77" t="s">
        <v>3127</v>
      </c>
      <c r="B23" s="77" t="s">
        <v>3096</v>
      </c>
      <c r="C23" s="77">
        <v>2.34</v>
      </c>
      <c r="D23" s="77">
        <v>0.35</v>
      </c>
      <c r="E23" s="78" t="e">
        <f>VLOOKUP(B23,MSS_Species_List2021_updating!$B$2:$B$556,1,FALSE)</f>
        <v>#N/A</v>
      </c>
      <c r="G23" s="86" t="e">
        <f t="shared" si="0"/>
        <v>#N/A</v>
      </c>
      <c r="H23" s="86" t="e">
        <f t="shared" si="1"/>
        <v>#N/A</v>
      </c>
      <c r="I23" s="86" t="e">
        <f t="shared" si="2"/>
        <v>#N/A</v>
      </c>
      <c r="J23" s="79">
        <f>Species_List_Final_19Jan2022!A23</f>
        <v>125425</v>
      </c>
      <c r="K23" s="79" t="str">
        <f>Species_List_Final_19Jan2022!B23</f>
        <v>Anguillidae</v>
      </c>
      <c r="L23" s="79" t="str">
        <f>Species_List_Final_19Jan2022!C23</f>
        <v>Rafinesque, 1810</v>
      </c>
      <c r="M23" s="79" t="str">
        <f>Species_List_Final_19Jan2022!D23</f>
        <v>Animalia</v>
      </c>
      <c r="N23" s="79" t="str">
        <f>Species_List_Final_19Jan2022!E23</f>
        <v>Chordata</v>
      </c>
      <c r="O23" s="79" t="str">
        <f>Species_List_Final_19Jan2022!F23</f>
        <v>Actinopteri</v>
      </c>
      <c r="P23" s="79" t="str">
        <f>Species_List_Final_19Jan2022!G23</f>
        <v>Anguilliformes</v>
      </c>
      <c r="Q23" s="79" t="str">
        <f>Species_List_Final_19Jan2022!H23</f>
        <v>Anguillidae</v>
      </c>
      <c r="R23" s="79">
        <f>Species_List_Final_19Jan2022!I23</f>
        <v>0</v>
      </c>
      <c r="S23" s="79" t="str">
        <f>Species_List_Final_19Jan2022!J23</f>
        <v>Family</v>
      </c>
      <c r="T23" s="79" t="str">
        <f>Species_List_Final_19Jan2022!K23</f>
        <v>NA</v>
      </c>
    </row>
    <row r="24" spans="1:20" x14ac:dyDescent="0.25">
      <c r="A24" s="77" t="s">
        <v>3127</v>
      </c>
      <c r="B24" s="77" t="s">
        <v>3095</v>
      </c>
      <c r="C24" s="77">
        <v>2.34</v>
      </c>
      <c r="D24" s="77">
        <v>0.35</v>
      </c>
      <c r="E24" s="78" t="e">
        <f>VLOOKUP(B24,MSS_Species_List2021_updating!$B$2:$B$556,1,FALSE)</f>
        <v>#N/A</v>
      </c>
      <c r="G24" s="86" t="e">
        <f t="shared" si="0"/>
        <v>#N/A</v>
      </c>
      <c r="H24" s="86" t="e">
        <f t="shared" si="1"/>
        <v>#N/A</v>
      </c>
      <c r="I24" s="86" t="e">
        <f t="shared" si="2"/>
        <v>#N/A</v>
      </c>
      <c r="J24" s="79">
        <f>Species_List_Final_19Jan2022!A24</f>
        <v>127031</v>
      </c>
      <c r="K24" s="79" t="str">
        <f>Species_List_Final_19Jan2022!B24</f>
        <v>Anthias anthias</v>
      </c>
      <c r="L24" s="79" t="str">
        <f>Species_List_Final_19Jan2022!C24</f>
        <v>(Linnaeus, 1758)</v>
      </c>
      <c r="M24" s="79" t="str">
        <f>Species_List_Final_19Jan2022!D24</f>
        <v>Animalia</v>
      </c>
      <c r="N24" s="79" t="str">
        <f>Species_List_Final_19Jan2022!E24</f>
        <v>Chordata</v>
      </c>
      <c r="O24" s="79" t="str">
        <f>Species_List_Final_19Jan2022!F24</f>
        <v>Actinopteri</v>
      </c>
      <c r="P24" s="79" t="str">
        <f>Species_List_Final_19Jan2022!G24</f>
        <v>Perciformes</v>
      </c>
      <c r="Q24" s="79" t="str">
        <f>Species_List_Final_19Jan2022!H24</f>
        <v>Serranidae</v>
      </c>
      <c r="R24" s="79" t="str">
        <f>Species_List_Final_19Jan2022!I24</f>
        <v>Anthias</v>
      </c>
      <c r="S24" s="79" t="str">
        <f>Species_List_Final_19Jan2022!J24</f>
        <v>Species</v>
      </c>
      <c r="T24" s="79" t="str">
        <f>Species_List_Final_19Jan2022!K24</f>
        <v>Swallowtail seaperch</v>
      </c>
    </row>
    <row r="25" spans="1:20" x14ac:dyDescent="0.25">
      <c r="A25" s="77" t="s">
        <v>57</v>
      </c>
      <c r="B25" s="77" t="s">
        <v>3094</v>
      </c>
      <c r="C25" s="77">
        <v>3.7</v>
      </c>
      <c r="D25" s="77">
        <v>0.2</v>
      </c>
      <c r="E25" s="78" t="e">
        <f>VLOOKUP(B25,MSS_Species_List2021_updating!$B$2:$B$556,1,FALSE)</f>
        <v>#N/A</v>
      </c>
      <c r="G25" s="86" t="str">
        <f t="shared" si="0"/>
        <v>Aphanopus carbo</v>
      </c>
      <c r="H25" s="86" t="str">
        <f t="shared" si="1"/>
        <v>Aphanopus</v>
      </c>
      <c r="I25" s="86" t="str">
        <f t="shared" si="2"/>
        <v>Aphanopus carbo</v>
      </c>
      <c r="J25" s="79">
        <f>Species_List_Final_19Jan2022!A25</f>
        <v>127085</v>
      </c>
      <c r="K25" s="79" t="str">
        <f>Species_List_Final_19Jan2022!B25</f>
        <v>Aphanopus carbo</v>
      </c>
      <c r="L25" s="79" t="str">
        <f>Species_List_Final_19Jan2022!C25</f>
        <v>Lowe, 1839</v>
      </c>
      <c r="M25" s="79" t="str">
        <f>Species_List_Final_19Jan2022!D25</f>
        <v>Animalia</v>
      </c>
      <c r="N25" s="79" t="str">
        <f>Species_List_Final_19Jan2022!E25</f>
        <v>Chordata</v>
      </c>
      <c r="O25" s="79" t="str">
        <f>Species_List_Final_19Jan2022!F25</f>
        <v>Actinopteri</v>
      </c>
      <c r="P25" s="79" t="str">
        <f>Species_List_Final_19Jan2022!G25</f>
        <v>Perciformes</v>
      </c>
      <c r="Q25" s="79" t="str">
        <f>Species_List_Final_19Jan2022!H25</f>
        <v>Trichiuridae</v>
      </c>
      <c r="R25" s="79" t="str">
        <f>Species_List_Final_19Jan2022!I25</f>
        <v>Aphanopus</v>
      </c>
      <c r="S25" s="79" t="str">
        <f>Species_List_Final_19Jan2022!J25</f>
        <v>Species</v>
      </c>
      <c r="T25" s="79" t="str">
        <f>Species_List_Final_19Jan2022!K25</f>
        <v>Black scabbard</v>
      </c>
    </row>
    <row r="26" spans="1:20" x14ac:dyDescent="0.25">
      <c r="A26" s="77" t="s">
        <v>64</v>
      </c>
      <c r="B26" s="77" t="s">
        <v>66</v>
      </c>
      <c r="C26" s="77">
        <v>3.7</v>
      </c>
      <c r="D26" s="77">
        <v>0.2</v>
      </c>
      <c r="E26" s="78" t="str">
        <f>VLOOKUP(B26,MSS_Species_List2021_updating!$B$2:$B$556,1,FALSE)</f>
        <v>Alepocephalus rostratus</v>
      </c>
      <c r="G26" s="86" t="str">
        <f t="shared" si="0"/>
        <v>Aphia minuta</v>
      </c>
      <c r="H26" s="86" t="str">
        <f t="shared" si="1"/>
        <v>Aphia</v>
      </c>
      <c r="I26" s="86" t="str">
        <f t="shared" si="2"/>
        <v>Aphia minuta</v>
      </c>
      <c r="J26" s="79">
        <f>Species_List_Final_19Jan2022!A26</f>
        <v>126868</v>
      </c>
      <c r="K26" s="79" t="str">
        <f>Species_List_Final_19Jan2022!B26</f>
        <v>Aphia minuta</v>
      </c>
      <c r="L26" s="79" t="str">
        <f>Species_List_Final_19Jan2022!C26</f>
        <v>(Risso, 1810)</v>
      </c>
      <c r="M26" s="79" t="str">
        <f>Species_List_Final_19Jan2022!D26</f>
        <v>Animalia</v>
      </c>
      <c r="N26" s="79" t="str">
        <f>Species_List_Final_19Jan2022!E26</f>
        <v>Chordata</v>
      </c>
      <c r="O26" s="79" t="str">
        <f>Species_List_Final_19Jan2022!F26</f>
        <v>Actinopteri</v>
      </c>
      <c r="P26" s="79" t="str">
        <f>Species_List_Final_19Jan2022!G26</f>
        <v>Perciformes</v>
      </c>
      <c r="Q26" s="79" t="str">
        <f>Species_List_Final_19Jan2022!H26</f>
        <v>Gobiidae</v>
      </c>
      <c r="R26" s="79" t="str">
        <f>Species_List_Final_19Jan2022!I26</f>
        <v>Aphia</v>
      </c>
      <c r="S26" s="79" t="str">
        <f>Species_List_Final_19Jan2022!J26</f>
        <v>Species</v>
      </c>
      <c r="T26" s="79" t="str">
        <f>Species_List_Final_19Jan2022!K26</f>
        <v>Transparent goby</v>
      </c>
    </row>
    <row r="27" spans="1:20" x14ac:dyDescent="0.25">
      <c r="A27" s="77" t="s">
        <v>3093</v>
      </c>
      <c r="B27" s="77" t="s">
        <v>3093</v>
      </c>
      <c r="C27" s="77">
        <v>1</v>
      </c>
      <c r="D27" s="77">
        <v>0.01</v>
      </c>
      <c r="E27" s="78" t="e">
        <f>VLOOKUP(B27,MSS_Species_List2021_updating!$B$2:$B$556,1,FALSE)</f>
        <v>#N/A</v>
      </c>
      <c r="G27" s="86" t="e">
        <f t="shared" si="0"/>
        <v>#N/A</v>
      </c>
      <c r="H27" s="86" t="e">
        <f t="shared" si="1"/>
        <v>#N/A</v>
      </c>
      <c r="I27" s="86" t="e">
        <f t="shared" si="2"/>
        <v>#N/A</v>
      </c>
      <c r="J27" s="79">
        <f>Species_List_Final_19Jan2022!A27</f>
        <v>126510</v>
      </c>
      <c r="K27" s="79" t="str">
        <f>Species_List_Final_19Jan2022!B27</f>
        <v>Apletodon dentatus</v>
      </c>
      <c r="L27" s="79" t="str">
        <f>Species_List_Final_19Jan2022!C27</f>
        <v>(Facciolà, 1887)</v>
      </c>
      <c r="M27" s="79" t="str">
        <f>Species_List_Final_19Jan2022!D27</f>
        <v>Animalia</v>
      </c>
      <c r="N27" s="79" t="str">
        <f>Species_List_Final_19Jan2022!E27</f>
        <v>Chordata</v>
      </c>
      <c r="O27" s="79" t="str">
        <f>Species_List_Final_19Jan2022!F27</f>
        <v>Actinopteri</v>
      </c>
      <c r="P27" s="79" t="str">
        <f>Species_List_Final_19Jan2022!G27</f>
        <v>Gobiesociformes</v>
      </c>
      <c r="Q27" s="79" t="str">
        <f>Species_List_Final_19Jan2022!H27</f>
        <v>Gobiesocidae</v>
      </c>
      <c r="R27" s="79" t="str">
        <f>Species_List_Final_19Jan2022!I27</f>
        <v>Apletodon</v>
      </c>
      <c r="S27" s="79" t="str">
        <f>Species_List_Final_19Jan2022!J27</f>
        <v>Species</v>
      </c>
      <c r="T27" s="79" t="str">
        <f>Species_List_Final_19Jan2022!K27</f>
        <v>Small-headed clingfish</v>
      </c>
    </row>
    <row r="28" spans="1:20" x14ac:dyDescent="0.25">
      <c r="A28" s="77" t="s">
        <v>3128</v>
      </c>
      <c r="B28" s="77" t="s">
        <v>3092</v>
      </c>
      <c r="C28" s="77">
        <v>3.71</v>
      </c>
      <c r="D28" s="77">
        <v>0.35</v>
      </c>
      <c r="E28" s="78" t="e">
        <f>VLOOKUP(B28,MSS_Species_List2021_updating!$B$2:$B$556,1,FALSE)</f>
        <v>#N/A</v>
      </c>
      <c r="G28" s="86" t="e">
        <f t="shared" si="0"/>
        <v>#N/A</v>
      </c>
      <c r="H28" s="86" t="e">
        <f t="shared" si="1"/>
        <v>#N/A</v>
      </c>
      <c r="I28" s="86" t="e">
        <f t="shared" si="2"/>
        <v>#N/A</v>
      </c>
      <c r="J28" s="79">
        <f>Species_List_Final_19Jan2022!A28</f>
        <v>126352</v>
      </c>
      <c r="K28" s="79" t="str">
        <f>Species_List_Final_19Jan2022!B28</f>
        <v>Arctozenus risso</v>
      </c>
      <c r="L28" s="79" t="str">
        <f>Species_List_Final_19Jan2022!C28</f>
        <v>(Bonaparte, 1840)</v>
      </c>
      <c r="M28" s="79" t="str">
        <f>Species_List_Final_19Jan2022!D28</f>
        <v>Animalia</v>
      </c>
      <c r="N28" s="79" t="str">
        <f>Species_List_Final_19Jan2022!E28</f>
        <v>Chordata</v>
      </c>
      <c r="O28" s="79" t="str">
        <f>Species_List_Final_19Jan2022!F28</f>
        <v>Actinopteri</v>
      </c>
      <c r="P28" s="79" t="str">
        <f>Species_List_Final_19Jan2022!G28</f>
        <v>Aulopiformes</v>
      </c>
      <c r="Q28" s="79" t="str">
        <f>Species_List_Final_19Jan2022!H28</f>
        <v>Paralepididae</v>
      </c>
      <c r="R28" s="79" t="str">
        <f>Species_List_Final_19Jan2022!I28</f>
        <v>Arctozenus</v>
      </c>
      <c r="S28" s="79" t="str">
        <f>Species_List_Final_19Jan2022!J28</f>
        <v>Species</v>
      </c>
      <c r="T28" s="79" t="str">
        <f>Species_List_Final_19Jan2022!K28</f>
        <v>Spotted barracudina</v>
      </c>
    </row>
    <row r="29" spans="1:20" x14ac:dyDescent="0.25">
      <c r="A29" s="77" t="s">
        <v>3128</v>
      </c>
      <c r="B29" s="77" t="s">
        <v>3091</v>
      </c>
      <c r="C29" s="77">
        <v>4.45</v>
      </c>
      <c r="D29" s="77">
        <v>0.35</v>
      </c>
      <c r="E29" s="78" t="e">
        <f>VLOOKUP(B29,MSS_Species_List2021_updating!$B$2:$B$556,1,FALSE)</f>
        <v>#N/A</v>
      </c>
      <c r="G29" s="86" t="str">
        <f t="shared" si="0"/>
        <v>Argentina</v>
      </c>
      <c r="H29" s="86" t="str">
        <f t="shared" si="1"/>
        <v>Argentina</v>
      </c>
      <c r="I29" s="86" t="e">
        <f t="shared" si="2"/>
        <v>#N/A</v>
      </c>
      <c r="J29" s="79">
        <f>Species_List_Final_19Jan2022!A29</f>
        <v>125885</v>
      </c>
      <c r="K29" s="79" t="str">
        <f>Species_List_Final_19Jan2022!B29</f>
        <v>Argentina</v>
      </c>
      <c r="L29" s="79" t="str">
        <f>Species_List_Final_19Jan2022!C29</f>
        <v>Linnaeus, 1758</v>
      </c>
      <c r="M29" s="79" t="str">
        <f>Species_List_Final_19Jan2022!D29</f>
        <v>Animalia</v>
      </c>
      <c r="N29" s="79" t="str">
        <f>Species_List_Final_19Jan2022!E29</f>
        <v>Chordata</v>
      </c>
      <c r="O29" s="79" t="str">
        <f>Species_List_Final_19Jan2022!F29</f>
        <v>Actinopteri</v>
      </c>
      <c r="P29" s="79" t="str">
        <f>Species_List_Final_19Jan2022!G29</f>
        <v>Osmeriformes</v>
      </c>
      <c r="Q29" s="79" t="str">
        <f>Species_List_Final_19Jan2022!H29</f>
        <v>Argentinidae</v>
      </c>
      <c r="R29" s="79" t="str">
        <f>Species_List_Final_19Jan2022!I29</f>
        <v>Argentina</v>
      </c>
      <c r="S29" s="79" t="str">
        <f>Species_List_Final_19Jan2022!J29</f>
        <v>Genus</v>
      </c>
      <c r="T29" s="79" t="str">
        <f>Species_List_Final_19Jan2022!K29</f>
        <v>NA</v>
      </c>
    </row>
    <row r="30" spans="1:20" x14ac:dyDescent="0.25">
      <c r="A30" s="77" t="s">
        <v>3128</v>
      </c>
      <c r="B30" s="77" t="s">
        <v>3090</v>
      </c>
      <c r="C30" s="77">
        <v>4.45</v>
      </c>
      <c r="D30" s="77">
        <v>0.35</v>
      </c>
      <c r="E30" s="78" t="e">
        <f>VLOOKUP(B30,MSS_Species_List2021_updating!$B$2:$B$556,1,FALSE)</f>
        <v>#N/A</v>
      </c>
      <c r="G30" s="86" t="str">
        <f t="shared" si="0"/>
        <v>Argentina silus</v>
      </c>
      <c r="H30" s="86" t="str">
        <f t="shared" si="1"/>
        <v>Argentina</v>
      </c>
      <c r="I30" s="86" t="str">
        <f t="shared" si="2"/>
        <v>Argentina silus</v>
      </c>
      <c r="J30" s="79">
        <f>Species_List_Final_19Jan2022!A30</f>
        <v>126715</v>
      </c>
      <c r="K30" s="79" t="str">
        <f>Species_List_Final_19Jan2022!B30</f>
        <v>Argentina silus</v>
      </c>
      <c r="L30" s="79" t="str">
        <f>Species_List_Final_19Jan2022!C30</f>
        <v>(Ascanius, 1775)</v>
      </c>
      <c r="M30" s="79" t="str">
        <f>Species_List_Final_19Jan2022!D30</f>
        <v>Animalia</v>
      </c>
      <c r="N30" s="79" t="str">
        <f>Species_List_Final_19Jan2022!E30</f>
        <v>Chordata</v>
      </c>
      <c r="O30" s="79" t="str">
        <f>Species_List_Final_19Jan2022!F30</f>
        <v>Actinopteri</v>
      </c>
      <c r="P30" s="79" t="str">
        <f>Species_List_Final_19Jan2022!G30</f>
        <v>Osmeriformes</v>
      </c>
      <c r="Q30" s="79" t="str">
        <f>Species_List_Final_19Jan2022!H30</f>
        <v>Argentinidae</v>
      </c>
      <c r="R30" s="79" t="str">
        <f>Species_List_Final_19Jan2022!I30</f>
        <v>Argentina</v>
      </c>
      <c r="S30" s="79" t="str">
        <f>Species_List_Final_19Jan2022!J30</f>
        <v>Species</v>
      </c>
      <c r="T30" s="79" t="str">
        <f>Species_List_Final_19Jan2022!K30</f>
        <v>Greater argentine</v>
      </c>
    </row>
    <row r="31" spans="1:20" x14ac:dyDescent="0.25">
      <c r="A31" s="77" t="s">
        <v>3128</v>
      </c>
      <c r="B31" s="77" t="s">
        <v>3089</v>
      </c>
      <c r="C31" s="77">
        <v>3.66</v>
      </c>
      <c r="D31" s="77">
        <v>0.22</v>
      </c>
      <c r="E31" s="78" t="e">
        <f>VLOOKUP(B31,MSS_Species_List2021_updating!$B$2:$B$556,1,FALSE)</f>
        <v>#N/A</v>
      </c>
      <c r="G31" s="86" t="str">
        <f t="shared" si="0"/>
        <v>Argentina sphyraena</v>
      </c>
      <c r="H31" s="86" t="str">
        <f t="shared" si="1"/>
        <v>Argentina</v>
      </c>
      <c r="I31" s="86" t="str">
        <f t="shared" si="2"/>
        <v>Argentina sphyraena</v>
      </c>
      <c r="J31" s="79">
        <f>Species_List_Final_19Jan2022!A31</f>
        <v>126716</v>
      </c>
      <c r="K31" s="79" t="str">
        <f>Species_List_Final_19Jan2022!B31</f>
        <v>Argentina sphyraena</v>
      </c>
      <c r="L31" s="79" t="str">
        <f>Species_List_Final_19Jan2022!C31</f>
        <v>Linnaeus, 1758</v>
      </c>
      <c r="M31" s="79" t="str">
        <f>Species_List_Final_19Jan2022!D31</f>
        <v>Animalia</v>
      </c>
      <c r="N31" s="79" t="str">
        <f>Species_List_Final_19Jan2022!E31</f>
        <v>Chordata</v>
      </c>
      <c r="O31" s="79" t="str">
        <f>Species_List_Final_19Jan2022!F31</f>
        <v>Actinopteri</v>
      </c>
      <c r="P31" s="79" t="str">
        <f>Species_List_Final_19Jan2022!G31</f>
        <v>Osmeriformes</v>
      </c>
      <c r="Q31" s="79" t="str">
        <f>Species_List_Final_19Jan2022!H31</f>
        <v>Argentinidae</v>
      </c>
      <c r="R31" s="79" t="str">
        <f>Species_List_Final_19Jan2022!I31</f>
        <v>Argentina</v>
      </c>
      <c r="S31" s="79" t="str">
        <f>Species_List_Final_19Jan2022!J31</f>
        <v>Species</v>
      </c>
      <c r="T31" s="79" t="str">
        <f>Species_List_Final_19Jan2022!K31</f>
        <v>Lesser argentine</v>
      </c>
    </row>
    <row r="32" spans="1:20" x14ac:dyDescent="0.25">
      <c r="A32" s="77" t="s">
        <v>3129</v>
      </c>
      <c r="B32" s="77" t="s">
        <v>3088</v>
      </c>
      <c r="C32" s="77">
        <v>4.5</v>
      </c>
      <c r="D32" s="77">
        <v>0.8</v>
      </c>
      <c r="E32" s="78" t="e">
        <f>VLOOKUP(B32,MSS_Species_List2021_updating!$B$2:$B$556,1,FALSE)</f>
        <v>#N/A</v>
      </c>
      <c r="G32" s="86" t="e">
        <f t="shared" si="0"/>
        <v>#N/A</v>
      </c>
      <c r="H32" s="86" t="e">
        <f t="shared" si="1"/>
        <v>#N/A</v>
      </c>
      <c r="I32" s="86" t="e">
        <f t="shared" si="2"/>
        <v>#N/A</v>
      </c>
      <c r="J32" s="79">
        <f>Species_List_Final_19Jan2022!A32</f>
        <v>125508</v>
      </c>
      <c r="K32" s="79" t="str">
        <f>Species_List_Final_19Jan2022!B32</f>
        <v>Argentinidae</v>
      </c>
      <c r="L32" s="79" t="str">
        <f>Species_List_Final_19Jan2022!C32</f>
        <v>Bonaparte, 1846</v>
      </c>
      <c r="M32" s="79" t="str">
        <f>Species_List_Final_19Jan2022!D32</f>
        <v>Animalia</v>
      </c>
      <c r="N32" s="79" t="str">
        <f>Species_List_Final_19Jan2022!E32</f>
        <v>Chordata</v>
      </c>
      <c r="O32" s="79" t="str">
        <f>Species_List_Final_19Jan2022!F32</f>
        <v>Actinopteri</v>
      </c>
      <c r="P32" s="79" t="str">
        <f>Species_List_Final_19Jan2022!G32</f>
        <v>Osmeriformes</v>
      </c>
      <c r="Q32" s="79" t="str">
        <f>Species_List_Final_19Jan2022!H32</f>
        <v>Argentinidae</v>
      </c>
      <c r="R32" s="79">
        <f>Species_List_Final_19Jan2022!I32</f>
        <v>0</v>
      </c>
      <c r="S32" s="79" t="str">
        <f>Species_List_Final_19Jan2022!J32</f>
        <v>Family</v>
      </c>
      <c r="T32" s="79" t="str">
        <f>Species_List_Final_19Jan2022!K32</f>
        <v>NA</v>
      </c>
    </row>
    <row r="33" spans="1:20" x14ac:dyDescent="0.25">
      <c r="A33" s="77" t="s">
        <v>3129</v>
      </c>
      <c r="B33" s="77" t="s">
        <v>2153</v>
      </c>
      <c r="C33" s="77">
        <v>4.5</v>
      </c>
      <c r="D33" s="77">
        <v>0.01</v>
      </c>
      <c r="E33" s="78" t="e">
        <f>VLOOKUP(B33,MSS_Species_List2021_updating!$B$2:$B$556,1,FALSE)</f>
        <v>#N/A</v>
      </c>
      <c r="G33" s="86" t="str">
        <f t="shared" si="0"/>
        <v>Argyropelecus</v>
      </c>
      <c r="H33" s="86" t="str">
        <f t="shared" si="1"/>
        <v>Argyropelecus</v>
      </c>
      <c r="I33" s="86" t="e">
        <f t="shared" si="2"/>
        <v>#N/A</v>
      </c>
      <c r="J33" s="79">
        <f>Species_List_Final_19Jan2022!A33</f>
        <v>126196</v>
      </c>
      <c r="K33" s="79" t="str">
        <f>Species_List_Final_19Jan2022!B33</f>
        <v>Argyropelecus</v>
      </c>
      <c r="L33" s="79" t="str">
        <f>Species_List_Final_19Jan2022!C33</f>
        <v>Cocco, 1829</v>
      </c>
      <c r="M33" s="79" t="str">
        <f>Species_List_Final_19Jan2022!D33</f>
        <v>Animalia</v>
      </c>
      <c r="N33" s="79" t="str">
        <f>Species_List_Final_19Jan2022!E33</f>
        <v>Chordata</v>
      </c>
      <c r="O33" s="79" t="str">
        <f>Species_List_Final_19Jan2022!F33</f>
        <v>Actinopteri</v>
      </c>
      <c r="P33" s="79" t="str">
        <f>Species_List_Final_19Jan2022!G33</f>
        <v>Stomiiformes</v>
      </c>
      <c r="Q33" s="79" t="str">
        <f>Species_List_Final_19Jan2022!H33</f>
        <v>Sternoptychidae</v>
      </c>
      <c r="R33" s="79" t="str">
        <f>Species_List_Final_19Jan2022!I33</f>
        <v>Argyropelecus</v>
      </c>
      <c r="S33" s="79" t="str">
        <f>Species_List_Final_19Jan2022!J33</f>
        <v>Genus</v>
      </c>
      <c r="T33" s="79" t="str">
        <f>Species_List_Final_19Jan2022!K33</f>
        <v>NA</v>
      </c>
    </row>
    <row r="34" spans="1:20" x14ac:dyDescent="0.25">
      <c r="A34" s="77" t="s">
        <v>3129</v>
      </c>
      <c r="B34" s="77" t="s">
        <v>2154</v>
      </c>
      <c r="C34" s="77">
        <v>4.5</v>
      </c>
      <c r="D34" s="77">
        <v>0.8</v>
      </c>
      <c r="E34" s="78" t="e">
        <f>VLOOKUP(B34,MSS_Species_List2021_updating!$B$2:$B$556,1,FALSE)</f>
        <v>#N/A</v>
      </c>
      <c r="G34" s="86" t="str">
        <f t="shared" si="0"/>
        <v>Argyropelecus</v>
      </c>
      <c r="H34" s="86" t="str">
        <f t="shared" si="1"/>
        <v>Argyropelecus</v>
      </c>
      <c r="I34" s="86" t="e">
        <f t="shared" si="2"/>
        <v>#N/A</v>
      </c>
      <c r="J34" s="79">
        <f>Species_List_Final_19Jan2022!A34</f>
        <v>127306</v>
      </c>
      <c r="K34" s="79" t="str">
        <f>Species_List_Final_19Jan2022!B34</f>
        <v>Argyropelecus aculeatus</v>
      </c>
      <c r="L34" s="79" t="str">
        <f>Species_List_Final_19Jan2022!C34</f>
        <v>Valenciennes, 1850</v>
      </c>
      <c r="M34" s="79" t="str">
        <f>Species_List_Final_19Jan2022!D34</f>
        <v>Animalia</v>
      </c>
      <c r="N34" s="79" t="str">
        <f>Species_List_Final_19Jan2022!E34</f>
        <v>Chordata</v>
      </c>
      <c r="O34" s="79" t="str">
        <f>Species_List_Final_19Jan2022!F34</f>
        <v>Actinopteri</v>
      </c>
      <c r="P34" s="79" t="str">
        <f>Species_List_Final_19Jan2022!G34</f>
        <v>Stomiiformes</v>
      </c>
      <c r="Q34" s="79" t="str">
        <f>Species_List_Final_19Jan2022!H34</f>
        <v>Sternoptychidae</v>
      </c>
      <c r="R34" s="79" t="str">
        <f>Species_List_Final_19Jan2022!I34</f>
        <v>Argyropelecus</v>
      </c>
      <c r="S34" s="79" t="str">
        <f>Species_List_Final_19Jan2022!J34</f>
        <v>Species</v>
      </c>
      <c r="T34" s="79" t="str">
        <f>Species_List_Final_19Jan2022!K34</f>
        <v>Lovely hatchetfish</v>
      </c>
    </row>
    <row r="35" spans="1:20" x14ac:dyDescent="0.25">
      <c r="A35" s="77" t="s">
        <v>69</v>
      </c>
      <c r="B35" s="77" t="s">
        <v>77</v>
      </c>
      <c r="C35" s="77">
        <v>3.6</v>
      </c>
      <c r="D35" s="77">
        <v>0.53</v>
      </c>
      <c r="E35" s="78" t="str">
        <f>VLOOKUP(B35,MSS_Species_List2021_updating!$B$2:$B$556,1,FALSE)</f>
        <v>Alosa alosa</v>
      </c>
      <c r="G35" s="86" t="str">
        <f t="shared" si="0"/>
        <v>Argyropelecus</v>
      </c>
      <c r="H35" s="86" t="str">
        <f t="shared" si="1"/>
        <v>Argyropelecus</v>
      </c>
      <c r="I35" s="86" t="e">
        <f t="shared" si="2"/>
        <v>#N/A</v>
      </c>
      <c r="J35" s="79">
        <f>Species_List_Final_19Jan2022!A35</f>
        <v>127308</v>
      </c>
      <c r="K35" s="79" t="str">
        <f>Species_List_Final_19Jan2022!B35</f>
        <v>Argyropelecus gigas</v>
      </c>
      <c r="L35" s="79" t="str">
        <f>Species_List_Final_19Jan2022!C35</f>
        <v>Norman, 1930</v>
      </c>
      <c r="M35" s="79" t="str">
        <f>Species_List_Final_19Jan2022!D35</f>
        <v>Animalia</v>
      </c>
      <c r="N35" s="79" t="str">
        <f>Species_List_Final_19Jan2022!E35</f>
        <v>Chordata</v>
      </c>
      <c r="O35" s="79" t="str">
        <f>Species_List_Final_19Jan2022!F35</f>
        <v>Actinopteri</v>
      </c>
      <c r="P35" s="79" t="str">
        <f>Species_List_Final_19Jan2022!G35</f>
        <v>Stomiiformes</v>
      </c>
      <c r="Q35" s="79" t="str">
        <f>Species_List_Final_19Jan2022!H35</f>
        <v>Sternoptychidae</v>
      </c>
      <c r="R35" s="79" t="str">
        <f>Species_List_Final_19Jan2022!I35</f>
        <v>Argyropelecus</v>
      </c>
      <c r="S35" s="79" t="str">
        <f>Species_List_Final_19Jan2022!J35</f>
        <v>Species</v>
      </c>
      <c r="T35" s="79" t="str">
        <f>Species_List_Final_19Jan2022!K35</f>
        <v>Hatchetfish</v>
      </c>
    </row>
    <row r="36" spans="1:20" x14ac:dyDescent="0.25">
      <c r="A36" s="77" t="s">
        <v>69</v>
      </c>
      <c r="B36" s="77" t="s">
        <v>79</v>
      </c>
      <c r="C36" s="77">
        <v>3.6</v>
      </c>
      <c r="D36" s="77">
        <v>0.6</v>
      </c>
      <c r="E36" s="78" t="str">
        <f>VLOOKUP(B36,MSS_Species_List2021_updating!$B$2:$B$556,1,FALSE)</f>
        <v>Alosa fallax</v>
      </c>
      <c r="G36" s="86" t="str">
        <f t="shared" si="0"/>
        <v>Argyropelecus hemigymnus</v>
      </c>
      <c r="H36" s="86" t="str">
        <f t="shared" si="1"/>
        <v>Argyropelecus</v>
      </c>
      <c r="I36" s="86" t="str">
        <f t="shared" si="2"/>
        <v>Argyropelecus hemigymnus</v>
      </c>
      <c r="J36" s="79">
        <f>Species_List_Final_19Jan2022!A36</f>
        <v>127309</v>
      </c>
      <c r="K36" s="79" t="str">
        <f>Species_List_Final_19Jan2022!B36</f>
        <v>Argyropelecus hemigymnus</v>
      </c>
      <c r="L36" s="79" t="str">
        <f>Species_List_Final_19Jan2022!C36</f>
        <v>Cocco, 1829</v>
      </c>
      <c r="M36" s="79" t="str">
        <f>Species_List_Final_19Jan2022!D36</f>
        <v>Animalia</v>
      </c>
      <c r="N36" s="79" t="str">
        <f>Species_List_Final_19Jan2022!E36</f>
        <v>Chordata</v>
      </c>
      <c r="O36" s="79" t="str">
        <f>Species_List_Final_19Jan2022!F36</f>
        <v>Actinopteri</v>
      </c>
      <c r="P36" s="79" t="str">
        <f>Species_List_Final_19Jan2022!G36</f>
        <v>Stomiiformes</v>
      </c>
      <c r="Q36" s="79" t="str">
        <f>Species_List_Final_19Jan2022!H36</f>
        <v>Sternoptychidae</v>
      </c>
      <c r="R36" s="79" t="str">
        <f>Species_List_Final_19Jan2022!I36</f>
        <v>Argyropelecus</v>
      </c>
      <c r="S36" s="79" t="str">
        <f>Species_List_Final_19Jan2022!J36</f>
        <v>Species</v>
      </c>
      <c r="T36" s="79" t="str">
        <f>Species_List_Final_19Jan2022!K36</f>
        <v>Half-naked hatchetfish</v>
      </c>
    </row>
    <row r="37" spans="1:20" x14ac:dyDescent="0.25">
      <c r="A37" s="77" t="s">
        <v>69</v>
      </c>
      <c r="B37" s="77" t="s">
        <v>3087</v>
      </c>
      <c r="C37" s="77">
        <v>3.6</v>
      </c>
      <c r="D37" s="77">
        <v>0.6</v>
      </c>
      <c r="E37" s="78" t="e">
        <f>VLOOKUP(B37,MSS_Species_List2021_updating!$B$2:$B$556,1,FALSE)</f>
        <v>#N/A</v>
      </c>
      <c r="G37" s="86" t="str">
        <f t="shared" si="0"/>
        <v>Argyropelecus olfersii</v>
      </c>
      <c r="H37" s="86" t="str">
        <f t="shared" si="1"/>
        <v>Argyropelecus</v>
      </c>
      <c r="I37" s="86" t="str">
        <f t="shared" si="2"/>
        <v>Argyropelecus olfersii</v>
      </c>
      <c r="J37" s="79">
        <f>Species_List_Final_19Jan2022!A37</f>
        <v>274967</v>
      </c>
      <c r="K37" s="79" t="str">
        <f>Species_List_Final_19Jan2022!B37</f>
        <v>Argyropelecus olfersii</v>
      </c>
      <c r="L37" s="79" t="str">
        <f>Species_List_Final_19Jan2022!C37</f>
        <v>(Cuvier, 1829)</v>
      </c>
      <c r="M37" s="79" t="str">
        <f>Species_List_Final_19Jan2022!D37</f>
        <v>Animalia</v>
      </c>
      <c r="N37" s="79" t="str">
        <f>Species_List_Final_19Jan2022!E37</f>
        <v>Chordata</v>
      </c>
      <c r="O37" s="79" t="str">
        <f>Species_List_Final_19Jan2022!F37</f>
        <v>Actinopteri</v>
      </c>
      <c r="P37" s="79" t="str">
        <f>Species_List_Final_19Jan2022!G37</f>
        <v>Stomiiformes</v>
      </c>
      <c r="Q37" s="79" t="str">
        <f>Species_List_Final_19Jan2022!H37</f>
        <v>Sternoptychidae</v>
      </c>
      <c r="R37" s="79" t="str">
        <f>Species_List_Final_19Jan2022!I37</f>
        <v>Argyropelecus</v>
      </c>
      <c r="S37" s="79" t="str">
        <f>Species_List_Final_19Jan2022!J37</f>
        <v>Species</v>
      </c>
      <c r="T37" s="79" t="str">
        <f>Species_List_Final_19Jan2022!K37</f>
        <v>Hatchetfish</v>
      </c>
    </row>
    <row r="38" spans="1:20" x14ac:dyDescent="0.25">
      <c r="A38" s="77" t="s">
        <v>3130</v>
      </c>
      <c r="B38" s="77" t="s">
        <v>3086</v>
      </c>
      <c r="C38" s="77">
        <v>2.4</v>
      </c>
      <c r="D38" s="77">
        <v>0.35</v>
      </c>
      <c r="E38" s="78" t="e">
        <f>VLOOKUP(B38,MSS_Species_List2021_updating!$B$2:$B$556,1,FALSE)</f>
        <v>#N/A</v>
      </c>
      <c r="G38" s="86" t="str">
        <f t="shared" si="0"/>
        <v>Argyrosomus regius</v>
      </c>
      <c r="H38" s="86" t="str">
        <f t="shared" si="1"/>
        <v>Argyrosomus</v>
      </c>
      <c r="I38" s="86" t="str">
        <f t="shared" si="2"/>
        <v>Argyrosomus regius</v>
      </c>
      <c r="J38" s="79">
        <f>Species_List_Final_19Jan2022!A38</f>
        <v>127007</v>
      </c>
      <c r="K38" s="79" t="str">
        <f>Species_List_Final_19Jan2022!B38</f>
        <v>Argyrosomus regius</v>
      </c>
      <c r="L38" s="79" t="str">
        <f>Species_List_Final_19Jan2022!C38</f>
        <v>(Asso, 1801)</v>
      </c>
      <c r="M38" s="79" t="str">
        <f>Species_List_Final_19Jan2022!D38</f>
        <v>Animalia</v>
      </c>
      <c r="N38" s="79" t="str">
        <f>Species_List_Final_19Jan2022!E38</f>
        <v>Chordata</v>
      </c>
      <c r="O38" s="79" t="str">
        <f>Species_List_Final_19Jan2022!F38</f>
        <v>Actinopteri</v>
      </c>
      <c r="P38" s="79" t="str">
        <f>Species_List_Final_19Jan2022!G38</f>
        <v>Perciformes</v>
      </c>
      <c r="Q38" s="79" t="str">
        <f>Species_List_Final_19Jan2022!H38</f>
        <v>Sciaenidae</v>
      </c>
      <c r="R38" s="79" t="str">
        <f>Species_List_Final_19Jan2022!I38</f>
        <v>Argyrosomus</v>
      </c>
      <c r="S38" s="79" t="str">
        <f>Species_List_Final_19Jan2022!J38</f>
        <v>Species</v>
      </c>
      <c r="T38" s="79" t="str">
        <f>Species_List_Final_19Jan2022!K38</f>
        <v>Meagre</v>
      </c>
    </row>
    <row r="39" spans="1:20" x14ac:dyDescent="0.25">
      <c r="A39" s="77" t="s">
        <v>3130</v>
      </c>
      <c r="B39" s="77" t="s">
        <v>3085</v>
      </c>
      <c r="C39" s="77">
        <v>2.4</v>
      </c>
      <c r="D39" s="77">
        <v>0.35</v>
      </c>
      <c r="E39" s="78" t="e">
        <f>VLOOKUP(B39,MSS_Species_List2021_updating!$B$2:$B$556,1,FALSE)</f>
        <v>#N/A</v>
      </c>
      <c r="G39" s="86" t="str">
        <f t="shared" si="0"/>
        <v>Arnoglossus</v>
      </c>
      <c r="H39" s="86" t="str">
        <f t="shared" si="1"/>
        <v>Arnoglossus</v>
      </c>
      <c r="I39" s="86" t="e">
        <f t="shared" si="2"/>
        <v>#N/A</v>
      </c>
      <c r="J39" s="79">
        <f>Species_List_Final_19Jan2022!A39</f>
        <v>126109</v>
      </c>
      <c r="K39" s="79" t="str">
        <f>Species_List_Final_19Jan2022!B39</f>
        <v>Arnoglossus</v>
      </c>
      <c r="L39" s="79" t="str">
        <f>Species_List_Final_19Jan2022!C39</f>
        <v>Bleeker, 1862</v>
      </c>
      <c r="M39" s="79" t="str">
        <f>Species_List_Final_19Jan2022!D39</f>
        <v>Animalia</v>
      </c>
      <c r="N39" s="79" t="str">
        <f>Species_List_Final_19Jan2022!E39</f>
        <v>Chordata</v>
      </c>
      <c r="O39" s="79" t="str">
        <f>Species_List_Final_19Jan2022!F39</f>
        <v>Actinopteri</v>
      </c>
      <c r="P39" s="79" t="str">
        <f>Species_List_Final_19Jan2022!G39</f>
        <v>Pleuronectiformes</v>
      </c>
      <c r="Q39" s="79" t="str">
        <f>Species_List_Final_19Jan2022!H39</f>
        <v>Bothidae</v>
      </c>
      <c r="R39" s="79" t="str">
        <f>Species_List_Final_19Jan2022!I39</f>
        <v>Arnoglossus</v>
      </c>
      <c r="S39" s="79" t="str">
        <f>Species_List_Final_19Jan2022!J39</f>
        <v>Genus</v>
      </c>
      <c r="T39" s="79" t="str">
        <f>Species_List_Final_19Jan2022!K39</f>
        <v>NA</v>
      </c>
    </row>
    <row r="40" spans="1:20" x14ac:dyDescent="0.25">
      <c r="A40" s="77" t="s">
        <v>88</v>
      </c>
      <c r="B40" s="77" t="s">
        <v>90</v>
      </c>
      <c r="C40" s="77">
        <v>2.7</v>
      </c>
      <c r="D40" s="77">
        <v>0.3</v>
      </c>
      <c r="E40" s="78" t="str">
        <f>VLOOKUP(B40,MSS_Species_List2021_updating!$B$2:$B$556,1,FALSE)</f>
        <v>Ammodytes marinus</v>
      </c>
      <c r="G40" s="86" t="str">
        <f t="shared" si="0"/>
        <v>Arnoglossus imperialis</v>
      </c>
      <c r="H40" s="86" t="str">
        <f t="shared" si="1"/>
        <v>Arnoglossus</v>
      </c>
      <c r="I40" s="86" t="str">
        <f t="shared" si="2"/>
        <v>Arnoglossus imperialis</v>
      </c>
      <c r="J40" s="79">
        <f>Species_List_Final_19Jan2022!A40</f>
        <v>127124</v>
      </c>
      <c r="K40" s="79" t="str">
        <f>Species_List_Final_19Jan2022!B40</f>
        <v>Arnoglossus imperialis</v>
      </c>
      <c r="L40" s="79" t="str">
        <f>Species_List_Final_19Jan2022!C40</f>
        <v>(Rafinesque, 1810)</v>
      </c>
      <c r="M40" s="79" t="str">
        <f>Species_List_Final_19Jan2022!D40</f>
        <v>Animalia</v>
      </c>
      <c r="N40" s="79" t="str">
        <f>Species_List_Final_19Jan2022!E40</f>
        <v>Chordata</v>
      </c>
      <c r="O40" s="79" t="str">
        <f>Species_List_Final_19Jan2022!F40</f>
        <v>Actinopteri</v>
      </c>
      <c r="P40" s="79" t="str">
        <f>Species_List_Final_19Jan2022!G40</f>
        <v>Pleuronectiformes</v>
      </c>
      <c r="Q40" s="79" t="str">
        <f>Species_List_Final_19Jan2022!H40</f>
        <v>Bothidae</v>
      </c>
      <c r="R40" s="79" t="str">
        <f>Species_List_Final_19Jan2022!I40</f>
        <v>Arnoglossus</v>
      </c>
      <c r="S40" s="79" t="str">
        <f>Species_List_Final_19Jan2022!J40</f>
        <v>Species</v>
      </c>
      <c r="T40" s="79" t="str">
        <f>Species_List_Final_19Jan2022!K40</f>
        <v>Imperial scaldfish</v>
      </c>
    </row>
    <row r="41" spans="1:20" x14ac:dyDescent="0.25">
      <c r="A41" s="77" t="s">
        <v>88</v>
      </c>
      <c r="B41" s="77" t="s">
        <v>3084</v>
      </c>
      <c r="C41" s="77">
        <v>3.7</v>
      </c>
      <c r="D41" s="77">
        <v>0.04</v>
      </c>
      <c r="E41" s="78" t="e">
        <f>VLOOKUP(B41,MSS_Species_List2021_updating!$B$2:$B$556,1,FALSE)</f>
        <v>#N/A</v>
      </c>
      <c r="G41" s="86" t="str">
        <f t="shared" si="0"/>
        <v>Arnoglossus laterna</v>
      </c>
      <c r="H41" s="86" t="str">
        <f t="shared" si="1"/>
        <v>Arnoglossus</v>
      </c>
      <c r="I41" s="86" t="str">
        <f t="shared" si="2"/>
        <v>Arnoglossus laterna</v>
      </c>
      <c r="J41" s="79">
        <f>Species_List_Final_19Jan2022!A41</f>
        <v>127126</v>
      </c>
      <c r="K41" s="79" t="str">
        <f>Species_List_Final_19Jan2022!B41</f>
        <v>Arnoglossus laterna</v>
      </c>
      <c r="L41" s="79" t="str">
        <f>Species_List_Final_19Jan2022!C41</f>
        <v>(Walbaum, 1792)</v>
      </c>
      <c r="M41" s="79" t="str">
        <f>Species_List_Final_19Jan2022!D41</f>
        <v>Animalia</v>
      </c>
      <c r="N41" s="79" t="str">
        <f>Species_List_Final_19Jan2022!E41</f>
        <v>Chordata</v>
      </c>
      <c r="O41" s="79" t="str">
        <f>Species_List_Final_19Jan2022!F41</f>
        <v>Actinopteri</v>
      </c>
      <c r="P41" s="79" t="str">
        <f>Species_List_Final_19Jan2022!G41</f>
        <v>Pleuronectiformes</v>
      </c>
      <c r="Q41" s="79" t="str">
        <f>Species_List_Final_19Jan2022!H41</f>
        <v>Bothidae</v>
      </c>
      <c r="R41" s="79" t="str">
        <f>Species_List_Final_19Jan2022!I41</f>
        <v>Arnoglossus</v>
      </c>
      <c r="S41" s="79" t="str">
        <f>Species_List_Final_19Jan2022!J41</f>
        <v>Species</v>
      </c>
      <c r="T41" s="79" t="str">
        <f>Species_List_Final_19Jan2022!K41</f>
        <v>Scaldfish</v>
      </c>
    </row>
    <row r="42" spans="1:20" x14ac:dyDescent="0.25">
      <c r="A42" s="77" t="s">
        <v>88</v>
      </c>
      <c r="B42" s="77" t="s">
        <v>93</v>
      </c>
      <c r="C42" s="77">
        <v>3.7</v>
      </c>
      <c r="D42" s="77">
        <v>0.04</v>
      </c>
      <c r="E42" s="78" t="str">
        <f>VLOOKUP(B42,MSS_Species_List2021_updating!$B$2:$B$556,1,FALSE)</f>
        <v>Ammodytes tobianus</v>
      </c>
      <c r="G42" s="86" t="str">
        <f t="shared" si="0"/>
        <v>Arnoglossus</v>
      </c>
      <c r="H42" s="86" t="str">
        <f t="shared" si="1"/>
        <v>Arnoglossus</v>
      </c>
      <c r="I42" s="86" t="e">
        <f t="shared" si="2"/>
        <v>#N/A</v>
      </c>
      <c r="J42" s="79">
        <f>Species_List_Final_19Jan2022!A42</f>
        <v>127127</v>
      </c>
      <c r="K42" s="79" t="str">
        <f>Species_List_Final_19Jan2022!B42</f>
        <v>Arnoglossus rueppelii</v>
      </c>
      <c r="L42" s="79" t="str">
        <f>Species_List_Final_19Jan2022!C42</f>
        <v>(Cocco, 1844)</v>
      </c>
      <c r="M42" s="79" t="str">
        <f>Species_List_Final_19Jan2022!D42</f>
        <v>Animalia</v>
      </c>
      <c r="N42" s="79" t="str">
        <f>Species_List_Final_19Jan2022!E42</f>
        <v>Chordata</v>
      </c>
      <c r="O42" s="79" t="str">
        <f>Species_List_Final_19Jan2022!F42</f>
        <v>Actinopteri</v>
      </c>
      <c r="P42" s="79" t="str">
        <f>Species_List_Final_19Jan2022!G42</f>
        <v>Pleuronectiformes</v>
      </c>
      <c r="Q42" s="79" t="str">
        <f>Species_List_Final_19Jan2022!H42</f>
        <v>Bothidae</v>
      </c>
      <c r="R42" s="79" t="str">
        <f>Species_List_Final_19Jan2022!I42</f>
        <v>Arnoglossus</v>
      </c>
      <c r="S42" s="79" t="str">
        <f>Species_List_Final_19Jan2022!J42</f>
        <v>Species</v>
      </c>
      <c r="T42" s="79" t="str">
        <f>Species_List_Final_19Jan2022!K42</f>
        <v>Ruppell's scaldback</v>
      </c>
    </row>
    <row r="43" spans="1:20" x14ac:dyDescent="0.25">
      <c r="A43" s="77" t="s">
        <v>89</v>
      </c>
      <c r="B43" s="77" t="s">
        <v>89</v>
      </c>
      <c r="C43" s="77">
        <v>3.7</v>
      </c>
      <c r="D43" s="77">
        <v>0.04</v>
      </c>
      <c r="E43" s="78" t="str">
        <f>VLOOKUP(B43,MSS_Species_List2021_updating!$B$2:$B$556,1,FALSE)</f>
        <v>Ammodytidae</v>
      </c>
      <c r="G43" s="86" t="str">
        <f t="shared" si="0"/>
        <v>Arnoglossus thori</v>
      </c>
      <c r="H43" s="86" t="str">
        <f t="shared" si="1"/>
        <v>Arnoglossus</v>
      </c>
      <c r="I43" s="86" t="str">
        <f t="shared" si="2"/>
        <v>Arnoglossus thori</v>
      </c>
      <c r="J43" s="79">
        <f>Species_List_Final_19Jan2022!A43</f>
        <v>127128</v>
      </c>
      <c r="K43" s="79" t="str">
        <f>Species_List_Final_19Jan2022!B43</f>
        <v>Arnoglossus thori</v>
      </c>
      <c r="L43" s="79" t="str">
        <f>Species_List_Final_19Jan2022!C43</f>
        <v>Kyle, 1913</v>
      </c>
      <c r="M43" s="79" t="str">
        <f>Species_List_Final_19Jan2022!D43</f>
        <v>Animalia</v>
      </c>
      <c r="N43" s="79" t="str">
        <f>Species_List_Final_19Jan2022!E43</f>
        <v>Chordata</v>
      </c>
      <c r="O43" s="79" t="str">
        <f>Species_List_Final_19Jan2022!F43</f>
        <v>Actinopteri</v>
      </c>
      <c r="P43" s="79" t="str">
        <f>Species_List_Final_19Jan2022!G43</f>
        <v>Pleuronectiformes</v>
      </c>
      <c r="Q43" s="79" t="str">
        <f>Species_List_Final_19Jan2022!H43</f>
        <v>Bothidae</v>
      </c>
      <c r="R43" s="79" t="str">
        <f>Species_List_Final_19Jan2022!I43</f>
        <v>Arnoglossus</v>
      </c>
      <c r="S43" s="79" t="str">
        <f>Species_List_Final_19Jan2022!J43</f>
        <v>Species</v>
      </c>
      <c r="T43" s="79" t="str">
        <f>Species_List_Final_19Jan2022!K43</f>
        <v>Thor's scaldfish</v>
      </c>
    </row>
    <row r="44" spans="1:20" x14ac:dyDescent="0.25">
      <c r="A44" s="77" t="s">
        <v>3131</v>
      </c>
      <c r="B44" s="77" t="s">
        <v>3083</v>
      </c>
      <c r="C44" s="77">
        <v>3.1</v>
      </c>
      <c r="D44" s="77">
        <v>0.35</v>
      </c>
      <c r="E44" s="78" t="e">
        <f>VLOOKUP(B44,MSS_Species_List2021_updating!$B$2:$B$556,1,FALSE)</f>
        <v>#N/A</v>
      </c>
      <c r="G44" s="86" t="e">
        <f t="shared" si="0"/>
        <v>#N/A</v>
      </c>
      <c r="H44" s="86" t="e">
        <f t="shared" si="1"/>
        <v>#N/A</v>
      </c>
      <c r="I44" s="86" t="e">
        <f t="shared" si="2"/>
        <v>#N/A</v>
      </c>
      <c r="J44" s="79">
        <f>Species_List_Final_19Jan2022!A44</f>
        <v>127193</v>
      </c>
      <c r="K44" s="79" t="str">
        <f>Species_List_Final_19Jan2022!B44</f>
        <v>Artediellus atlanticus</v>
      </c>
      <c r="L44" s="79" t="str">
        <f>Species_List_Final_19Jan2022!C44</f>
        <v>Jordan &amp; Evermann, 1898</v>
      </c>
      <c r="M44" s="79" t="str">
        <f>Species_List_Final_19Jan2022!D44</f>
        <v>Animalia</v>
      </c>
      <c r="N44" s="79" t="str">
        <f>Species_List_Final_19Jan2022!E44</f>
        <v>Chordata</v>
      </c>
      <c r="O44" s="79" t="str">
        <f>Species_List_Final_19Jan2022!F44</f>
        <v>Actinopteri</v>
      </c>
      <c r="P44" s="79" t="str">
        <f>Species_List_Final_19Jan2022!G44</f>
        <v>Scorpaeniformes</v>
      </c>
      <c r="Q44" s="79" t="str">
        <f>Species_List_Final_19Jan2022!H44</f>
        <v>Cottidae</v>
      </c>
      <c r="R44" s="79" t="str">
        <f>Species_List_Final_19Jan2022!I44</f>
        <v>Artediellus</v>
      </c>
      <c r="S44" s="79" t="str">
        <f>Species_List_Final_19Jan2022!J44</f>
        <v>Species</v>
      </c>
      <c r="T44" s="79" t="str">
        <f>Species_List_Final_19Jan2022!K44</f>
        <v>Atlantic hookear sculpin</v>
      </c>
    </row>
    <row r="45" spans="1:20" x14ac:dyDescent="0.25">
      <c r="A45" s="77" t="s">
        <v>3131</v>
      </c>
      <c r="B45" s="77" t="s">
        <v>3082</v>
      </c>
      <c r="C45" s="77">
        <v>2</v>
      </c>
      <c r="D45" s="77">
        <v>0.35</v>
      </c>
      <c r="E45" s="78" t="e">
        <f>VLOOKUP(B45,MSS_Species_List2021_updating!$B$2:$B$556,1,FALSE)</f>
        <v>#N/A</v>
      </c>
      <c r="G45" s="86" t="str">
        <f t="shared" si="0"/>
        <v>Atherina presbyter</v>
      </c>
      <c r="H45" s="86" t="str">
        <f t="shared" si="1"/>
        <v>Atherina</v>
      </c>
      <c r="I45" s="86" t="str">
        <f t="shared" si="2"/>
        <v>Atherina presbyter</v>
      </c>
      <c r="J45" s="79">
        <f>Species_List_Final_19Jan2022!A45</f>
        <v>272030</v>
      </c>
      <c r="K45" s="79" t="str">
        <f>Species_List_Final_19Jan2022!B45</f>
        <v>Atherina presbyter</v>
      </c>
      <c r="L45" s="79" t="str">
        <f>Species_List_Final_19Jan2022!C45</f>
        <v>Cuvier, 1829</v>
      </c>
      <c r="M45" s="79" t="str">
        <f>Species_List_Final_19Jan2022!D45</f>
        <v>Animalia</v>
      </c>
      <c r="N45" s="79" t="str">
        <f>Species_List_Final_19Jan2022!E45</f>
        <v>Chordata</v>
      </c>
      <c r="O45" s="79" t="str">
        <f>Species_List_Final_19Jan2022!F45</f>
        <v>Actinopteri</v>
      </c>
      <c r="P45" s="79" t="str">
        <f>Species_List_Final_19Jan2022!G45</f>
        <v>Atheriniformes</v>
      </c>
      <c r="Q45" s="79" t="str">
        <f>Species_List_Final_19Jan2022!H45</f>
        <v>Atherinidae</v>
      </c>
      <c r="R45" s="79" t="str">
        <f>Species_List_Final_19Jan2022!I45</f>
        <v>Atherina</v>
      </c>
      <c r="S45" s="79" t="str">
        <f>Species_List_Final_19Jan2022!J45</f>
        <v>Species</v>
      </c>
      <c r="T45" s="79" t="str">
        <f>Species_List_Final_19Jan2022!K45</f>
        <v>Sand smelt</v>
      </c>
    </row>
    <row r="46" spans="1:20" x14ac:dyDescent="0.25">
      <c r="A46" s="77" t="s">
        <v>3081</v>
      </c>
      <c r="B46" s="77" t="s">
        <v>3081</v>
      </c>
      <c r="C46" s="77">
        <v>2</v>
      </c>
      <c r="D46" s="77">
        <v>0.35</v>
      </c>
      <c r="E46" s="78" t="e">
        <f>VLOOKUP(B46,MSS_Species_List2021_updating!$B$2:$B$556,1,FALSE)</f>
        <v>#N/A</v>
      </c>
      <c r="G46" s="86" t="str">
        <f t="shared" si="0"/>
        <v>Auxis rochei rochei</v>
      </c>
      <c r="H46" s="86" t="str">
        <f t="shared" si="1"/>
        <v>Auxis</v>
      </c>
      <c r="I46" s="86" t="str">
        <f t="shared" si="2"/>
        <v>Auxis rochei rochei</v>
      </c>
      <c r="J46" s="79">
        <f>Species_List_Final_19Jan2022!A46</f>
        <v>236487</v>
      </c>
      <c r="K46" s="79" t="str">
        <f>Species_List_Final_19Jan2022!B46</f>
        <v>Auxis rochei rochei</v>
      </c>
      <c r="L46" s="79" t="str">
        <f>Species_List_Final_19Jan2022!C46</f>
        <v>(Risso, 1810)</v>
      </c>
      <c r="M46" s="79" t="str">
        <f>Species_List_Final_19Jan2022!D46</f>
        <v>Animalia</v>
      </c>
      <c r="N46" s="79" t="str">
        <f>Species_List_Final_19Jan2022!E46</f>
        <v>Chordata</v>
      </c>
      <c r="O46" s="79" t="str">
        <f>Species_List_Final_19Jan2022!F46</f>
        <v>Actinopteri</v>
      </c>
      <c r="P46" s="79" t="str">
        <f>Species_List_Final_19Jan2022!G46</f>
        <v>Perciformes</v>
      </c>
      <c r="Q46" s="79" t="str">
        <f>Species_List_Final_19Jan2022!H46</f>
        <v>Scombridae</v>
      </c>
      <c r="R46" s="79" t="str">
        <f>Species_List_Final_19Jan2022!I46</f>
        <v>Auxis</v>
      </c>
      <c r="S46" s="79" t="str">
        <f>Species_List_Final_19Jan2022!J46</f>
        <v>Subspecies</v>
      </c>
      <c r="T46" s="79" t="str">
        <f>Species_List_Final_19Jan2022!K46</f>
        <v>Bullet tuna</v>
      </c>
    </row>
    <row r="47" spans="1:20" x14ac:dyDescent="0.25">
      <c r="A47" s="77" t="s">
        <v>3080</v>
      </c>
      <c r="B47" s="77" t="s">
        <v>3080</v>
      </c>
      <c r="C47" s="77">
        <v>2.2999999999999998</v>
      </c>
      <c r="D47" s="77">
        <v>0.35</v>
      </c>
      <c r="E47" s="78" t="e">
        <f>VLOOKUP(B47,MSS_Species_List2021_updating!$B$2:$B$556,1,FALSE)</f>
        <v>#N/A</v>
      </c>
      <c r="G47" s="86" t="str">
        <f t="shared" si="0"/>
        <v>Balistes</v>
      </c>
      <c r="H47" s="86" t="str">
        <f t="shared" si="1"/>
        <v>Balistes</v>
      </c>
      <c r="I47" s="86" t="e">
        <f t="shared" si="2"/>
        <v>#N/A</v>
      </c>
      <c r="J47" s="79">
        <f>Species_List_Final_19Jan2022!A47</f>
        <v>126228</v>
      </c>
      <c r="K47" s="79" t="str">
        <f>Species_List_Final_19Jan2022!B47</f>
        <v>Balistes</v>
      </c>
      <c r="L47" s="79" t="str">
        <f>Species_List_Final_19Jan2022!C47</f>
        <v>Linnaeus, 1758</v>
      </c>
      <c r="M47" s="79" t="str">
        <f>Species_List_Final_19Jan2022!D47</f>
        <v>Animalia</v>
      </c>
      <c r="N47" s="79" t="str">
        <f>Species_List_Final_19Jan2022!E47</f>
        <v>Chordata</v>
      </c>
      <c r="O47" s="79" t="str">
        <f>Species_List_Final_19Jan2022!F47</f>
        <v>Actinopteri</v>
      </c>
      <c r="P47" s="79" t="str">
        <f>Species_List_Final_19Jan2022!G47</f>
        <v>Tetraodontiformes</v>
      </c>
      <c r="Q47" s="79" t="str">
        <f>Species_List_Final_19Jan2022!H47</f>
        <v>Balistidae</v>
      </c>
      <c r="R47" s="79" t="str">
        <f>Species_List_Final_19Jan2022!I47</f>
        <v>Balistes</v>
      </c>
      <c r="S47" s="79" t="str">
        <f>Species_List_Final_19Jan2022!J47</f>
        <v>Genus</v>
      </c>
      <c r="T47" s="79" t="str">
        <f>Species_List_Final_19Jan2022!K47</f>
        <v>NA</v>
      </c>
    </row>
    <row r="48" spans="1:20" x14ac:dyDescent="0.25">
      <c r="A48" s="77" t="s">
        <v>3132</v>
      </c>
      <c r="B48" s="77" t="s">
        <v>3079</v>
      </c>
      <c r="C48" s="77">
        <v>2.2000000000000002</v>
      </c>
      <c r="D48" s="77">
        <v>0.35</v>
      </c>
      <c r="E48" s="78" t="e">
        <f>VLOOKUP(B48,MSS_Species_List2021_updating!$B$2:$B$556,1,FALSE)</f>
        <v>#N/A</v>
      </c>
      <c r="G48" s="86" t="str">
        <f t="shared" si="0"/>
        <v>Balistes capriscus</v>
      </c>
      <c r="H48" s="86" t="str">
        <f t="shared" si="1"/>
        <v>Balistes</v>
      </c>
      <c r="I48" s="86" t="str">
        <f t="shared" si="2"/>
        <v>Balistes capriscus</v>
      </c>
      <c r="J48" s="79">
        <f>Species_List_Final_19Jan2022!A48</f>
        <v>154721</v>
      </c>
      <c r="K48" s="79" t="str">
        <f>Species_List_Final_19Jan2022!B48</f>
        <v>Balistes capriscus</v>
      </c>
      <c r="L48" s="79" t="str">
        <f>Species_List_Final_19Jan2022!C48</f>
        <v>Gmelin, 1789</v>
      </c>
      <c r="M48" s="79" t="str">
        <f>Species_List_Final_19Jan2022!D48</f>
        <v>Animalia</v>
      </c>
      <c r="N48" s="79" t="str">
        <f>Species_List_Final_19Jan2022!E48</f>
        <v>Chordata</v>
      </c>
      <c r="O48" s="79" t="str">
        <f>Species_List_Final_19Jan2022!F48</f>
        <v>Actinopteri</v>
      </c>
      <c r="P48" s="79" t="str">
        <f>Species_List_Final_19Jan2022!G48</f>
        <v>Tetraodontiformes</v>
      </c>
      <c r="Q48" s="79" t="str">
        <f>Species_List_Final_19Jan2022!H48</f>
        <v>Balistidae</v>
      </c>
      <c r="R48" s="79" t="str">
        <f>Species_List_Final_19Jan2022!I48</f>
        <v>Balistes</v>
      </c>
      <c r="S48" s="79" t="str">
        <f>Species_List_Final_19Jan2022!J48</f>
        <v>Species</v>
      </c>
      <c r="T48" s="79" t="str">
        <f>Species_List_Final_19Jan2022!K48</f>
        <v>Grey triggerfish</v>
      </c>
    </row>
    <row r="49" spans="1:20" x14ac:dyDescent="0.25">
      <c r="A49" s="77" t="s">
        <v>3133</v>
      </c>
      <c r="B49" s="77" t="s">
        <v>3078</v>
      </c>
      <c r="C49" s="77">
        <v>3.5</v>
      </c>
      <c r="D49" s="77">
        <v>0.35</v>
      </c>
      <c r="E49" s="78" t="e">
        <f>VLOOKUP(B49,MSS_Species_List2021_updating!$B$2:$B$556,1,FALSE)</f>
        <v>#N/A</v>
      </c>
      <c r="G49" s="86" t="str">
        <f t="shared" si="0"/>
        <v>Bathysolea profundicola</v>
      </c>
      <c r="H49" s="86" t="str">
        <f t="shared" si="1"/>
        <v>Bathysolea</v>
      </c>
      <c r="I49" s="86" t="str">
        <f t="shared" si="2"/>
        <v>Bathysolea profundicola</v>
      </c>
      <c r="J49" s="79">
        <f>Species_List_Final_19Jan2022!A49</f>
        <v>127152</v>
      </c>
      <c r="K49" s="79" t="str">
        <f>Species_List_Final_19Jan2022!B49</f>
        <v>Bathysolea profundicola</v>
      </c>
      <c r="L49" s="79" t="str">
        <f>Species_List_Final_19Jan2022!C49</f>
        <v>(Vaillant, 1888)</v>
      </c>
      <c r="M49" s="79" t="str">
        <f>Species_List_Final_19Jan2022!D49</f>
        <v>Animalia</v>
      </c>
      <c r="N49" s="79" t="str">
        <f>Species_List_Final_19Jan2022!E49</f>
        <v>Chordata</v>
      </c>
      <c r="O49" s="79" t="str">
        <f>Species_List_Final_19Jan2022!F49</f>
        <v>Actinopteri</v>
      </c>
      <c r="P49" s="79" t="str">
        <f>Species_List_Final_19Jan2022!G49</f>
        <v>Pleuronectiformes</v>
      </c>
      <c r="Q49" s="79" t="str">
        <f>Species_List_Final_19Jan2022!H49</f>
        <v>Soleidae</v>
      </c>
      <c r="R49" s="79" t="str">
        <f>Species_List_Final_19Jan2022!I49</f>
        <v>Bathysolea</v>
      </c>
      <c r="S49" s="79" t="str">
        <f>Species_List_Final_19Jan2022!J49</f>
        <v>Species</v>
      </c>
      <c r="T49" s="79" t="str">
        <f>Species_List_Final_19Jan2022!K49</f>
        <v>Deepwater sole</v>
      </c>
    </row>
    <row r="50" spans="1:20" x14ac:dyDescent="0.25">
      <c r="A50" s="77" t="s">
        <v>3134</v>
      </c>
      <c r="B50" s="77" t="s">
        <v>3077</v>
      </c>
      <c r="C50" s="77">
        <v>2</v>
      </c>
      <c r="D50" s="77">
        <v>0.35</v>
      </c>
      <c r="E50" s="78" t="e">
        <f>VLOOKUP(B50,MSS_Species_List2021_updating!$B$2:$B$556,1,FALSE)</f>
        <v>#N/A</v>
      </c>
      <c r="G50" s="86" t="e">
        <f t="shared" si="0"/>
        <v>#N/A</v>
      </c>
      <c r="H50" s="86" t="e">
        <f t="shared" si="1"/>
        <v>#N/A</v>
      </c>
      <c r="I50" s="86" t="e">
        <f t="shared" si="2"/>
        <v>#N/A</v>
      </c>
      <c r="J50" s="79">
        <f>Species_List_Final_19Jan2022!A50</f>
        <v>126654</v>
      </c>
      <c r="K50" s="79" t="str">
        <f>Species_List_Final_19Jan2022!B50</f>
        <v>Bellottia apoda</v>
      </c>
      <c r="L50" s="79" t="str">
        <f>Species_List_Final_19Jan2022!C50</f>
        <v>Giglioli, 1883</v>
      </c>
      <c r="M50" s="79" t="str">
        <f>Species_List_Final_19Jan2022!D50</f>
        <v>Animalia</v>
      </c>
      <c r="N50" s="79" t="str">
        <f>Species_List_Final_19Jan2022!E50</f>
        <v>Chordata</v>
      </c>
      <c r="O50" s="79" t="str">
        <f>Species_List_Final_19Jan2022!F50</f>
        <v>Actinopteri</v>
      </c>
      <c r="P50" s="79" t="str">
        <f>Species_List_Final_19Jan2022!G50</f>
        <v>Ophidiiformes</v>
      </c>
      <c r="Q50" s="79" t="str">
        <f>Species_List_Final_19Jan2022!H50</f>
        <v>Bythitidae</v>
      </c>
      <c r="R50" s="79" t="str">
        <f>Species_List_Final_19Jan2022!I50</f>
        <v>Bellottia</v>
      </c>
      <c r="S50" s="79" t="str">
        <f>Species_List_Final_19Jan2022!J50</f>
        <v>Species</v>
      </c>
      <c r="T50" s="79" t="str">
        <f>Species_List_Final_19Jan2022!K50</f>
        <v>Viviparous Brotulas</v>
      </c>
    </row>
    <row r="51" spans="1:20" x14ac:dyDescent="0.25">
      <c r="A51" s="77" t="s">
        <v>3134</v>
      </c>
      <c r="B51" s="77" t="s">
        <v>3076</v>
      </c>
      <c r="C51" s="77">
        <v>2.5</v>
      </c>
      <c r="D51" s="77">
        <v>0.35</v>
      </c>
      <c r="E51" s="78" t="e">
        <f>VLOOKUP(B51,MSS_Species_List2021_updating!$B$2:$B$556,1,FALSE)</f>
        <v>#N/A</v>
      </c>
      <c r="G51" s="86" t="str">
        <f t="shared" si="0"/>
        <v>Belone belone</v>
      </c>
      <c r="H51" s="86" t="str">
        <f t="shared" si="1"/>
        <v>Belone</v>
      </c>
      <c r="I51" s="86" t="str">
        <f t="shared" si="2"/>
        <v>Belone belone</v>
      </c>
      <c r="J51" s="79">
        <f>Species_List_Final_19Jan2022!A51</f>
        <v>126375</v>
      </c>
      <c r="K51" s="79" t="str">
        <f>Species_List_Final_19Jan2022!B51</f>
        <v>Belone belone</v>
      </c>
      <c r="L51" s="79" t="str">
        <f>Species_List_Final_19Jan2022!C51</f>
        <v>(Linnaeus, 1761)</v>
      </c>
      <c r="M51" s="79" t="str">
        <f>Species_List_Final_19Jan2022!D51</f>
        <v>Animalia</v>
      </c>
      <c r="N51" s="79" t="str">
        <f>Species_List_Final_19Jan2022!E51</f>
        <v>Chordata</v>
      </c>
      <c r="O51" s="79" t="str">
        <f>Species_List_Final_19Jan2022!F51</f>
        <v>Actinopteri</v>
      </c>
      <c r="P51" s="79" t="str">
        <f>Species_List_Final_19Jan2022!G51</f>
        <v>Beloniformes</v>
      </c>
      <c r="Q51" s="79" t="str">
        <f>Species_List_Final_19Jan2022!H51</f>
        <v>Belonidae</v>
      </c>
      <c r="R51" s="79" t="str">
        <f>Species_List_Final_19Jan2022!I51</f>
        <v>Belone</v>
      </c>
      <c r="S51" s="79" t="str">
        <f>Species_List_Final_19Jan2022!J51</f>
        <v>Species</v>
      </c>
      <c r="T51" s="79" t="str">
        <f>Species_List_Final_19Jan2022!K51</f>
        <v>Garfish</v>
      </c>
    </row>
    <row r="52" spans="1:20" x14ac:dyDescent="0.25">
      <c r="A52" s="77" t="s">
        <v>98</v>
      </c>
      <c r="B52" s="77" t="s">
        <v>96</v>
      </c>
      <c r="C52" s="77">
        <v>4</v>
      </c>
      <c r="D52" s="77">
        <v>0.35</v>
      </c>
      <c r="E52" s="78" t="str">
        <f>VLOOKUP(B52,MSS_Species_List2021_updating!$B$2:$B$556,1,FALSE)</f>
        <v>Anarhichas lupus</v>
      </c>
      <c r="G52" s="86" t="str">
        <f t="shared" si="0"/>
        <v>Belone</v>
      </c>
      <c r="H52" s="86" t="str">
        <f t="shared" si="1"/>
        <v>Belone</v>
      </c>
      <c r="I52" s="86" t="e">
        <f t="shared" si="2"/>
        <v>#N/A</v>
      </c>
      <c r="J52" s="79">
        <f>Species_List_Final_19Jan2022!A52</f>
        <v>126376</v>
      </c>
      <c r="K52" s="79" t="str">
        <f>Species_List_Final_19Jan2022!B52</f>
        <v>Belone svetovidovi</v>
      </c>
      <c r="L52" s="79" t="str">
        <f>Species_List_Final_19Jan2022!C52</f>
        <v>Collette &amp; Parin, 1970</v>
      </c>
      <c r="M52" s="79" t="str">
        <f>Species_List_Final_19Jan2022!D52</f>
        <v>Animalia</v>
      </c>
      <c r="N52" s="79" t="str">
        <f>Species_List_Final_19Jan2022!E52</f>
        <v>Chordata</v>
      </c>
      <c r="O52" s="79" t="str">
        <f>Species_List_Final_19Jan2022!F52</f>
        <v>Actinopteri</v>
      </c>
      <c r="P52" s="79" t="str">
        <f>Species_List_Final_19Jan2022!G52</f>
        <v>Beloniformes</v>
      </c>
      <c r="Q52" s="79" t="str">
        <f>Species_List_Final_19Jan2022!H52</f>
        <v>Belonidae</v>
      </c>
      <c r="R52" s="79" t="str">
        <f>Species_List_Final_19Jan2022!I52</f>
        <v>Belone</v>
      </c>
      <c r="S52" s="79" t="str">
        <f>Species_List_Final_19Jan2022!J52</f>
        <v>Species</v>
      </c>
      <c r="T52" s="79" t="str">
        <f>Species_List_Final_19Jan2022!K52</f>
        <v>Short-beaked garfish</v>
      </c>
    </row>
    <row r="53" spans="1:20" x14ac:dyDescent="0.25">
      <c r="A53" s="77" t="s">
        <v>98</v>
      </c>
      <c r="B53" s="77" t="s">
        <v>3075</v>
      </c>
      <c r="C53" s="77">
        <v>3.6</v>
      </c>
      <c r="D53" s="77">
        <v>0.01</v>
      </c>
      <c r="E53" s="78" t="e">
        <f>VLOOKUP(B53,MSS_Species_List2021_updating!$B$2:$B$556,1,FALSE)</f>
        <v>#N/A</v>
      </c>
      <c r="G53" s="86" t="e">
        <f t="shared" si="0"/>
        <v>#N/A</v>
      </c>
      <c r="H53" s="86" t="e">
        <f t="shared" si="1"/>
        <v>#N/A</v>
      </c>
      <c r="I53" s="86" t="e">
        <f t="shared" si="2"/>
        <v>#N/A</v>
      </c>
      <c r="J53" s="79">
        <f>Species_List_Final_19Jan2022!A53</f>
        <v>127086</v>
      </c>
      <c r="K53" s="79" t="str">
        <f>Species_List_Final_19Jan2022!B53</f>
        <v>Benthodesmus elongatus</v>
      </c>
      <c r="L53" s="79" t="str">
        <f>Species_List_Final_19Jan2022!C53</f>
        <v>(Clarke, 1879)</v>
      </c>
      <c r="M53" s="79" t="str">
        <f>Species_List_Final_19Jan2022!D53</f>
        <v>Animalia</v>
      </c>
      <c r="N53" s="79" t="str">
        <f>Species_List_Final_19Jan2022!E53</f>
        <v>Chordata</v>
      </c>
      <c r="O53" s="79" t="str">
        <f>Species_List_Final_19Jan2022!F53</f>
        <v>Actinopteri</v>
      </c>
      <c r="P53" s="79" t="str">
        <f>Species_List_Final_19Jan2022!G53</f>
        <v>Perciformes</v>
      </c>
      <c r="Q53" s="79" t="str">
        <f>Species_List_Final_19Jan2022!H53</f>
        <v>Trichiuridae</v>
      </c>
      <c r="R53" s="79" t="str">
        <f>Species_List_Final_19Jan2022!I53</f>
        <v>Benthodesmus</v>
      </c>
      <c r="S53" s="79" t="str">
        <f>Species_List_Final_19Jan2022!J53</f>
        <v>Species</v>
      </c>
      <c r="T53" s="79" t="str">
        <f>Species_List_Final_19Jan2022!K53</f>
        <v>Elongate frostfish</v>
      </c>
    </row>
    <row r="54" spans="1:20" x14ac:dyDescent="0.25">
      <c r="A54" s="77" t="s">
        <v>3074</v>
      </c>
      <c r="B54" s="77" t="s">
        <v>3074</v>
      </c>
      <c r="C54" s="77">
        <v>2.5</v>
      </c>
      <c r="D54" s="77">
        <v>0.35</v>
      </c>
      <c r="E54" s="78" t="e">
        <f>VLOOKUP(B54,MSS_Species_List2021_updating!$B$2:$B$556,1,FALSE)</f>
        <v>#N/A</v>
      </c>
      <c r="G54" s="86" t="e">
        <f t="shared" si="0"/>
        <v>#N/A</v>
      </c>
      <c r="H54" s="86" t="e">
        <f t="shared" si="1"/>
        <v>#N/A</v>
      </c>
      <c r="I54" s="86" t="e">
        <f t="shared" si="2"/>
        <v>#N/A</v>
      </c>
      <c r="J54" s="79">
        <f>Species_List_Final_19Jan2022!A54</f>
        <v>126580</v>
      </c>
      <c r="K54" s="79" t="str">
        <f>Species_List_Final_19Jan2022!B54</f>
        <v>Benthosema glaciale</v>
      </c>
      <c r="L54" s="79" t="str">
        <f>Species_List_Final_19Jan2022!C54</f>
        <v>(Reinhardt, 1837)</v>
      </c>
      <c r="M54" s="79" t="str">
        <f>Species_List_Final_19Jan2022!D54</f>
        <v>Animalia</v>
      </c>
      <c r="N54" s="79" t="str">
        <f>Species_List_Final_19Jan2022!E54</f>
        <v>Chordata</v>
      </c>
      <c r="O54" s="79" t="str">
        <f>Species_List_Final_19Jan2022!F54</f>
        <v>Actinopteri</v>
      </c>
      <c r="P54" s="79" t="str">
        <f>Species_List_Final_19Jan2022!G54</f>
        <v>Myctophiformes</v>
      </c>
      <c r="Q54" s="79" t="str">
        <f>Species_List_Final_19Jan2022!H54</f>
        <v>Myctophidae</v>
      </c>
      <c r="R54" s="79" t="str">
        <f>Species_List_Final_19Jan2022!I54</f>
        <v>Benthosema</v>
      </c>
      <c r="S54" s="79" t="str">
        <f>Species_List_Final_19Jan2022!J54</f>
        <v>Species</v>
      </c>
      <c r="T54" s="79" t="str">
        <f>Species_List_Final_19Jan2022!K54</f>
        <v>Glacier lantern fish</v>
      </c>
    </row>
    <row r="55" spans="1:20" x14ac:dyDescent="0.25">
      <c r="A55" s="77" t="s">
        <v>3135</v>
      </c>
      <c r="B55" s="77" t="s">
        <v>3073</v>
      </c>
      <c r="C55" s="77">
        <v>2.34</v>
      </c>
      <c r="D55" s="77">
        <v>0.35</v>
      </c>
      <c r="E55" s="78" t="e">
        <f>VLOOKUP(B55,MSS_Species_List2021_updating!$B$2:$B$556,1,FALSE)</f>
        <v>#N/A</v>
      </c>
      <c r="G55" s="86" t="str">
        <f t="shared" si="0"/>
        <v>Beryx decadactylus</v>
      </c>
      <c r="H55" s="86" t="str">
        <f t="shared" si="1"/>
        <v>Beryx</v>
      </c>
      <c r="I55" s="86" t="str">
        <f t="shared" si="2"/>
        <v>Beryx decadactylus</v>
      </c>
      <c r="J55" s="79">
        <f>Species_List_Final_19Jan2022!A55</f>
        <v>126394</v>
      </c>
      <c r="K55" s="79" t="str">
        <f>Species_List_Final_19Jan2022!B55</f>
        <v>Beryx decadactylus</v>
      </c>
      <c r="L55" s="79" t="str">
        <f>Species_List_Final_19Jan2022!C55</f>
        <v>Cuvier, 1829</v>
      </c>
      <c r="M55" s="79" t="str">
        <f>Species_List_Final_19Jan2022!D55</f>
        <v>Animalia</v>
      </c>
      <c r="N55" s="79" t="str">
        <f>Species_List_Final_19Jan2022!E55</f>
        <v>Chordata</v>
      </c>
      <c r="O55" s="79" t="str">
        <f>Species_List_Final_19Jan2022!F55</f>
        <v>Actinopteri</v>
      </c>
      <c r="P55" s="79" t="str">
        <f>Species_List_Final_19Jan2022!G55</f>
        <v>Beryciformes</v>
      </c>
      <c r="Q55" s="79" t="str">
        <f>Species_List_Final_19Jan2022!H55</f>
        <v>Berycidae</v>
      </c>
      <c r="R55" s="79" t="str">
        <f>Species_List_Final_19Jan2022!I55</f>
        <v>Beryx</v>
      </c>
      <c r="S55" s="79" t="str">
        <f>Species_List_Final_19Jan2022!J55</f>
        <v>Species</v>
      </c>
      <c r="T55" s="79" t="str">
        <f>Species_List_Final_19Jan2022!K55</f>
        <v>Alfonsino</v>
      </c>
    </row>
    <row r="56" spans="1:20" x14ac:dyDescent="0.25">
      <c r="A56" s="77" t="s">
        <v>3072</v>
      </c>
      <c r="B56" s="77" t="s">
        <v>3072</v>
      </c>
      <c r="C56" s="77">
        <v>3.5</v>
      </c>
      <c r="D56" s="77">
        <v>0.35</v>
      </c>
      <c r="E56" s="78" t="e">
        <f>VLOOKUP(B56,MSS_Species_List2021_updating!$B$2:$B$556,1,FALSE)</f>
        <v>#N/A</v>
      </c>
      <c r="G56" s="86" t="str">
        <f t="shared" si="0"/>
        <v>Beryx splendens</v>
      </c>
      <c r="H56" s="86" t="str">
        <f t="shared" si="1"/>
        <v>Beryx</v>
      </c>
      <c r="I56" s="86" t="str">
        <f t="shared" si="2"/>
        <v>Beryx splendens</v>
      </c>
      <c r="J56" s="79">
        <f>Species_List_Final_19Jan2022!A56</f>
        <v>126395</v>
      </c>
      <c r="K56" s="79" t="str">
        <f>Species_List_Final_19Jan2022!B56</f>
        <v>Beryx splendens</v>
      </c>
      <c r="L56" s="79" t="str">
        <f>Species_List_Final_19Jan2022!C56</f>
        <v>Lowe, 1834</v>
      </c>
      <c r="M56" s="79" t="str">
        <f>Species_List_Final_19Jan2022!D56</f>
        <v>Animalia</v>
      </c>
      <c r="N56" s="79" t="str">
        <f>Species_List_Final_19Jan2022!E56</f>
        <v>Chordata</v>
      </c>
      <c r="O56" s="79" t="str">
        <f>Species_List_Final_19Jan2022!F56</f>
        <v>Actinopteri</v>
      </c>
      <c r="P56" s="79" t="str">
        <f>Species_List_Final_19Jan2022!G56</f>
        <v>Beryciformes</v>
      </c>
      <c r="Q56" s="79" t="str">
        <f>Species_List_Final_19Jan2022!H56</f>
        <v>Berycidae</v>
      </c>
      <c r="R56" s="79" t="str">
        <f>Species_List_Final_19Jan2022!I56</f>
        <v>Beryx</v>
      </c>
      <c r="S56" s="79" t="str">
        <f>Species_List_Final_19Jan2022!J56</f>
        <v>Species</v>
      </c>
      <c r="T56" s="79" t="str">
        <f>Species_List_Final_19Jan2022!K56</f>
        <v>Spendid alfonsino</v>
      </c>
    </row>
    <row r="57" spans="1:20" x14ac:dyDescent="0.25">
      <c r="A57" s="77" t="s">
        <v>103</v>
      </c>
      <c r="B57" s="77" t="s">
        <v>107</v>
      </c>
      <c r="C57" s="77">
        <v>3.47</v>
      </c>
      <c r="D57" s="77">
        <v>0.77</v>
      </c>
      <c r="E57" s="78" t="str">
        <f>VLOOKUP(B57,MSS_Species_List2021_updating!$B$2:$B$556,1,FALSE)</f>
        <v>Anguilla anguilla</v>
      </c>
      <c r="G57" s="86" t="str">
        <f t="shared" si="0"/>
        <v>Blenniidae</v>
      </c>
      <c r="H57" s="86" t="e">
        <f t="shared" si="1"/>
        <v>#N/A</v>
      </c>
      <c r="I57" s="86" t="str">
        <f t="shared" si="2"/>
        <v>Blenniidae</v>
      </c>
      <c r="J57" s="79">
        <f>Species_List_Final_19Jan2022!A57</f>
        <v>125519</v>
      </c>
      <c r="K57" s="79" t="str">
        <f>Species_List_Final_19Jan2022!B57</f>
        <v>Blenniidae</v>
      </c>
      <c r="L57" s="79" t="str">
        <f>Species_List_Final_19Jan2022!C57</f>
        <v>Rafinesque, 1810</v>
      </c>
      <c r="M57" s="79" t="str">
        <f>Species_List_Final_19Jan2022!D57</f>
        <v>Animalia</v>
      </c>
      <c r="N57" s="79" t="str">
        <f>Species_List_Final_19Jan2022!E57</f>
        <v>Chordata</v>
      </c>
      <c r="O57" s="79" t="str">
        <f>Species_List_Final_19Jan2022!F57</f>
        <v>Actinopteri</v>
      </c>
      <c r="P57" s="79" t="str">
        <f>Species_List_Final_19Jan2022!G57</f>
        <v>Perciformes</v>
      </c>
      <c r="Q57" s="79" t="str">
        <f>Species_List_Final_19Jan2022!H57</f>
        <v>Blenniidae</v>
      </c>
      <c r="R57" s="79">
        <f>Species_List_Final_19Jan2022!I57</f>
        <v>0</v>
      </c>
      <c r="S57" s="79" t="str">
        <f>Species_List_Final_19Jan2022!J57</f>
        <v>Family</v>
      </c>
      <c r="T57" s="79" t="str">
        <f>Species_List_Final_19Jan2022!K57</f>
        <v>NA</v>
      </c>
    </row>
    <row r="58" spans="1:20" x14ac:dyDescent="0.25">
      <c r="A58" s="77" t="s">
        <v>103</v>
      </c>
      <c r="B58" s="77" t="s">
        <v>3071</v>
      </c>
      <c r="C58" s="77">
        <v>3.47</v>
      </c>
      <c r="D58" s="77">
        <v>0.77</v>
      </c>
      <c r="E58" s="78" t="e">
        <f>VLOOKUP(B58,MSS_Species_List2021_updating!$B$2:$B$556,1,FALSE)</f>
        <v>#N/A</v>
      </c>
      <c r="G58" s="86" t="str">
        <f t="shared" si="0"/>
        <v>Blennius ocellaris</v>
      </c>
      <c r="H58" s="86" t="str">
        <f t="shared" si="1"/>
        <v>Blennius</v>
      </c>
      <c r="I58" s="86" t="str">
        <f t="shared" si="2"/>
        <v>Blennius ocellaris</v>
      </c>
      <c r="J58" s="79">
        <f>Species_List_Final_19Jan2022!A58</f>
        <v>126761</v>
      </c>
      <c r="K58" s="79" t="str">
        <f>Species_List_Final_19Jan2022!B58</f>
        <v>Blennius ocellaris</v>
      </c>
      <c r="L58" s="79" t="str">
        <f>Species_List_Final_19Jan2022!C58</f>
        <v>Linnaeus, 1758</v>
      </c>
      <c r="M58" s="79" t="str">
        <f>Species_List_Final_19Jan2022!D58</f>
        <v>Animalia</v>
      </c>
      <c r="N58" s="79" t="str">
        <f>Species_List_Final_19Jan2022!E58</f>
        <v>Chordata</v>
      </c>
      <c r="O58" s="79" t="str">
        <f>Species_List_Final_19Jan2022!F58</f>
        <v>Actinopteri</v>
      </c>
      <c r="P58" s="79" t="str">
        <f>Species_List_Final_19Jan2022!G58</f>
        <v>Perciformes</v>
      </c>
      <c r="Q58" s="79" t="str">
        <f>Species_List_Final_19Jan2022!H58</f>
        <v>Blenniidae</v>
      </c>
      <c r="R58" s="79" t="str">
        <f>Species_List_Final_19Jan2022!I58</f>
        <v>Blennius</v>
      </c>
      <c r="S58" s="79" t="str">
        <f>Species_List_Final_19Jan2022!J58</f>
        <v>Species</v>
      </c>
      <c r="T58" s="79" t="str">
        <f>Species_List_Final_19Jan2022!K58</f>
        <v>Butterfly blenny</v>
      </c>
    </row>
    <row r="59" spans="1:20" x14ac:dyDescent="0.25">
      <c r="A59" s="77" t="s">
        <v>3136</v>
      </c>
      <c r="B59" s="77" t="s">
        <v>3070</v>
      </c>
      <c r="C59" s="77">
        <v>0</v>
      </c>
      <c r="D59" s="77">
        <v>0</v>
      </c>
      <c r="E59" s="78" t="e">
        <f>VLOOKUP(B59,MSS_Species_List2021_updating!$B$2:$B$556,1,FALSE)</f>
        <v>#N/A</v>
      </c>
      <c r="G59" s="86" t="e">
        <f t="shared" si="0"/>
        <v>#N/A</v>
      </c>
      <c r="H59" s="86" t="e">
        <f t="shared" si="1"/>
        <v>#N/A</v>
      </c>
      <c r="I59" s="86" t="e">
        <f t="shared" si="2"/>
        <v>#N/A</v>
      </c>
      <c r="J59" s="79">
        <f>Species_List_Final_19Jan2022!A59</f>
        <v>127281</v>
      </c>
      <c r="K59" s="79" t="str">
        <f>Species_List_Final_19Jan2022!B59</f>
        <v>Bonapartia pedaliota</v>
      </c>
      <c r="L59" s="79" t="str">
        <f>Species_List_Final_19Jan2022!C59</f>
        <v>Goode &amp; Bean, 1896</v>
      </c>
      <c r="M59" s="79" t="str">
        <f>Species_List_Final_19Jan2022!D59</f>
        <v>Animalia</v>
      </c>
      <c r="N59" s="79" t="str">
        <f>Species_List_Final_19Jan2022!E59</f>
        <v>Chordata</v>
      </c>
      <c r="O59" s="79" t="str">
        <f>Species_List_Final_19Jan2022!F59</f>
        <v>Actinopteri</v>
      </c>
      <c r="P59" s="79" t="str">
        <f>Species_List_Final_19Jan2022!G59</f>
        <v>Stomiiformes</v>
      </c>
      <c r="Q59" s="79" t="str">
        <f>Species_List_Final_19Jan2022!H59</f>
        <v>Gonostomatidae</v>
      </c>
      <c r="R59" s="79" t="str">
        <f>Species_List_Final_19Jan2022!I59</f>
        <v>Bonapartia</v>
      </c>
      <c r="S59" s="79" t="str">
        <f>Species_List_Final_19Jan2022!J59</f>
        <v>Species</v>
      </c>
      <c r="T59" s="79" t="str">
        <f>Species_List_Final_19Jan2022!K59</f>
        <v>Longray fangjaw</v>
      </c>
    </row>
    <row r="60" spans="1:20" x14ac:dyDescent="0.25">
      <c r="A60" s="77" t="s">
        <v>3069</v>
      </c>
      <c r="B60" s="77" t="s">
        <v>3069</v>
      </c>
      <c r="C60" s="77">
        <v>2.5</v>
      </c>
      <c r="D60" s="77">
        <v>0.35</v>
      </c>
      <c r="E60" s="78" t="e">
        <f>VLOOKUP(B60,MSS_Species_List2021_updating!$B$2:$B$556,1,FALSE)</f>
        <v>#N/A</v>
      </c>
      <c r="G60" s="86" t="str">
        <f t="shared" si="0"/>
        <v>Boops boops</v>
      </c>
      <c r="H60" s="86" t="str">
        <f t="shared" si="1"/>
        <v>Boops</v>
      </c>
      <c r="I60" s="86" t="str">
        <f t="shared" si="2"/>
        <v>Boops boops</v>
      </c>
      <c r="J60" s="79">
        <f>Species_List_Final_19Jan2022!A60</f>
        <v>127047</v>
      </c>
      <c r="K60" s="79" t="str">
        <f>Species_List_Final_19Jan2022!B60</f>
        <v>Boops boops</v>
      </c>
      <c r="L60" s="79" t="str">
        <f>Species_List_Final_19Jan2022!C60</f>
        <v>(Linnaeus, 1758)</v>
      </c>
      <c r="M60" s="79" t="str">
        <f>Species_List_Final_19Jan2022!D60</f>
        <v>Animalia</v>
      </c>
      <c r="N60" s="79" t="str">
        <f>Species_List_Final_19Jan2022!E60</f>
        <v>Chordata</v>
      </c>
      <c r="O60" s="79" t="str">
        <f>Species_List_Final_19Jan2022!F60</f>
        <v>Actinopteri</v>
      </c>
      <c r="P60" s="79" t="str">
        <f>Species_List_Final_19Jan2022!G60</f>
        <v>Perciformes</v>
      </c>
      <c r="Q60" s="79" t="str">
        <f>Species_List_Final_19Jan2022!H60</f>
        <v>Sparidae</v>
      </c>
      <c r="R60" s="79" t="str">
        <f>Species_List_Final_19Jan2022!I60</f>
        <v>Boops</v>
      </c>
      <c r="S60" s="79" t="str">
        <f>Species_List_Final_19Jan2022!J60</f>
        <v>Species</v>
      </c>
      <c r="T60" s="79" t="str">
        <f>Species_List_Final_19Jan2022!K60</f>
        <v>Bogue</v>
      </c>
    </row>
    <row r="61" spans="1:20" x14ac:dyDescent="0.25">
      <c r="A61" s="77" t="s">
        <v>3137</v>
      </c>
      <c r="B61" s="77" t="s">
        <v>3068</v>
      </c>
      <c r="C61" s="77">
        <v>4.3</v>
      </c>
      <c r="D61" s="77">
        <v>0.76</v>
      </c>
      <c r="E61" s="78" t="e">
        <f>VLOOKUP(B61,MSS_Species_List2021_updating!$B$2:$B$556,1,FALSE)</f>
        <v>#N/A</v>
      </c>
      <c r="G61" s="86" t="e">
        <f t="shared" si="0"/>
        <v>#N/A</v>
      </c>
      <c r="H61" s="86" t="e">
        <f t="shared" si="1"/>
        <v>#N/A</v>
      </c>
      <c r="I61" s="86" t="e">
        <f t="shared" si="2"/>
        <v>#N/A</v>
      </c>
      <c r="J61" s="79">
        <f>Species_List_Final_19Jan2022!A61</f>
        <v>127334</v>
      </c>
      <c r="K61" s="79" t="str">
        <f>Species_List_Final_19Jan2022!B61</f>
        <v>Borostomias antarcticus</v>
      </c>
      <c r="L61" s="79" t="str">
        <f>Species_List_Final_19Jan2022!C61</f>
        <v>(Lönnberg, 1905)</v>
      </c>
      <c r="M61" s="79" t="str">
        <f>Species_List_Final_19Jan2022!D61</f>
        <v>Animalia</v>
      </c>
      <c r="N61" s="79" t="str">
        <f>Species_List_Final_19Jan2022!E61</f>
        <v>Chordata</v>
      </c>
      <c r="O61" s="79" t="str">
        <f>Species_List_Final_19Jan2022!F61</f>
        <v>Actinopteri</v>
      </c>
      <c r="P61" s="79" t="str">
        <f>Species_List_Final_19Jan2022!G61</f>
        <v>Stomiiformes</v>
      </c>
      <c r="Q61" s="79" t="str">
        <f>Species_List_Final_19Jan2022!H61</f>
        <v>Stomiidae</v>
      </c>
      <c r="R61" s="79" t="str">
        <f>Species_List_Final_19Jan2022!I61</f>
        <v>Borostomias</v>
      </c>
      <c r="S61" s="79" t="str">
        <f>Species_List_Final_19Jan2022!J61</f>
        <v>Species</v>
      </c>
      <c r="T61" s="79" t="str">
        <f>Species_List_Final_19Jan2022!K61</f>
        <v>Snaggletooth</v>
      </c>
    </row>
    <row r="62" spans="1:20" x14ac:dyDescent="0.25">
      <c r="A62" s="77" t="s">
        <v>3138</v>
      </c>
      <c r="B62" s="77" t="s">
        <v>3067</v>
      </c>
      <c r="C62" s="77">
        <v>2.2000000000000002</v>
      </c>
      <c r="D62" s="77">
        <v>0.35</v>
      </c>
      <c r="E62" s="78" t="e">
        <f>VLOOKUP(B62,MSS_Species_List2021_updating!$B$2:$B$556,1,FALSE)</f>
        <v>#N/A</v>
      </c>
      <c r="G62" s="86" t="str">
        <f t="shared" si="0"/>
        <v>Bothidae</v>
      </c>
      <c r="H62" s="86" t="e">
        <f t="shared" si="1"/>
        <v>#N/A</v>
      </c>
      <c r="I62" s="86" t="str">
        <f t="shared" si="2"/>
        <v>Bothidae</v>
      </c>
      <c r="J62" s="79">
        <f>Species_List_Final_19Jan2022!A62</f>
        <v>125576</v>
      </c>
      <c r="K62" s="79" t="str">
        <f>Species_List_Final_19Jan2022!B62</f>
        <v>Bothidae</v>
      </c>
      <c r="L62" s="79" t="str">
        <f>Species_List_Final_19Jan2022!C62</f>
        <v>Smitt, 1892</v>
      </c>
      <c r="M62" s="79" t="str">
        <f>Species_List_Final_19Jan2022!D62</f>
        <v>Animalia</v>
      </c>
      <c r="N62" s="79" t="str">
        <f>Species_List_Final_19Jan2022!E62</f>
        <v>Chordata</v>
      </c>
      <c r="O62" s="79" t="str">
        <f>Species_List_Final_19Jan2022!F62</f>
        <v>Actinopteri</v>
      </c>
      <c r="P62" s="79" t="str">
        <f>Species_List_Final_19Jan2022!G62</f>
        <v>Pleuronectiformes</v>
      </c>
      <c r="Q62" s="79" t="str">
        <f>Species_List_Final_19Jan2022!H62</f>
        <v>Bothidae</v>
      </c>
      <c r="R62" s="79">
        <f>Species_List_Final_19Jan2022!I62</f>
        <v>0</v>
      </c>
      <c r="S62" s="79" t="str">
        <f>Species_List_Final_19Jan2022!J62</f>
        <v>Family</v>
      </c>
      <c r="T62" s="79" t="str">
        <f>Species_List_Final_19Jan2022!K62</f>
        <v>NA</v>
      </c>
    </row>
    <row r="63" spans="1:20" x14ac:dyDescent="0.25">
      <c r="A63" s="77" t="s">
        <v>3138</v>
      </c>
      <c r="B63" s="77" t="s">
        <v>3066</v>
      </c>
      <c r="C63" s="77">
        <v>2.2000000000000002</v>
      </c>
      <c r="D63" s="77">
        <v>0.35</v>
      </c>
      <c r="E63" s="78" t="e">
        <f>VLOOKUP(B63,MSS_Species_List2021_updating!$B$2:$B$556,1,FALSE)</f>
        <v>#N/A</v>
      </c>
      <c r="G63" s="86" t="str">
        <f t="shared" si="0"/>
        <v>Bothus podas</v>
      </c>
      <c r="H63" s="86" t="str">
        <f t="shared" si="1"/>
        <v>Bothus</v>
      </c>
      <c r="I63" s="86" t="str">
        <f t="shared" si="2"/>
        <v>Bothus podas</v>
      </c>
      <c r="J63" s="79">
        <f>Species_List_Final_19Jan2022!A63</f>
        <v>127129</v>
      </c>
      <c r="K63" s="79" t="str">
        <f>Species_List_Final_19Jan2022!B63</f>
        <v>Bothus podas</v>
      </c>
      <c r="L63" s="79" t="str">
        <f>Species_List_Final_19Jan2022!C63</f>
        <v>(Delaroche, 1809)</v>
      </c>
      <c r="M63" s="79" t="str">
        <f>Species_List_Final_19Jan2022!D63</f>
        <v>Animalia</v>
      </c>
      <c r="N63" s="79" t="str">
        <f>Species_List_Final_19Jan2022!E63</f>
        <v>Chordata</v>
      </c>
      <c r="O63" s="79" t="str">
        <f>Species_List_Final_19Jan2022!F63</f>
        <v>Actinopteri</v>
      </c>
      <c r="P63" s="79" t="str">
        <f>Species_List_Final_19Jan2022!G63</f>
        <v>Pleuronectiformes</v>
      </c>
      <c r="Q63" s="79" t="str">
        <f>Species_List_Final_19Jan2022!H63</f>
        <v>Bothidae</v>
      </c>
      <c r="R63" s="79" t="str">
        <f>Species_List_Final_19Jan2022!I63</f>
        <v>Bothus</v>
      </c>
      <c r="S63" s="79" t="str">
        <f>Species_List_Final_19Jan2022!J63</f>
        <v>Species</v>
      </c>
      <c r="T63" s="79" t="str">
        <f>Species_List_Final_19Jan2022!K63</f>
        <v>Wide-eyed flounder</v>
      </c>
    </row>
    <row r="64" spans="1:20" x14ac:dyDescent="0.25">
      <c r="A64" s="77" t="s">
        <v>3139</v>
      </c>
      <c r="B64" s="77" t="s">
        <v>3065</v>
      </c>
      <c r="C64" s="77">
        <v>2.5</v>
      </c>
      <c r="D64" s="77">
        <v>0.35</v>
      </c>
      <c r="E64" s="78" t="e">
        <f>VLOOKUP(B64,MSS_Species_List2021_updating!$B$2:$B$556,1,FALSE)</f>
        <v>#N/A</v>
      </c>
      <c r="G64" s="86" t="str">
        <f t="shared" si="0"/>
        <v>Brama brama</v>
      </c>
      <c r="H64" s="86" t="str">
        <f t="shared" si="1"/>
        <v>Brama</v>
      </c>
      <c r="I64" s="86" t="str">
        <f t="shared" si="2"/>
        <v>Brama brama</v>
      </c>
      <c r="J64" s="79">
        <f>Species_List_Final_19Jan2022!A64</f>
        <v>126783</v>
      </c>
      <c r="K64" s="79" t="str">
        <f>Species_List_Final_19Jan2022!B64</f>
        <v>Brama brama</v>
      </c>
      <c r="L64" s="79" t="str">
        <f>Species_List_Final_19Jan2022!C64</f>
        <v>(Bonnaterre, 1788)</v>
      </c>
      <c r="M64" s="79" t="str">
        <f>Species_List_Final_19Jan2022!D64</f>
        <v>Animalia</v>
      </c>
      <c r="N64" s="79" t="str">
        <f>Species_List_Final_19Jan2022!E64</f>
        <v>Chordata</v>
      </c>
      <c r="O64" s="79" t="str">
        <f>Species_List_Final_19Jan2022!F64</f>
        <v>Actinopteri</v>
      </c>
      <c r="P64" s="79" t="str">
        <f>Species_List_Final_19Jan2022!G64</f>
        <v>Perciformes</v>
      </c>
      <c r="Q64" s="79" t="str">
        <f>Species_List_Final_19Jan2022!H64</f>
        <v>Bramidae</v>
      </c>
      <c r="R64" s="79" t="str">
        <f>Species_List_Final_19Jan2022!I64</f>
        <v>Brama</v>
      </c>
      <c r="S64" s="79" t="str">
        <f>Species_List_Final_19Jan2022!J64</f>
        <v>Species</v>
      </c>
      <c r="T64" s="79" t="str">
        <f>Species_List_Final_19Jan2022!K64</f>
        <v>Atlantic pomfret</v>
      </c>
    </row>
    <row r="65" spans="1:20" x14ac:dyDescent="0.25">
      <c r="A65" s="77" t="s">
        <v>3064</v>
      </c>
      <c r="B65" s="77" t="s">
        <v>3064</v>
      </c>
      <c r="C65" s="77">
        <v>2.34</v>
      </c>
      <c r="D65" s="77">
        <v>0.35</v>
      </c>
      <c r="E65" s="78" t="e">
        <f>VLOOKUP(B65,MSS_Species_List2021_updating!$B$2:$B$556,1,FALSE)</f>
        <v>#N/A</v>
      </c>
      <c r="G65" s="86" t="str">
        <f t="shared" si="0"/>
        <v>Brosme brosme</v>
      </c>
      <c r="H65" s="86" t="str">
        <f t="shared" si="1"/>
        <v>Brosme</v>
      </c>
      <c r="I65" s="86" t="str">
        <f t="shared" si="2"/>
        <v>Brosme brosme</v>
      </c>
      <c r="J65" s="79">
        <f>Species_List_Final_19Jan2022!A65</f>
        <v>126447</v>
      </c>
      <c r="K65" s="79" t="str">
        <f>Species_List_Final_19Jan2022!B65</f>
        <v>Brosme brosme</v>
      </c>
      <c r="L65" s="79" t="str">
        <f>Species_List_Final_19Jan2022!C65</f>
        <v>(Ascanius, 1772)</v>
      </c>
      <c r="M65" s="79" t="str">
        <f>Species_List_Final_19Jan2022!D65</f>
        <v>Animalia</v>
      </c>
      <c r="N65" s="79" t="str">
        <f>Species_List_Final_19Jan2022!E65</f>
        <v>Chordata</v>
      </c>
      <c r="O65" s="79" t="str">
        <f>Species_List_Final_19Jan2022!F65</f>
        <v>Actinopteri</v>
      </c>
      <c r="P65" s="79" t="str">
        <f>Species_List_Final_19Jan2022!G65</f>
        <v>Gadiformes</v>
      </c>
      <c r="Q65" s="79" t="str">
        <f>Species_List_Final_19Jan2022!H65</f>
        <v>Lotidae</v>
      </c>
      <c r="R65" s="79" t="str">
        <f>Species_List_Final_19Jan2022!I65</f>
        <v>Brosme</v>
      </c>
      <c r="S65" s="79" t="str">
        <f>Species_List_Final_19Jan2022!J65</f>
        <v>Species</v>
      </c>
      <c r="T65" s="79" t="str">
        <f>Species_List_Final_19Jan2022!K65</f>
        <v>Tusk</v>
      </c>
    </row>
    <row r="66" spans="1:20" x14ac:dyDescent="0.25">
      <c r="A66" s="77" t="s">
        <v>3140</v>
      </c>
      <c r="B66" s="77" t="s">
        <v>3063</v>
      </c>
      <c r="C66" s="77">
        <v>2.37</v>
      </c>
      <c r="D66" s="77">
        <v>0.35</v>
      </c>
      <c r="E66" s="78" t="e">
        <f>VLOOKUP(B66,MSS_Species_List2021_updating!$B$2:$B$556,1,FALSE)</f>
        <v>#N/A</v>
      </c>
      <c r="G66" s="86" t="str">
        <f t="shared" si="0"/>
        <v>Buenia jeffreysii</v>
      </c>
      <c r="H66" s="86" t="str">
        <f t="shared" si="1"/>
        <v>Buenia</v>
      </c>
      <c r="I66" s="86" t="str">
        <f t="shared" si="2"/>
        <v>Buenia jeffreysii</v>
      </c>
      <c r="J66" s="79">
        <f>Species_List_Final_19Jan2022!A66</f>
        <v>126872</v>
      </c>
      <c r="K66" s="79" t="str">
        <f>Species_List_Final_19Jan2022!B66</f>
        <v>Buenia jeffreysii</v>
      </c>
      <c r="L66" s="79" t="str">
        <f>Species_List_Final_19Jan2022!C66</f>
        <v>(Günther, 1867)</v>
      </c>
      <c r="M66" s="79" t="str">
        <f>Species_List_Final_19Jan2022!D66</f>
        <v>Animalia</v>
      </c>
      <c r="N66" s="79" t="str">
        <f>Species_List_Final_19Jan2022!E66</f>
        <v>Chordata</v>
      </c>
      <c r="O66" s="79" t="str">
        <f>Species_List_Final_19Jan2022!F66</f>
        <v>Actinopteri</v>
      </c>
      <c r="P66" s="79" t="str">
        <f>Species_List_Final_19Jan2022!G66</f>
        <v>Perciformes</v>
      </c>
      <c r="Q66" s="79" t="str">
        <f>Species_List_Final_19Jan2022!H66</f>
        <v>Gobiidae</v>
      </c>
      <c r="R66" s="79" t="str">
        <f>Species_List_Final_19Jan2022!I66</f>
        <v>Buenia</v>
      </c>
      <c r="S66" s="79" t="str">
        <f>Species_List_Final_19Jan2022!J66</f>
        <v>Species</v>
      </c>
      <c r="T66" s="79" t="str">
        <f>Species_List_Final_19Jan2022!K66</f>
        <v>Jeffrey's goby</v>
      </c>
    </row>
    <row r="67" spans="1:20" x14ac:dyDescent="0.25">
      <c r="A67" s="77" t="s">
        <v>117</v>
      </c>
      <c r="B67" s="77" t="s">
        <v>114</v>
      </c>
      <c r="C67" s="77">
        <v>4.2</v>
      </c>
      <c r="D67" s="77">
        <v>0.04</v>
      </c>
      <c r="E67" s="78" t="str">
        <f>VLOOKUP(B67,MSS_Species_List2021_updating!$B$2:$B$556,1,FALSE)</f>
        <v>Aphanopus carbo</v>
      </c>
      <c r="G67" s="86" t="str">
        <f t="shared" ref="G67:G130" si="3">IF(ISTEXT(I67),I67,H67)</f>
        <v>Buglossidium</v>
      </c>
      <c r="H67" s="86" t="str">
        <f t="shared" ref="H67:H130" si="4">VLOOKUP(R67,$A$2:$C$1135,1,FALSE)</f>
        <v>Buglossidium</v>
      </c>
      <c r="I67" s="86" t="e">
        <f t="shared" ref="I67:I130" si="5">VLOOKUP(K67,$B$2:$C$1135,1,FALSE)</f>
        <v>#N/A</v>
      </c>
      <c r="J67" s="79">
        <f>Species_List_Final_19Jan2022!A67</f>
        <v>126127</v>
      </c>
      <c r="K67" s="79" t="str">
        <f>Species_List_Final_19Jan2022!B67</f>
        <v>Buglossidium</v>
      </c>
      <c r="L67" s="79" t="str">
        <f>Species_List_Final_19Jan2022!C67</f>
        <v>Chabanaud, 1930</v>
      </c>
      <c r="M67" s="79" t="str">
        <f>Species_List_Final_19Jan2022!D67</f>
        <v>Animalia</v>
      </c>
      <c r="N67" s="79" t="str">
        <f>Species_List_Final_19Jan2022!E67</f>
        <v>Chordata</v>
      </c>
      <c r="O67" s="79" t="str">
        <f>Species_List_Final_19Jan2022!F67</f>
        <v>Actinopteri</v>
      </c>
      <c r="P67" s="79" t="str">
        <f>Species_List_Final_19Jan2022!G67</f>
        <v>Pleuronectiformes</v>
      </c>
      <c r="Q67" s="79" t="str">
        <f>Species_List_Final_19Jan2022!H67</f>
        <v>Soleidae</v>
      </c>
      <c r="R67" s="79" t="str">
        <f>Species_List_Final_19Jan2022!I67</f>
        <v>Buglossidium</v>
      </c>
      <c r="S67" s="79" t="str">
        <f>Species_List_Final_19Jan2022!J67</f>
        <v>Genus</v>
      </c>
      <c r="T67" s="79" t="str">
        <f>Species_List_Final_19Jan2022!K67</f>
        <v>NA</v>
      </c>
    </row>
    <row r="68" spans="1:20" x14ac:dyDescent="0.25">
      <c r="A68" s="77" t="s">
        <v>121</v>
      </c>
      <c r="B68" s="77" t="s">
        <v>119</v>
      </c>
      <c r="C68" s="77">
        <v>3.1</v>
      </c>
      <c r="D68" s="77">
        <v>0.28000000000000003</v>
      </c>
      <c r="E68" s="78" t="str">
        <f>VLOOKUP(B68,MSS_Species_List2021_updating!$B$2:$B$556,1,FALSE)</f>
        <v>Aphia minuta</v>
      </c>
      <c r="G68" s="86" t="str">
        <f t="shared" si="3"/>
        <v>Buglossidium luteum</v>
      </c>
      <c r="H68" s="86" t="str">
        <f t="shared" si="4"/>
        <v>Buglossidium</v>
      </c>
      <c r="I68" s="86" t="str">
        <f t="shared" si="5"/>
        <v>Buglossidium luteum</v>
      </c>
      <c r="J68" s="79">
        <f>Species_List_Final_19Jan2022!A68</f>
        <v>127153</v>
      </c>
      <c r="K68" s="79" t="str">
        <f>Species_List_Final_19Jan2022!B68</f>
        <v>Buglossidium luteum</v>
      </c>
      <c r="L68" s="79" t="str">
        <f>Species_List_Final_19Jan2022!C68</f>
        <v>(Risso, 1810)</v>
      </c>
      <c r="M68" s="79" t="str">
        <f>Species_List_Final_19Jan2022!D68</f>
        <v>Animalia</v>
      </c>
      <c r="N68" s="79" t="str">
        <f>Species_List_Final_19Jan2022!E68</f>
        <v>Chordata</v>
      </c>
      <c r="O68" s="79" t="str">
        <f>Species_List_Final_19Jan2022!F68</f>
        <v>Actinopteri</v>
      </c>
      <c r="P68" s="79" t="str">
        <f>Species_List_Final_19Jan2022!G68</f>
        <v>Pleuronectiformes</v>
      </c>
      <c r="Q68" s="79" t="str">
        <f>Species_List_Final_19Jan2022!H68</f>
        <v>Soleidae</v>
      </c>
      <c r="R68" s="79" t="str">
        <f>Species_List_Final_19Jan2022!I68</f>
        <v>Buglossidium</v>
      </c>
      <c r="S68" s="79" t="str">
        <f>Species_List_Final_19Jan2022!J68</f>
        <v>Species</v>
      </c>
      <c r="T68" s="79" t="str">
        <f>Species_List_Final_19Jan2022!K68</f>
        <v>Solenette</v>
      </c>
    </row>
    <row r="69" spans="1:20" x14ac:dyDescent="0.25">
      <c r="A69" s="77" t="s">
        <v>3141</v>
      </c>
      <c r="B69" s="77" t="s">
        <v>3062</v>
      </c>
      <c r="C69" s="77">
        <v>2.06</v>
      </c>
      <c r="D69" s="77">
        <v>0.35</v>
      </c>
      <c r="E69" s="78" t="e">
        <f>VLOOKUP(B69,MSS_Species_List2021_updating!$B$2:$B$556,1,FALSE)</f>
        <v>#N/A</v>
      </c>
      <c r="G69" s="86" t="str">
        <f t="shared" si="3"/>
        <v>Callanthias ruber</v>
      </c>
      <c r="H69" s="86" t="str">
        <f t="shared" si="4"/>
        <v>Callanthias</v>
      </c>
      <c r="I69" s="86" t="str">
        <f t="shared" si="5"/>
        <v>Callanthias ruber</v>
      </c>
      <c r="J69" s="79">
        <f>Species_List_Final_19Jan2022!A69</f>
        <v>126789</v>
      </c>
      <c r="K69" s="79" t="str">
        <f>Species_List_Final_19Jan2022!B69</f>
        <v>Callanthias ruber</v>
      </c>
      <c r="L69" s="79" t="str">
        <f>Species_List_Final_19Jan2022!C69</f>
        <v>(Rafinesque, 1810)</v>
      </c>
      <c r="M69" s="79" t="str">
        <f>Species_List_Final_19Jan2022!D69</f>
        <v>Animalia</v>
      </c>
      <c r="N69" s="79" t="str">
        <f>Species_List_Final_19Jan2022!E69</f>
        <v>Chordata</v>
      </c>
      <c r="O69" s="79" t="str">
        <f>Species_List_Final_19Jan2022!F69</f>
        <v>Actinopteri</v>
      </c>
      <c r="P69" s="79" t="str">
        <f>Species_List_Final_19Jan2022!G69</f>
        <v>Perciformes</v>
      </c>
      <c r="Q69" s="79" t="str">
        <f>Species_List_Final_19Jan2022!H69</f>
        <v>Callanthiidae</v>
      </c>
      <c r="R69" s="79" t="str">
        <f>Species_List_Final_19Jan2022!I69</f>
        <v>Callanthias</v>
      </c>
      <c r="S69" s="79" t="str">
        <f>Species_List_Final_19Jan2022!J69</f>
        <v>Species</v>
      </c>
      <c r="T69" s="79" t="str">
        <f>Species_List_Final_19Jan2022!K69</f>
        <v>Parrot seaperch</v>
      </c>
    </row>
    <row r="70" spans="1:20" x14ac:dyDescent="0.25">
      <c r="A70" s="77" t="s">
        <v>3142</v>
      </c>
      <c r="B70" s="77" t="s">
        <v>3061</v>
      </c>
      <c r="C70" s="77">
        <v>2.06</v>
      </c>
      <c r="D70" s="77">
        <v>0.35</v>
      </c>
      <c r="E70" s="78" t="e">
        <f>VLOOKUP(B70,MSS_Species_List2021_updating!$B$2:$B$556,1,FALSE)</f>
        <v>#N/A</v>
      </c>
      <c r="G70" s="86" t="e">
        <f t="shared" si="3"/>
        <v>#N/A</v>
      </c>
      <c r="H70" s="86" t="e">
        <f t="shared" si="4"/>
        <v>#N/A</v>
      </c>
      <c r="I70" s="86" t="e">
        <f t="shared" si="5"/>
        <v>#N/A</v>
      </c>
      <c r="J70" s="79">
        <f>Species_List_Final_19Jan2022!A70</f>
        <v>125522</v>
      </c>
      <c r="K70" s="79" t="str">
        <f>Species_List_Final_19Jan2022!B70</f>
        <v>Callionymidae</v>
      </c>
      <c r="L70" s="79" t="str">
        <f>Species_List_Final_19Jan2022!C70</f>
        <v>Bonaparte, 1831</v>
      </c>
      <c r="M70" s="79" t="str">
        <f>Species_List_Final_19Jan2022!D70</f>
        <v>Animalia</v>
      </c>
      <c r="N70" s="79" t="str">
        <f>Species_List_Final_19Jan2022!E70</f>
        <v>Chordata</v>
      </c>
      <c r="O70" s="79" t="str">
        <f>Species_List_Final_19Jan2022!F70</f>
        <v>Actinopteri</v>
      </c>
      <c r="P70" s="79" t="str">
        <f>Species_List_Final_19Jan2022!G70</f>
        <v>Perciformes</v>
      </c>
      <c r="Q70" s="79" t="str">
        <f>Species_List_Final_19Jan2022!H70</f>
        <v>Callionymidae</v>
      </c>
      <c r="R70" s="79">
        <f>Species_List_Final_19Jan2022!I70</f>
        <v>0</v>
      </c>
      <c r="S70" s="79" t="str">
        <f>Species_List_Final_19Jan2022!J70</f>
        <v>Family</v>
      </c>
      <c r="T70" s="79" t="str">
        <f>Species_List_Final_19Jan2022!K70</f>
        <v>NA</v>
      </c>
    </row>
    <row r="71" spans="1:20" x14ac:dyDescent="0.25">
      <c r="A71" s="77" t="s">
        <v>3143</v>
      </c>
      <c r="B71" s="77" t="s">
        <v>3060</v>
      </c>
      <c r="C71" s="77">
        <v>2.06</v>
      </c>
      <c r="D71" s="77">
        <v>0.35</v>
      </c>
      <c r="E71" s="78" t="e">
        <f>VLOOKUP(B71,MSS_Species_List2021_updating!$B$2:$B$556,1,FALSE)</f>
        <v>#N/A</v>
      </c>
      <c r="G71" s="86" t="str">
        <f t="shared" si="3"/>
        <v>Callionymus</v>
      </c>
      <c r="H71" s="86" t="str">
        <f t="shared" si="4"/>
        <v>Callionymus</v>
      </c>
      <c r="I71" s="86" t="e">
        <f t="shared" si="5"/>
        <v>#N/A</v>
      </c>
      <c r="J71" s="79">
        <f>Species_List_Final_19Jan2022!A71</f>
        <v>125930</v>
      </c>
      <c r="K71" s="79" t="str">
        <f>Species_List_Final_19Jan2022!B71</f>
        <v>Callionymus</v>
      </c>
      <c r="L71" s="79" t="str">
        <f>Species_List_Final_19Jan2022!C71</f>
        <v>Linnaeus, 1758</v>
      </c>
      <c r="M71" s="79" t="str">
        <f>Species_List_Final_19Jan2022!D71</f>
        <v>Animalia</v>
      </c>
      <c r="N71" s="79" t="str">
        <f>Species_List_Final_19Jan2022!E71</f>
        <v>Chordata</v>
      </c>
      <c r="O71" s="79" t="str">
        <f>Species_List_Final_19Jan2022!F71</f>
        <v>Actinopteri</v>
      </c>
      <c r="P71" s="79" t="str">
        <f>Species_List_Final_19Jan2022!G71</f>
        <v>Perciformes</v>
      </c>
      <c r="Q71" s="79" t="str">
        <f>Species_List_Final_19Jan2022!H71</f>
        <v>Callionymidae</v>
      </c>
      <c r="R71" s="79" t="str">
        <f>Species_List_Final_19Jan2022!I71</f>
        <v>Callionymus</v>
      </c>
      <c r="S71" s="79" t="str">
        <f>Species_List_Final_19Jan2022!J71</f>
        <v>Genus</v>
      </c>
      <c r="T71" s="79" t="str">
        <f>Species_List_Final_19Jan2022!K71</f>
        <v>NA</v>
      </c>
    </row>
    <row r="72" spans="1:20" x14ac:dyDescent="0.25">
      <c r="A72" s="77" t="s">
        <v>3144</v>
      </c>
      <c r="B72" s="77" t="s">
        <v>3059</v>
      </c>
      <c r="C72" s="77">
        <v>3.2</v>
      </c>
      <c r="D72" s="77">
        <v>0.35</v>
      </c>
      <c r="E72" s="78" t="e">
        <f>VLOOKUP(B72,MSS_Species_List2021_updating!$B$2:$B$556,1,FALSE)</f>
        <v>#N/A</v>
      </c>
      <c r="G72" s="86" t="str">
        <f t="shared" si="3"/>
        <v>Callionymus lyra</v>
      </c>
      <c r="H72" s="86" t="str">
        <f t="shared" si="4"/>
        <v>Callionymus</v>
      </c>
      <c r="I72" s="86" t="str">
        <f t="shared" si="5"/>
        <v>Callionymus lyra</v>
      </c>
      <c r="J72" s="79">
        <f>Species_List_Final_19Jan2022!A72</f>
        <v>126792</v>
      </c>
      <c r="K72" s="79" t="str">
        <f>Species_List_Final_19Jan2022!B72</f>
        <v>Callionymus lyra</v>
      </c>
      <c r="L72" s="79" t="str">
        <f>Species_List_Final_19Jan2022!C72</f>
        <v>Linnaeus, 1758</v>
      </c>
      <c r="M72" s="79" t="str">
        <f>Species_List_Final_19Jan2022!D72</f>
        <v>Animalia</v>
      </c>
      <c r="N72" s="79" t="str">
        <f>Species_List_Final_19Jan2022!E72</f>
        <v>Chordata</v>
      </c>
      <c r="O72" s="79" t="str">
        <f>Species_List_Final_19Jan2022!F72</f>
        <v>Actinopteri</v>
      </c>
      <c r="P72" s="79" t="str">
        <f>Species_List_Final_19Jan2022!G72</f>
        <v>Perciformes</v>
      </c>
      <c r="Q72" s="79" t="str">
        <f>Species_List_Final_19Jan2022!H72</f>
        <v>Callionymidae</v>
      </c>
      <c r="R72" s="79" t="str">
        <f>Species_List_Final_19Jan2022!I72</f>
        <v>Callionymus</v>
      </c>
      <c r="S72" s="79" t="str">
        <f>Species_List_Final_19Jan2022!J72</f>
        <v>Species</v>
      </c>
      <c r="T72" s="79" t="str">
        <f>Species_List_Final_19Jan2022!K72</f>
        <v>Dragonet</v>
      </c>
    </row>
    <row r="73" spans="1:20" x14ac:dyDescent="0.25">
      <c r="A73" s="77" t="s">
        <v>3145</v>
      </c>
      <c r="B73" s="77" t="s">
        <v>3058</v>
      </c>
      <c r="C73" s="77">
        <v>3.8</v>
      </c>
      <c r="D73" s="77">
        <v>0.56000000000000005</v>
      </c>
      <c r="E73" s="78" t="e">
        <f>VLOOKUP(B73,MSS_Species_List2021_updating!$B$2:$B$556,1,FALSE)</f>
        <v>#N/A</v>
      </c>
      <c r="G73" s="86" t="str">
        <f t="shared" si="3"/>
        <v>Callionymus maculatus</v>
      </c>
      <c r="H73" s="86" t="str">
        <f t="shared" si="4"/>
        <v>Callionymus</v>
      </c>
      <c r="I73" s="86" t="str">
        <f t="shared" si="5"/>
        <v>Callionymus maculatus</v>
      </c>
      <c r="J73" s="79">
        <f>Species_List_Final_19Jan2022!A73</f>
        <v>126793</v>
      </c>
      <c r="K73" s="79" t="str">
        <f>Species_List_Final_19Jan2022!B73</f>
        <v>Callionymus maculatus</v>
      </c>
      <c r="L73" s="79" t="str">
        <f>Species_List_Final_19Jan2022!C73</f>
        <v>Rafinesque, 1810</v>
      </c>
      <c r="M73" s="79" t="str">
        <f>Species_List_Final_19Jan2022!D73</f>
        <v>Animalia</v>
      </c>
      <c r="N73" s="79" t="str">
        <f>Species_List_Final_19Jan2022!E73</f>
        <v>Chordata</v>
      </c>
      <c r="O73" s="79" t="str">
        <f>Species_List_Final_19Jan2022!F73</f>
        <v>Actinopteri</v>
      </c>
      <c r="P73" s="79" t="str">
        <f>Species_List_Final_19Jan2022!G73</f>
        <v>Perciformes</v>
      </c>
      <c r="Q73" s="79" t="str">
        <f>Species_List_Final_19Jan2022!H73</f>
        <v>Callionymidae</v>
      </c>
      <c r="R73" s="79" t="str">
        <f>Species_List_Final_19Jan2022!I73</f>
        <v>Callionymus</v>
      </c>
      <c r="S73" s="79" t="str">
        <f>Species_List_Final_19Jan2022!J73</f>
        <v>Species</v>
      </c>
      <c r="T73" s="79" t="str">
        <f>Species_List_Final_19Jan2022!K73</f>
        <v>Spotted dragonet</v>
      </c>
    </row>
    <row r="74" spans="1:20" x14ac:dyDescent="0.25">
      <c r="A74" s="77" t="s">
        <v>3146</v>
      </c>
      <c r="B74" s="77" t="s">
        <v>3057</v>
      </c>
      <c r="C74" s="77">
        <v>2.37</v>
      </c>
      <c r="D74" s="77">
        <v>0.35</v>
      </c>
      <c r="E74" s="78" t="e">
        <f>VLOOKUP(B74,MSS_Species_List2021_updating!$B$2:$B$556,1,FALSE)</f>
        <v>#N/A</v>
      </c>
      <c r="G74" s="86" t="str">
        <f t="shared" si="3"/>
        <v>Callionymus reticulatus</v>
      </c>
      <c r="H74" s="86" t="str">
        <f t="shared" si="4"/>
        <v>Callionymus</v>
      </c>
      <c r="I74" s="86" t="str">
        <f t="shared" si="5"/>
        <v>Callionymus reticulatus</v>
      </c>
      <c r="J74" s="79">
        <f>Species_List_Final_19Jan2022!A74</f>
        <v>126795</v>
      </c>
      <c r="K74" s="79" t="str">
        <f>Species_List_Final_19Jan2022!B74</f>
        <v>Callionymus reticulatus</v>
      </c>
      <c r="L74" s="79" t="str">
        <f>Species_List_Final_19Jan2022!C74</f>
        <v>Valenciennes, 1837</v>
      </c>
      <c r="M74" s="79" t="str">
        <f>Species_List_Final_19Jan2022!D74</f>
        <v>Animalia</v>
      </c>
      <c r="N74" s="79" t="str">
        <f>Species_List_Final_19Jan2022!E74</f>
        <v>Chordata</v>
      </c>
      <c r="O74" s="79" t="str">
        <f>Species_List_Final_19Jan2022!F74</f>
        <v>Actinopteri</v>
      </c>
      <c r="P74" s="79" t="str">
        <f>Species_List_Final_19Jan2022!G74</f>
        <v>Perciformes</v>
      </c>
      <c r="Q74" s="79" t="str">
        <f>Species_List_Final_19Jan2022!H74</f>
        <v>Callionymidae</v>
      </c>
      <c r="R74" s="79" t="str">
        <f>Species_List_Final_19Jan2022!I74</f>
        <v>Callionymus</v>
      </c>
      <c r="S74" s="79" t="str">
        <f>Species_List_Final_19Jan2022!J74</f>
        <v>Species</v>
      </c>
      <c r="T74" s="79" t="str">
        <f>Species_List_Final_19Jan2022!K74</f>
        <v>Reticulated dragonet</v>
      </c>
    </row>
    <row r="75" spans="1:20" x14ac:dyDescent="0.25">
      <c r="A75" s="77" t="s">
        <v>3146</v>
      </c>
      <c r="B75" s="77" t="s">
        <v>3056</v>
      </c>
      <c r="C75" s="77">
        <v>2.37</v>
      </c>
      <c r="D75" s="77">
        <v>0.35</v>
      </c>
      <c r="E75" s="78" t="e">
        <f>VLOOKUP(B75,MSS_Species_List2021_updating!$B$2:$B$556,1,FALSE)</f>
        <v>#N/A</v>
      </c>
      <c r="G75" s="86" t="str">
        <f t="shared" si="3"/>
        <v>Callionymus</v>
      </c>
      <c r="H75" s="86" t="str">
        <f t="shared" si="4"/>
        <v>Callionymus</v>
      </c>
      <c r="I75" s="86" t="e">
        <f t="shared" si="5"/>
        <v>#N/A</v>
      </c>
      <c r="J75" s="79">
        <f>Species_List_Final_19Jan2022!A75</f>
        <v>126796</v>
      </c>
      <c r="K75" s="79" t="str">
        <f>Species_List_Final_19Jan2022!B75</f>
        <v>Callionymus risso</v>
      </c>
      <c r="L75" s="79" t="str">
        <f>Species_List_Final_19Jan2022!C75</f>
        <v>Lesueur, 1814</v>
      </c>
      <c r="M75" s="79" t="str">
        <f>Species_List_Final_19Jan2022!D75</f>
        <v>Animalia</v>
      </c>
      <c r="N75" s="79" t="str">
        <f>Species_List_Final_19Jan2022!E75</f>
        <v>Chordata</v>
      </c>
      <c r="O75" s="79" t="str">
        <f>Species_List_Final_19Jan2022!F75</f>
        <v>Actinopteri</v>
      </c>
      <c r="P75" s="79" t="str">
        <f>Species_List_Final_19Jan2022!G75</f>
        <v>Perciformes</v>
      </c>
      <c r="Q75" s="79" t="str">
        <f>Species_List_Final_19Jan2022!H75</f>
        <v>Callionymidae</v>
      </c>
      <c r="R75" s="79" t="str">
        <f>Species_List_Final_19Jan2022!I75</f>
        <v>Callionymus</v>
      </c>
      <c r="S75" s="79" t="str">
        <f>Species_List_Final_19Jan2022!J75</f>
        <v>Species</v>
      </c>
      <c r="T75" s="79" t="str">
        <f>Species_List_Final_19Jan2022!K75</f>
        <v>Rissos dragonet</v>
      </c>
    </row>
    <row r="76" spans="1:20" x14ac:dyDescent="0.25">
      <c r="A76" s="77" t="s">
        <v>3147</v>
      </c>
      <c r="B76" s="77" t="s">
        <v>3055</v>
      </c>
      <c r="C76" s="77">
        <v>2.06</v>
      </c>
      <c r="D76" s="77">
        <v>0.35</v>
      </c>
      <c r="E76" s="78" t="e">
        <f>VLOOKUP(B76,MSS_Species_List2021_updating!$B$2:$B$556,1,FALSE)</f>
        <v>#N/A</v>
      </c>
      <c r="G76" s="86" t="str">
        <f t="shared" si="3"/>
        <v>Caproidae</v>
      </c>
      <c r="H76" s="86" t="e">
        <f t="shared" si="4"/>
        <v>#N/A</v>
      </c>
      <c r="I76" s="86" t="str">
        <f t="shared" si="5"/>
        <v>Caproidae</v>
      </c>
      <c r="J76" s="79">
        <f>Species_List_Final_19Jan2022!A76</f>
        <v>125613</v>
      </c>
      <c r="K76" s="79" t="str">
        <f>Species_List_Final_19Jan2022!B76</f>
        <v>Caproidae</v>
      </c>
      <c r="L76" s="79" t="str">
        <f>Species_List_Final_19Jan2022!C76</f>
        <v>Bonaparte, 1835</v>
      </c>
      <c r="M76" s="79" t="str">
        <f>Species_List_Final_19Jan2022!D76</f>
        <v>Animalia</v>
      </c>
      <c r="N76" s="79" t="str">
        <f>Species_List_Final_19Jan2022!E76</f>
        <v>Chordata</v>
      </c>
      <c r="O76" s="79" t="str">
        <f>Species_List_Final_19Jan2022!F76</f>
        <v>Actinopteri</v>
      </c>
      <c r="P76" s="79" t="str">
        <f>Species_List_Final_19Jan2022!G76</f>
        <v>Perciformes</v>
      </c>
      <c r="Q76" s="79" t="str">
        <f>Species_List_Final_19Jan2022!H76</f>
        <v>Caproidae</v>
      </c>
      <c r="R76" s="79">
        <f>Species_List_Final_19Jan2022!I76</f>
        <v>0</v>
      </c>
      <c r="S76" s="79" t="str">
        <f>Species_List_Final_19Jan2022!J76</f>
        <v>Family</v>
      </c>
      <c r="T76" s="79" t="str">
        <f>Species_List_Final_19Jan2022!K76</f>
        <v>NA</v>
      </c>
    </row>
    <row r="77" spans="1:20" x14ac:dyDescent="0.25">
      <c r="A77" s="77" t="s">
        <v>3148</v>
      </c>
      <c r="B77" s="77" t="s">
        <v>3054</v>
      </c>
      <c r="C77" s="77">
        <v>2.29</v>
      </c>
      <c r="D77" s="77">
        <v>0.35</v>
      </c>
      <c r="E77" s="78" t="e">
        <f>VLOOKUP(B77,MSS_Species_List2021_updating!$B$2:$B$556,1,FALSE)</f>
        <v>#N/A</v>
      </c>
      <c r="G77" s="86" t="str">
        <f t="shared" si="3"/>
        <v>Capros aper</v>
      </c>
      <c r="H77" s="86" t="str">
        <f t="shared" si="4"/>
        <v>Capros</v>
      </c>
      <c r="I77" s="86" t="str">
        <f t="shared" si="5"/>
        <v>Capros aper</v>
      </c>
      <c r="J77" s="79">
        <f>Species_List_Final_19Jan2022!A77</f>
        <v>127419</v>
      </c>
      <c r="K77" s="79" t="str">
        <f>Species_List_Final_19Jan2022!B77</f>
        <v>Capros aper</v>
      </c>
      <c r="L77" s="79" t="str">
        <f>Species_List_Final_19Jan2022!C77</f>
        <v>(Linnaeus, 1758)</v>
      </c>
      <c r="M77" s="79" t="str">
        <f>Species_List_Final_19Jan2022!D77</f>
        <v>Animalia</v>
      </c>
      <c r="N77" s="79" t="str">
        <f>Species_List_Final_19Jan2022!E77</f>
        <v>Chordata</v>
      </c>
      <c r="O77" s="79" t="str">
        <f>Species_List_Final_19Jan2022!F77</f>
        <v>Actinopteri</v>
      </c>
      <c r="P77" s="79" t="str">
        <f>Species_List_Final_19Jan2022!G77</f>
        <v>Perciformes</v>
      </c>
      <c r="Q77" s="79" t="str">
        <f>Species_List_Final_19Jan2022!H77</f>
        <v>Caproidae</v>
      </c>
      <c r="R77" s="79" t="str">
        <f>Species_List_Final_19Jan2022!I77</f>
        <v>Capros</v>
      </c>
      <c r="S77" s="79" t="str">
        <f>Species_List_Final_19Jan2022!J77</f>
        <v>Species</v>
      </c>
      <c r="T77" s="79" t="str">
        <f>Species_List_Final_19Jan2022!K77</f>
        <v>Boarfish</v>
      </c>
    </row>
    <row r="78" spans="1:20" x14ac:dyDescent="0.25">
      <c r="A78" s="77" t="s">
        <v>3149</v>
      </c>
      <c r="B78" s="77" t="s">
        <v>3053</v>
      </c>
      <c r="C78" s="77">
        <v>2.06</v>
      </c>
      <c r="D78" s="77">
        <v>0.35</v>
      </c>
      <c r="E78" s="78" t="e">
        <f>VLOOKUP(B78,MSS_Species_List2021_updating!$B$2:$B$556,1,FALSE)</f>
        <v>#N/A</v>
      </c>
      <c r="G78" s="86" t="str">
        <f t="shared" si="3"/>
        <v>Caranx rhonchus</v>
      </c>
      <c r="H78" s="86" t="str">
        <f t="shared" si="4"/>
        <v>Caranx</v>
      </c>
      <c r="I78" s="86" t="str">
        <f t="shared" si="5"/>
        <v>Caranx rhonchus</v>
      </c>
      <c r="J78" s="79">
        <f>Species_List_Final_19Jan2022!A78</f>
        <v>126806</v>
      </c>
      <c r="K78" s="79" t="str">
        <f>Species_List_Final_19Jan2022!B78</f>
        <v>Caranx rhonchus</v>
      </c>
      <c r="L78" s="79" t="str">
        <f>Species_List_Final_19Jan2022!C78</f>
        <v>Geoffroy Saint-Hilaire, 1817</v>
      </c>
      <c r="M78" s="79" t="str">
        <f>Species_List_Final_19Jan2022!D78</f>
        <v>Animalia</v>
      </c>
      <c r="N78" s="79" t="str">
        <f>Species_List_Final_19Jan2022!E78</f>
        <v>Chordata</v>
      </c>
      <c r="O78" s="79" t="str">
        <f>Species_List_Final_19Jan2022!F78</f>
        <v>Actinopteri</v>
      </c>
      <c r="P78" s="79" t="str">
        <f>Species_List_Final_19Jan2022!G78</f>
        <v>Perciformes</v>
      </c>
      <c r="Q78" s="79" t="str">
        <f>Species_List_Final_19Jan2022!H78</f>
        <v>Carangidae</v>
      </c>
      <c r="R78" s="79" t="str">
        <f>Species_List_Final_19Jan2022!I78</f>
        <v>Caranx</v>
      </c>
      <c r="S78" s="79" t="str">
        <f>Species_List_Final_19Jan2022!J78</f>
        <v>Species</v>
      </c>
      <c r="T78" s="79" t="str">
        <f>Species_List_Final_19Jan2022!K78</f>
        <v>False scad</v>
      </c>
    </row>
    <row r="79" spans="1:20" x14ac:dyDescent="0.25">
      <c r="A79" s="77" t="s">
        <v>135</v>
      </c>
      <c r="B79" s="77" t="s">
        <v>137</v>
      </c>
      <c r="C79" s="77">
        <v>3.6</v>
      </c>
      <c r="D79" s="77">
        <v>0.04</v>
      </c>
      <c r="E79" s="78" t="str">
        <f>VLOOKUP(B79,MSS_Species_List2021_updating!$B$2:$B$556,1,FALSE)</f>
        <v>Argentina silus</v>
      </c>
      <c r="G79" s="86" t="e">
        <f t="shared" si="3"/>
        <v>#N/A</v>
      </c>
      <c r="H79" s="86" t="e">
        <f t="shared" si="4"/>
        <v>#N/A</v>
      </c>
      <c r="I79" s="86" t="e">
        <f t="shared" si="5"/>
        <v>#N/A</v>
      </c>
      <c r="J79" s="79">
        <f>Species_List_Final_19Jan2022!A79</f>
        <v>126661</v>
      </c>
      <c r="K79" s="79" t="str">
        <f>Species_List_Final_19Jan2022!B79</f>
        <v>Carapus acus</v>
      </c>
      <c r="L79" s="79" t="str">
        <f>Species_List_Final_19Jan2022!C79</f>
        <v>(Brünnich, 1768)</v>
      </c>
      <c r="M79" s="79" t="str">
        <f>Species_List_Final_19Jan2022!D79</f>
        <v>Animalia</v>
      </c>
      <c r="N79" s="79" t="str">
        <f>Species_List_Final_19Jan2022!E79</f>
        <v>Chordata</v>
      </c>
      <c r="O79" s="79" t="str">
        <f>Species_List_Final_19Jan2022!F79</f>
        <v>Actinopteri</v>
      </c>
      <c r="P79" s="79" t="str">
        <f>Species_List_Final_19Jan2022!G79</f>
        <v>Ophidiiformes</v>
      </c>
      <c r="Q79" s="79" t="str">
        <f>Species_List_Final_19Jan2022!H79</f>
        <v>Carapidae</v>
      </c>
      <c r="R79" s="79" t="str">
        <f>Species_List_Final_19Jan2022!I79</f>
        <v>Carapus</v>
      </c>
      <c r="S79" s="79" t="str">
        <f>Species_List_Final_19Jan2022!J79</f>
        <v>Species</v>
      </c>
      <c r="T79" s="79" t="str">
        <f>Species_List_Final_19Jan2022!K79</f>
        <v>Pearl fish</v>
      </c>
    </row>
    <row r="80" spans="1:20" x14ac:dyDescent="0.25">
      <c r="A80" s="77" t="s">
        <v>135</v>
      </c>
      <c r="B80" s="77" t="s">
        <v>140</v>
      </c>
      <c r="C80" s="77">
        <v>3.8</v>
      </c>
      <c r="D80" s="77">
        <v>0.09</v>
      </c>
      <c r="E80" s="78" t="str">
        <f>VLOOKUP(B80,MSS_Species_List2021_updating!$B$2:$B$556,1,FALSE)</f>
        <v>Argentina sphyraena</v>
      </c>
      <c r="G80" s="86" t="e">
        <f t="shared" si="3"/>
        <v>#N/A</v>
      </c>
      <c r="H80" s="86" t="e">
        <f t="shared" si="4"/>
        <v>#N/A</v>
      </c>
      <c r="I80" s="86" t="e">
        <f t="shared" si="5"/>
        <v>#N/A</v>
      </c>
      <c r="J80" s="79">
        <f>Species_List_Final_19Jan2022!A80</f>
        <v>126656</v>
      </c>
      <c r="K80" s="79" t="str">
        <f>Species_List_Final_19Jan2022!B80</f>
        <v>Cataetyx alleni</v>
      </c>
      <c r="L80" s="79" t="str">
        <f>Species_List_Final_19Jan2022!C80</f>
        <v>(Byrne, 1906)</v>
      </c>
      <c r="M80" s="79" t="str">
        <f>Species_List_Final_19Jan2022!D80</f>
        <v>Animalia</v>
      </c>
      <c r="N80" s="79" t="str">
        <f>Species_List_Final_19Jan2022!E80</f>
        <v>Chordata</v>
      </c>
      <c r="O80" s="79" t="str">
        <f>Species_List_Final_19Jan2022!F80</f>
        <v>Actinopteri</v>
      </c>
      <c r="P80" s="79" t="str">
        <f>Species_List_Final_19Jan2022!G80</f>
        <v>Ophidiiformes</v>
      </c>
      <c r="Q80" s="79" t="str">
        <f>Species_List_Final_19Jan2022!H80</f>
        <v>Bythitidae</v>
      </c>
      <c r="R80" s="79" t="str">
        <f>Species_List_Final_19Jan2022!I80</f>
        <v>Cataetyx</v>
      </c>
      <c r="S80" s="79" t="str">
        <f>Species_List_Final_19Jan2022!J80</f>
        <v>Species</v>
      </c>
      <c r="T80" s="79" t="str">
        <f>Species_List_Final_19Jan2022!K80</f>
        <v>Viviparous Brotulas</v>
      </c>
    </row>
    <row r="81" spans="1:20" x14ac:dyDescent="0.25">
      <c r="A81" s="77" t="s">
        <v>135</v>
      </c>
      <c r="B81" s="77" t="s">
        <v>3052</v>
      </c>
      <c r="C81" s="77">
        <v>3.7</v>
      </c>
      <c r="D81" s="77">
        <v>0.09</v>
      </c>
      <c r="E81" s="78" t="e">
        <f>VLOOKUP(B81,MSS_Species_List2021_updating!$B$2:$B$556,1,FALSE)</f>
        <v>#N/A</v>
      </c>
      <c r="G81" s="86" t="e">
        <f t="shared" si="3"/>
        <v>#N/A</v>
      </c>
      <c r="H81" s="86" t="e">
        <f t="shared" si="4"/>
        <v>#N/A</v>
      </c>
      <c r="I81" s="86" t="e">
        <f t="shared" si="5"/>
        <v>#N/A</v>
      </c>
      <c r="J81" s="79">
        <f>Species_List_Final_19Jan2022!A81</f>
        <v>126961</v>
      </c>
      <c r="K81" s="79" t="str">
        <f>Species_List_Final_19Jan2022!B81</f>
        <v>Centrolabrus exoletus</v>
      </c>
      <c r="L81" s="79" t="str">
        <f>Species_List_Final_19Jan2022!C81</f>
        <v>(Linnaeus, 1758)</v>
      </c>
      <c r="M81" s="79" t="str">
        <f>Species_List_Final_19Jan2022!D81</f>
        <v>Animalia</v>
      </c>
      <c r="N81" s="79" t="str">
        <f>Species_List_Final_19Jan2022!E81</f>
        <v>Chordata</v>
      </c>
      <c r="O81" s="79" t="str">
        <f>Species_List_Final_19Jan2022!F81</f>
        <v>Actinopteri</v>
      </c>
      <c r="P81" s="79" t="str">
        <f>Species_List_Final_19Jan2022!G81</f>
        <v>Perciformes</v>
      </c>
      <c r="Q81" s="79" t="str">
        <f>Species_List_Final_19Jan2022!H81</f>
        <v>Labridae</v>
      </c>
      <c r="R81" s="79" t="str">
        <f>Species_List_Final_19Jan2022!I81</f>
        <v>Centrolabrus</v>
      </c>
      <c r="S81" s="79" t="str">
        <f>Species_List_Final_19Jan2022!J81</f>
        <v>Species</v>
      </c>
      <c r="T81" s="79" t="str">
        <f>Species_List_Final_19Jan2022!K81</f>
        <v>Rock cook</v>
      </c>
    </row>
    <row r="82" spans="1:20" x14ac:dyDescent="0.25">
      <c r="A82" s="77" t="s">
        <v>3150</v>
      </c>
      <c r="B82" s="77" t="s">
        <v>3051</v>
      </c>
      <c r="C82" s="77">
        <v>2.29</v>
      </c>
      <c r="D82" s="77">
        <v>0.35</v>
      </c>
      <c r="E82" s="78" t="e">
        <f>VLOOKUP(B82,MSS_Species_List2021_updating!$B$2:$B$556,1,FALSE)</f>
        <v>#N/A</v>
      </c>
      <c r="G82" s="86" t="str">
        <f t="shared" si="3"/>
        <v>Centrolophidae</v>
      </c>
      <c r="H82" s="86" t="e">
        <f t="shared" si="4"/>
        <v>#N/A</v>
      </c>
      <c r="I82" s="86" t="str">
        <f t="shared" si="5"/>
        <v>Centrolophidae</v>
      </c>
      <c r="J82" s="79">
        <f>Species_List_Final_19Jan2022!A82</f>
        <v>125526</v>
      </c>
      <c r="K82" s="79" t="str">
        <f>Species_List_Final_19Jan2022!B82</f>
        <v>Centrolophidae</v>
      </c>
      <c r="L82" s="79" t="str">
        <f>Species_List_Final_19Jan2022!C82</f>
        <v>Bonaparte, 1846</v>
      </c>
      <c r="M82" s="79" t="str">
        <f>Species_List_Final_19Jan2022!D82</f>
        <v>Animalia</v>
      </c>
      <c r="N82" s="79" t="str">
        <f>Species_List_Final_19Jan2022!E82</f>
        <v>Chordata</v>
      </c>
      <c r="O82" s="79" t="str">
        <f>Species_List_Final_19Jan2022!F82</f>
        <v>Actinopteri</v>
      </c>
      <c r="P82" s="79" t="str">
        <f>Species_List_Final_19Jan2022!G82</f>
        <v>Perciformes</v>
      </c>
      <c r="Q82" s="79" t="str">
        <f>Species_List_Final_19Jan2022!H82</f>
        <v>Centrolophidae</v>
      </c>
      <c r="R82" s="79">
        <f>Species_List_Final_19Jan2022!I82</f>
        <v>0</v>
      </c>
      <c r="S82" s="79" t="str">
        <f>Species_List_Final_19Jan2022!J82</f>
        <v>Family</v>
      </c>
      <c r="T82" s="79" t="str">
        <f>Species_List_Final_19Jan2022!K82</f>
        <v>NA</v>
      </c>
    </row>
    <row r="83" spans="1:20" x14ac:dyDescent="0.25">
      <c r="A83" s="77" t="s">
        <v>3151</v>
      </c>
      <c r="B83" s="77" t="s">
        <v>3050</v>
      </c>
      <c r="C83" s="77">
        <v>2.37</v>
      </c>
      <c r="D83" s="77">
        <v>0.35</v>
      </c>
      <c r="E83" s="78" t="e">
        <f>VLOOKUP(B83,MSS_Species_List2021_updating!$B$2:$B$556,1,FALSE)</f>
        <v>#N/A</v>
      </c>
      <c r="G83" s="86" t="str">
        <f t="shared" si="3"/>
        <v>Centrolophus niger</v>
      </c>
      <c r="H83" s="86" t="str">
        <f t="shared" si="4"/>
        <v>Centrolophus</v>
      </c>
      <c r="I83" s="86" t="str">
        <f t="shared" si="5"/>
        <v>Centrolophus niger</v>
      </c>
      <c r="J83" s="79">
        <f>Species_List_Final_19Jan2022!A83</f>
        <v>126831</v>
      </c>
      <c r="K83" s="79" t="str">
        <f>Species_List_Final_19Jan2022!B83</f>
        <v>Centrolophus niger</v>
      </c>
      <c r="L83" s="79" t="str">
        <f>Species_List_Final_19Jan2022!C83</f>
        <v>(Gmelin, 1789)</v>
      </c>
      <c r="M83" s="79" t="str">
        <f>Species_List_Final_19Jan2022!D83</f>
        <v>Animalia</v>
      </c>
      <c r="N83" s="79" t="str">
        <f>Species_List_Final_19Jan2022!E83</f>
        <v>Chordata</v>
      </c>
      <c r="O83" s="79" t="str">
        <f>Species_List_Final_19Jan2022!F83</f>
        <v>Actinopteri</v>
      </c>
      <c r="P83" s="79" t="str">
        <f>Species_List_Final_19Jan2022!G83</f>
        <v>Perciformes</v>
      </c>
      <c r="Q83" s="79" t="str">
        <f>Species_List_Final_19Jan2022!H83</f>
        <v>Centrolophidae</v>
      </c>
      <c r="R83" s="79" t="str">
        <f>Species_List_Final_19Jan2022!I83</f>
        <v>Centrolophus</v>
      </c>
      <c r="S83" s="79" t="str">
        <f>Species_List_Final_19Jan2022!J83</f>
        <v>Species</v>
      </c>
      <c r="T83" s="79" t="str">
        <f>Species_List_Final_19Jan2022!K83</f>
        <v>Rudderfish</v>
      </c>
    </row>
    <row r="84" spans="1:20" x14ac:dyDescent="0.25">
      <c r="A84" s="77" t="s">
        <v>142</v>
      </c>
      <c r="B84" s="77" t="s">
        <v>152</v>
      </c>
      <c r="C84" s="77">
        <v>3.1</v>
      </c>
      <c r="D84" s="77">
        <v>0.14000000000000001</v>
      </c>
      <c r="E84" s="78" t="str">
        <f>VLOOKUP(B84,MSS_Species_List2021_updating!$B$2:$B$556,1,FALSE)</f>
        <v>Argyropelecus hemigymnus</v>
      </c>
      <c r="G84" s="86" t="str">
        <f t="shared" si="3"/>
        <v>Centrophorus granulosus</v>
      </c>
      <c r="H84" s="86" t="str">
        <f t="shared" si="4"/>
        <v>Centrophorus</v>
      </c>
      <c r="I84" s="86" t="str">
        <f t="shared" si="5"/>
        <v>Centrophorus granulosus</v>
      </c>
      <c r="J84" s="79">
        <f>Species_List_Final_19Jan2022!A84</f>
        <v>105899</v>
      </c>
      <c r="K84" s="79" t="str">
        <f>Species_List_Final_19Jan2022!B84</f>
        <v>Centrophorus granulosus</v>
      </c>
      <c r="L84" s="79" t="str">
        <f>Species_List_Final_19Jan2022!C84</f>
        <v>(Bloch &amp; Schneider, 1801)</v>
      </c>
      <c r="M84" s="79" t="str">
        <f>Species_List_Final_19Jan2022!D84</f>
        <v>Animalia</v>
      </c>
      <c r="N84" s="79" t="str">
        <f>Species_List_Final_19Jan2022!E84</f>
        <v>Chordata</v>
      </c>
      <c r="O84" s="79" t="str">
        <f>Species_List_Final_19Jan2022!F84</f>
        <v>Elasmobranchii</v>
      </c>
      <c r="P84" s="79" t="str">
        <f>Species_List_Final_19Jan2022!G84</f>
        <v>Squaliformes</v>
      </c>
      <c r="Q84" s="79" t="str">
        <f>Species_List_Final_19Jan2022!H84</f>
        <v>Centrophoridae</v>
      </c>
      <c r="R84" s="79" t="str">
        <f>Species_List_Final_19Jan2022!I84</f>
        <v>Centrophorus</v>
      </c>
      <c r="S84" s="79" t="str">
        <f>Species_List_Final_19Jan2022!J84</f>
        <v>Species</v>
      </c>
      <c r="T84" s="79" t="str">
        <f>Species_List_Final_19Jan2022!K84</f>
        <v>Gulper shark</v>
      </c>
    </row>
    <row r="85" spans="1:20" x14ac:dyDescent="0.25">
      <c r="A85" s="77" t="s">
        <v>142</v>
      </c>
      <c r="B85" s="77" t="s">
        <v>154</v>
      </c>
      <c r="C85" s="77">
        <v>3.4</v>
      </c>
      <c r="D85" s="77">
        <v>0.41</v>
      </c>
      <c r="E85" s="78" t="str">
        <f>VLOOKUP(B85,MSS_Species_List2021_updating!$B$2:$B$556,1,FALSE)</f>
        <v>Argyropelecus olfersii</v>
      </c>
      <c r="G85" s="86" t="str">
        <f t="shared" si="3"/>
        <v>Centrophorus squamosus</v>
      </c>
      <c r="H85" s="86" t="str">
        <f t="shared" si="4"/>
        <v>Centrophorus</v>
      </c>
      <c r="I85" s="86" t="str">
        <f t="shared" si="5"/>
        <v>Centrophorus squamosus</v>
      </c>
      <c r="J85" s="79">
        <f>Species_List_Final_19Jan2022!A85</f>
        <v>105901</v>
      </c>
      <c r="K85" s="79" t="str">
        <f>Species_List_Final_19Jan2022!B85</f>
        <v>Centrophorus squamosus</v>
      </c>
      <c r="L85" s="79" t="str">
        <f>Species_List_Final_19Jan2022!C85</f>
        <v>(Bonnaterre, 1788)</v>
      </c>
      <c r="M85" s="79" t="str">
        <f>Species_List_Final_19Jan2022!D85</f>
        <v>Animalia</v>
      </c>
      <c r="N85" s="79" t="str">
        <f>Species_List_Final_19Jan2022!E85</f>
        <v>Chordata</v>
      </c>
      <c r="O85" s="79" t="str">
        <f>Species_List_Final_19Jan2022!F85</f>
        <v>Elasmobranchii</v>
      </c>
      <c r="P85" s="79" t="str">
        <f>Species_List_Final_19Jan2022!G85</f>
        <v>Squaliformes</v>
      </c>
      <c r="Q85" s="79" t="str">
        <f>Species_List_Final_19Jan2022!H85</f>
        <v>Centrophoridae</v>
      </c>
      <c r="R85" s="79" t="str">
        <f>Species_List_Final_19Jan2022!I85</f>
        <v>Centrophorus</v>
      </c>
      <c r="S85" s="79" t="str">
        <f>Species_List_Final_19Jan2022!J85</f>
        <v>Species</v>
      </c>
      <c r="T85" s="79" t="str">
        <f>Species_List_Final_19Jan2022!K85</f>
        <v>Leafscale gulper shark</v>
      </c>
    </row>
    <row r="86" spans="1:20" x14ac:dyDescent="0.25">
      <c r="A86" s="77" t="s">
        <v>142</v>
      </c>
      <c r="B86" s="77" t="s">
        <v>3049</v>
      </c>
      <c r="C86" s="77">
        <v>3.1</v>
      </c>
      <c r="D86" s="77">
        <v>0.14000000000000001</v>
      </c>
      <c r="E86" s="78" t="e">
        <f>VLOOKUP(B86,MSS_Species_List2021_updating!$B$2:$B$556,1,FALSE)</f>
        <v>#N/A</v>
      </c>
      <c r="G86" s="86" t="e">
        <f t="shared" si="3"/>
        <v>#N/A</v>
      </c>
      <c r="H86" s="86" t="e">
        <f t="shared" si="4"/>
        <v>#N/A</v>
      </c>
      <c r="I86" s="86" t="e">
        <f t="shared" si="5"/>
        <v>#N/A</v>
      </c>
      <c r="J86" s="79">
        <f>Species_List_Final_19Jan2022!A86</f>
        <v>105906</v>
      </c>
      <c r="K86" s="79" t="str">
        <f>Species_List_Final_19Jan2022!B86</f>
        <v>Centroscyllium fabricii</v>
      </c>
      <c r="L86" s="79" t="str">
        <f>Species_List_Final_19Jan2022!C86</f>
        <v>(Reinhardt, 1825)</v>
      </c>
      <c r="M86" s="79" t="str">
        <f>Species_List_Final_19Jan2022!D86</f>
        <v>Animalia</v>
      </c>
      <c r="N86" s="79" t="str">
        <f>Species_List_Final_19Jan2022!E86</f>
        <v>Chordata</v>
      </c>
      <c r="O86" s="79" t="str">
        <f>Species_List_Final_19Jan2022!F86</f>
        <v>Elasmobranchii</v>
      </c>
      <c r="P86" s="79" t="str">
        <f>Species_List_Final_19Jan2022!G86</f>
        <v>Squaliformes</v>
      </c>
      <c r="Q86" s="79" t="str">
        <f>Species_List_Final_19Jan2022!H86</f>
        <v>Etmopteridae</v>
      </c>
      <c r="R86" s="79" t="str">
        <f>Species_List_Final_19Jan2022!I86</f>
        <v>Centroscyllium</v>
      </c>
      <c r="S86" s="79" t="str">
        <f>Species_List_Final_19Jan2022!J86</f>
        <v>Species</v>
      </c>
      <c r="T86" s="79" t="str">
        <f>Species_List_Final_19Jan2022!K86</f>
        <v>Black dogfish</v>
      </c>
    </row>
    <row r="87" spans="1:20" x14ac:dyDescent="0.25">
      <c r="A87" s="77" t="s">
        <v>159</v>
      </c>
      <c r="B87" s="77" t="s">
        <v>156</v>
      </c>
      <c r="C87" s="77">
        <v>4.3</v>
      </c>
      <c r="D87" s="77">
        <v>0.75</v>
      </c>
      <c r="E87" s="78" t="str">
        <f>VLOOKUP(B87,MSS_Species_List2021_updating!$B$2:$B$556,1,FALSE)</f>
        <v>Argyrosomus regius</v>
      </c>
      <c r="G87" s="86" t="str">
        <f t="shared" si="3"/>
        <v>Centroscymnus coelolepis</v>
      </c>
      <c r="H87" s="86" t="str">
        <f t="shared" si="4"/>
        <v>Centroscymnus</v>
      </c>
      <c r="I87" s="86" t="str">
        <f t="shared" si="5"/>
        <v>Centroscymnus coelolepis</v>
      </c>
      <c r="J87" s="79">
        <f>Species_List_Final_19Jan2022!A87</f>
        <v>105907</v>
      </c>
      <c r="K87" s="79" t="str">
        <f>Species_List_Final_19Jan2022!B87</f>
        <v>Centroscymnus coelolepis</v>
      </c>
      <c r="L87" s="79" t="str">
        <f>Species_List_Final_19Jan2022!C87</f>
        <v>Barbosa du Bocage &amp; de Brito Capello, 1864</v>
      </c>
      <c r="M87" s="79" t="str">
        <f>Species_List_Final_19Jan2022!D87</f>
        <v>Animalia</v>
      </c>
      <c r="N87" s="79" t="str">
        <f>Species_List_Final_19Jan2022!E87</f>
        <v>Chordata</v>
      </c>
      <c r="O87" s="79" t="str">
        <f>Species_List_Final_19Jan2022!F87</f>
        <v>Elasmobranchii</v>
      </c>
      <c r="P87" s="79" t="str">
        <f>Species_List_Final_19Jan2022!G87</f>
        <v>Squaliformes</v>
      </c>
      <c r="Q87" s="79" t="str">
        <f>Species_List_Final_19Jan2022!H87</f>
        <v>Somniosidae</v>
      </c>
      <c r="R87" s="79" t="str">
        <f>Species_List_Final_19Jan2022!I87</f>
        <v>Centroscymnus</v>
      </c>
      <c r="S87" s="79" t="str">
        <f>Species_List_Final_19Jan2022!J87</f>
        <v>Species</v>
      </c>
      <c r="T87" s="79" t="str">
        <f>Species_List_Final_19Jan2022!K87</f>
        <v>Portuguese dogfish</v>
      </c>
    </row>
    <row r="88" spans="1:20" x14ac:dyDescent="0.25">
      <c r="A88" s="77" t="s">
        <v>3152</v>
      </c>
      <c r="B88" s="77" t="s">
        <v>3048</v>
      </c>
      <c r="C88" s="77">
        <v>3.77</v>
      </c>
      <c r="D88" s="77">
        <v>0.66</v>
      </c>
      <c r="E88" s="78" t="e">
        <f>VLOOKUP(B88,MSS_Species_List2021_updating!$B$2:$B$556,1,FALSE)</f>
        <v>#N/A</v>
      </c>
      <c r="G88" s="86" t="str">
        <f t="shared" si="3"/>
        <v>Centroscymnus crepidater</v>
      </c>
      <c r="H88" s="86" t="str">
        <f t="shared" si="4"/>
        <v>Centroscymnus</v>
      </c>
      <c r="I88" s="86" t="str">
        <f t="shared" si="5"/>
        <v>Centroscymnus crepidater</v>
      </c>
      <c r="J88" s="79">
        <f>Species_List_Final_19Jan2022!A88</f>
        <v>105908</v>
      </c>
      <c r="K88" s="79" t="str">
        <f>Species_List_Final_19Jan2022!B88</f>
        <v>Centroscymnus crepidater</v>
      </c>
      <c r="L88" s="79" t="str">
        <f>Species_List_Final_19Jan2022!C88</f>
        <v>(Barbosa du Bocage &amp; de Brito Capello, 1864)</v>
      </c>
      <c r="M88" s="79" t="str">
        <f>Species_List_Final_19Jan2022!D88</f>
        <v>Animalia</v>
      </c>
      <c r="N88" s="79" t="str">
        <f>Species_List_Final_19Jan2022!E88</f>
        <v>Chordata</v>
      </c>
      <c r="O88" s="79" t="str">
        <f>Species_List_Final_19Jan2022!F88</f>
        <v>Elasmobranchii</v>
      </c>
      <c r="P88" s="79" t="str">
        <f>Species_List_Final_19Jan2022!G88</f>
        <v>Squaliformes</v>
      </c>
      <c r="Q88" s="79" t="str">
        <f>Species_List_Final_19Jan2022!H88</f>
        <v>Somniosidae</v>
      </c>
      <c r="R88" s="79" t="str">
        <f>Species_List_Final_19Jan2022!I88</f>
        <v>Centroscymnus</v>
      </c>
      <c r="S88" s="79" t="str">
        <f>Species_List_Final_19Jan2022!J88</f>
        <v>Species</v>
      </c>
      <c r="T88" s="79" t="str">
        <f>Species_List_Final_19Jan2022!K88</f>
        <v>Longnose velvet dogfish</v>
      </c>
    </row>
    <row r="89" spans="1:20" x14ac:dyDescent="0.25">
      <c r="A89" s="77" t="s">
        <v>3153</v>
      </c>
      <c r="B89" s="77" t="s">
        <v>3047</v>
      </c>
      <c r="C89" s="77">
        <v>3.77</v>
      </c>
      <c r="D89" s="77">
        <v>0.66</v>
      </c>
      <c r="E89" s="78" t="e">
        <f>VLOOKUP(B89,MSS_Species_List2021_updating!$B$2:$B$556,1,FALSE)</f>
        <v>#N/A</v>
      </c>
      <c r="G89" s="86" t="str">
        <f t="shared" si="3"/>
        <v>Cepola macrophthalma</v>
      </c>
      <c r="H89" s="86" t="str">
        <f t="shared" si="4"/>
        <v>Cepola</v>
      </c>
      <c r="I89" s="86" t="str">
        <f t="shared" si="5"/>
        <v>Cepola macrophthalma</v>
      </c>
      <c r="J89" s="79">
        <f>Species_List_Final_19Jan2022!A89</f>
        <v>126835</v>
      </c>
      <c r="K89" s="79" t="str">
        <f>Species_List_Final_19Jan2022!B89</f>
        <v>Cepola macrophthalma</v>
      </c>
      <c r="L89" s="79" t="str">
        <f>Species_List_Final_19Jan2022!C89</f>
        <v>(Linnaeus, 1758)</v>
      </c>
      <c r="M89" s="79" t="str">
        <f>Species_List_Final_19Jan2022!D89</f>
        <v>Animalia</v>
      </c>
      <c r="N89" s="79" t="str">
        <f>Species_List_Final_19Jan2022!E89</f>
        <v>Chordata</v>
      </c>
      <c r="O89" s="79" t="str">
        <f>Species_List_Final_19Jan2022!F89</f>
        <v>Actinopteri</v>
      </c>
      <c r="P89" s="79" t="str">
        <f>Species_List_Final_19Jan2022!G89</f>
        <v>Perciformes</v>
      </c>
      <c r="Q89" s="79" t="str">
        <f>Species_List_Final_19Jan2022!H89</f>
        <v>Cepolidae</v>
      </c>
      <c r="R89" s="79" t="str">
        <f>Species_List_Final_19Jan2022!I89</f>
        <v>Cepola</v>
      </c>
      <c r="S89" s="79" t="str">
        <f>Species_List_Final_19Jan2022!J89</f>
        <v>Species</v>
      </c>
      <c r="T89" s="79" t="str">
        <f>Species_List_Final_19Jan2022!K89</f>
        <v>Red bandfish</v>
      </c>
    </row>
    <row r="90" spans="1:20" x14ac:dyDescent="0.25">
      <c r="A90" s="77" t="s">
        <v>3046</v>
      </c>
      <c r="B90" s="77" t="s">
        <v>3046</v>
      </c>
      <c r="C90" s="77">
        <v>3.3</v>
      </c>
      <c r="D90" s="77">
        <v>0.47</v>
      </c>
      <c r="E90" s="78" t="e">
        <f>VLOOKUP(B90,MSS_Species_List2021_updating!$B$2:$B$556,1,FALSE)</f>
        <v>#N/A</v>
      </c>
      <c r="G90" s="86" t="str">
        <f t="shared" si="3"/>
        <v>Ceratoscopelus maderensis</v>
      </c>
      <c r="H90" s="86" t="str">
        <f t="shared" si="4"/>
        <v>Ceratoscopelus</v>
      </c>
      <c r="I90" s="86" t="str">
        <f t="shared" si="5"/>
        <v>Ceratoscopelus maderensis</v>
      </c>
      <c r="J90" s="79">
        <f>Species_List_Final_19Jan2022!A90</f>
        <v>126585</v>
      </c>
      <c r="K90" s="79" t="str">
        <f>Species_List_Final_19Jan2022!B90</f>
        <v>Ceratoscopelus maderensis</v>
      </c>
      <c r="L90" s="79" t="str">
        <f>Species_List_Final_19Jan2022!C90</f>
        <v>(Lowe, 1839)</v>
      </c>
      <c r="M90" s="79" t="str">
        <f>Species_List_Final_19Jan2022!D90</f>
        <v>Animalia</v>
      </c>
      <c r="N90" s="79" t="str">
        <f>Species_List_Final_19Jan2022!E90</f>
        <v>Chordata</v>
      </c>
      <c r="O90" s="79" t="str">
        <f>Species_List_Final_19Jan2022!F90</f>
        <v>Actinopteri</v>
      </c>
      <c r="P90" s="79" t="str">
        <f>Species_List_Final_19Jan2022!G90</f>
        <v>Myctophiformes</v>
      </c>
      <c r="Q90" s="79" t="str">
        <f>Species_List_Final_19Jan2022!H90</f>
        <v>Myctophidae</v>
      </c>
      <c r="R90" s="79" t="str">
        <f>Species_List_Final_19Jan2022!I90</f>
        <v>Ceratoscopelus</v>
      </c>
      <c r="S90" s="79" t="str">
        <f>Species_List_Final_19Jan2022!J90</f>
        <v>Species</v>
      </c>
      <c r="T90" s="79" t="str">
        <f>Species_List_Final_19Jan2022!K90</f>
        <v>Madeira lantern fish</v>
      </c>
    </row>
    <row r="91" spans="1:20" x14ac:dyDescent="0.25">
      <c r="A91" s="77" t="s">
        <v>3154</v>
      </c>
      <c r="B91" s="77" t="s">
        <v>3045</v>
      </c>
      <c r="C91" s="77">
        <v>3.3</v>
      </c>
      <c r="D91" s="77">
        <v>0.47</v>
      </c>
      <c r="E91" s="78" t="e">
        <f>VLOOKUP(B91,MSS_Species_List2021_updating!$B$2:$B$556,1,FALSE)</f>
        <v>#N/A</v>
      </c>
      <c r="G91" s="86" t="e">
        <f t="shared" si="3"/>
        <v>#N/A</v>
      </c>
      <c r="H91" s="86" t="e">
        <f t="shared" si="4"/>
        <v>#N/A</v>
      </c>
      <c r="I91" s="86" t="e">
        <f t="shared" si="5"/>
        <v>#N/A</v>
      </c>
      <c r="J91" s="79">
        <f>Species_List_Final_19Jan2022!A91</f>
        <v>127338</v>
      </c>
      <c r="K91" s="79" t="str">
        <f>Species_List_Final_19Jan2022!B91</f>
        <v>Chauliodus sloani</v>
      </c>
      <c r="L91" s="79" t="str">
        <f>Species_List_Final_19Jan2022!C91</f>
        <v>Bloch &amp; Schneider, 1801</v>
      </c>
      <c r="M91" s="79" t="str">
        <f>Species_List_Final_19Jan2022!D91</f>
        <v>Animalia</v>
      </c>
      <c r="N91" s="79" t="str">
        <f>Species_List_Final_19Jan2022!E91</f>
        <v>Chordata</v>
      </c>
      <c r="O91" s="79" t="str">
        <f>Species_List_Final_19Jan2022!F91</f>
        <v>Actinopteri</v>
      </c>
      <c r="P91" s="79" t="str">
        <f>Species_List_Final_19Jan2022!G91</f>
        <v>Stomiiformes</v>
      </c>
      <c r="Q91" s="79" t="str">
        <f>Species_List_Final_19Jan2022!H91</f>
        <v>Stomiidae</v>
      </c>
      <c r="R91" s="79" t="str">
        <f>Species_List_Final_19Jan2022!I91</f>
        <v>Chauliodus</v>
      </c>
      <c r="S91" s="79" t="str">
        <f>Species_List_Final_19Jan2022!J91</f>
        <v>Species</v>
      </c>
      <c r="T91" s="79" t="str">
        <f>Species_List_Final_19Jan2022!K91</f>
        <v>Sloanes viperfish</v>
      </c>
    </row>
    <row r="92" spans="1:20" x14ac:dyDescent="0.25">
      <c r="A92" s="77" t="s">
        <v>3154</v>
      </c>
      <c r="B92" s="77" t="s">
        <v>3044</v>
      </c>
      <c r="C92" s="77">
        <v>3.3</v>
      </c>
      <c r="D92" s="77">
        <v>0.47</v>
      </c>
      <c r="E92" s="78" t="e">
        <f>VLOOKUP(B92,MSS_Species_List2021_updating!$B$2:$B$556,1,FALSE)</f>
        <v>#N/A</v>
      </c>
      <c r="G92" s="86" t="str">
        <f t="shared" si="3"/>
        <v>Chaunax pictus</v>
      </c>
      <c r="H92" s="86" t="str">
        <f t="shared" si="4"/>
        <v>Chaunax</v>
      </c>
      <c r="I92" s="86" t="str">
        <f t="shared" si="5"/>
        <v>Chaunax pictus</v>
      </c>
      <c r="J92" s="79">
        <f>Species_List_Final_19Jan2022!A92</f>
        <v>126539</v>
      </c>
      <c r="K92" s="79" t="str">
        <f>Species_List_Final_19Jan2022!B92</f>
        <v>Chaunax pictus</v>
      </c>
      <c r="L92" s="79" t="str">
        <f>Species_List_Final_19Jan2022!C92</f>
        <v>Lowe, 1846</v>
      </c>
      <c r="M92" s="79" t="str">
        <f>Species_List_Final_19Jan2022!D92</f>
        <v>Animalia</v>
      </c>
      <c r="N92" s="79" t="str">
        <f>Species_List_Final_19Jan2022!E92</f>
        <v>Chordata</v>
      </c>
      <c r="O92" s="79" t="str">
        <f>Species_List_Final_19Jan2022!F92</f>
        <v>Actinopteri</v>
      </c>
      <c r="P92" s="79" t="str">
        <f>Species_List_Final_19Jan2022!G92</f>
        <v>Lophiiformes</v>
      </c>
      <c r="Q92" s="79" t="str">
        <f>Species_List_Final_19Jan2022!H92</f>
        <v>Chaunacidae</v>
      </c>
      <c r="R92" s="79" t="str">
        <f>Species_List_Final_19Jan2022!I92</f>
        <v>Chaunax</v>
      </c>
      <c r="S92" s="79" t="str">
        <f>Species_List_Final_19Jan2022!J92</f>
        <v>Species</v>
      </c>
      <c r="T92" s="79" t="str">
        <f>Species_List_Final_19Jan2022!K92</f>
        <v>Pink frogmouth</v>
      </c>
    </row>
    <row r="93" spans="1:20" x14ac:dyDescent="0.25">
      <c r="A93" s="77" t="s">
        <v>3155</v>
      </c>
      <c r="B93" s="77" t="s">
        <v>3043</v>
      </c>
      <c r="C93" s="77">
        <v>2.6</v>
      </c>
      <c r="D93" s="77">
        <v>0.35</v>
      </c>
      <c r="E93" s="78" t="e">
        <f>VLOOKUP(B93,MSS_Species_List2021_updating!$B$2:$B$556,1,FALSE)</f>
        <v>#N/A</v>
      </c>
      <c r="G93" s="86" t="str">
        <f t="shared" si="3"/>
        <v>Chelidonichthys</v>
      </c>
      <c r="H93" s="86" t="str">
        <f t="shared" si="4"/>
        <v>Chelidonichthys</v>
      </c>
      <c r="I93" s="86" t="e">
        <f t="shared" si="5"/>
        <v>#N/A</v>
      </c>
      <c r="J93" s="79">
        <f>Species_List_Final_19Jan2022!A93</f>
        <v>126178</v>
      </c>
      <c r="K93" s="79" t="str">
        <f>Species_List_Final_19Jan2022!B93</f>
        <v>Chelidonichthys</v>
      </c>
      <c r="L93" s="79" t="str">
        <f>Species_List_Final_19Jan2022!C93</f>
        <v>Kaup, 1873</v>
      </c>
      <c r="M93" s="79" t="str">
        <f>Species_List_Final_19Jan2022!D93</f>
        <v>Animalia</v>
      </c>
      <c r="N93" s="79" t="str">
        <f>Species_List_Final_19Jan2022!E93</f>
        <v>Chordata</v>
      </c>
      <c r="O93" s="79" t="str">
        <f>Species_List_Final_19Jan2022!F93</f>
        <v>Actinopteri</v>
      </c>
      <c r="P93" s="79" t="str">
        <f>Species_List_Final_19Jan2022!G93</f>
        <v>Scorpaeniformes</v>
      </c>
      <c r="Q93" s="79" t="str">
        <f>Species_List_Final_19Jan2022!H93</f>
        <v>Triglidae</v>
      </c>
      <c r="R93" s="79" t="str">
        <f>Species_List_Final_19Jan2022!I93</f>
        <v>Chelidonichthys</v>
      </c>
      <c r="S93" s="79" t="str">
        <f>Species_List_Final_19Jan2022!J93</f>
        <v>Genus</v>
      </c>
      <c r="T93" s="79" t="str">
        <f>Species_List_Final_19Jan2022!K93</f>
        <v>NA</v>
      </c>
    </row>
    <row r="94" spans="1:20" x14ac:dyDescent="0.25">
      <c r="A94" s="77" t="s">
        <v>3156</v>
      </c>
      <c r="B94" s="77" t="s">
        <v>3042</v>
      </c>
      <c r="C94" s="77">
        <v>2.6</v>
      </c>
      <c r="D94" s="77">
        <v>0.35</v>
      </c>
      <c r="E94" s="78" t="e">
        <f>VLOOKUP(B94,MSS_Species_List2021_updating!$B$2:$B$556,1,FALSE)</f>
        <v>#N/A</v>
      </c>
      <c r="G94" s="86" t="str">
        <f t="shared" si="3"/>
        <v>Chelidonichthys cuculus</v>
      </c>
      <c r="H94" s="86" t="str">
        <f t="shared" si="4"/>
        <v>Chelidonichthys</v>
      </c>
      <c r="I94" s="86" t="str">
        <f t="shared" si="5"/>
        <v>Chelidonichthys cuculus</v>
      </c>
      <c r="J94" s="79">
        <f>Species_List_Final_19Jan2022!A94</f>
        <v>127259</v>
      </c>
      <c r="K94" s="79" t="str">
        <f>Species_List_Final_19Jan2022!B94</f>
        <v>Chelidonichthys cuculus</v>
      </c>
      <c r="L94" s="79" t="str">
        <f>Species_List_Final_19Jan2022!C94</f>
        <v>(Linnaeus, 1758)</v>
      </c>
      <c r="M94" s="79" t="str">
        <f>Species_List_Final_19Jan2022!D94</f>
        <v>Animalia</v>
      </c>
      <c r="N94" s="79" t="str">
        <f>Species_List_Final_19Jan2022!E94</f>
        <v>Chordata</v>
      </c>
      <c r="O94" s="79" t="str">
        <f>Species_List_Final_19Jan2022!F94</f>
        <v>Actinopteri</v>
      </c>
      <c r="P94" s="79" t="str">
        <f>Species_List_Final_19Jan2022!G94</f>
        <v>Scorpaeniformes</v>
      </c>
      <c r="Q94" s="79" t="str">
        <f>Species_List_Final_19Jan2022!H94</f>
        <v>Triglidae</v>
      </c>
      <c r="R94" s="79" t="str">
        <f>Species_List_Final_19Jan2022!I94</f>
        <v>Chelidonichthys</v>
      </c>
      <c r="S94" s="79" t="str">
        <f>Species_List_Final_19Jan2022!J94</f>
        <v>Species</v>
      </c>
      <c r="T94" s="79" t="str">
        <f>Species_List_Final_19Jan2022!K94</f>
        <v>Red gurnard</v>
      </c>
    </row>
    <row r="95" spans="1:20" x14ac:dyDescent="0.25">
      <c r="A95" s="77" t="s">
        <v>161</v>
      </c>
      <c r="B95" s="77" t="s">
        <v>165</v>
      </c>
      <c r="C95" s="77">
        <v>3.8</v>
      </c>
      <c r="D95" s="77">
        <v>0.6</v>
      </c>
      <c r="E95" s="78" t="str">
        <f>VLOOKUP(B95,MSS_Species_List2021_updating!$B$2:$B$556,1,FALSE)</f>
        <v>Arnoglossus imperialis</v>
      </c>
      <c r="G95" s="86" t="str">
        <f t="shared" si="3"/>
        <v>Chelidonichthys lucerna</v>
      </c>
      <c r="H95" s="86" t="str">
        <f t="shared" si="4"/>
        <v>Chelidonichthys</v>
      </c>
      <c r="I95" s="86" t="str">
        <f t="shared" si="5"/>
        <v>Chelidonichthys lucerna</v>
      </c>
      <c r="J95" s="79">
        <f>Species_List_Final_19Jan2022!A95</f>
        <v>127262</v>
      </c>
      <c r="K95" s="79" t="str">
        <f>Species_List_Final_19Jan2022!B95</f>
        <v>Chelidonichthys lucerna</v>
      </c>
      <c r="L95" s="79" t="str">
        <f>Species_List_Final_19Jan2022!C95</f>
        <v>(Linnaeus, 1758)</v>
      </c>
      <c r="M95" s="79" t="str">
        <f>Species_List_Final_19Jan2022!D95</f>
        <v>Animalia</v>
      </c>
      <c r="N95" s="79" t="str">
        <f>Species_List_Final_19Jan2022!E95</f>
        <v>Chordata</v>
      </c>
      <c r="O95" s="79" t="str">
        <f>Species_List_Final_19Jan2022!F95</f>
        <v>Actinopteri</v>
      </c>
      <c r="P95" s="79" t="str">
        <f>Species_List_Final_19Jan2022!G95</f>
        <v>Scorpaeniformes</v>
      </c>
      <c r="Q95" s="79" t="str">
        <f>Species_List_Final_19Jan2022!H95</f>
        <v>Triglidae</v>
      </c>
      <c r="R95" s="79" t="str">
        <f>Species_List_Final_19Jan2022!I95</f>
        <v>Chelidonichthys</v>
      </c>
      <c r="S95" s="79" t="str">
        <f>Species_List_Final_19Jan2022!J95</f>
        <v>Species</v>
      </c>
      <c r="T95" s="79" t="str">
        <f>Species_List_Final_19Jan2022!K95</f>
        <v>Tub gurnard</v>
      </c>
    </row>
    <row r="96" spans="1:20" x14ac:dyDescent="0.25">
      <c r="A96" s="77" t="s">
        <v>161</v>
      </c>
      <c r="B96" s="77" t="s">
        <v>168</v>
      </c>
      <c r="C96" s="77">
        <v>3.6</v>
      </c>
      <c r="D96" s="77">
        <v>0.3</v>
      </c>
      <c r="E96" s="78" t="str">
        <f>VLOOKUP(B96,MSS_Species_List2021_updating!$B$2:$B$556,1,FALSE)</f>
        <v>Arnoglossus laterna</v>
      </c>
      <c r="G96" s="86" t="str">
        <f t="shared" si="3"/>
        <v>Chelidonichthys obscurus</v>
      </c>
      <c r="H96" s="86" t="str">
        <f t="shared" si="4"/>
        <v>Chelidonichthys</v>
      </c>
      <c r="I96" s="86" t="str">
        <f t="shared" si="5"/>
        <v>Chelidonichthys obscurus</v>
      </c>
      <c r="J96" s="79">
        <f>Species_List_Final_19Jan2022!A96</f>
        <v>127263</v>
      </c>
      <c r="K96" s="79" t="str">
        <f>Species_List_Final_19Jan2022!B96</f>
        <v>Chelidonichthys obscurus</v>
      </c>
      <c r="L96" s="79" t="str">
        <f>Species_List_Final_19Jan2022!C96</f>
        <v>(Walbaum, 1792)</v>
      </c>
      <c r="M96" s="79" t="str">
        <f>Species_List_Final_19Jan2022!D96</f>
        <v>Animalia</v>
      </c>
      <c r="N96" s="79" t="str">
        <f>Species_List_Final_19Jan2022!E96</f>
        <v>Chordata</v>
      </c>
      <c r="O96" s="79" t="str">
        <f>Species_List_Final_19Jan2022!F96</f>
        <v>Actinopteri</v>
      </c>
      <c r="P96" s="79" t="str">
        <f>Species_List_Final_19Jan2022!G96</f>
        <v>Scorpaeniformes</v>
      </c>
      <c r="Q96" s="79" t="str">
        <f>Species_List_Final_19Jan2022!H96</f>
        <v>Triglidae</v>
      </c>
      <c r="R96" s="79" t="str">
        <f>Species_List_Final_19Jan2022!I96</f>
        <v>Chelidonichthys</v>
      </c>
      <c r="S96" s="79" t="str">
        <f>Species_List_Final_19Jan2022!J96</f>
        <v>Species</v>
      </c>
      <c r="T96" s="79" t="str">
        <f>Species_List_Final_19Jan2022!K96</f>
        <v>Longfin gurnard</v>
      </c>
    </row>
    <row r="97" spans="1:20" x14ac:dyDescent="0.25">
      <c r="A97" s="77" t="s">
        <v>161</v>
      </c>
      <c r="B97" s="77" t="s">
        <v>3041</v>
      </c>
      <c r="C97" s="77">
        <v>3.6</v>
      </c>
      <c r="D97" s="77">
        <v>0.5</v>
      </c>
      <c r="E97" s="78" t="e">
        <f>VLOOKUP(B97,MSS_Species_List2021_updating!$B$2:$B$556,1,FALSE)</f>
        <v>#N/A</v>
      </c>
      <c r="G97" s="86" t="str">
        <f t="shared" si="3"/>
        <v>Chelon labrosus</v>
      </c>
      <c r="H97" s="86" t="str">
        <f t="shared" si="4"/>
        <v>Chelon</v>
      </c>
      <c r="I97" s="86" t="str">
        <f t="shared" si="5"/>
        <v>Chelon labrosus</v>
      </c>
      <c r="J97" s="79">
        <f>Species_List_Final_19Jan2022!A97</f>
        <v>126977</v>
      </c>
      <c r="K97" s="79" t="str">
        <f>Species_List_Final_19Jan2022!B97</f>
        <v>Chelon labrosus</v>
      </c>
      <c r="L97" s="79" t="str">
        <f>Species_List_Final_19Jan2022!C97</f>
        <v>(Risso, 1827)</v>
      </c>
      <c r="M97" s="79" t="str">
        <f>Species_List_Final_19Jan2022!D97</f>
        <v>Animalia</v>
      </c>
      <c r="N97" s="79" t="str">
        <f>Species_List_Final_19Jan2022!E97</f>
        <v>Chordata</v>
      </c>
      <c r="O97" s="79" t="str">
        <f>Species_List_Final_19Jan2022!F97</f>
        <v>Actinopteri</v>
      </c>
      <c r="P97" s="79" t="str">
        <f>Species_List_Final_19Jan2022!G97</f>
        <v>Perciformes</v>
      </c>
      <c r="Q97" s="79" t="str">
        <f>Species_List_Final_19Jan2022!H97</f>
        <v>Mugilidae</v>
      </c>
      <c r="R97" s="79" t="str">
        <f>Species_List_Final_19Jan2022!I97</f>
        <v>Chelon</v>
      </c>
      <c r="S97" s="79" t="str">
        <f>Species_List_Final_19Jan2022!J97</f>
        <v>Species</v>
      </c>
      <c r="T97" s="79" t="str">
        <f>Species_List_Final_19Jan2022!K97</f>
        <v>Thick-lipped mullet</v>
      </c>
    </row>
    <row r="98" spans="1:20" x14ac:dyDescent="0.25">
      <c r="A98" s="77" t="s">
        <v>161</v>
      </c>
      <c r="B98" s="77" t="s">
        <v>174</v>
      </c>
      <c r="C98" s="77">
        <v>3.3</v>
      </c>
      <c r="D98" s="77">
        <v>0.5</v>
      </c>
      <c r="E98" s="78" t="str">
        <f>VLOOKUP(B98,MSS_Species_List2021_updating!$B$2:$B$556,1,FALSE)</f>
        <v>Arnoglossus thori</v>
      </c>
      <c r="G98" s="86" t="e">
        <f t="shared" si="3"/>
        <v>#N/A</v>
      </c>
      <c r="H98" s="86" t="e">
        <f t="shared" si="4"/>
        <v>#N/A</v>
      </c>
      <c r="I98" s="86" t="e">
        <f t="shared" si="5"/>
        <v>#N/A</v>
      </c>
      <c r="J98" s="79">
        <f>Species_List_Final_19Jan2022!A98</f>
        <v>125956</v>
      </c>
      <c r="K98" s="79" t="str">
        <f>Species_List_Final_19Jan2022!B98</f>
        <v>Chiasmodon</v>
      </c>
      <c r="L98" s="79" t="str">
        <f>Species_List_Final_19Jan2022!C98</f>
        <v>Johnson, 1864</v>
      </c>
      <c r="M98" s="79" t="str">
        <f>Species_List_Final_19Jan2022!D98</f>
        <v>Animalia</v>
      </c>
      <c r="N98" s="79" t="str">
        <f>Species_List_Final_19Jan2022!E98</f>
        <v>Chordata</v>
      </c>
      <c r="O98" s="79" t="str">
        <f>Species_List_Final_19Jan2022!F98</f>
        <v>Actinopteri</v>
      </c>
      <c r="P98" s="79" t="str">
        <f>Species_List_Final_19Jan2022!G98</f>
        <v>Perciformes</v>
      </c>
      <c r="Q98" s="79" t="str">
        <f>Species_List_Final_19Jan2022!H98</f>
        <v>Chiasmodontidae</v>
      </c>
      <c r="R98" s="79" t="str">
        <f>Species_List_Final_19Jan2022!I98</f>
        <v>Chiasmodon</v>
      </c>
      <c r="S98" s="79" t="str">
        <f>Species_List_Final_19Jan2022!J98</f>
        <v>Genus</v>
      </c>
      <c r="T98" s="79" t="str">
        <f>Species_List_Final_19Jan2022!K98</f>
        <v>NA</v>
      </c>
    </row>
    <row r="99" spans="1:20" x14ac:dyDescent="0.25">
      <c r="A99" s="77" t="s">
        <v>3157</v>
      </c>
      <c r="B99" s="77" t="s">
        <v>3040</v>
      </c>
      <c r="C99" s="77">
        <v>2.29</v>
      </c>
      <c r="D99" s="77">
        <v>0.35</v>
      </c>
      <c r="E99" s="78" t="e">
        <f>VLOOKUP(B99,MSS_Species_List2021_updating!$B$2:$B$556,1,FALSE)</f>
        <v>#N/A</v>
      </c>
      <c r="G99" s="86" t="str">
        <f t="shared" si="3"/>
        <v>Chimaera monstrosa</v>
      </c>
      <c r="H99" s="86" t="str">
        <f t="shared" si="4"/>
        <v>Chimaera</v>
      </c>
      <c r="I99" s="86" t="str">
        <f t="shared" si="5"/>
        <v>Chimaera monstrosa</v>
      </c>
      <c r="J99" s="79">
        <f>Species_List_Final_19Jan2022!A99</f>
        <v>105824</v>
      </c>
      <c r="K99" s="79" t="str">
        <f>Species_List_Final_19Jan2022!B99</f>
        <v>Chimaera monstrosa</v>
      </c>
      <c r="L99" s="79" t="str">
        <f>Species_List_Final_19Jan2022!C99</f>
        <v>Linnaeus, 1758</v>
      </c>
      <c r="M99" s="79" t="str">
        <f>Species_List_Final_19Jan2022!D99</f>
        <v>Animalia</v>
      </c>
      <c r="N99" s="79" t="str">
        <f>Species_List_Final_19Jan2022!E99</f>
        <v>Chordata</v>
      </c>
      <c r="O99" s="79" t="str">
        <f>Species_List_Final_19Jan2022!F99</f>
        <v>Holocephali</v>
      </c>
      <c r="P99" s="79" t="str">
        <f>Species_List_Final_19Jan2022!G99</f>
        <v>Chimaeriformes</v>
      </c>
      <c r="Q99" s="79" t="str">
        <f>Species_List_Final_19Jan2022!H99</f>
        <v>Chimaeridae</v>
      </c>
      <c r="R99" s="79" t="str">
        <f>Species_List_Final_19Jan2022!I99</f>
        <v>Chimaera</v>
      </c>
      <c r="S99" s="79" t="str">
        <f>Species_List_Final_19Jan2022!J99</f>
        <v>Species</v>
      </c>
      <c r="T99" s="79" t="str">
        <f>Species_List_Final_19Jan2022!K99</f>
        <v>Rabbit ratfish</v>
      </c>
    </row>
    <row r="100" spans="1:20" x14ac:dyDescent="0.25">
      <c r="A100" s="77" t="s">
        <v>3158</v>
      </c>
      <c r="B100" s="77" t="s">
        <v>3039</v>
      </c>
      <c r="C100" s="77">
        <v>1</v>
      </c>
      <c r="D100" s="77">
        <v>0.01</v>
      </c>
      <c r="E100" s="78" t="e">
        <f>VLOOKUP(B100,MSS_Species_List2021_updating!$B$2:$B$556,1,FALSE)</f>
        <v>#N/A</v>
      </c>
      <c r="G100" s="86" t="str">
        <f t="shared" si="3"/>
        <v>Chimaera</v>
      </c>
      <c r="H100" s="86" t="str">
        <f t="shared" si="4"/>
        <v>Chimaera</v>
      </c>
      <c r="I100" s="86" t="e">
        <f t="shared" si="5"/>
        <v>#N/A</v>
      </c>
      <c r="J100" s="79">
        <f>Species_List_Final_19Jan2022!A100</f>
        <v>712407</v>
      </c>
      <c r="K100" s="79" t="str">
        <f>Species_List_Final_19Jan2022!B100</f>
        <v>Chimaera opalescens</v>
      </c>
      <c r="L100" s="79" t="str">
        <f>Species_List_Final_19Jan2022!C100</f>
        <v>Luchetti, Iglésias &amp; Sellos, 2011</v>
      </c>
      <c r="M100" s="79" t="str">
        <f>Species_List_Final_19Jan2022!D100</f>
        <v>Animalia</v>
      </c>
      <c r="N100" s="79" t="str">
        <f>Species_List_Final_19Jan2022!E100</f>
        <v>Chordata</v>
      </c>
      <c r="O100" s="79" t="str">
        <f>Species_List_Final_19Jan2022!F100</f>
        <v>Holocephali</v>
      </c>
      <c r="P100" s="79" t="str">
        <f>Species_List_Final_19Jan2022!G100</f>
        <v>Chimaeriformes</v>
      </c>
      <c r="Q100" s="79" t="str">
        <f>Species_List_Final_19Jan2022!H100</f>
        <v>Chimaeridae</v>
      </c>
      <c r="R100" s="79" t="str">
        <f>Species_List_Final_19Jan2022!I100</f>
        <v>Chimaera</v>
      </c>
      <c r="S100" s="79" t="str">
        <f>Species_List_Final_19Jan2022!J100</f>
        <v>Species</v>
      </c>
      <c r="T100" s="79" t="str">
        <f>Species_List_Final_19Jan2022!K100</f>
        <v>Opal Chimaera</v>
      </c>
    </row>
    <row r="101" spans="1:20" x14ac:dyDescent="0.25">
      <c r="A101" s="77" t="s">
        <v>3159</v>
      </c>
      <c r="B101" s="77" t="s">
        <v>3038</v>
      </c>
      <c r="C101" s="77">
        <v>3.86</v>
      </c>
      <c r="D101" s="77">
        <v>0.02</v>
      </c>
      <c r="E101" s="78" t="e">
        <f>VLOOKUP(B101,MSS_Species_List2021_updating!$B$2:$B$556,1,FALSE)</f>
        <v>#N/A</v>
      </c>
      <c r="G101" s="86" t="e">
        <f t="shared" si="3"/>
        <v>#N/A</v>
      </c>
      <c r="H101" s="86" t="e">
        <f t="shared" si="4"/>
        <v>#N/A</v>
      </c>
      <c r="I101" s="86" t="e">
        <f t="shared" si="5"/>
        <v>#N/A</v>
      </c>
      <c r="J101" s="79">
        <f>Species_List_Final_19Jan2022!A101</f>
        <v>127071</v>
      </c>
      <c r="K101" s="79" t="str">
        <f>Species_List_Final_19Jan2022!B101</f>
        <v>Chirolophis ascanii</v>
      </c>
      <c r="L101" s="79" t="str">
        <f>Species_List_Final_19Jan2022!C101</f>
        <v>(Walbaum, 1792)</v>
      </c>
      <c r="M101" s="79" t="str">
        <f>Species_List_Final_19Jan2022!D101</f>
        <v>Animalia</v>
      </c>
      <c r="N101" s="79" t="str">
        <f>Species_List_Final_19Jan2022!E101</f>
        <v>Chordata</v>
      </c>
      <c r="O101" s="79" t="str">
        <f>Species_List_Final_19Jan2022!F101</f>
        <v>Actinopteri</v>
      </c>
      <c r="P101" s="79" t="str">
        <f>Species_List_Final_19Jan2022!G101</f>
        <v>Perciformes</v>
      </c>
      <c r="Q101" s="79" t="str">
        <f>Species_List_Final_19Jan2022!H101</f>
        <v>Stichaeidae</v>
      </c>
      <c r="R101" s="79" t="str">
        <f>Species_List_Final_19Jan2022!I101</f>
        <v>Chirolophis</v>
      </c>
      <c r="S101" s="79" t="str">
        <f>Species_List_Final_19Jan2022!J101</f>
        <v>Species</v>
      </c>
      <c r="T101" s="79" t="str">
        <f>Species_List_Final_19Jan2022!K101</f>
        <v>Yarrell's blenny</v>
      </c>
    </row>
    <row r="102" spans="1:20" x14ac:dyDescent="0.25">
      <c r="A102" s="77" t="s">
        <v>3160</v>
      </c>
      <c r="B102" s="77" t="s">
        <v>3037</v>
      </c>
      <c r="C102" s="77">
        <v>2.29</v>
      </c>
      <c r="D102" s="77">
        <v>0.35</v>
      </c>
      <c r="E102" s="78" t="e">
        <f>VLOOKUP(B102,MSS_Species_List2021_updating!$B$2:$B$556,1,FALSE)</f>
        <v>#N/A</v>
      </c>
      <c r="G102" s="86" t="e">
        <f t="shared" si="3"/>
        <v>#N/A</v>
      </c>
      <c r="H102" s="86" t="e">
        <f t="shared" si="4"/>
        <v>#N/A</v>
      </c>
      <c r="I102" s="86" t="e">
        <f t="shared" si="5"/>
        <v>#N/A</v>
      </c>
      <c r="J102" s="79">
        <f>Species_List_Final_19Jan2022!A102</f>
        <v>127339</v>
      </c>
      <c r="K102" s="79" t="str">
        <f>Species_List_Final_19Jan2022!B102</f>
        <v>Chirostomias pliopterus</v>
      </c>
      <c r="L102" s="79" t="str">
        <f>Species_List_Final_19Jan2022!C102</f>
        <v>Regan &amp; Trewavas, 1930</v>
      </c>
      <c r="M102" s="79" t="str">
        <f>Species_List_Final_19Jan2022!D102</f>
        <v>Animalia</v>
      </c>
      <c r="N102" s="79" t="str">
        <f>Species_List_Final_19Jan2022!E102</f>
        <v>Chordata</v>
      </c>
      <c r="O102" s="79" t="str">
        <f>Species_List_Final_19Jan2022!F102</f>
        <v>Actinopteri</v>
      </c>
      <c r="P102" s="79" t="str">
        <f>Species_List_Final_19Jan2022!G102</f>
        <v>Stomiiformes</v>
      </c>
      <c r="Q102" s="79" t="str">
        <f>Species_List_Final_19Jan2022!H102</f>
        <v>Stomiidae</v>
      </c>
      <c r="R102" s="79" t="str">
        <f>Species_List_Final_19Jan2022!I102</f>
        <v>Chirostomias</v>
      </c>
      <c r="S102" s="79" t="str">
        <f>Species_List_Final_19Jan2022!J102</f>
        <v>Species</v>
      </c>
      <c r="T102" s="79" t="str">
        <f>Species_List_Final_19Jan2022!K102</f>
        <v>Barbeled dragonfish</v>
      </c>
    </row>
    <row r="103" spans="1:20" x14ac:dyDescent="0.25">
      <c r="A103" s="77" t="s">
        <v>3161</v>
      </c>
      <c r="B103" s="77" t="s">
        <v>3036</v>
      </c>
      <c r="C103" s="77">
        <v>2.1</v>
      </c>
      <c r="D103" s="77">
        <v>0.35</v>
      </c>
      <c r="E103" s="78" t="e">
        <f>VLOOKUP(B103,MSS_Species_List2021_updating!$B$2:$B$556,1,FALSE)</f>
        <v>#N/A</v>
      </c>
      <c r="G103" s="86" t="str">
        <f t="shared" si="3"/>
        <v>Chlorophthalmus agassizi</v>
      </c>
      <c r="H103" s="86" t="str">
        <f t="shared" si="4"/>
        <v>Chlorophthalmus</v>
      </c>
      <c r="I103" s="86" t="str">
        <f t="shared" si="5"/>
        <v>Chlorophthalmus agassizi</v>
      </c>
      <c r="J103" s="79">
        <f>Species_List_Final_19Jan2022!A103</f>
        <v>126336</v>
      </c>
      <c r="K103" s="79" t="str">
        <f>Species_List_Final_19Jan2022!B103</f>
        <v>Chlorophthalmus agassizi</v>
      </c>
      <c r="L103" s="79" t="str">
        <f>Species_List_Final_19Jan2022!C103</f>
        <v>Bonaparte, 1840</v>
      </c>
      <c r="M103" s="79" t="str">
        <f>Species_List_Final_19Jan2022!D103</f>
        <v>Animalia</v>
      </c>
      <c r="N103" s="79" t="str">
        <f>Species_List_Final_19Jan2022!E103</f>
        <v>Chordata</v>
      </c>
      <c r="O103" s="79" t="str">
        <f>Species_List_Final_19Jan2022!F103</f>
        <v>Actinopteri</v>
      </c>
      <c r="P103" s="79" t="str">
        <f>Species_List_Final_19Jan2022!G103</f>
        <v>Aulopiformes</v>
      </c>
      <c r="Q103" s="79" t="str">
        <f>Species_List_Final_19Jan2022!H103</f>
        <v>Chlorophthalmidae</v>
      </c>
      <c r="R103" s="79" t="str">
        <f>Species_List_Final_19Jan2022!I103</f>
        <v>Chlorophthalmus</v>
      </c>
      <c r="S103" s="79" t="str">
        <f>Species_List_Final_19Jan2022!J103</f>
        <v>Species</v>
      </c>
      <c r="T103" s="79" t="str">
        <f>Species_List_Final_19Jan2022!K103</f>
        <v>Shortnose greeneye</v>
      </c>
    </row>
    <row r="104" spans="1:20" x14ac:dyDescent="0.25">
      <c r="A104" s="77" t="s">
        <v>3162</v>
      </c>
      <c r="B104" s="77" t="s">
        <v>3035</v>
      </c>
      <c r="C104" s="77">
        <v>2.2000000000000002</v>
      </c>
      <c r="D104" s="77">
        <v>0.35</v>
      </c>
      <c r="E104" s="78" t="e">
        <f>VLOOKUP(B104,MSS_Species_List2021_updating!$B$2:$B$556,1,FALSE)</f>
        <v>#N/A</v>
      </c>
      <c r="G104" s="86" t="e">
        <f t="shared" si="3"/>
        <v>#N/A</v>
      </c>
      <c r="H104" s="86" t="e">
        <f t="shared" si="4"/>
        <v>#N/A</v>
      </c>
      <c r="I104" s="86" t="e">
        <f t="shared" si="5"/>
        <v>#N/A</v>
      </c>
      <c r="J104" s="79">
        <f>Species_List_Final_19Jan2022!A104</f>
        <v>126448</v>
      </c>
      <c r="K104" s="79" t="str">
        <f>Species_List_Final_19Jan2022!B104</f>
        <v>Ciliata mustela</v>
      </c>
      <c r="L104" s="79" t="str">
        <f>Species_List_Final_19Jan2022!C104</f>
        <v>(Linnaeus, 1758)</v>
      </c>
      <c r="M104" s="79" t="str">
        <f>Species_List_Final_19Jan2022!D104</f>
        <v>Animalia</v>
      </c>
      <c r="N104" s="79" t="str">
        <f>Species_List_Final_19Jan2022!E104</f>
        <v>Chordata</v>
      </c>
      <c r="O104" s="79" t="str">
        <f>Species_List_Final_19Jan2022!F104</f>
        <v>Actinopteri</v>
      </c>
      <c r="P104" s="79" t="str">
        <f>Species_List_Final_19Jan2022!G104</f>
        <v>Gadiformes</v>
      </c>
      <c r="Q104" s="79" t="str">
        <f>Species_List_Final_19Jan2022!H104</f>
        <v>Lotidae</v>
      </c>
      <c r="R104" s="79" t="str">
        <f>Species_List_Final_19Jan2022!I104</f>
        <v>Ciliata</v>
      </c>
      <c r="S104" s="79" t="str">
        <f>Species_List_Final_19Jan2022!J104</f>
        <v>Species</v>
      </c>
      <c r="T104" s="79" t="str">
        <f>Species_List_Final_19Jan2022!K104</f>
        <v>Five-bearded rockling</v>
      </c>
    </row>
    <row r="105" spans="1:20" x14ac:dyDescent="0.25">
      <c r="A105" s="77" t="s">
        <v>3163</v>
      </c>
      <c r="B105" s="77" t="s">
        <v>3034</v>
      </c>
      <c r="C105" s="77">
        <v>2.2000000000000002</v>
      </c>
      <c r="D105" s="77">
        <v>0.35</v>
      </c>
      <c r="E105" s="78" t="e">
        <f>VLOOKUP(B105,MSS_Species_List2021_updating!$B$2:$B$556,1,FALSE)</f>
        <v>#N/A</v>
      </c>
      <c r="G105" s="86" t="e">
        <f t="shared" si="3"/>
        <v>#N/A</v>
      </c>
      <c r="H105" s="86" t="e">
        <f t="shared" si="4"/>
        <v>#N/A</v>
      </c>
      <c r="I105" s="86" t="e">
        <f t="shared" si="5"/>
        <v>#N/A</v>
      </c>
      <c r="J105" s="79">
        <f>Species_List_Final_19Jan2022!A105</f>
        <v>126449</v>
      </c>
      <c r="K105" s="79" t="str">
        <f>Species_List_Final_19Jan2022!B105</f>
        <v>Ciliata septentrionalis</v>
      </c>
      <c r="L105" s="79" t="str">
        <f>Species_List_Final_19Jan2022!C105</f>
        <v>(Collett, 1875)</v>
      </c>
      <c r="M105" s="79" t="str">
        <f>Species_List_Final_19Jan2022!D105</f>
        <v>Animalia</v>
      </c>
      <c r="N105" s="79" t="str">
        <f>Species_List_Final_19Jan2022!E105</f>
        <v>Chordata</v>
      </c>
      <c r="O105" s="79" t="str">
        <f>Species_List_Final_19Jan2022!F105</f>
        <v>Actinopteri</v>
      </c>
      <c r="P105" s="79" t="str">
        <f>Species_List_Final_19Jan2022!G105</f>
        <v>Gadiformes</v>
      </c>
      <c r="Q105" s="79" t="str">
        <f>Species_List_Final_19Jan2022!H105</f>
        <v>Lotidae</v>
      </c>
      <c r="R105" s="79" t="str">
        <f>Species_List_Final_19Jan2022!I105</f>
        <v>Ciliata</v>
      </c>
      <c r="S105" s="79" t="str">
        <f>Species_List_Final_19Jan2022!J105</f>
        <v>Species</v>
      </c>
      <c r="T105" s="79" t="str">
        <f>Species_List_Final_19Jan2022!K105</f>
        <v>Northern rockling</v>
      </c>
    </row>
    <row r="106" spans="1:20" x14ac:dyDescent="0.25">
      <c r="A106" s="77" t="s">
        <v>3164</v>
      </c>
      <c r="B106" s="77" t="s">
        <v>3033</v>
      </c>
      <c r="C106" s="77">
        <v>2.2000000000000002</v>
      </c>
      <c r="D106" s="77">
        <v>0.35</v>
      </c>
      <c r="E106" s="78" t="e">
        <f>VLOOKUP(B106,MSS_Species_List2021_updating!$B$2:$B$556,1,FALSE)</f>
        <v>#N/A</v>
      </c>
      <c r="G106" s="86" t="str">
        <f t="shared" si="3"/>
        <v>Citharus linguatula</v>
      </c>
      <c r="H106" s="86" t="str">
        <f t="shared" si="4"/>
        <v>Citharus</v>
      </c>
      <c r="I106" s="86" t="str">
        <f t="shared" si="5"/>
        <v>Citharus linguatula</v>
      </c>
      <c r="J106" s="79">
        <f>Species_List_Final_19Jan2022!A106</f>
        <v>127130</v>
      </c>
      <c r="K106" s="79" t="str">
        <f>Species_List_Final_19Jan2022!B106</f>
        <v>Citharus linguatula</v>
      </c>
      <c r="L106" s="79" t="str">
        <f>Species_List_Final_19Jan2022!C106</f>
        <v>(Linnaeus, 1758)</v>
      </c>
      <c r="M106" s="79" t="str">
        <f>Species_List_Final_19Jan2022!D106</f>
        <v>Animalia</v>
      </c>
      <c r="N106" s="79" t="str">
        <f>Species_List_Final_19Jan2022!E106</f>
        <v>Chordata</v>
      </c>
      <c r="O106" s="79" t="str">
        <f>Species_List_Final_19Jan2022!F106</f>
        <v>Actinopteri</v>
      </c>
      <c r="P106" s="79" t="str">
        <f>Species_List_Final_19Jan2022!G106</f>
        <v>Pleuronectiformes</v>
      </c>
      <c r="Q106" s="79" t="str">
        <f>Species_List_Final_19Jan2022!H106</f>
        <v>Citharidae</v>
      </c>
      <c r="R106" s="79" t="str">
        <f>Species_List_Final_19Jan2022!I106</f>
        <v>Citharus</v>
      </c>
      <c r="S106" s="79" t="str">
        <f>Species_List_Final_19Jan2022!J106</f>
        <v>Species</v>
      </c>
      <c r="T106" s="79" t="str">
        <f>Species_List_Final_19Jan2022!K106</f>
        <v>Spotted flounder</v>
      </c>
    </row>
    <row r="107" spans="1:20" x14ac:dyDescent="0.25">
      <c r="A107" s="77" t="s">
        <v>3165</v>
      </c>
      <c r="B107" s="77" t="s">
        <v>3032</v>
      </c>
      <c r="C107" s="77">
        <v>2.2000000000000002</v>
      </c>
      <c r="D107" s="77">
        <v>0.35</v>
      </c>
      <c r="E107" s="78" t="e">
        <f>VLOOKUP(B107,MSS_Species_List2021_updating!$B$2:$B$556,1,FALSE)</f>
        <v>#N/A</v>
      </c>
      <c r="G107" s="86" t="str">
        <f t="shared" si="3"/>
        <v>Clupea harengus</v>
      </c>
      <c r="H107" s="86" t="str">
        <f t="shared" si="4"/>
        <v>Clupea</v>
      </c>
      <c r="I107" s="86" t="str">
        <f t="shared" si="5"/>
        <v>Clupea harengus</v>
      </c>
      <c r="J107" s="79">
        <f>Species_List_Final_19Jan2022!A107</f>
        <v>126417</v>
      </c>
      <c r="K107" s="79" t="str">
        <f>Species_List_Final_19Jan2022!B107</f>
        <v>Clupea harengus</v>
      </c>
      <c r="L107" s="79" t="str">
        <f>Species_List_Final_19Jan2022!C107</f>
        <v>Linnaeus, 1758</v>
      </c>
      <c r="M107" s="79" t="str">
        <f>Species_List_Final_19Jan2022!D107</f>
        <v>Animalia</v>
      </c>
      <c r="N107" s="79" t="str">
        <f>Species_List_Final_19Jan2022!E107</f>
        <v>Chordata</v>
      </c>
      <c r="O107" s="79" t="str">
        <f>Species_List_Final_19Jan2022!F107</f>
        <v>Actinopteri</v>
      </c>
      <c r="P107" s="79" t="str">
        <f>Species_List_Final_19Jan2022!G107</f>
        <v>Clupeiformes</v>
      </c>
      <c r="Q107" s="79" t="str">
        <f>Species_List_Final_19Jan2022!H107</f>
        <v>Clupeidae</v>
      </c>
      <c r="R107" s="79" t="str">
        <f>Species_List_Final_19Jan2022!I107</f>
        <v>Clupea</v>
      </c>
      <c r="S107" s="79" t="str">
        <f>Species_List_Final_19Jan2022!J107</f>
        <v>Species</v>
      </c>
      <c r="T107" s="79" t="str">
        <f>Species_List_Final_19Jan2022!K107</f>
        <v>Herring</v>
      </c>
    </row>
    <row r="108" spans="1:20" x14ac:dyDescent="0.25">
      <c r="A108" s="77" t="s">
        <v>3166</v>
      </c>
      <c r="B108" s="77" t="s">
        <v>3031</v>
      </c>
      <c r="C108" s="77">
        <v>2.8</v>
      </c>
      <c r="D108" s="77">
        <v>0.35</v>
      </c>
      <c r="E108" s="78" t="e">
        <f>VLOOKUP(B108,MSS_Species_List2021_updating!$B$2:$B$556,1,FALSE)</f>
        <v>#N/A</v>
      </c>
      <c r="G108" s="86" t="str">
        <f t="shared" si="3"/>
        <v>Clupeidae</v>
      </c>
      <c r="H108" s="86" t="e">
        <f t="shared" si="4"/>
        <v>#N/A</v>
      </c>
      <c r="I108" s="86" t="str">
        <f t="shared" si="5"/>
        <v>Clupeidae</v>
      </c>
      <c r="J108" s="79">
        <f>Species_List_Final_19Jan2022!A108</f>
        <v>125464</v>
      </c>
      <c r="K108" s="79" t="str">
        <f>Species_List_Final_19Jan2022!B108</f>
        <v>Clupeidae</v>
      </c>
      <c r="L108" s="79" t="str">
        <f>Species_List_Final_19Jan2022!C108</f>
        <v>Cuvier, 1816</v>
      </c>
      <c r="M108" s="79" t="str">
        <f>Species_List_Final_19Jan2022!D108</f>
        <v>Animalia</v>
      </c>
      <c r="N108" s="79" t="str">
        <f>Species_List_Final_19Jan2022!E108</f>
        <v>Chordata</v>
      </c>
      <c r="O108" s="79" t="str">
        <f>Species_List_Final_19Jan2022!F108</f>
        <v>Actinopteri</v>
      </c>
      <c r="P108" s="79" t="str">
        <f>Species_List_Final_19Jan2022!G108</f>
        <v>Clupeiformes</v>
      </c>
      <c r="Q108" s="79" t="str">
        <f>Species_List_Final_19Jan2022!H108</f>
        <v>Clupeidae</v>
      </c>
      <c r="R108" s="79">
        <f>Species_List_Final_19Jan2022!I108</f>
        <v>0</v>
      </c>
      <c r="S108" s="79" t="str">
        <f>Species_List_Final_19Jan2022!J108</f>
        <v>Family</v>
      </c>
      <c r="T108" s="79" t="str">
        <f>Species_List_Final_19Jan2022!K108</f>
        <v>NA</v>
      </c>
    </row>
    <row r="109" spans="1:20" x14ac:dyDescent="0.25">
      <c r="A109" s="77" t="s">
        <v>3166</v>
      </c>
      <c r="B109" s="77" t="s">
        <v>3030</v>
      </c>
      <c r="C109" s="77">
        <v>2.5</v>
      </c>
      <c r="D109" s="77">
        <v>0.35</v>
      </c>
      <c r="E109" s="78" t="e">
        <f>VLOOKUP(B109,MSS_Species_List2021_updating!$B$2:$B$556,1,FALSE)</f>
        <v>#N/A</v>
      </c>
      <c r="G109" s="86" t="e">
        <f t="shared" si="3"/>
        <v>#N/A</v>
      </c>
      <c r="H109" s="86" t="e">
        <f t="shared" si="4"/>
        <v>#N/A</v>
      </c>
      <c r="I109" s="86" t="e">
        <f t="shared" si="5"/>
        <v>#N/A</v>
      </c>
      <c r="J109" s="79">
        <f>Species_List_Final_19Jan2022!A109</f>
        <v>126337</v>
      </c>
      <c r="K109" s="79" t="str">
        <f>Species_List_Final_19Jan2022!B109</f>
        <v>Coccorella atlantica</v>
      </c>
      <c r="L109" s="79" t="str">
        <f>Species_List_Final_19Jan2022!C109</f>
        <v>(Parr, 1928)</v>
      </c>
      <c r="M109" s="79" t="str">
        <f>Species_List_Final_19Jan2022!D109</f>
        <v>Animalia</v>
      </c>
      <c r="N109" s="79" t="str">
        <f>Species_List_Final_19Jan2022!E109</f>
        <v>Chordata</v>
      </c>
      <c r="O109" s="79" t="str">
        <f>Species_List_Final_19Jan2022!F109</f>
        <v>Actinopteri</v>
      </c>
      <c r="P109" s="79" t="str">
        <f>Species_List_Final_19Jan2022!G109</f>
        <v>Aulopiformes</v>
      </c>
      <c r="Q109" s="79" t="str">
        <f>Species_List_Final_19Jan2022!H109</f>
        <v>Evermannellidae</v>
      </c>
      <c r="R109" s="79" t="str">
        <f>Species_List_Final_19Jan2022!I109</f>
        <v>Coccorella</v>
      </c>
      <c r="S109" s="79" t="str">
        <f>Species_List_Final_19Jan2022!J109</f>
        <v>Species</v>
      </c>
      <c r="T109" s="79" t="str">
        <f>Species_List_Final_19Jan2022!K109</f>
        <v>Atlantic sabretooth</v>
      </c>
    </row>
    <row r="110" spans="1:20" x14ac:dyDescent="0.25">
      <c r="A110" s="77" t="s">
        <v>186</v>
      </c>
      <c r="B110" s="77" t="s">
        <v>3029</v>
      </c>
      <c r="C110" s="77">
        <v>3.2</v>
      </c>
      <c r="D110" s="77">
        <v>0.36</v>
      </c>
      <c r="E110" s="78" t="e">
        <f>VLOOKUP(B110,MSS_Species_List2021_updating!$B$2:$B$556,1,FALSE)</f>
        <v>#N/A</v>
      </c>
      <c r="G110" s="86" t="str">
        <f t="shared" si="3"/>
        <v>Coelorinchus caelorhincus</v>
      </c>
      <c r="H110" s="86" t="str">
        <f t="shared" si="4"/>
        <v>Coelorinchus</v>
      </c>
      <c r="I110" s="86" t="str">
        <f t="shared" si="5"/>
        <v>Coelorinchus caelorhincus</v>
      </c>
      <c r="J110" s="79">
        <f>Species_List_Final_19Jan2022!A110</f>
        <v>398381</v>
      </c>
      <c r="K110" s="79" t="str">
        <f>Species_List_Final_19Jan2022!B110</f>
        <v>Coelorinchus caelorhincus</v>
      </c>
      <c r="L110" s="79" t="str">
        <f>Species_List_Final_19Jan2022!C110</f>
        <v>(Risso, 1810)</v>
      </c>
      <c r="M110" s="79" t="str">
        <f>Species_List_Final_19Jan2022!D110</f>
        <v>Animalia</v>
      </c>
      <c r="N110" s="79" t="str">
        <f>Species_List_Final_19Jan2022!E110</f>
        <v>Chordata</v>
      </c>
      <c r="O110" s="79" t="str">
        <f>Species_List_Final_19Jan2022!F110</f>
        <v>Actinopteri</v>
      </c>
      <c r="P110" s="79" t="str">
        <f>Species_List_Final_19Jan2022!G110</f>
        <v>Gadiformes</v>
      </c>
      <c r="Q110" s="79" t="str">
        <f>Species_List_Final_19Jan2022!H110</f>
        <v>Macrouridae</v>
      </c>
      <c r="R110" s="79" t="str">
        <f>Species_List_Final_19Jan2022!I110</f>
        <v>Coelorinchus</v>
      </c>
      <c r="S110" s="79" t="str">
        <f>Species_List_Final_19Jan2022!J110</f>
        <v>Species</v>
      </c>
      <c r="T110" s="79" t="str">
        <f>Species_List_Final_19Jan2022!K110</f>
        <v>Hollow snout grenadier</v>
      </c>
    </row>
    <row r="111" spans="1:20" x14ac:dyDescent="0.25">
      <c r="A111" s="77" t="s">
        <v>186</v>
      </c>
      <c r="B111" s="77" t="s">
        <v>182</v>
      </c>
      <c r="C111" s="77">
        <v>4.2</v>
      </c>
      <c r="D111" s="77">
        <v>0.04</v>
      </c>
      <c r="E111" s="78" t="str">
        <f>VLOOKUP(B111,MSS_Species_List2021_updating!$B$2:$B$556,1,FALSE)</f>
        <v>Atherina presbyter</v>
      </c>
      <c r="G111" s="86" t="str">
        <f t="shared" si="3"/>
        <v>Coelorinchus</v>
      </c>
      <c r="H111" s="86" t="str">
        <f t="shared" si="4"/>
        <v>Coelorinchus</v>
      </c>
      <c r="I111" s="86" t="e">
        <f t="shared" si="5"/>
        <v>#N/A</v>
      </c>
      <c r="J111" s="79">
        <f>Species_List_Final_19Jan2022!A111</f>
        <v>280299</v>
      </c>
      <c r="K111" s="79" t="str">
        <f>Species_List_Final_19Jan2022!B111</f>
        <v>Coelorinchus labiatus</v>
      </c>
      <c r="L111" s="79" t="str">
        <f>Species_List_Final_19Jan2022!C111</f>
        <v>(Köhler, 1896)</v>
      </c>
      <c r="M111" s="79" t="str">
        <f>Species_List_Final_19Jan2022!D111</f>
        <v>Animalia</v>
      </c>
      <c r="N111" s="79" t="str">
        <f>Species_List_Final_19Jan2022!E111</f>
        <v>Chordata</v>
      </c>
      <c r="O111" s="79" t="str">
        <f>Species_List_Final_19Jan2022!F111</f>
        <v>Actinopteri</v>
      </c>
      <c r="P111" s="79" t="str">
        <f>Species_List_Final_19Jan2022!G111</f>
        <v>Gadiformes</v>
      </c>
      <c r="Q111" s="79" t="str">
        <f>Species_List_Final_19Jan2022!H111</f>
        <v>Macrouridae</v>
      </c>
      <c r="R111" s="79" t="str">
        <f>Species_List_Final_19Jan2022!I111</f>
        <v>Coelorinchus</v>
      </c>
      <c r="S111" s="79" t="str">
        <f>Species_List_Final_19Jan2022!J111</f>
        <v>Species</v>
      </c>
      <c r="T111" s="79" t="str">
        <f>Species_List_Final_19Jan2022!K111</f>
        <v>Spear-snouted grenadier</v>
      </c>
    </row>
    <row r="112" spans="1:20" x14ac:dyDescent="0.25">
      <c r="A112" s="77" t="s">
        <v>186</v>
      </c>
      <c r="B112" s="77" t="s">
        <v>3028</v>
      </c>
      <c r="C112" s="77">
        <v>3.7</v>
      </c>
      <c r="D112" s="77">
        <v>0.43</v>
      </c>
      <c r="E112" s="78" t="e">
        <f>VLOOKUP(B112,MSS_Species_List2021_updating!$B$2:$B$556,1,FALSE)</f>
        <v>#N/A</v>
      </c>
      <c r="G112" s="86" t="str">
        <f t="shared" si="3"/>
        <v>Conger</v>
      </c>
      <c r="H112" s="86" t="str">
        <f t="shared" si="4"/>
        <v>Conger</v>
      </c>
      <c r="I112" s="86" t="e">
        <f t="shared" si="5"/>
        <v>#N/A</v>
      </c>
      <c r="J112" s="79">
        <f>Species_List_Final_19Jan2022!A112</f>
        <v>125624</v>
      </c>
      <c r="K112" s="79" t="str">
        <f>Species_List_Final_19Jan2022!B112</f>
        <v>Conger</v>
      </c>
      <c r="L112" s="79" t="str">
        <f>Species_List_Final_19Jan2022!C112</f>
        <v>Bosc, 1817</v>
      </c>
      <c r="M112" s="79" t="str">
        <f>Species_List_Final_19Jan2022!D112</f>
        <v>Animalia</v>
      </c>
      <c r="N112" s="79" t="str">
        <f>Species_List_Final_19Jan2022!E112</f>
        <v>Chordata</v>
      </c>
      <c r="O112" s="79" t="str">
        <f>Species_List_Final_19Jan2022!F112</f>
        <v>Actinopteri</v>
      </c>
      <c r="P112" s="79" t="str">
        <f>Species_List_Final_19Jan2022!G112</f>
        <v>Anguilliformes</v>
      </c>
      <c r="Q112" s="79" t="str">
        <f>Species_List_Final_19Jan2022!H112</f>
        <v>Congridae</v>
      </c>
      <c r="R112" s="79" t="str">
        <f>Species_List_Final_19Jan2022!I112</f>
        <v>Conger</v>
      </c>
      <c r="S112" s="79" t="str">
        <f>Species_List_Final_19Jan2022!J112</f>
        <v>Genus</v>
      </c>
      <c r="T112" s="79" t="str">
        <f>Species_List_Final_19Jan2022!K112</f>
        <v>NA</v>
      </c>
    </row>
    <row r="113" spans="1:20" x14ac:dyDescent="0.25">
      <c r="A113" s="77" t="s">
        <v>185</v>
      </c>
      <c r="B113" s="77" t="s">
        <v>185</v>
      </c>
      <c r="C113" s="77">
        <v>3.53</v>
      </c>
      <c r="D113" s="77">
        <v>0.36</v>
      </c>
      <c r="E113" s="78" t="e">
        <f>VLOOKUP(B113,MSS_Species_List2021_updating!$B$2:$B$556,1,FALSE)</f>
        <v>#N/A</v>
      </c>
      <c r="G113" s="86" t="str">
        <f t="shared" si="3"/>
        <v>Conger conger</v>
      </c>
      <c r="H113" s="86" t="str">
        <f t="shared" si="4"/>
        <v>Conger</v>
      </c>
      <c r="I113" s="86" t="str">
        <f t="shared" si="5"/>
        <v>Conger conger</v>
      </c>
      <c r="J113" s="79">
        <f>Species_List_Final_19Jan2022!A113</f>
        <v>126285</v>
      </c>
      <c r="K113" s="79" t="str">
        <f>Species_List_Final_19Jan2022!B113</f>
        <v>Conger conger</v>
      </c>
      <c r="L113" s="79" t="str">
        <f>Species_List_Final_19Jan2022!C113</f>
        <v>(Linnaeus, 1758)</v>
      </c>
      <c r="M113" s="79" t="str">
        <f>Species_List_Final_19Jan2022!D113</f>
        <v>Animalia</v>
      </c>
      <c r="N113" s="79" t="str">
        <f>Species_List_Final_19Jan2022!E113</f>
        <v>Chordata</v>
      </c>
      <c r="O113" s="79" t="str">
        <f>Species_List_Final_19Jan2022!F113</f>
        <v>Actinopteri</v>
      </c>
      <c r="P113" s="79" t="str">
        <f>Species_List_Final_19Jan2022!G113</f>
        <v>Anguilliformes</v>
      </c>
      <c r="Q113" s="79" t="str">
        <f>Species_List_Final_19Jan2022!H113</f>
        <v>Congridae</v>
      </c>
      <c r="R113" s="79" t="str">
        <f>Species_List_Final_19Jan2022!I113</f>
        <v>Conger</v>
      </c>
      <c r="S113" s="79" t="str">
        <f>Species_List_Final_19Jan2022!J113</f>
        <v>Species</v>
      </c>
      <c r="T113" s="79" t="str">
        <f>Species_List_Final_19Jan2022!K113</f>
        <v>Conger eel</v>
      </c>
    </row>
    <row r="114" spans="1:20" x14ac:dyDescent="0.25">
      <c r="A114" s="77" t="s">
        <v>3167</v>
      </c>
      <c r="B114" s="77" t="s">
        <v>3027</v>
      </c>
      <c r="C114" s="77">
        <v>2.1</v>
      </c>
      <c r="D114" s="77">
        <v>0.35</v>
      </c>
      <c r="E114" s="78" t="e">
        <f>VLOOKUP(B114,MSS_Species_List2021_updating!$B$2:$B$556,1,FALSE)</f>
        <v>#N/A</v>
      </c>
      <c r="G114" s="86" t="str">
        <f t="shared" si="3"/>
        <v>Congridae</v>
      </c>
      <c r="H114" s="86" t="e">
        <f t="shared" si="4"/>
        <v>#N/A</v>
      </c>
      <c r="I114" s="86" t="str">
        <f t="shared" si="5"/>
        <v>Congridae</v>
      </c>
      <c r="J114" s="79">
        <f>Species_List_Final_19Jan2022!A114</f>
        <v>125427</v>
      </c>
      <c r="K114" s="79" t="str">
        <f>Species_List_Final_19Jan2022!B114</f>
        <v>Congridae</v>
      </c>
      <c r="L114" s="79" t="str">
        <f>Species_List_Final_19Jan2022!C114</f>
        <v>Kaup, 1856</v>
      </c>
      <c r="M114" s="79" t="str">
        <f>Species_List_Final_19Jan2022!D114</f>
        <v>Animalia</v>
      </c>
      <c r="N114" s="79" t="str">
        <f>Species_List_Final_19Jan2022!E114</f>
        <v>Chordata</v>
      </c>
      <c r="O114" s="79" t="str">
        <f>Species_List_Final_19Jan2022!F114</f>
        <v>Actinopteri</v>
      </c>
      <c r="P114" s="79" t="str">
        <f>Species_List_Final_19Jan2022!G114</f>
        <v>Anguilliformes</v>
      </c>
      <c r="Q114" s="79" t="str">
        <f>Species_List_Final_19Jan2022!H114</f>
        <v>Congridae</v>
      </c>
      <c r="R114" s="79">
        <f>Species_List_Final_19Jan2022!I114</f>
        <v>0</v>
      </c>
      <c r="S114" s="79" t="str">
        <f>Species_List_Final_19Jan2022!J114</f>
        <v>Family</v>
      </c>
      <c r="T114" s="79" t="str">
        <f>Species_List_Final_19Jan2022!K114</f>
        <v>NA</v>
      </c>
    </row>
    <row r="115" spans="1:20" x14ac:dyDescent="0.25">
      <c r="A115" s="77" t="s">
        <v>3167</v>
      </c>
      <c r="B115" s="77" t="s">
        <v>3026</v>
      </c>
      <c r="C115" s="77">
        <v>2.1</v>
      </c>
      <c r="D115" s="77">
        <v>0.35</v>
      </c>
      <c r="E115" s="78" t="e">
        <f>VLOOKUP(B115,MSS_Species_List2021_updating!$B$2:$B$556,1,FALSE)</f>
        <v>#N/A</v>
      </c>
      <c r="G115" s="86" t="str">
        <f t="shared" si="3"/>
        <v>Coryphaenoides rupestris</v>
      </c>
      <c r="H115" s="86" t="str">
        <f t="shared" si="4"/>
        <v>Coryphaenoides</v>
      </c>
      <c r="I115" s="86" t="str">
        <f t="shared" si="5"/>
        <v>Coryphaenoides rupestris</v>
      </c>
      <c r="J115" s="79">
        <f>Species_List_Final_19Jan2022!A115</f>
        <v>158960</v>
      </c>
      <c r="K115" s="79" t="str">
        <f>Species_List_Final_19Jan2022!B115</f>
        <v>Coryphaenoides rupestris</v>
      </c>
      <c r="L115" s="79" t="str">
        <f>Species_List_Final_19Jan2022!C115</f>
        <v>Gunnerus, 1765</v>
      </c>
      <c r="M115" s="79" t="str">
        <f>Species_List_Final_19Jan2022!D115</f>
        <v>Animalia</v>
      </c>
      <c r="N115" s="79" t="str">
        <f>Species_List_Final_19Jan2022!E115</f>
        <v>Chordata</v>
      </c>
      <c r="O115" s="79" t="str">
        <f>Species_List_Final_19Jan2022!F115</f>
        <v>Actinopteri</v>
      </c>
      <c r="P115" s="79" t="str">
        <f>Species_List_Final_19Jan2022!G115</f>
        <v>Gadiformes</v>
      </c>
      <c r="Q115" s="79" t="str">
        <f>Species_List_Final_19Jan2022!H115</f>
        <v>Macrouridae</v>
      </c>
      <c r="R115" s="79" t="str">
        <f>Species_List_Final_19Jan2022!I115</f>
        <v>Coryphaenoides</v>
      </c>
      <c r="S115" s="79" t="str">
        <f>Species_List_Final_19Jan2022!J115</f>
        <v>Species</v>
      </c>
      <c r="T115" s="79" t="str">
        <f>Species_List_Final_19Jan2022!K115</f>
        <v>Roundnose grenadier</v>
      </c>
    </row>
    <row r="116" spans="1:20" x14ac:dyDescent="0.25">
      <c r="A116" s="77" t="s">
        <v>190</v>
      </c>
      <c r="B116" s="77" t="s">
        <v>2081</v>
      </c>
      <c r="C116" s="77">
        <v>4.3</v>
      </c>
      <c r="D116" s="77">
        <v>0.67</v>
      </c>
      <c r="E116" s="78" t="e">
        <f>VLOOKUP(B116,MSS_Species_List2021_updating!$B$2:$B$556,1,FALSE)</f>
        <v>#N/A</v>
      </c>
      <c r="G116" s="86" t="e">
        <f t="shared" si="3"/>
        <v>#N/A</v>
      </c>
      <c r="H116" s="86" t="e">
        <f t="shared" si="4"/>
        <v>#N/A</v>
      </c>
      <c r="I116" s="86" t="e">
        <f t="shared" si="5"/>
        <v>#N/A</v>
      </c>
      <c r="J116" s="79">
        <f>Species_List_Final_19Jan2022!A116</f>
        <v>126762</v>
      </c>
      <c r="K116" s="79" t="str">
        <f>Species_List_Final_19Jan2022!B116</f>
        <v>Coryphoblennius galerita</v>
      </c>
      <c r="L116" s="79" t="str">
        <f>Species_List_Final_19Jan2022!C116</f>
        <v>(Linnaeus, 1758)</v>
      </c>
      <c r="M116" s="79" t="str">
        <f>Species_List_Final_19Jan2022!D116</f>
        <v>Animalia</v>
      </c>
      <c r="N116" s="79" t="str">
        <f>Species_List_Final_19Jan2022!E116</f>
        <v>Chordata</v>
      </c>
      <c r="O116" s="79" t="str">
        <f>Species_List_Final_19Jan2022!F116</f>
        <v>Actinopteri</v>
      </c>
      <c r="P116" s="79" t="str">
        <f>Species_List_Final_19Jan2022!G116</f>
        <v>Perciformes</v>
      </c>
      <c r="Q116" s="79" t="str">
        <f>Species_List_Final_19Jan2022!H116</f>
        <v>Blenniidae</v>
      </c>
      <c r="R116" s="79" t="str">
        <f>Species_List_Final_19Jan2022!I116</f>
        <v>Coryphoblennius</v>
      </c>
      <c r="S116" s="79" t="str">
        <f>Species_List_Final_19Jan2022!J116</f>
        <v>Species</v>
      </c>
      <c r="T116" s="79" t="str">
        <f>Species_List_Final_19Jan2022!K116</f>
        <v>Montagu's blenny</v>
      </c>
    </row>
    <row r="117" spans="1:20" x14ac:dyDescent="0.25">
      <c r="A117" s="77" t="s">
        <v>190</v>
      </c>
      <c r="B117" s="77" t="s">
        <v>3025</v>
      </c>
      <c r="C117" s="77">
        <v>4.3499999999999996</v>
      </c>
      <c r="D117" s="77">
        <v>0.67</v>
      </c>
      <c r="E117" s="78" t="e">
        <f>VLOOKUP(B117,MSS_Species_List2021_updating!$B$2:$B$556,1,FALSE)</f>
        <v>#N/A</v>
      </c>
      <c r="G117" s="86" t="e">
        <f t="shared" si="3"/>
        <v>#N/A</v>
      </c>
      <c r="H117" s="86" t="e">
        <f t="shared" si="4"/>
        <v>#N/A</v>
      </c>
      <c r="I117" s="86" t="e">
        <f t="shared" si="5"/>
        <v>#N/A</v>
      </c>
      <c r="J117" s="79">
        <f>Species_List_Final_19Jan2022!A117</f>
        <v>125589</v>
      </c>
      <c r="K117" s="79" t="str">
        <f>Species_List_Final_19Jan2022!B117</f>
        <v>Cottidae</v>
      </c>
      <c r="L117" s="79" t="str">
        <f>Species_List_Final_19Jan2022!C117</f>
        <v>Bonaparte, 1831</v>
      </c>
      <c r="M117" s="79" t="str">
        <f>Species_List_Final_19Jan2022!D117</f>
        <v>Animalia</v>
      </c>
      <c r="N117" s="79" t="str">
        <f>Species_List_Final_19Jan2022!E117</f>
        <v>Chordata</v>
      </c>
      <c r="O117" s="79" t="str">
        <f>Species_List_Final_19Jan2022!F117</f>
        <v>Actinopteri</v>
      </c>
      <c r="P117" s="79" t="str">
        <f>Species_List_Final_19Jan2022!G117</f>
        <v>Scorpaeniformes</v>
      </c>
      <c r="Q117" s="79" t="str">
        <f>Species_List_Final_19Jan2022!H117</f>
        <v>Cottidae</v>
      </c>
      <c r="R117" s="79">
        <f>Species_List_Final_19Jan2022!I117</f>
        <v>0</v>
      </c>
      <c r="S117" s="79" t="str">
        <f>Species_List_Final_19Jan2022!J117</f>
        <v>Family</v>
      </c>
      <c r="T117" s="79" t="str">
        <f>Species_List_Final_19Jan2022!K117</f>
        <v>NA</v>
      </c>
    </row>
    <row r="118" spans="1:20" x14ac:dyDescent="0.25">
      <c r="A118" s="77" t="s">
        <v>190</v>
      </c>
      <c r="B118" s="77" t="s">
        <v>188</v>
      </c>
      <c r="C118" s="77">
        <v>4.3</v>
      </c>
      <c r="D118" s="77">
        <v>0.67</v>
      </c>
      <c r="E118" s="78" t="str">
        <f>VLOOKUP(B118,MSS_Species_List2021_updating!$B$2:$B$556,1,FALSE)</f>
        <v>Auxis rochei rochei</v>
      </c>
      <c r="G118" s="86" t="e">
        <f t="shared" si="3"/>
        <v>#N/A</v>
      </c>
      <c r="H118" s="86" t="e">
        <f t="shared" si="4"/>
        <v>#N/A</v>
      </c>
      <c r="I118" s="86" t="e">
        <f t="shared" si="5"/>
        <v>#N/A</v>
      </c>
      <c r="J118" s="79">
        <f>Species_List_Final_19Jan2022!A118</f>
        <v>127235</v>
      </c>
      <c r="K118" s="79" t="str">
        <f>Species_List_Final_19Jan2022!B118</f>
        <v>Cottunculus microps</v>
      </c>
      <c r="L118" s="79" t="str">
        <f>Species_List_Final_19Jan2022!C118</f>
        <v>Collett, 1875</v>
      </c>
      <c r="M118" s="79" t="str">
        <f>Species_List_Final_19Jan2022!D118</f>
        <v>Animalia</v>
      </c>
      <c r="N118" s="79" t="str">
        <f>Species_List_Final_19Jan2022!E118</f>
        <v>Chordata</v>
      </c>
      <c r="O118" s="79" t="str">
        <f>Species_List_Final_19Jan2022!F118</f>
        <v>Actinopteri</v>
      </c>
      <c r="P118" s="79" t="str">
        <f>Species_List_Final_19Jan2022!G118</f>
        <v>Scorpaeniformes</v>
      </c>
      <c r="Q118" s="79" t="str">
        <f>Species_List_Final_19Jan2022!H118</f>
        <v>Psychrolutidae</v>
      </c>
      <c r="R118" s="79" t="str">
        <f>Species_List_Final_19Jan2022!I118</f>
        <v>Cottunculus</v>
      </c>
      <c r="S118" s="79" t="str">
        <f>Species_List_Final_19Jan2022!J118</f>
        <v>Species</v>
      </c>
      <c r="T118" s="79" t="str">
        <f>Species_List_Final_19Jan2022!K118</f>
        <v>Polar sculpin</v>
      </c>
    </row>
    <row r="119" spans="1:20" x14ac:dyDescent="0.25">
      <c r="A119" s="77" t="s">
        <v>193</v>
      </c>
      <c r="B119" s="77" t="s">
        <v>196</v>
      </c>
      <c r="C119" s="77">
        <v>3.6</v>
      </c>
      <c r="D119" s="77">
        <v>0.5</v>
      </c>
      <c r="E119" s="78" t="str">
        <f>VLOOKUP(B119,MSS_Species_List2021_updating!$B$2:$B$556,1,FALSE)</f>
        <v>Balistes capriscus</v>
      </c>
      <c r="G119" s="86" t="str">
        <f t="shared" si="3"/>
        <v>Crystallogobius linearis</v>
      </c>
      <c r="H119" s="86" t="str">
        <f t="shared" si="4"/>
        <v>Crystallogobius</v>
      </c>
      <c r="I119" s="86" t="str">
        <f t="shared" si="5"/>
        <v>Crystallogobius linearis</v>
      </c>
      <c r="J119" s="79">
        <f>Species_List_Final_19Jan2022!A119</f>
        <v>126878</v>
      </c>
      <c r="K119" s="79" t="str">
        <f>Species_List_Final_19Jan2022!B119</f>
        <v>Crystallogobius linearis</v>
      </c>
      <c r="L119" s="79" t="str">
        <f>Species_List_Final_19Jan2022!C119</f>
        <v>(Düben, 1845)</v>
      </c>
      <c r="M119" s="79" t="str">
        <f>Species_List_Final_19Jan2022!D119</f>
        <v>Animalia</v>
      </c>
      <c r="N119" s="79" t="str">
        <f>Species_List_Final_19Jan2022!E119</f>
        <v>Chordata</v>
      </c>
      <c r="O119" s="79" t="str">
        <f>Species_List_Final_19Jan2022!F119</f>
        <v>Actinopteri</v>
      </c>
      <c r="P119" s="79" t="str">
        <f>Species_List_Final_19Jan2022!G119</f>
        <v>Perciformes</v>
      </c>
      <c r="Q119" s="79" t="str">
        <f>Species_List_Final_19Jan2022!H119</f>
        <v>Gobiidae</v>
      </c>
      <c r="R119" s="79" t="str">
        <f>Species_List_Final_19Jan2022!I119</f>
        <v>Crystallogobius</v>
      </c>
      <c r="S119" s="79" t="str">
        <f>Species_List_Final_19Jan2022!J119</f>
        <v>Species</v>
      </c>
      <c r="T119" s="79" t="str">
        <f>Species_List_Final_19Jan2022!K119</f>
        <v>Crystal goby</v>
      </c>
    </row>
    <row r="120" spans="1:20" x14ac:dyDescent="0.25">
      <c r="A120" s="77" t="s">
        <v>193</v>
      </c>
      <c r="B120" s="77" t="s">
        <v>3024</v>
      </c>
      <c r="C120" s="77">
        <v>4.0999999999999996</v>
      </c>
      <c r="D120" s="77">
        <v>0.2</v>
      </c>
      <c r="E120" s="78" t="e">
        <f>VLOOKUP(B120,MSS_Species_List2021_updating!$B$2:$B$556,1,FALSE)</f>
        <v>#N/A</v>
      </c>
      <c r="G120" s="86" t="str">
        <f t="shared" si="3"/>
        <v>Ctenolabrus rupestris</v>
      </c>
      <c r="H120" s="86" t="str">
        <f t="shared" si="4"/>
        <v>Ctenolabrus</v>
      </c>
      <c r="I120" s="86" t="str">
        <f t="shared" si="5"/>
        <v>Ctenolabrus rupestris</v>
      </c>
      <c r="J120" s="79">
        <f>Species_List_Final_19Jan2022!A120</f>
        <v>126964</v>
      </c>
      <c r="K120" s="79" t="str">
        <f>Species_List_Final_19Jan2022!B120</f>
        <v>Ctenolabrus rupestris</v>
      </c>
      <c r="L120" s="79" t="str">
        <f>Species_List_Final_19Jan2022!C120</f>
        <v>(Linnaeus, 1758)</v>
      </c>
      <c r="M120" s="79" t="str">
        <f>Species_List_Final_19Jan2022!D120</f>
        <v>Animalia</v>
      </c>
      <c r="N120" s="79" t="str">
        <f>Species_List_Final_19Jan2022!E120</f>
        <v>Chordata</v>
      </c>
      <c r="O120" s="79" t="str">
        <f>Species_List_Final_19Jan2022!F120</f>
        <v>Actinopteri</v>
      </c>
      <c r="P120" s="79" t="str">
        <f>Species_List_Final_19Jan2022!G120</f>
        <v>Perciformes</v>
      </c>
      <c r="Q120" s="79" t="str">
        <f>Species_List_Final_19Jan2022!H120</f>
        <v>Labridae</v>
      </c>
      <c r="R120" s="79" t="str">
        <f>Species_List_Final_19Jan2022!I120</f>
        <v>Ctenolabrus</v>
      </c>
      <c r="S120" s="79" t="str">
        <f>Species_List_Final_19Jan2022!J120</f>
        <v>Species</v>
      </c>
      <c r="T120" s="79" t="str">
        <f>Species_List_Final_19Jan2022!K120</f>
        <v>Goldsinny wrasse</v>
      </c>
    </row>
    <row r="121" spans="1:20" x14ac:dyDescent="0.25">
      <c r="A121" s="77" t="s">
        <v>195</v>
      </c>
      <c r="B121" s="77" t="s">
        <v>195</v>
      </c>
      <c r="C121" s="77">
        <v>3.85</v>
      </c>
      <c r="D121" s="77">
        <v>0.35</v>
      </c>
      <c r="E121" s="78" t="e">
        <f>VLOOKUP(B121,MSS_Species_List2021_updating!$B$2:$B$556,1,FALSE)</f>
        <v>#N/A</v>
      </c>
      <c r="G121" s="86" t="e">
        <f t="shared" si="3"/>
        <v>#N/A</v>
      </c>
      <c r="H121" s="86" t="e">
        <f t="shared" si="4"/>
        <v>#N/A</v>
      </c>
      <c r="I121" s="86" t="e">
        <f t="shared" si="5"/>
        <v>#N/A</v>
      </c>
      <c r="J121" s="79">
        <f>Species_List_Final_19Jan2022!A121</f>
        <v>126990</v>
      </c>
      <c r="K121" s="79" t="str">
        <f>Species_List_Final_19Jan2022!B121</f>
        <v>Cubiceps gracilis</v>
      </c>
      <c r="L121" s="79" t="str">
        <f>Species_List_Final_19Jan2022!C121</f>
        <v>(Lowe, 1843)</v>
      </c>
      <c r="M121" s="79" t="str">
        <f>Species_List_Final_19Jan2022!D121</f>
        <v>Animalia</v>
      </c>
      <c r="N121" s="79" t="str">
        <f>Species_List_Final_19Jan2022!E121</f>
        <v>Chordata</v>
      </c>
      <c r="O121" s="79" t="str">
        <f>Species_List_Final_19Jan2022!F121</f>
        <v>Actinopteri</v>
      </c>
      <c r="P121" s="79" t="str">
        <f>Species_List_Final_19Jan2022!G121</f>
        <v>Perciformes</v>
      </c>
      <c r="Q121" s="79" t="str">
        <f>Species_List_Final_19Jan2022!H121</f>
        <v>Nomeidae</v>
      </c>
      <c r="R121" s="79" t="str">
        <f>Species_List_Final_19Jan2022!I121</f>
        <v>Cubiceps</v>
      </c>
      <c r="S121" s="79" t="str">
        <f>Species_List_Final_19Jan2022!J121</f>
        <v>Species</v>
      </c>
      <c r="T121" s="79" t="str">
        <f>Species_List_Final_19Jan2022!K121</f>
        <v>Driftfish</v>
      </c>
    </row>
    <row r="122" spans="1:20" x14ac:dyDescent="0.25">
      <c r="A122" s="77" t="s">
        <v>3168</v>
      </c>
      <c r="B122" s="77" t="s">
        <v>3023</v>
      </c>
      <c r="C122" s="77">
        <v>2.29</v>
      </c>
      <c r="D122" s="77">
        <v>0.35</v>
      </c>
      <c r="E122" s="78" t="e">
        <f>VLOOKUP(B122,MSS_Species_List2021_updating!$B$2:$B$556,1,FALSE)</f>
        <v>#N/A</v>
      </c>
      <c r="G122" s="86" t="e">
        <f t="shared" si="3"/>
        <v>#N/A</v>
      </c>
      <c r="H122" s="86" t="e">
        <f t="shared" si="4"/>
        <v>#N/A</v>
      </c>
      <c r="I122" s="86" t="e">
        <f t="shared" si="5"/>
        <v>#N/A</v>
      </c>
      <c r="J122" s="79">
        <f>Species_List_Final_19Jan2022!A122</f>
        <v>125590</v>
      </c>
      <c r="K122" s="79" t="str">
        <f>Species_List_Final_19Jan2022!B122</f>
        <v>Cyclopteridae</v>
      </c>
      <c r="L122" s="79" t="str">
        <f>Species_List_Final_19Jan2022!C122</f>
        <v>Bonaparte, 1831</v>
      </c>
      <c r="M122" s="79" t="str">
        <f>Species_List_Final_19Jan2022!D122</f>
        <v>Animalia</v>
      </c>
      <c r="N122" s="79" t="str">
        <f>Species_List_Final_19Jan2022!E122</f>
        <v>Chordata</v>
      </c>
      <c r="O122" s="79" t="str">
        <f>Species_List_Final_19Jan2022!F122</f>
        <v>Actinopteri</v>
      </c>
      <c r="P122" s="79" t="str">
        <f>Species_List_Final_19Jan2022!G122</f>
        <v>Scorpaeniformes</v>
      </c>
      <c r="Q122" s="79" t="str">
        <f>Species_List_Final_19Jan2022!H122</f>
        <v>Cyclopteridae</v>
      </c>
      <c r="R122" s="79">
        <f>Species_List_Final_19Jan2022!I122</f>
        <v>0</v>
      </c>
      <c r="S122" s="79" t="str">
        <f>Species_List_Final_19Jan2022!J122</f>
        <v>Family</v>
      </c>
      <c r="T122" s="79" t="str">
        <f>Species_List_Final_19Jan2022!K122</f>
        <v>NA</v>
      </c>
    </row>
    <row r="123" spans="1:20" x14ac:dyDescent="0.25">
      <c r="A123" s="77" t="s">
        <v>3169</v>
      </c>
      <c r="B123" s="77" t="s">
        <v>3022</v>
      </c>
      <c r="C123" s="77">
        <v>2.5</v>
      </c>
      <c r="D123" s="77">
        <v>0.35</v>
      </c>
      <c r="E123" s="78" t="e">
        <f>VLOOKUP(B123,MSS_Species_List2021_updating!$B$2:$B$556,1,FALSE)</f>
        <v>#N/A</v>
      </c>
      <c r="G123" s="86" t="e">
        <f t="shared" si="3"/>
        <v>#N/A</v>
      </c>
      <c r="H123" s="86" t="e">
        <f t="shared" si="4"/>
        <v>#N/A</v>
      </c>
      <c r="I123" s="86" t="e">
        <f t="shared" si="5"/>
        <v>#N/A</v>
      </c>
      <c r="J123" s="79">
        <f>Species_List_Final_19Jan2022!A123</f>
        <v>127214</v>
      </c>
      <c r="K123" s="79" t="str">
        <f>Species_List_Final_19Jan2022!B123</f>
        <v>Cyclopterus lumpus</v>
      </c>
      <c r="L123" s="79" t="str">
        <f>Species_List_Final_19Jan2022!C123</f>
        <v>Linnaeus, 1758</v>
      </c>
      <c r="M123" s="79" t="str">
        <f>Species_List_Final_19Jan2022!D123</f>
        <v>Animalia</v>
      </c>
      <c r="N123" s="79" t="str">
        <f>Species_List_Final_19Jan2022!E123</f>
        <v>Chordata</v>
      </c>
      <c r="O123" s="79" t="str">
        <f>Species_List_Final_19Jan2022!F123</f>
        <v>Actinopteri</v>
      </c>
      <c r="P123" s="79" t="str">
        <f>Species_List_Final_19Jan2022!G123</f>
        <v>Scorpaeniformes</v>
      </c>
      <c r="Q123" s="79" t="str">
        <f>Species_List_Final_19Jan2022!H123</f>
        <v>Cyclopteridae</v>
      </c>
      <c r="R123" s="79" t="str">
        <f>Species_List_Final_19Jan2022!I123</f>
        <v>Cyclopterus</v>
      </c>
      <c r="S123" s="79" t="str">
        <f>Species_List_Final_19Jan2022!J123</f>
        <v>Species</v>
      </c>
      <c r="T123" s="79" t="str">
        <f>Species_List_Final_19Jan2022!K123</f>
        <v>Lumpsucker</v>
      </c>
    </row>
    <row r="124" spans="1:20" x14ac:dyDescent="0.25">
      <c r="A124" s="77" t="s">
        <v>3170</v>
      </c>
      <c r="B124" s="77" t="s">
        <v>3021</v>
      </c>
      <c r="C124" s="77">
        <v>2.34</v>
      </c>
      <c r="D124" s="77">
        <v>0.35</v>
      </c>
      <c r="E124" s="78" t="e">
        <f>VLOOKUP(B124,MSS_Species_List2021_updating!$B$2:$B$556,1,FALSE)</f>
        <v>#N/A</v>
      </c>
      <c r="G124" s="86" t="str">
        <f t="shared" si="3"/>
        <v>Cyclothone</v>
      </c>
      <c r="H124" s="86" t="str">
        <f t="shared" si="4"/>
        <v>Cyclothone</v>
      </c>
      <c r="I124" s="86" t="e">
        <f t="shared" si="5"/>
        <v>#N/A</v>
      </c>
      <c r="J124" s="79">
        <f>Species_List_Final_19Jan2022!A124</f>
        <v>126187</v>
      </c>
      <c r="K124" s="79" t="str">
        <f>Species_List_Final_19Jan2022!B124</f>
        <v>Cyclothone</v>
      </c>
      <c r="L124" s="79" t="str">
        <f>Species_List_Final_19Jan2022!C124</f>
        <v>Goode &amp; Bean, 1883</v>
      </c>
      <c r="M124" s="79" t="str">
        <f>Species_List_Final_19Jan2022!D124</f>
        <v>Animalia</v>
      </c>
      <c r="N124" s="79" t="str">
        <f>Species_List_Final_19Jan2022!E124</f>
        <v>Chordata</v>
      </c>
      <c r="O124" s="79" t="str">
        <f>Species_List_Final_19Jan2022!F124</f>
        <v>Actinopteri</v>
      </c>
      <c r="P124" s="79" t="str">
        <f>Species_List_Final_19Jan2022!G124</f>
        <v>Stomiiformes</v>
      </c>
      <c r="Q124" s="79" t="str">
        <f>Species_List_Final_19Jan2022!H124</f>
        <v>Gonostomatidae</v>
      </c>
      <c r="R124" s="79" t="str">
        <f>Species_List_Final_19Jan2022!I124</f>
        <v>Cyclothone</v>
      </c>
      <c r="S124" s="79" t="str">
        <f>Species_List_Final_19Jan2022!J124</f>
        <v>Genus</v>
      </c>
      <c r="T124" s="79" t="str">
        <f>Species_List_Final_19Jan2022!K124</f>
        <v>NA</v>
      </c>
    </row>
    <row r="125" spans="1:20" x14ac:dyDescent="0.25">
      <c r="A125" s="77" t="s">
        <v>3171</v>
      </c>
      <c r="B125" s="77" t="s">
        <v>3020</v>
      </c>
      <c r="C125" s="77">
        <v>3.5</v>
      </c>
      <c r="D125" s="77">
        <v>0.35</v>
      </c>
      <c r="E125" s="78" t="e">
        <f>VLOOKUP(B125,MSS_Species_List2021_updating!$B$2:$B$556,1,FALSE)</f>
        <v>#N/A</v>
      </c>
      <c r="G125" s="86" t="str">
        <f t="shared" si="3"/>
        <v>Cyttopsis rosea</v>
      </c>
      <c r="H125" s="86" t="str">
        <f t="shared" si="4"/>
        <v>Cyttopsis</v>
      </c>
      <c r="I125" s="86" t="str">
        <f t="shared" si="5"/>
        <v>Cyttopsis rosea</v>
      </c>
      <c r="J125" s="79">
        <f>Species_List_Final_19Jan2022!A125</f>
        <v>127425</v>
      </c>
      <c r="K125" s="79" t="str">
        <f>Species_List_Final_19Jan2022!B125</f>
        <v>Cyttopsis rosea</v>
      </c>
      <c r="L125" s="79" t="str">
        <f>Species_List_Final_19Jan2022!C125</f>
        <v>(Lowe, 1843)</v>
      </c>
      <c r="M125" s="79" t="str">
        <f>Species_List_Final_19Jan2022!D125</f>
        <v>Animalia</v>
      </c>
      <c r="N125" s="79" t="str">
        <f>Species_List_Final_19Jan2022!E125</f>
        <v>Chordata</v>
      </c>
      <c r="O125" s="79" t="str">
        <f>Species_List_Final_19Jan2022!F125</f>
        <v>Actinopteri</v>
      </c>
      <c r="P125" s="79" t="str">
        <f>Species_List_Final_19Jan2022!G125</f>
        <v>Zeiformes</v>
      </c>
      <c r="Q125" s="79" t="str">
        <f>Species_List_Final_19Jan2022!H125</f>
        <v>Parazenidae</v>
      </c>
      <c r="R125" s="79" t="str">
        <f>Species_List_Final_19Jan2022!I125</f>
        <v>Cyttopsis</v>
      </c>
      <c r="S125" s="79" t="str">
        <f>Species_List_Final_19Jan2022!J125</f>
        <v>Species</v>
      </c>
      <c r="T125" s="79" t="str">
        <f>Species_List_Final_19Jan2022!K125</f>
        <v>Rosy dory</v>
      </c>
    </row>
    <row r="126" spans="1:20" x14ac:dyDescent="0.25">
      <c r="A126" s="77" t="s">
        <v>3172</v>
      </c>
      <c r="B126" s="77" t="s">
        <v>3019</v>
      </c>
      <c r="C126" s="77">
        <v>3.5</v>
      </c>
      <c r="D126" s="77">
        <v>0.35</v>
      </c>
      <c r="E126" s="78" t="e">
        <f>VLOOKUP(B126,MSS_Species_List2021_updating!$B$2:$B$556,1,FALSE)</f>
        <v>#N/A</v>
      </c>
      <c r="G126" s="86" t="str">
        <f t="shared" si="3"/>
        <v>Dalatias licha</v>
      </c>
      <c r="H126" s="86" t="str">
        <f t="shared" si="4"/>
        <v>Dalatias</v>
      </c>
      <c r="I126" s="86" t="str">
        <f t="shared" si="5"/>
        <v>Dalatias licha</v>
      </c>
      <c r="J126" s="79">
        <f>Species_List_Final_19Jan2022!A126</f>
        <v>105910</v>
      </c>
      <c r="K126" s="79" t="str">
        <f>Species_List_Final_19Jan2022!B126</f>
        <v>Dalatias licha</v>
      </c>
      <c r="L126" s="79" t="str">
        <f>Species_List_Final_19Jan2022!C126</f>
        <v>(Bonnaterre, 1788)</v>
      </c>
      <c r="M126" s="79" t="str">
        <f>Species_List_Final_19Jan2022!D126</f>
        <v>Animalia</v>
      </c>
      <c r="N126" s="79" t="str">
        <f>Species_List_Final_19Jan2022!E126</f>
        <v>Chordata</v>
      </c>
      <c r="O126" s="79" t="str">
        <f>Species_List_Final_19Jan2022!F126</f>
        <v>Elasmobranchii</v>
      </c>
      <c r="P126" s="79" t="str">
        <f>Species_List_Final_19Jan2022!G126</f>
        <v>Squaliformes</v>
      </c>
      <c r="Q126" s="79" t="str">
        <f>Species_List_Final_19Jan2022!H126</f>
        <v>Dalatiidae</v>
      </c>
      <c r="R126" s="79" t="str">
        <f>Species_List_Final_19Jan2022!I126</f>
        <v>Dalatias</v>
      </c>
      <c r="S126" s="79" t="str">
        <f>Species_List_Final_19Jan2022!J126</f>
        <v>Species</v>
      </c>
      <c r="T126" s="79" t="str">
        <f>Species_List_Final_19Jan2022!K126</f>
        <v>Kitefin shark</v>
      </c>
    </row>
    <row r="127" spans="1:20" x14ac:dyDescent="0.25">
      <c r="A127" s="77" t="s">
        <v>3171</v>
      </c>
      <c r="B127" s="77" t="s">
        <v>3018</v>
      </c>
      <c r="C127" s="77">
        <v>3.5</v>
      </c>
      <c r="D127" s="77">
        <v>0.35</v>
      </c>
      <c r="E127" s="78" t="e">
        <f>VLOOKUP(B127,MSS_Species_List2021_updating!$B$2:$B$556,1,FALSE)</f>
        <v>#N/A</v>
      </c>
      <c r="G127" s="86" t="e">
        <f t="shared" si="3"/>
        <v>#N/A</v>
      </c>
      <c r="H127" s="86" t="e">
        <f t="shared" si="4"/>
        <v>#N/A</v>
      </c>
      <c r="I127" s="86" t="e">
        <f t="shared" si="5"/>
        <v>#N/A</v>
      </c>
      <c r="J127" s="79">
        <f>Species_List_Final_19Jan2022!A127</f>
        <v>126313</v>
      </c>
      <c r="K127" s="79" t="str">
        <f>Species_List_Final_19Jan2022!B127</f>
        <v>Dalophis imberbis</v>
      </c>
      <c r="L127" s="79" t="str">
        <f>Species_List_Final_19Jan2022!C127</f>
        <v>(Delaroche, 1809)</v>
      </c>
      <c r="M127" s="79" t="str">
        <f>Species_List_Final_19Jan2022!D127</f>
        <v>Animalia</v>
      </c>
      <c r="N127" s="79" t="str">
        <f>Species_List_Final_19Jan2022!E127</f>
        <v>Chordata</v>
      </c>
      <c r="O127" s="79" t="str">
        <f>Species_List_Final_19Jan2022!F127</f>
        <v>Actinopteri</v>
      </c>
      <c r="P127" s="79" t="str">
        <f>Species_List_Final_19Jan2022!G127</f>
        <v>Anguilliformes</v>
      </c>
      <c r="Q127" s="79" t="str">
        <f>Species_List_Final_19Jan2022!H127</f>
        <v>Ophichthidae</v>
      </c>
      <c r="R127" s="79" t="str">
        <f>Species_List_Final_19Jan2022!I127</f>
        <v>Dalophis</v>
      </c>
      <c r="S127" s="79" t="str">
        <f>Species_List_Final_19Jan2022!J127</f>
        <v>Species</v>
      </c>
      <c r="T127" s="79" t="str">
        <f>Species_List_Final_19Jan2022!K127</f>
        <v>Armless snake eel</v>
      </c>
    </row>
    <row r="128" spans="1:20" x14ac:dyDescent="0.25">
      <c r="A128" s="77" t="s">
        <v>3171</v>
      </c>
      <c r="B128" s="77" t="s">
        <v>3017</v>
      </c>
      <c r="C128" s="77">
        <v>3.65</v>
      </c>
      <c r="D128" s="77">
        <v>0.56000000000000005</v>
      </c>
      <c r="E128" s="78" t="e">
        <f>VLOOKUP(B128,MSS_Species_List2021_updating!$B$2:$B$556,1,FALSE)</f>
        <v>#N/A</v>
      </c>
      <c r="G128" s="86" t="str">
        <f t="shared" si="3"/>
        <v>Dasyatis pastinaca</v>
      </c>
      <c r="H128" s="86" t="str">
        <f t="shared" si="4"/>
        <v>Dasyatis</v>
      </c>
      <c r="I128" s="86" t="str">
        <f t="shared" si="5"/>
        <v>Dasyatis pastinaca</v>
      </c>
      <c r="J128" s="79">
        <f>Species_List_Final_19Jan2022!A128</f>
        <v>105851</v>
      </c>
      <c r="K128" s="79" t="str">
        <f>Species_List_Final_19Jan2022!B128</f>
        <v>Dasyatis pastinaca</v>
      </c>
      <c r="L128" s="79" t="str">
        <f>Species_List_Final_19Jan2022!C128</f>
        <v>(Linnaeus, 1758)</v>
      </c>
      <c r="M128" s="79" t="str">
        <f>Species_List_Final_19Jan2022!D128</f>
        <v>Animalia</v>
      </c>
      <c r="N128" s="79" t="str">
        <f>Species_List_Final_19Jan2022!E128</f>
        <v>Chordata</v>
      </c>
      <c r="O128" s="79" t="str">
        <f>Species_List_Final_19Jan2022!F128</f>
        <v>Elasmobranchii</v>
      </c>
      <c r="P128" s="79" t="str">
        <f>Species_List_Final_19Jan2022!G128</f>
        <v>Myliobatiformes</v>
      </c>
      <c r="Q128" s="79" t="str">
        <f>Species_List_Final_19Jan2022!H128</f>
        <v>Dasyatidae</v>
      </c>
      <c r="R128" s="79" t="str">
        <f>Species_List_Final_19Jan2022!I128</f>
        <v>Dasyatis</v>
      </c>
      <c r="S128" s="79" t="str">
        <f>Species_List_Final_19Jan2022!J128</f>
        <v>Species</v>
      </c>
      <c r="T128" s="79" t="str">
        <f>Species_List_Final_19Jan2022!K128</f>
        <v>Common stingray</v>
      </c>
    </row>
    <row r="129" spans="1:20" x14ac:dyDescent="0.25">
      <c r="A129" s="77" t="s">
        <v>3172</v>
      </c>
      <c r="B129" s="77" t="s">
        <v>3016</v>
      </c>
      <c r="C129" s="77">
        <v>3.65</v>
      </c>
      <c r="D129" s="77">
        <v>0.56000000000000005</v>
      </c>
      <c r="E129" s="78" t="e">
        <f>VLOOKUP(B129,MSS_Species_List2021_updating!$B$2:$B$556,1,FALSE)</f>
        <v>#N/A</v>
      </c>
      <c r="G129" s="86" t="str">
        <f t="shared" si="3"/>
        <v>Deania calcea</v>
      </c>
      <c r="H129" s="86" t="str">
        <f t="shared" si="4"/>
        <v>Deania</v>
      </c>
      <c r="I129" s="86" t="str">
        <f t="shared" si="5"/>
        <v>Deania calcea</v>
      </c>
      <c r="J129" s="79">
        <f>Species_List_Final_19Jan2022!A129</f>
        <v>105903</v>
      </c>
      <c r="K129" s="79" t="str">
        <f>Species_List_Final_19Jan2022!B129</f>
        <v>Deania calcea</v>
      </c>
      <c r="L129" s="79" t="str">
        <f>Species_List_Final_19Jan2022!C129</f>
        <v>(Lowe, 1839)</v>
      </c>
      <c r="M129" s="79" t="str">
        <f>Species_List_Final_19Jan2022!D129</f>
        <v>Animalia</v>
      </c>
      <c r="N129" s="79" t="str">
        <f>Species_List_Final_19Jan2022!E129</f>
        <v>Chordata</v>
      </c>
      <c r="O129" s="79" t="str">
        <f>Species_List_Final_19Jan2022!F129</f>
        <v>Elasmobranchii</v>
      </c>
      <c r="P129" s="79" t="str">
        <f>Species_List_Final_19Jan2022!G129</f>
        <v>Squaliformes</v>
      </c>
      <c r="Q129" s="79" t="str">
        <f>Species_List_Final_19Jan2022!H129</f>
        <v>Centrophoridae</v>
      </c>
      <c r="R129" s="79" t="str">
        <f>Species_List_Final_19Jan2022!I129</f>
        <v>Deania</v>
      </c>
      <c r="S129" s="79" t="str">
        <f>Species_List_Final_19Jan2022!J129</f>
        <v>Species</v>
      </c>
      <c r="T129" s="79" t="str">
        <f>Species_List_Final_19Jan2022!K129</f>
        <v>Birdbeak dogfish</v>
      </c>
    </row>
    <row r="130" spans="1:20" x14ac:dyDescent="0.25">
      <c r="A130" s="77" t="s">
        <v>3173</v>
      </c>
      <c r="B130" s="77" t="s">
        <v>3015</v>
      </c>
      <c r="C130" s="77">
        <v>4</v>
      </c>
      <c r="D130" s="77">
        <v>0.7</v>
      </c>
      <c r="E130" s="78" t="e">
        <f>VLOOKUP(B130,MSS_Species_List2021_updating!$B$2:$B$556,1,FALSE)</f>
        <v>#N/A</v>
      </c>
      <c r="G130" s="86" t="str">
        <f t="shared" si="3"/>
        <v>Deania profundorum</v>
      </c>
      <c r="H130" s="86" t="str">
        <f t="shared" si="4"/>
        <v>Deania</v>
      </c>
      <c r="I130" s="86" t="str">
        <f t="shared" si="5"/>
        <v>Deania profundorum</v>
      </c>
      <c r="J130" s="79">
        <f>Species_List_Final_19Jan2022!A130</f>
        <v>105905</v>
      </c>
      <c r="K130" s="79" t="str">
        <f>Species_List_Final_19Jan2022!B130</f>
        <v>Deania profundorum</v>
      </c>
      <c r="L130" s="79" t="str">
        <f>Species_List_Final_19Jan2022!C130</f>
        <v>(Smith &amp; Radcliffe, 1912)</v>
      </c>
      <c r="M130" s="79" t="str">
        <f>Species_List_Final_19Jan2022!D130</f>
        <v>Animalia</v>
      </c>
      <c r="N130" s="79" t="str">
        <f>Species_List_Final_19Jan2022!E130</f>
        <v>Chordata</v>
      </c>
      <c r="O130" s="79" t="str">
        <f>Species_List_Final_19Jan2022!F130</f>
        <v>Elasmobranchii</v>
      </c>
      <c r="P130" s="79" t="str">
        <f>Species_List_Final_19Jan2022!G130</f>
        <v>Squaliformes</v>
      </c>
      <c r="Q130" s="79" t="str">
        <f>Species_List_Final_19Jan2022!H130</f>
        <v>Centrophoridae</v>
      </c>
      <c r="R130" s="79" t="str">
        <f>Species_List_Final_19Jan2022!I130</f>
        <v>Deania</v>
      </c>
      <c r="S130" s="79" t="str">
        <f>Species_List_Final_19Jan2022!J130</f>
        <v>Species</v>
      </c>
      <c r="T130" s="79" t="str">
        <f>Species_List_Final_19Jan2022!K130</f>
        <v>Arrowhead dogfish</v>
      </c>
    </row>
    <row r="131" spans="1:20" x14ac:dyDescent="0.25">
      <c r="A131" s="77" t="s">
        <v>202</v>
      </c>
      <c r="B131" s="77" t="s">
        <v>199</v>
      </c>
      <c r="C131" s="77">
        <v>3.2</v>
      </c>
      <c r="D131" s="77">
        <v>0.4</v>
      </c>
      <c r="E131" s="78" t="str">
        <f>VLOOKUP(B131,MSS_Species_List2021_updating!$B$2:$B$556,1,FALSE)</f>
        <v>Bathysolea profundicola</v>
      </c>
      <c r="G131" s="86" t="str">
        <f t="shared" ref="G131:G194" si="6">IF(ISTEXT(I131),I131,H131)</f>
        <v>Deltentosteus quadrimaculatus</v>
      </c>
      <c r="H131" s="86" t="str">
        <f t="shared" ref="H131:H194" si="7">VLOOKUP(R131,$A$2:$C$1135,1,FALSE)</f>
        <v>Deltentosteus</v>
      </c>
      <c r="I131" s="86" t="str">
        <f t="shared" ref="I131:I194" si="8">VLOOKUP(K131,$B$2:$C$1135,1,FALSE)</f>
        <v>Deltentosteus quadrimaculatus</v>
      </c>
      <c r="J131" s="79">
        <f>Species_List_Final_19Jan2022!A131</f>
        <v>126880</v>
      </c>
      <c r="K131" s="79" t="str">
        <f>Species_List_Final_19Jan2022!B131</f>
        <v>Deltentosteus quadrimaculatus</v>
      </c>
      <c r="L131" s="79" t="str">
        <f>Species_List_Final_19Jan2022!C131</f>
        <v>(Valenciennes, 1837)</v>
      </c>
      <c r="M131" s="79" t="str">
        <f>Species_List_Final_19Jan2022!D131</f>
        <v>Animalia</v>
      </c>
      <c r="N131" s="79" t="str">
        <f>Species_List_Final_19Jan2022!E131</f>
        <v>Chordata</v>
      </c>
      <c r="O131" s="79" t="str">
        <f>Species_List_Final_19Jan2022!F131</f>
        <v>Actinopteri</v>
      </c>
      <c r="P131" s="79" t="str">
        <f>Species_List_Final_19Jan2022!G131</f>
        <v>Perciformes</v>
      </c>
      <c r="Q131" s="79" t="str">
        <f>Species_List_Final_19Jan2022!H131</f>
        <v>Gobiidae</v>
      </c>
      <c r="R131" s="79" t="str">
        <f>Species_List_Final_19Jan2022!I131</f>
        <v>Deltentosteus</v>
      </c>
      <c r="S131" s="79" t="str">
        <f>Species_List_Final_19Jan2022!J131</f>
        <v>Species</v>
      </c>
      <c r="T131" s="79" t="str">
        <f>Species_List_Final_19Jan2022!K131</f>
        <v>Four-spotted goby</v>
      </c>
    </row>
    <row r="132" spans="1:20" x14ac:dyDescent="0.25">
      <c r="A132" s="77" t="s">
        <v>3174</v>
      </c>
      <c r="B132" s="77" t="s">
        <v>3014</v>
      </c>
      <c r="C132" s="77">
        <v>4</v>
      </c>
      <c r="D132" s="77">
        <v>0.64</v>
      </c>
      <c r="E132" s="78" t="e">
        <f>VLOOKUP(B132,MSS_Species_List2021_updating!$B$2:$B$556,1,FALSE)</f>
        <v>#N/A</v>
      </c>
      <c r="G132" s="86" t="str">
        <f t="shared" si="6"/>
        <v>Dentex canariensis</v>
      </c>
      <c r="H132" s="86" t="str">
        <f t="shared" si="7"/>
        <v>Dentex</v>
      </c>
      <c r="I132" s="86" t="str">
        <f t="shared" si="8"/>
        <v>Dentex canariensis</v>
      </c>
      <c r="J132" s="79">
        <f>Species_List_Final_19Jan2022!A132</f>
        <v>273960</v>
      </c>
      <c r="K132" s="79" t="str">
        <f>Species_List_Final_19Jan2022!B132</f>
        <v>Dentex canariensis</v>
      </c>
      <c r="L132" s="79" t="str">
        <f>Species_List_Final_19Jan2022!C132</f>
        <v>Steindachner, 1881</v>
      </c>
      <c r="M132" s="79" t="str">
        <f>Species_List_Final_19Jan2022!D132</f>
        <v>Animalia</v>
      </c>
      <c r="N132" s="79" t="str">
        <f>Species_List_Final_19Jan2022!E132</f>
        <v>Chordata</v>
      </c>
      <c r="O132" s="79" t="str">
        <f>Species_List_Final_19Jan2022!F132</f>
        <v>Actinopteri</v>
      </c>
      <c r="P132" s="79" t="str">
        <f>Species_List_Final_19Jan2022!G132</f>
        <v>Perciformes</v>
      </c>
      <c r="Q132" s="79" t="str">
        <f>Species_List_Final_19Jan2022!H132</f>
        <v>Sparidae</v>
      </c>
      <c r="R132" s="79" t="str">
        <f>Species_List_Final_19Jan2022!I132</f>
        <v>Dentex</v>
      </c>
      <c r="S132" s="79" t="str">
        <f>Species_List_Final_19Jan2022!J132</f>
        <v>Species</v>
      </c>
      <c r="T132" s="79" t="str">
        <f>Species_List_Final_19Jan2022!K132</f>
        <v>Canary dentex</v>
      </c>
    </row>
    <row r="133" spans="1:20" x14ac:dyDescent="0.25">
      <c r="A133" s="77" t="s">
        <v>215</v>
      </c>
      <c r="B133" s="77" t="s">
        <v>211</v>
      </c>
      <c r="C133" s="77">
        <v>4.2</v>
      </c>
      <c r="D133" s="77">
        <v>0.7</v>
      </c>
      <c r="E133" s="78" t="str">
        <f>VLOOKUP(B133,MSS_Species_List2021_updating!$B$2:$B$556,1,FALSE)</f>
        <v>Belone belone</v>
      </c>
      <c r="G133" s="86" t="str">
        <f t="shared" si="6"/>
        <v>Dentex dentex</v>
      </c>
      <c r="H133" s="86" t="str">
        <f t="shared" si="7"/>
        <v>Dentex</v>
      </c>
      <c r="I133" s="86" t="str">
        <f t="shared" si="8"/>
        <v>Dentex dentex</v>
      </c>
      <c r="J133" s="79">
        <f>Species_List_Final_19Jan2022!A133</f>
        <v>273962</v>
      </c>
      <c r="K133" s="79" t="str">
        <f>Species_List_Final_19Jan2022!B133</f>
        <v>Dentex dentex</v>
      </c>
      <c r="L133" s="79" t="str">
        <f>Species_List_Final_19Jan2022!C133</f>
        <v>(Linnaeus, 1758)</v>
      </c>
      <c r="M133" s="79" t="str">
        <f>Species_List_Final_19Jan2022!D133</f>
        <v>Animalia</v>
      </c>
      <c r="N133" s="79" t="str">
        <f>Species_List_Final_19Jan2022!E133</f>
        <v>Chordata</v>
      </c>
      <c r="O133" s="79" t="str">
        <f>Species_List_Final_19Jan2022!F133</f>
        <v>Actinopteri</v>
      </c>
      <c r="P133" s="79" t="str">
        <f>Species_List_Final_19Jan2022!G133</f>
        <v>Perciformes</v>
      </c>
      <c r="Q133" s="79" t="str">
        <f>Species_List_Final_19Jan2022!H133</f>
        <v>Sparidae</v>
      </c>
      <c r="R133" s="79" t="str">
        <f>Species_List_Final_19Jan2022!I133</f>
        <v>Dentex</v>
      </c>
      <c r="S133" s="79" t="str">
        <f>Species_List_Final_19Jan2022!J133</f>
        <v>Species</v>
      </c>
      <c r="T133" s="79" t="str">
        <f>Species_List_Final_19Jan2022!K133</f>
        <v>Common dentex</v>
      </c>
    </row>
    <row r="134" spans="1:20" x14ac:dyDescent="0.25">
      <c r="A134" s="77" t="s">
        <v>215</v>
      </c>
      <c r="B134" s="77" t="s">
        <v>3013</v>
      </c>
      <c r="C134" s="77">
        <v>4.2</v>
      </c>
      <c r="D134" s="77">
        <v>0.4</v>
      </c>
      <c r="E134" s="78" t="e">
        <f>VLOOKUP(B134,MSS_Species_List2021_updating!$B$2:$B$556,1,FALSE)</f>
        <v>#N/A</v>
      </c>
      <c r="G134" s="86" t="str">
        <f t="shared" si="6"/>
        <v>Dentex gibbosus</v>
      </c>
      <c r="H134" s="86" t="str">
        <f t="shared" si="7"/>
        <v>Dentex</v>
      </c>
      <c r="I134" s="86" t="str">
        <f t="shared" si="8"/>
        <v>Dentex gibbosus</v>
      </c>
      <c r="J134" s="79">
        <f>Species_List_Final_19Jan2022!A134</f>
        <v>273964</v>
      </c>
      <c r="K134" s="79" t="str">
        <f>Species_List_Final_19Jan2022!B134</f>
        <v>Dentex gibbosus</v>
      </c>
      <c r="L134" s="79" t="str">
        <f>Species_List_Final_19Jan2022!C134</f>
        <v>(Rafinesque, 1810)</v>
      </c>
      <c r="M134" s="79" t="str">
        <f>Species_List_Final_19Jan2022!D134</f>
        <v>Animalia</v>
      </c>
      <c r="N134" s="79" t="str">
        <f>Species_List_Final_19Jan2022!E134</f>
        <v>Chordata</v>
      </c>
      <c r="O134" s="79" t="str">
        <f>Species_List_Final_19Jan2022!F134</f>
        <v>Actinopteri</v>
      </c>
      <c r="P134" s="79" t="str">
        <f>Species_List_Final_19Jan2022!G134</f>
        <v>Perciformes</v>
      </c>
      <c r="Q134" s="79" t="str">
        <f>Species_List_Final_19Jan2022!H134</f>
        <v>Sparidae</v>
      </c>
      <c r="R134" s="79" t="str">
        <f>Species_List_Final_19Jan2022!I134</f>
        <v>Dentex</v>
      </c>
      <c r="S134" s="79" t="str">
        <f>Species_List_Final_19Jan2022!J134</f>
        <v>Species</v>
      </c>
      <c r="T134" s="79" t="str">
        <f>Species_List_Final_19Jan2022!K134</f>
        <v>Pink dentex</v>
      </c>
    </row>
    <row r="135" spans="1:20" x14ac:dyDescent="0.25">
      <c r="A135" s="77" t="s">
        <v>232</v>
      </c>
      <c r="B135" s="77" t="s">
        <v>232</v>
      </c>
      <c r="C135" s="77">
        <v>4.1500000000000004</v>
      </c>
      <c r="D135" s="77">
        <v>0.2</v>
      </c>
      <c r="E135" s="78" t="e">
        <f>VLOOKUP(B135,MSS_Species_List2021_updating!$B$2:$B$556,1,FALSE)</f>
        <v>#N/A</v>
      </c>
      <c r="G135" s="86" t="str">
        <f t="shared" si="6"/>
        <v>Dentex macrophthalmus</v>
      </c>
      <c r="H135" s="86" t="str">
        <f t="shared" si="7"/>
        <v>Dentex</v>
      </c>
      <c r="I135" s="86" t="str">
        <f t="shared" si="8"/>
        <v>Dentex macrophthalmus</v>
      </c>
      <c r="J135" s="79">
        <f>Species_List_Final_19Jan2022!A135</f>
        <v>273965</v>
      </c>
      <c r="K135" s="79" t="str">
        <f>Species_List_Final_19Jan2022!B135</f>
        <v>Dentex macrophthalmus</v>
      </c>
      <c r="L135" s="79" t="str">
        <f>Species_List_Final_19Jan2022!C135</f>
        <v>(Bloch, 1791)</v>
      </c>
      <c r="M135" s="79" t="str">
        <f>Species_List_Final_19Jan2022!D135</f>
        <v>Animalia</v>
      </c>
      <c r="N135" s="79" t="str">
        <f>Species_List_Final_19Jan2022!E135</f>
        <v>Chordata</v>
      </c>
      <c r="O135" s="79" t="str">
        <f>Species_List_Final_19Jan2022!F135</f>
        <v>Actinopteri</v>
      </c>
      <c r="P135" s="79" t="str">
        <f>Species_List_Final_19Jan2022!G135</f>
        <v>Perciformes</v>
      </c>
      <c r="Q135" s="79" t="str">
        <f>Species_List_Final_19Jan2022!H135</f>
        <v>Sparidae</v>
      </c>
      <c r="R135" s="79" t="str">
        <f>Species_List_Final_19Jan2022!I135</f>
        <v>Dentex</v>
      </c>
      <c r="S135" s="79" t="str">
        <f>Species_List_Final_19Jan2022!J135</f>
        <v>Species</v>
      </c>
      <c r="T135" s="79" t="str">
        <f>Species_List_Final_19Jan2022!K135</f>
        <v>Large-eye dentex</v>
      </c>
    </row>
    <row r="136" spans="1:20" x14ac:dyDescent="0.25">
      <c r="A136" s="77" t="s">
        <v>233</v>
      </c>
      <c r="B136" s="77" t="s">
        <v>230</v>
      </c>
      <c r="C136" s="77">
        <v>4</v>
      </c>
      <c r="D136" s="77">
        <v>0.08</v>
      </c>
      <c r="E136" s="78" t="str">
        <f>VLOOKUP(B136,MSS_Species_List2021_updating!$B$2:$B$556,1,FALSE)</f>
        <v>Beryx decadactylus</v>
      </c>
      <c r="G136" s="86" t="str">
        <f t="shared" si="6"/>
        <v>Dentex maroccanus</v>
      </c>
      <c r="H136" s="86" t="str">
        <f t="shared" si="7"/>
        <v>Dentex</v>
      </c>
      <c r="I136" s="86" t="str">
        <f t="shared" si="8"/>
        <v>Dentex maroccanus</v>
      </c>
      <c r="J136" s="79">
        <f>Species_List_Final_19Jan2022!A136</f>
        <v>273966</v>
      </c>
      <c r="K136" s="79" t="str">
        <f>Species_List_Final_19Jan2022!B136</f>
        <v>Dentex maroccanus</v>
      </c>
      <c r="L136" s="79" t="str">
        <f>Species_List_Final_19Jan2022!C136</f>
        <v>Valenciennes, 1830</v>
      </c>
      <c r="M136" s="79" t="str">
        <f>Species_List_Final_19Jan2022!D136</f>
        <v>Animalia</v>
      </c>
      <c r="N136" s="79" t="str">
        <f>Species_List_Final_19Jan2022!E136</f>
        <v>Chordata</v>
      </c>
      <c r="O136" s="79" t="str">
        <f>Species_List_Final_19Jan2022!F136</f>
        <v>Actinopteri</v>
      </c>
      <c r="P136" s="79" t="str">
        <f>Species_List_Final_19Jan2022!G136</f>
        <v>Perciformes</v>
      </c>
      <c r="Q136" s="79" t="str">
        <f>Species_List_Final_19Jan2022!H136</f>
        <v>Sparidae</v>
      </c>
      <c r="R136" s="79" t="str">
        <f>Species_List_Final_19Jan2022!I136</f>
        <v>Dentex</v>
      </c>
      <c r="S136" s="79" t="str">
        <f>Species_List_Final_19Jan2022!J136</f>
        <v>Species</v>
      </c>
      <c r="T136" s="79" t="str">
        <f>Species_List_Final_19Jan2022!K136</f>
        <v>Morocco dentex</v>
      </c>
    </row>
    <row r="137" spans="1:20" x14ac:dyDescent="0.25">
      <c r="A137" s="77" t="s">
        <v>233</v>
      </c>
      <c r="B137" s="77" t="s">
        <v>235</v>
      </c>
      <c r="C137" s="77">
        <v>4.3</v>
      </c>
      <c r="D137" s="77">
        <v>0.2</v>
      </c>
      <c r="E137" s="78" t="str">
        <f>VLOOKUP(B137,MSS_Species_List2021_updating!$B$2:$B$556,1,FALSE)</f>
        <v>Beryx splendens</v>
      </c>
      <c r="G137" s="86" t="e">
        <f t="shared" si="6"/>
        <v>#N/A</v>
      </c>
      <c r="H137" s="86" t="e">
        <f t="shared" si="7"/>
        <v>#N/A</v>
      </c>
      <c r="I137" s="86" t="e">
        <f t="shared" si="8"/>
        <v>#N/A</v>
      </c>
      <c r="J137" s="79">
        <f>Species_List_Final_19Jan2022!A137</f>
        <v>125819</v>
      </c>
      <c r="K137" s="79" t="str">
        <f>Species_List_Final_19Jan2022!B137</f>
        <v>Diaphus</v>
      </c>
      <c r="L137" s="79" t="str">
        <f>Species_List_Final_19Jan2022!C137</f>
        <v>Eigenmann &amp; Eigenmann, 1890</v>
      </c>
      <c r="M137" s="79" t="str">
        <f>Species_List_Final_19Jan2022!D137</f>
        <v>Animalia</v>
      </c>
      <c r="N137" s="79" t="str">
        <f>Species_List_Final_19Jan2022!E137</f>
        <v>Chordata</v>
      </c>
      <c r="O137" s="79" t="str">
        <f>Species_List_Final_19Jan2022!F137</f>
        <v>Actinopteri</v>
      </c>
      <c r="P137" s="79" t="str">
        <f>Species_List_Final_19Jan2022!G137</f>
        <v>Myctophiformes</v>
      </c>
      <c r="Q137" s="79" t="str">
        <f>Species_List_Final_19Jan2022!H137</f>
        <v>Myctophidae</v>
      </c>
      <c r="R137" s="79" t="str">
        <f>Species_List_Final_19Jan2022!I137</f>
        <v>Diaphus</v>
      </c>
      <c r="S137" s="79" t="str">
        <f>Species_List_Final_19Jan2022!J137</f>
        <v>Genus</v>
      </c>
      <c r="T137" s="79" t="str">
        <f>Species_List_Final_19Jan2022!K137</f>
        <v>NA</v>
      </c>
    </row>
    <row r="138" spans="1:20" x14ac:dyDescent="0.25">
      <c r="A138" s="77" t="s">
        <v>233</v>
      </c>
      <c r="B138" s="77" t="s">
        <v>3012</v>
      </c>
      <c r="C138" s="77">
        <v>4.1500000000000004</v>
      </c>
      <c r="D138" s="77">
        <v>0.2</v>
      </c>
      <c r="E138" s="78" t="e">
        <f>VLOOKUP(B138,MSS_Species_List2021_updating!$B$2:$B$556,1,FALSE)</f>
        <v>#N/A</v>
      </c>
      <c r="G138" s="86" t="e">
        <f t="shared" si="6"/>
        <v>#N/A</v>
      </c>
      <c r="H138" s="86" t="e">
        <f t="shared" si="7"/>
        <v>#N/A</v>
      </c>
      <c r="I138" s="86" t="e">
        <f t="shared" si="8"/>
        <v>#N/A</v>
      </c>
      <c r="J138" s="79">
        <f>Species_List_Final_19Jan2022!A138</f>
        <v>126587</v>
      </c>
      <c r="K138" s="79" t="str">
        <f>Species_List_Final_19Jan2022!B138</f>
        <v>Diaphus adenomus</v>
      </c>
      <c r="L138" s="79" t="str">
        <f>Species_List_Final_19Jan2022!C138</f>
        <v>Gilbert, 1905</v>
      </c>
      <c r="M138" s="79" t="str">
        <f>Species_List_Final_19Jan2022!D138</f>
        <v>Animalia</v>
      </c>
      <c r="N138" s="79" t="str">
        <f>Species_List_Final_19Jan2022!E138</f>
        <v>Chordata</v>
      </c>
      <c r="O138" s="79" t="str">
        <f>Species_List_Final_19Jan2022!F138</f>
        <v>Actinopteri</v>
      </c>
      <c r="P138" s="79" t="str">
        <f>Species_List_Final_19Jan2022!G138</f>
        <v>Myctophiformes</v>
      </c>
      <c r="Q138" s="79" t="str">
        <f>Species_List_Final_19Jan2022!H138</f>
        <v>Myctophidae</v>
      </c>
      <c r="R138" s="79" t="str">
        <f>Species_List_Final_19Jan2022!I138</f>
        <v>Diaphus</v>
      </c>
      <c r="S138" s="79" t="str">
        <f>Species_List_Final_19Jan2022!J138</f>
        <v>Species</v>
      </c>
      <c r="T138" s="79" t="str">
        <f>Species_List_Final_19Jan2022!K138</f>
        <v>Gilbert's large lantern fish</v>
      </c>
    </row>
    <row r="139" spans="1:20" x14ac:dyDescent="0.25">
      <c r="A139" s="77" t="s">
        <v>3011</v>
      </c>
      <c r="B139" s="77" t="s">
        <v>3011</v>
      </c>
      <c r="C139" s="77">
        <v>2.1</v>
      </c>
      <c r="D139" s="77">
        <v>0.35</v>
      </c>
      <c r="E139" s="78" t="e">
        <f>VLOOKUP(B139,MSS_Species_List2021_updating!$B$2:$B$556,1,FALSE)</f>
        <v>#N/A</v>
      </c>
      <c r="G139" s="86" t="e">
        <f t="shared" si="6"/>
        <v>#N/A</v>
      </c>
      <c r="H139" s="86" t="e">
        <f t="shared" si="7"/>
        <v>#N/A</v>
      </c>
      <c r="I139" s="86" t="e">
        <f t="shared" si="8"/>
        <v>#N/A</v>
      </c>
      <c r="J139" s="79">
        <f>Species_List_Final_19Jan2022!A139</f>
        <v>126590</v>
      </c>
      <c r="K139" s="79" t="str">
        <f>Species_List_Final_19Jan2022!B139</f>
        <v>Diaphus dumerilii</v>
      </c>
      <c r="L139" s="79" t="str">
        <f>Species_List_Final_19Jan2022!C139</f>
        <v>(Bleeker, 1856)</v>
      </c>
      <c r="M139" s="79" t="str">
        <f>Species_List_Final_19Jan2022!D139</f>
        <v>Animalia</v>
      </c>
      <c r="N139" s="79" t="str">
        <f>Species_List_Final_19Jan2022!E139</f>
        <v>Chordata</v>
      </c>
      <c r="O139" s="79" t="str">
        <f>Species_List_Final_19Jan2022!F139</f>
        <v>Actinopteri</v>
      </c>
      <c r="P139" s="79" t="str">
        <f>Species_List_Final_19Jan2022!G139</f>
        <v>Myctophiformes</v>
      </c>
      <c r="Q139" s="79" t="str">
        <f>Species_List_Final_19Jan2022!H139</f>
        <v>Myctophidae</v>
      </c>
      <c r="R139" s="79" t="str">
        <f>Species_List_Final_19Jan2022!I139</f>
        <v>Diaphus</v>
      </c>
      <c r="S139" s="79" t="str">
        <f>Species_List_Final_19Jan2022!J139</f>
        <v>Species</v>
      </c>
      <c r="T139" s="79" t="str">
        <f>Species_List_Final_19Jan2022!K139</f>
        <v>Lanternfish</v>
      </c>
    </row>
    <row r="140" spans="1:20" x14ac:dyDescent="0.25">
      <c r="A140" s="77" t="s">
        <v>238</v>
      </c>
      <c r="B140" s="77" t="s">
        <v>238</v>
      </c>
      <c r="C140" s="77">
        <v>3.5</v>
      </c>
      <c r="D140" s="77">
        <v>0.43</v>
      </c>
      <c r="E140" s="78" t="str">
        <f>VLOOKUP(B140,MSS_Species_List2021_updating!$B$2:$B$556,1,FALSE)</f>
        <v>Blenniidae</v>
      </c>
      <c r="G140" s="86" t="e">
        <f t="shared" si="6"/>
        <v>#N/A</v>
      </c>
      <c r="H140" s="86" t="e">
        <f t="shared" si="7"/>
        <v>#N/A</v>
      </c>
      <c r="I140" s="86" t="e">
        <f t="shared" si="8"/>
        <v>#N/A</v>
      </c>
      <c r="J140" s="79">
        <f>Species_List_Final_19Jan2022!A140</f>
        <v>126592</v>
      </c>
      <c r="K140" s="79" t="str">
        <f>Species_List_Final_19Jan2022!B140</f>
        <v>Diaphus holti</v>
      </c>
      <c r="L140" s="79" t="str">
        <f>Species_List_Final_19Jan2022!C140</f>
        <v>Tåning, 1918</v>
      </c>
      <c r="M140" s="79" t="str">
        <f>Species_List_Final_19Jan2022!D140</f>
        <v>Animalia</v>
      </c>
      <c r="N140" s="79" t="str">
        <f>Species_List_Final_19Jan2022!E140</f>
        <v>Chordata</v>
      </c>
      <c r="O140" s="79" t="str">
        <f>Species_List_Final_19Jan2022!F140</f>
        <v>Actinopteri</v>
      </c>
      <c r="P140" s="79" t="str">
        <f>Species_List_Final_19Jan2022!G140</f>
        <v>Myctophiformes</v>
      </c>
      <c r="Q140" s="79" t="str">
        <f>Species_List_Final_19Jan2022!H140</f>
        <v>Myctophidae</v>
      </c>
      <c r="R140" s="79" t="str">
        <f>Species_List_Final_19Jan2022!I140</f>
        <v>Diaphus</v>
      </c>
      <c r="S140" s="79" t="str">
        <f>Species_List_Final_19Jan2022!J140</f>
        <v>Species</v>
      </c>
      <c r="T140" s="79" t="str">
        <f>Species_List_Final_19Jan2022!K140</f>
        <v>Small lantern fish</v>
      </c>
    </row>
    <row r="141" spans="1:20" x14ac:dyDescent="0.25">
      <c r="A141" s="77" t="s">
        <v>240</v>
      </c>
      <c r="B141" s="77" t="s">
        <v>239</v>
      </c>
      <c r="C141" s="77">
        <v>3.5</v>
      </c>
      <c r="D141" s="77">
        <v>0.43</v>
      </c>
      <c r="E141" s="78" t="str">
        <f>VLOOKUP(B141,MSS_Species_List2021_updating!$B$2:$B$556,1,FALSE)</f>
        <v>Blennius ocellaris</v>
      </c>
      <c r="G141" s="86" t="e">
        <f t="shared" si="6"/>
        <v>#N/A</v>
      </c>
      <c r="H141" s="86" t="e">
        <f t="shared" si="7"/>
        <v>#N/A</v>
      </c>
      <c r="I141" s="86" t="e">
        <f t="shared" si="8"/>
        <v>#N/A</v>
      </c>
      <c r="J141" s="79">
        <f>Species_List_Final_19Jan2022!A141</f>
        <v>126596</v>
      </c>
      <c r="K141" s="79" t="str">
        <f>Species_List_Final_19Jan2022!B141</f>
        <v>Diaphus rafinesquii</v>
      </c>
      <c r="L141" s="79" t="str">
        <f>Species_List_Final_19Jan2022!C141</f>
        <v>(Cocco, 1838)</v>
      </c>
      <c r="M141" s="79" t="str">
        <f>Species_List_Final_19Jan2022!D141</f>
        <v>Animalia</v>
      </c>
      <c r="N141" s="79" t="str">
        <f>Species_List_Final_19Jan2022!E141</f>
        <v>Chordata</v>
      </c>
      <c r="O141" s="79" t="str">
        <f>Species_List_Final_19Jan2022!F141</f>
        <v>Actinopteri</v>
      </c>
      <c r="P141" s="79" t="str">
        <f>Species_List_Final_19Jan2022!G141</f>
        <v>Myctophiformes</v>
      </c>
      <c r="Q141" s="79" t="str">
        <f>Species_List_Final_19Jan2022!H141</f>
        <v>Myctophidae</v>
      </c>
      <c r="R141" s="79" t="str">
        <f>Species_List_Final_19Jan2022!I141</f>
        <v>Diaphus</v>
      </c>
      <c r="S141" s="79" t="str">
        <f>Species_List_Final_19Jan2022!J141</f>
        <v>Species</v>
      </c>
      <c r="T141" s="79" t="str">
        <f>Species_List_Final_19Jan2022!K141</f>
        <v>White-spotted lantern fish</v>
      </c>
    </row>
    <row r="142" spans="1:20" x14ac:dyDescent="0.25">
      <c r="A142" s="77" t="s">
        <v>3175</v>
      </c>
      <c r="B142" s="77" t="s">
        <v>3010</v>
      </c>
      <c r="C142" s="77">
        <v>3.23</v>
      </c>
      <c r="D142" s="77">
        <v>0.45</v>
      </c>
      <c r="E142" s="78" t="e">
        <f>VLOOKUP(B142,MSS_Species_List2021_updating!$B$2:$B$556,1,FALSE)</f>
        <v>#N/A</v>
      </c>
      <c r="G142" s="86" t="str">
        <f t="shared" si="6"/>
        <v>Dicentrarchus</v>
      </c>
      <c r="H142" s="86" t="str">
        <f t="shared" si="7"/>
        <v>Dicentrarchus</v>
      </c>
      <c r="I142" s="86" t="e">
        <f t="shared" si="8"/>
        <v>#N/A</v>
      </c>
      <c r="J142" s="79">
        <f>Species_List_Final_19Jan2022!A142</f>
        <v>126029</v>
      </c>
      <c r="K142" s="79" t="str">
        <f>Species_List_Final_19Jan2022!B142</f>
        <v>Dicentrarchus</v>
      </c>
      <c r="L142" s="79" t="str">
        <f>Species_List_Final_19Jan2022!C142</f>
        <v>Gill, 1860</v>
      </c>
      <c r="M142" s="79" t="str">
        <f>Species_List_Final_19Jan2022!D142</f>
        <v>Animalia</v>
      </c>
      <c r="N142" s="79" t="str">
        <f>Species_List_Final_19Jan2022!E142</f>
        <v>Chordata</v>
      </c>
      <c r="O142" s="79" t="str">
        <f>Species_List_Final_19Jan2022!F142</f>
        <v>Actinopteri</v>
      </c>
      <c r="P142" s="79" t="str">
        <f>Species_List_Final_19Jan2022!G142</f>
        <v>Perciformes</v>
      </c>
      <c r="Q142" s="79" t="str">
        <f>Species_List_Final_19Jan2022!H142</f>
        <v>Moronidae</v>
      </c>
      <c r="R142" s="79" t="str">
        <f>Species_List_Final_19Jan2022!I142</f>
        <v>Dicentrarchus</v>
      </c>
      <c r="S142" s="79" t="str">
        <f>Species_List_Final_19Jan2022!J142</f>
        <v>Genus</v>
      </c>
      <c r="T142" s="79" t="str">
        <f>Species_List_Final_19Jan2022!K142</f>
        <v>NA</v>
      </c>
    </row>
    <row r="143" spans="1:20" x14ac:dyDescent="0.25">
      <c r="A143" s="77" t="s">
        <v>3176</v>
      </c>
      <c r="B143" s="77" t="s">
        <v>3009</v>
      </c>
      <c r="C143" s="77">
        <v>2.29</v>
      </c>
      <c r="D143" s="77">
        <v>0.35</v>
      </c>
      <c r="E143" s="78" t="e">
        <f>VLOOKUP(B143,MSS_Species_List2021_updating!$B$2:$B$556,1,FALSE)</f>
        <v>#N/A</v>
      </c>
      <c r="G143" s="86" t="str">
        <f t="shared" si="6"/>
        <v>Dicentrarchus labrax</v>
      </c>
      <c r="H143" s="86" t="str">
        <f t="shared" si="7"/>
        <v>Dicentrarchus</v>
      </c>
      <c r="I143" s="86" t="str">
        <f t="shared" si="8"/>
        <v>Dicentrarchus labrax</v>
      </c>
      <c r="J143" s="79">
        <f>Species_List_Final_19Jan2022!A143</f>
        <v>126975</v>
      </c>
      <c r="K143" s="79" t="str">
        <f>Species_List_Final_19Jan2022!B143</f>
        <v>Dicentrarchus labrax</v>
      </c>
      <c r="L143" s="79" t="str">
        <f>Species_List_Final_19Jan2022!C143</f>
        <v>(Linnaeus, 1758)</v>
      </c>
      <c r="M143" s="79" t="str">
        <f>Species_List_Final_19Jan2022!D143</f>
        <v>Animalia</v>
      </c>
      <c r="N143" s="79" t="str">
        <f>Species_List_Final_19Jan2022!E143</f>
        <v>Chordata</v>
      </c>
      <c r="O143" s="79" t="str">
        <f>Species_List_Final_19Jan2022!F143</f>
        <v>Actinopteri</v>
      </c>
      <c r="P143" s="79" t="str">
        <f>Species_List_Final_19Jan2022!G143</f>
        <v>Perciformes</v>
      </c>
      <c r="Q143" s="79" t="str">
        <f>Species_List_Final_19Jan2022!H143</f>
        <v>Moronidae</v>
      </c>
      <c r="R143" s="79" t="str">
        <f>Species_List_Final_19Jan2022!I143</f>
        <v>Dicentrarchus</v>
      </c>
      <c r="S143" s="79" t="str">
        <f>Species_List_Final_19Jan2022!J143</f>
        <v>Species</v>
      </c>
      <c r="T143" s="79" t="str">
        <f>Species_List_Final_19Jan2022!K143</f>
        <v>Bass</v>
      </c>
    </row>
    <row r="144" spans="1:20" x14ac:dyDescent="0.25">
      <c r="A144" s="77" t="s">
        <v>249</v>
      </c>
      <c r="B144" s="77" t="s">
        <v>247</v>
      </c>
      <c r="C144" s="77">
        <v>4</v>
      </c>
      <c r="D144" s="77">
        <v>0.18</v>
      </c>
      <c r="E144" s="78" t="str">
        <f>VLOOKUP(B144,MSS_Species_List2021_updating!$B$2:$B$556,1,FALSE)</f>
        <v>Boops boops</v>
      </c>
      <c r="G144" s="86" t="str">
        <f t="shared" si="6"/>
        <v>Dicentrarchus punctatus</v>
      </c>
      <c r="H144" s="86" t="str">
        <f t="shared" si="7"/>
        <v>Dicentrarchus</v>
      </c>
      <c r="I144" s="86" t="str">
        <f t="shared" si="8"/>
        <v>Dicentrarchus punctatus</v>
      </c>
      <c r="J144" s="79">
        <f>Species_List_Final_19Jan2022!A144</f>
        <v>126976</v>
      </c>
      <c r="K144" s="79" t="str">
        <f>Species_List_Final_19Jan2022!B144</f>
        <v>Dicentrarchus punctatus</v>
      </c>
      <c r="L144" s="79" t="str">
        <f>Species_List_Final_19Jan2022!C144</f>
        <v>(Bloch, 1792)</v>
      </c>
      <c r="M144" s="79" t="str">
        <f>Species_List_Final_19Jan2022!D144</f>
        <v>Animalia</v>
      </c>
      <c r="N144" s="79" t="str">
        <f>Species_List_Final_19Jan2022!E144</f>
        <v>Chordata</v>
      </c>
      <c r="O144" s="79" t="str">
        <f>Species_List_Final_19Jan2022!F144</f>
        <v>Actinopteri</v>
      </c>
      <c r="P144" s="79" t="str">
        <f>Species_List_Final_19Jan2022!G144</f>
        <v>Perciformes</v>
      </c>
      <c r="Q144" s="79" t="str">
        <f>Species_List_Final_19Jan2022!H144</f>
        <v>Moronidae</v>
      </c>
      <c r="R144" s="79" t="str">
        <f>Species_List_Final_19Jan2022!I144</f>
        <v>Dicentrarchus</v>
      </c>
      <c r="S144" s="79" t="str">
        <f>Species_List_Final_19Jan2022!J144</f>
        <v>Species</v>
      </c>
      <c r="T144" s="79" t="str">
        <f>Species_List_Final_19Jan2022!K144</f>
        <v>Spotted seabass</v>
      </c>
    </row>
    <row r="145" spans="1:20" x14ac:dyDescent="0.25">
      <c r="A145" s="77" t="s">
        <v>164</v>
      </c>
      <c r="B145" s="77" t="s">
        <v>164</v>
      </c>
      <c r="C145" s="77">
        <v>3.7</v>
      </c>
      <c r="D145" s="77">
        <v>0.6</v>
      </c>
      <c r="E145" s="78" t="str">
        <f>VLOOKUP(B145,MSS_Species_List2021_updating!$B$2:$B$556,1,FALSE)</f>
        <v>Bothidae</v>
      </c>
      <c r="G145" s="86" t="str">
        <f t="shared" si="6"/>
        <v>Dicologlossa cuneata</v>
      </c>
      <c r="H145" s="86" t="str">
        <f t="shared" si="7"/>
        <v>Dicologlossa</v>
      </c>
      <c r="I145" s="86" t="str">
        <f t="shared" si="8"/>
        <v>Dicologlossa cuneata</v>
      </c>
      <c r="J145" s="79">
        <f>Species_List_Final_19Jan2022!A145</f>
        <v>127154</v>
      </c>
      <c r="K145" s="79" t="str">
        <f>Species_List_Final_19Jan2022!B145</f>
        <v>Dicologlossa cuneata</v>
      </c>
      <c r="L145" s="79" t="str">
        <f>Species_List_Final_19Jan2022!C145</f>
        <v>(Moreau, 1881)</v>
      </c>
      <c r="M145" s="79" t="str">
        <f>Species_List_Final_19Jan2022!D145</f>
        <v>Animalia</v>
      </c>
      <c r="N145" s="79" t="str">
        <f>Species_List_Final_19Jan2022!E145</f>
        <v>Chordata</v>
      </c>
      <c r="O145" s="79" t="str">
        <f>Species_List_Final_19Jan2022!F145</f>
        <v>Actinopteri</v>
      </c>
      <c r="P145" s="79" t="str">
        <f>Species_List_Final_19Jan2022!G145</f>
        <v>Pleuronectiformes</v>
      </c>
      <c r="Q145" s="79" t="str">
        <f>Species_List_Final_19Jan2022!H145</f>
        <v>Soleidae</v>
      </c>
      <c r="R145" s="79" t="str">
        <f>Species_List_Final_19Jan2022!I145</f>
        <v>Dicologlossa</v>
      </c>
      <c r="S145" s="79" t="str">
        <f>Species_List_Final_19Jan2022!J145</f>
        <v>Species</v>
      </c>
      <c r="T145" s="79" t="str">
        <f>Species_List_Final_19Jan2022!K145</f>
        <v>Wedge sole</v>
      </c>
    </row>
    <row r="146" spans="1:20" x14ac:dyDescent="0.25">
      <c r="A146" s="77" t="s">
        <v>259</v>
      </c>
      <c r="B146" s="77" t="s">
        <v>257</v>
      </c>
      <c r="C146" s="77">
        <v>3.4</v>
      </c>
      <c r="D146" s="77">
        <v>0.4</v>
      </c>
      <c r="E146" s="78" t="str">
        <f>VLOOKUP(B146,MSS_Species_List2021_updating!$B$2:$B$556,1,FALSE)</f>
        <v>Bothus podas</v>
      </c>
      <c r="G146" s="86" t="str">
        <f t="shared" si="6"/>
        <v>Dicologlossa</v>
      </c>
      <c r="H146" s="86" t="str">
        <f t="shared" si="7"/>
        <v>Dicologlossa</v>
      </c>
      <c r="I146" s="86" t="e">
        <f t="shared" si="8"/>
        <v>#N/A</v>
      </c>
      <c r="J146" s="79">
        <f>Species_List_Final_19Jan2022!A146</f>
        <v>274298</v>
      </c>
      <c r="K146" s="79" t="str">
        <f>Species_List_Final_19Jan2022!B146</f>
        <v>Dicologlossa hexophthalma</v>
      </c>
      <c r="L146" s="79" t="str">
        <f>Species_List_Final_19Jan2022!C146</f>
        <v>(Bennett, 1831)</v>
      </c>
      <c r="M146" s="79" t="str">
        <f>Species_List_Final_19Jan2022!D146</f>
        <v>Animalia</v>
      </c>
      <c r="N146" s="79" t="str">
        <f>Species_List_Final_19Jan2022!E146</f>
        <v>Chordata</v>
      </c>
      <c r="O146" s="79" t="str">
        <f>Species_List_Final_19Jan2022!F146</f>
        <v>Actinopteri</v>
      </c>
      <c r="P146" s="79" t="str">
        <f>Species_List_Final_19Jan2022!G146</f>
        <v>Pleuronectiformes</v>
      </c>
      <c r="Q146" s="79" t="str">
        <f>Species_List_Final_19Jan2022!H146</f>
        <v>Soleidae</v>
      </c>
      <c r="R146" s="79" t="str">
        <f>Species_List_Final_19Jan2022!I146</f>
        <v>Dicologlossa</v>
      </c>
      <c r="S146" s="79" t="str">
        <f>Species_List_Final_19Jan2022!J146</f>
        <v>Species</v>
      </c>
      <c r="T146" s="79" t="str">
        <f>Species_List_Final_19Jan2022!K146</f>
        <v>Ocellated wedge sole</v>
      </c>
    </row>
    <row r="147" spans="1:20" x14ac:dyDescent="0.25">
      <c r="A147" s="77" t="s">
        <v>3008</v>
      </c>
      <c r="B147" s="77" t="s">
        <v>3008</v>
      </c>
      <c r="C147" s="77">
        <v>2.5</v>
      </c>
      <c r="D147" s="77">
        <v>0.35</v>
      </c>
      <c r="E147" s="78" t="e">
        <f>VLOOKUP(B147,MSS_Species_List2021_updating!$B$2:$B$556,1,FALSE)</f>
        <v>#N/A</v>
      </c>
      <c r="G147" s="86" t="e">
        <f t="shared" si="6"/>
        <v>#N/A</v>
      </c>
      <c r="H147" s="86" t="e">
        <f t="shared" si="7"/>
        <v>#N/A</v>
      </c>
      <c r="I147" s="86" t="e">
        <f t="shared" si="8"/>
        <v>#N/A</v>
      </c>
      <c r="J147" s="79">
        <f>Species_List_Final_19Jan2022!A147</f>
        <v>236458</v>
      </c>
      <c r="K147" s="79" t="str">
        <f>Species_List_Final_19Jan2022!B147</f>
        <v>Diplecogaster bimaculata bimaculata</v>
      </c>
      <c r="L147" s="79" t="str">
        <f>Species_List_Final_19Jan2022!C147</f>
        <v>(Bonnaterre, 1788)</v>
      </c>
      <c r="M147" s="79" t="str">
        <f>Species_List_Final_19Jan2022!D147</f>
        <v>Animalia</v>
      </c>
      <c r="N147" s="79" t="str">
        <f>Species_List_Final_19Jan2022!E147</f>
        <v>Chordata</v>
      </c>
      <c r="O147" s="79" t="str">
        <f>Species_List_Final_19Jan2022!F147</f>
        <v>Actinopteri</v>
      </c>
      <c r="P147" s="79" t="str">
        <f>Species_List_Final_19Jan2022!G147</f>
        <v>Gobiesociformes</v>
      </c>
      <c r="Q147" s="79" t="str">
        <f>Species_List_Final_19Jan2022!H147</f>
        <v>Gobiesocidae</v>
      </c>
      <c r="R147" s="79" t="str">
        <f>Species_List_Final_19Jan2022!I147</f>
        <v>Diplecogaster</v>
      </c>
      <c r="S147" s="79" t="str">
        <f>Species_List_Final_19Jan2022!J147</f>
        <v>Subspecies</v>
      </c>
      <c r="T147" s="79" t="str">
        <f>Species_List_Final_19Jan2022!K147</f>
        <v>Two-spotted clingfish</v>
      </c>
    </row>
    <row r="148" spans="1:20" x14ac:dyDescent="0.25">
      <c r="A148" s="77" t="s">
        <v>264</v>
      </c>
      <c r="B148" s="77" t="s">
        <v>261</v>
      </c>
      <c r="C148" s="77">
        <v>4.0999999999999996</v>
      </c>
      <c r="D148" s="77">
        <v>0.64</v>
      </c>
      <c r="E148" s="78" t="str">
        <f>VLOOKUP(B148,MSS_Species_List2021_updating!$B$2:$B$556,1,FALSE)</f>
        <v>Brama brama</v>
      </c>
      <c r="G148" s="86" t="str">
        <f t="shared" si="6"/>
        <v>Diplodus annularis</v>
      </c>
      <c r="H148" s="86" t="str">
        <f t="shared" si="7"/>
        <v>Diplodus</v>
      </c>
      <c r="I148" s="86" t="str">
        <f t="shared" si="8"/>
        <v>Diplodus annularis</v>
      </c>
      <c r="J148" s="79">
        <f>Species_List_Final_19Jan2022!A148</f>
        <v>127049</v>
      </c>
      <c r="K148" s="79" t="str">
        <f>Species_List_Final_19Jan2022!B148</f>
        <v>Diplodus annularis</v>
      </c>
      <c r="L148" s="79" t="str">
        <f>Species_List_Final_19Jan2022!C148</f>
        <v>(Linnaeus, 1758)</v>
      </c>
      <c r="M148" s="79" t="str">
        <f>Species_List_Final_19Jan2022!D148</f>
        <v>Animalia</v>
      </c>
      <c r="N148" s="79" t="str">
        <f>Species_List_Final_19Jan2022!E148</f>
        <v>Chordata</v>
      </c>
      <c r="O148" s="79" t="str">
        <f>Species_List_Final_19Jan2022!F148</f>
        <v>Actinopteri</v>
      </c>
      <c r="P148" s="79" t="str">
        <f>Species_List_Final_19Jan2022!G148</f>
        <v>Perciformes</v>
      </c>
      <c r="Q148" s="79" t="str">
        <f>Species_List_Final_19Jan2022!H148</f>
        <v>Sparidae</v>
      </c>
      <c r="R148" s="79" t="str">
        <f>Species_List_Final_19Jan2022!I148</f>
        <v>Diplodus</v>
      </c>
      <c r="S148" s="79" t="str">
        <f>Species_List_Final_19Jan2022!J148</f>
        <v>Species</v>
      </c>
      <c r="T148" s="79" t="str">
        <f>Species_List_Final_19Jan2022!K148</f>
        <v>Annular seabream</v>
      </c>
    </row>
    <row r="149" spans="1:20" x14ac:dyDescent="0.25">
      <c r="A149" s="77" t="s">
        <v>264</v>
      </c>
      <c r="B149" s="77" t="s">
        <v>3007</v>
      </c>
      <c r="C149" s="77">
        <v>4.0999999999999996</v>
      </c>
      <c r="D149" s="77">
        <v>0.64</v>
      </c>
      <c r="E149" s="78" t="e">
        <f>VLOOKUP(B149,MSS_Species_List2021_updating!$B$2:$B$556,1,FALSE)</f>
        <v>#N/A</v>
      </c>
      <c r="G149" s="86" t="str">
        <f t="shared" si="6"/>
        <v>Diplodus</v>
      </c>
      <c r="H149" s="86" t="str">
        <f t="shared" si="7"/>
        <v>Diplodus</v>
      </c>
      <c r="I149" s="86" t="e">
        <f t="shared" si="8"/>
        <v>#N/A</v>
      </c>
      <c r="J149" s="79">
        <f>Species_List_Final_19Jan2022!A149</f>
        <v>127050</v>
      </c>
      <c r="K149" s="79" t="str">
        <f>Species_List_Final_19Jan2022!B149</f>
        <v>Diplodus bellottii</v>
      </c>
      <c r="L149" s="79" t="str">
        <f>Species_List_Final_19Jan2022!C149</f>
        <v>(Steindachner, 1882)</v>
      </c>
      <c r="M149" s="79" t="str">
        <f>Species_List_Final_19Jan2022!D149</f>
        <v>Animalia</v>
      </c>
      <c r="N149" s="79" t="str">
        <f>Species_List_Final_19Jan2022!E149</f>
        <v>Chordata</v>
      </c>
      <c r="O149" s="79" t="str">
        <f>Species_List_Final_19Jan2022!F149</f>
        <v>Actinopteri</v>
      </c>
      <c r="P149" s="79" t="str">
        <f>Species_List_Final_19Jan2022!G149</f>
        <v>Perciformes</v>
      </c>
      <c r="Q149" s="79" t="str">
        <f>Species_List_Final_19Jan2022!H149</f>
        <v>Sparidae</v>
      </c>
      <c r="R149" s="79" t="str">
        <f>Species_List_Final_19Jan2022!I149</f>
        <v>Diplodus</v>
      </c>
      <c r="S149" s="79" t="str">
        <f>Species_List_Final_19Jan2022!J149</f>
        <v>Species</v>
      </c>
      <c r="T149" s="79" t="str">
        <f>Species_List_Final_19Jan2022!K149</f>
        <v>Senegal seabream</v>
      </c>
    </row>
    <row r="150" spans="1:20" x14ac:dyDescent="0.25">
      <c r="A150" s="77" t="s">
        <v>3177</v>
      </c>
      <c r="B150" s="77" t="s">
        <v>3006</v>
      </c>
      <c r="C150" s="77">
        <v>2.2000000000000002</v>
      </c>
      <c r="D150" s="77">
        <v>0.35</v>
      </c>
      <c r="E150" s="78" t="e">
        <f>VLOOKUP(B150,MSS_Species_List2021_updating!$B$2:$B$556,1,FALSE)</f>
        <v>#N/A</v>
      </c>
      <c r="G150" s="86" t="str">
        <f t="shared" si="6"/>
        <v>Diplodus cervinus cervinus</v>
      </c>
      <c r="H150" s="86" t="str">
        <f t="shared" si="7"/>
        <v>Diplodus</v>
      </c>
      <c r="I150" s="86" t="str">
        <f t="shared" si="8"/>
        <v>Diplodus cervinus cervinus</v>
      </c>
      <c r="J150" s="79">
        <f>Species_List_Final_19Jan2022!A150</f>
        <v>236470</v>
      </c>
      <c r="K150" s="79" t="str">
        <f>Species_List_Final_19Jan2022!B150</f>
        <v>Diplodus cervinus cervinus</v>
      </c>
      <c r="L150" s="79" t="str">
        <f>Species_List_Final_19Jan2022!C150</f>
        <v>(Lowe, 1838)</v>
      </c>
      <c r="M150" s="79" t="str">
        <f>Species_List_Final_19Jan2022!D150</f>
        <v>Animalia</v>
      </c>
      <c r="N150" s="79" t="str">
        <f>Species_List_Final_19Jan2022!E150</f>
        <v>Chordata</v>
      </c>
      <c r="O150" s="79" t="str">
        <f>Species_List_Final_19Jan2022!F150</f>
        <v>Actinopteri</v>
      </c>
      <c r="P150" s="79" t="str">
        <f>Species_List_Final_19Jan2022!G150</f>
        <v>Perciformes</v>
      </c>
      <c r="Q150" s="79" t="str">
        <f>Species_List_Final_19Jan2022!H150</f>
        <v>Sparidae</v>
      </c>
      <c r="R150" s="79" t="str">
        <f>Species_List_Final_19Jan2022!I150</f>
        <v>Diplodus</v>
      </c>
      <c r="S150" s="79" t="str">
        <f>Species_List_Final_19Jan2022!J150</f>
        <v>Subspecies</v>
      </c>
      <c r="T150" s="79" t="str">
        <f>Species_List_Final_19Jan2022!K150</f>
        <v>Zebra seabream</v>
      </c>
    </row>
    <row r="151" spans="1:20" x14ac:dyDescent="0.25">
      <c r="A151" s="77" t="s">
        <v>3178</v>
      </c>
      <c r="B151" s="77" t="s">
        <v>3005</v>
      </c>
      <c r="C151" s="77">
        <v>2</v>
      </c>
      <c r="D151" s="77">
        <v>0.35</v>
      </c>
      <c r="E151" s="78" t="e">
        <f>VLOOKUP(B151,MSS_Species_List2021_updating!$B$2:$B$556,1,FALSE)</f>
        <v>#N/A</v>
      </c>
      <c r="G151" s="86" t="str">
        <f t="shared" si="6"/>
        <v>Diplodus puntazzo</v>
      </c>
      <c r="H151" s="86" t="str">
        <f t="shared" si="7"/>
        <v>Diplodus</v>
      </c>
      <c r="I151" s="86" t="str">
        <f t="shared" si="8"/>
        <v>Diplodus puntazzo</v>
      </c>
      <c r="J151" s="79">
        <f>Species_List_Final_19Jan2022!A151</f>
        <v>127052</v>
      </c>
      <c r="K151" s="79" t="str">
        <f>Species_List_Final_19Jan2022!B151</f>
        <v>Diplodus puntazzo</v>
      </c>
      <c r="L151" s="79" t="str">
        <f>Species_List_Final_19Jan2022!C151</f>
        <v>(Walbaum, 1792)</v>
      </c>
      <c r="M151" s="79" t="str">
        <f>Species_List_Final_19Jan2022!D151</f>
        <v>Animalia</v>
      </c>
      <c r="N151" s="79" t="str">
        <f>Species_List_Final_19Jan2022!E151</f>
        <v>Chordata</v>
      </c>
      <c r="O151" s="79" t="str">
        <f>Species_List_Final_19Jan2022!F151</f>
        <v>Actinopteri</v>
      </c>
      <c r="P151" s="79" t="str">
        <f>Species_List_Final_19Jan2022!G151</f>
        <v>Perciformes</v>
      </c>
      <c r="Q151" s="79" t="str">
        <f>Species_List_Final_19Jan2022!H151</f>
        <v>Sparidae</v>
      </c>
      <c r="R151" s="79" t="str">
        <f>Species_List_Final_19Jan2022!I151</f>
        <v>Diplodus</v>
      </c>
      <c r="S151" s="79" t="str">
        <f>Species_List_Final_19Jan2022!J151</f>
        <v>Species</v>
      </c>
      <c r="T151" s="79" t="str">
        <f>Species_List_Final_19Jan2022!K151</f>
        <v>Sharpsnout seabream</v>
      </c>
    </row>
    <row r="152" spans="1:20" x14ac:dyDescent="0.25">
      <c r="A152" s="77" t="s">
        <v>270</v>
      </c>
      <c r="B152" s="77" t="s">
        <v>266</v>
      </c>
      <c r="C152" s="77">
        <v>4</v>
      </c>
      <c r="D152" s="77">
        <v>0.4</v>
      </c>
      <c r="E152" s="78" t="str">
        <f>VLOOKUP(B152,MSS_Species_List2021_updating!$B$2:$B$556,1,FALSE)</f>
        <v>Brosme brosme</v>
      </c>
      <c r="G152" s="86" t="str">
        <f t="shared" si="6"/>
        <v>Diplodus sargus sargus</v>
      </c>
      <c r="H152" s="86" t="str">
        <f t="shared" si="7"/>
        <v>Diplodus</v>
      </c>
      <c r="I152" s="86" t="str">
        <f t="shared" si="8"/>
        <v>Diplodus sargus sargus</v>
      </c>
      <c r="J152" s="79">
        <f>Species_List_Final_19Jan2022!A152</f>
        <v>223863</v>
      </c>
      <c r="K152" s="79" t="str">
        <f>Species_List_Final_19Jan2022!B152</f>
        <v>Diplodus sargus sargus</v>
      </c>
      <c r="L152" s="79" t="str">
        <f>Species_List_Final_19Jan2022!C152</f>
        <v>(Linnaeus, 1758)</v>
      </c>
      <c r="M152" s="79" t="str">
        <f>Species_List_Final_19Jan2022!D152</f>
        <v>Animalia</v>
      </c>
      <c r="N152" s="79" t="str">
        <f>Species_List_Final_19Jan2022!E152</f>
        <v>Chordata</v>
      </c>
      <c r="O152" s="79" t="str">
        <f>Species_List_Final_19Jan2022!F152</f>
        <v>Actinopteri</v>
      </c>
      <c r="P152" s="79" t="str">
        <f>Species_List_Final_19Jan2022!G152</f>
        <v>Perciformes</v>
      </c>
      <c r="Q152" s="79" t="str">
        <f>Species_List_Final_19Jan2022!H152</f>
        <v>Sparidae</v>
      </c>
      <c r="R152" s="79" t="str">
        <f>Species_List_Final_19Jan2022!I152</f>
        <v>Diplodus</v>
      </c>
      <c r="S152" s="79" t="str">
        <f>Species_List_Final_19Jan2022!J152</f>
        <v>Subspecies</v>
      </c>
      <c r="T152" s="79" t="str">
        <f>Species_List_Final_19Jan2022!K152</f>
        <v>White seabream</v>
      </c>
    </row>
    <row r="153" spans="1:20" x14ac:dyDescent="0.25">
      <c r="A153" s="77" t="s">
        <v>3179</v>
      </c>
      <c r="B153" s="77" t="s">
        <v>3004</v>
      </c>
      <c r="C153" s="77">
        <v>2.29</v>
      </c>
      <c r="D153" s="77">
        <v>0.35</v>
      </c>
      <c r="E153" s="78" t="e">
        <f>VLOOKUP(B153,MSS_Species_List2021_updating!$B$2:$B$556,1,FALSE)</f>
        <v>#N/A</v>
      </c>
      <c r="G153" s="86" t="str">
        <f t="shared" si="6"/>
        <v>Diplodus vulgaris</v>
      </c>
      <c r="H153" s="86" t="str">
        <f t="shared" si="7"/>
        <v>Diplodus</v>
      </c>
      <c r="I153" s="86" t="str">
        <f t="shared" si="8"/>
        <v>Diplodus vulgaris</v>
      </c>
      <c r="J153" s="79">
        <f>Species_List_Final_19Jan2022!A153</f>
        <v>127054</v>
      </c>
      <c r="K153" s="79" t="str">
        <f>Species_List_Final_19Jan2022!B153</f>
        <v>Diplodus vulgaris</v>
      </c>
      <c r="L153" s="79" t="str">
        <f>Species_List_Final_19Jan2022!C153</f>
        <v>(Geoffroy Saint-Hilaire, 1817)</v>
      </c>
      <c r="M153" s="79" t="str">
        <f>Species_List_Final_19Jan2022!D153</f>
        <v>Animalia</v>
      </c>
      <c r="N153" s="79" t="str">
        <f>Species_List_Final_19Jan2022!E153</f>
        <v>Chordata</v>
      </c>
      <c r="O153" s="79" t="str">
        <f>Species_List_Final_19Jan2022!F153</f>
        <v>Actinopteri</v>
      </c>
      <c r="P153" s="79" t="str">
        <f>Species_List_Final_19Jan2022!G153</f>
        <v>Perciformes</v>
      </c>
      <c r="Q153" s="79" t="str">
        <f>Species_List_Final_19Jan2022!H153</f>
        <v>Sparidae</v>
      </c>
      <c r="R153" s="79" t="str">
        <f>Species_List_Final_19Jan2022!I153</f>
        <v>Diplodus</v>
      </c>
      <c r="S153" s="79" t="str">
        <f>Species_List_Final_19Jan2022!J153</f>
        <v>Species</v>
      </c>
      <c r="T153" s="79" t="str">
        <f>Species_List_Final_19Jan2022!K153</f>
        <v>Common two-banded seabream</v>
      </c>
    </row>
    <row r="154" spans="1:20" x14ac:dyDescent="0.25">
      <c r="A154" s="77" t="s">
        <v>3180</v>
      </c>
      <c r="B154" s="77" t="s">
        <v>3003</v>
      </c>
      <c r="C154" s="77">
        <v>2.37</v>
      </c>
      <c r="D154" s="77">
        <v>0.35</v>
      </c>
      <c r="E154" s="78" t="e">
        <f>VLOOKUP(B154,MSS_Species_List2021_updating!$B$2:$B$556,1,FALSE)</f>
        <v>#N/A</v>
      </c>
      <c r="G154" s="86" t="str">
        <f t="shared" si="6"/>
        <v>Dipturus</v>
      </c>
      <c r="H154" s="86" t="str">
        <f t="shared" si="7"/>
        <v>Dipturus</v>
      </c>
      <c r="I154" s="86" t="e">
        <f t="shared" si="8"/>
        <v>#N/A</v>
      </c>
      <c r="J154" s="79">
        <f>Species_List_Final_19Jan2022!A154</f>
        <v>105762</v>
      </c>
      <c r="K154" s="79" t="str">
        <f>Species_List_Final_19Jan2022!B154</f>
        <v>Dipturus</v>
      </c>
      <c r="L154" s="79" t="str">
        <f>Species_List_Final_19Jan2022!C154</f>
        <v>Rafinesque, 1810</v>
      </c>
      <c r="M154" s="79" t="str">
        <f>Species_List_Final_19Jan2022!D154</f>
        <v>Animalia</v>
      </c>
      <c r="N154" s="79" t="str">
        <f>Species_List_Final_19Jan2022!E154</f>
        <v>Chordata</v>
      </c>
      <c r="O154" s="79" t="str">
        <f>Species_List_Final_19Jan2022!F154</f>
        <v>Elasmobranchii</v>
      </c>
      <c r="P154" s="79" t="str">
        <f>Species_List_Final_19Jan2022!G154</f>
        <v>Rajiformes</v>
      </c>
      <c r="Q154" s="79" t="str">
        <f>Species_List_Final_19Jan2022!H154</f>
        <v>Rajidae</v>
      </c>
      <c r="R154" s="79" t="str">
        <f>Species_List_Final_19Jan2022!I154</f>
        <v>Dipturus</v>
      </c>
      <c r="S154" s="79" t="str">
        <f>Species_List_Final_19Jan2022!J154</f>
        <v>Genus</v>
      </c>
      <c r="T154" s="79" t="str">
        <f>Species_List_Final_19Jan2022!K154</f>
        <v>Common skate</v>
      </c>
    </row>
    <row r="155" spans="1:20" x14ac:dyDescent="0.25">
      <c r="A155" s="77" t="s">
        <v>3180</v>
      </c>
      <c r="B155" s="77" t="s">
        <v>3002</v>
      </c>
      <c r="C155" s="77">
        <v>2.2000000000000002</v>
      </c>
      <c r="D155" s="77">
        <v>0.09</v>
      </c>
      <c r="E155" s="78" t="e">
        <f>VLOOKUP(B155,MSS_Species_List2021_updating!$B$2:$B$556,1,FALSE)</f>
        <v>#N/A</v>
      </c>
      <c r="G155" s="86" t="str">
        <f t="shared" si="6"/>
        <v>Dipturus batis</v>
      </c>
      <c r="H155" s="86" t="str">
        <f t="shared" si="7"/>
        <v>Dipturus</v>
      </c>
      <c r="I155" s="86" t="str">
        <f t="shared" si="8"/>
        <v>Dipturus batis</v>
      </c>
      <c r="J155" s="79">
        <f>Species_List_Final_19Jan2022!A155</f>
        <v>105869</v>
      </c>
      <c r="K155" s="79" t="str">
        <f>Species_List_Final_19Jan2022!B155</f>
        <v>Dipturus batis</v>
      </c>
      <c r="L155" s="79" t="str">
        <f>Species_List_Final_19Jan2022!C155</f>
        <v>(Linnaeus, 1758)</v>
      </c>
      <c r="M155" s="79" t="str">
        <f>Species_List_Final_19Jan2022!D155</f>
        <v>Animalia</v>
      </c>
      <c r="N155" s="79" t="str">
        <f>Species_List_Final_19Jan2022!E155</f>
        <v>Chordata</v>
      </c>
      <c r="O155" s="79" t="str">
        <f>Species_List_Final_19Jan2022!F155</f>
        <v>Elasmobranchii</v>
      </c>
      <c r="P155" s="79" t="str">
        <f>Species_List_Final_19Jan2022!G155</f>
        <v>Rajiformes</v>
      </c>
      <c r="Q155" s="79" t="str">
        <f>Species_List_Final_19Jan2022!H155</f>
        <v>Rajidae</v>
      </c>
      <c r="R155" s="79" t="str">
        <f>Species_List_Final_19Jan2022!I155</f>
        <v>Dipturus</v>
      </c>
      <c r="S155" s="79" t="str">
        <f>Species_List_Final_19Jan2022!J155</f>
        <v>Species</v>
      </c>
      <c r="T155" s="79" t="str">
        <f>Species_List_Final_19Jan2022!K155</f>
        <v>Blue skate</v>
      </c>
    </row>
    <row r="156" spans="1:20" x14ac:dyDescent="0.25">
      <c r="A156" s="77" t="s">
        <v>274</v>
      </c>
      <c r="B156" s="77" t="s">
        <v>272</v>
      </c>
      <c r="C156" s="77">
        <v>3.6</v>
      </c>
      <c r="D156" s="77">
        <v>0.54</v>
      </c>
      <c r="E156" s="78" t="str">
        <f>VLOOKUP(B156,MSS_Species_List2021_updating!$B$2:$B$556,1,FALSE)</f>
        <v>Buenia jeffreysii</v>
      </c>
      <c r="G156" s="86" t="str">
        <f t="shared" si="6"/>
        <v>Dipturus</v>
      </c>
      <c r="H156" s="86" t="str">
        <f t="shared" si="7"/>
        <v>Dipturus</v>
      </c>
      <c r="I156" s="86" t="e">
        <f t="shared" si="8"/>
        <v>#N/A</v>
      </c>
      <c r="J156" s="79">
        <f>Species_List_Final_19Jan2022!A156</f>
        <v>105870</v>
      </c>
      <c r="K156" s="79" t="str">
        <f>Species_List_Final_19Jan2022!B156</f>
        <v>Dipturus linteus</v>
      </c>
      <c r="L156" s="79" t="str">
        <f>Species_List_Final_19Jan2022!C156</f>
        <v>(Fries, 1838)</v>
      </c>
      <c r="M156" s="79" t="str">
        <f>Species_List_Final_19Jan2022!D156</f>
        <v>Animalia</v>
      </c>
      <c r="N156" s="79" t="str">
        <f>Species_List_Final_19Jan2022!E156</f>
        <v>Chordata</v>
      </c>
      <c r="O156" s="79" t="str">
        <f>Species_List_Final_19Jan2022!F156</f>
        <v>Elasmobranchii</v>
      </c>
      <c r="P156" s="79" t="str">
        <f>Species_List_Final_19Jan2022!G156</f>
        <v>Rajiformes</v>
      </c>
      <c r="Q156" s="79" t="str">
        <f>Species_List_Final_19Jan2022!H156</f>
        <v>Rajidae</v>
      </c>
      <c r="R156" s="79" t="str">
        <f>Species_List_Final_19Jan2022!I156</f>
        <v>Dipturus</v>
      </c>
      <c r="S156" s="79" t="str">
        <f>Species_List_Final_19Jan2022!J156</f>
        <v>Species</v>
      </c>
      <c r="T156" s="79" t="str">
        <f>Species_List_Final_19Jan2022!K156</f>
        <v>Sailray</v>
      </c>
    </row>
    <row r="157" spans="1:20" x14ac:dyDescent="0.25">
      <c r="A157" s="77" t="s">
        <v>277</v>
      </c>
      <c r="B157" s="77" t="s">
        <v>279</v>
      </c>
      <c r="C157" s="77">
        <v>3.3</v>
      </c>
      <c r="D157" s="77">
        <v>0.42</v>
      </c>
      <c r="E157" s="78" t="str">
        <f>VLOOKUP(B157,MSS_Species_List2021_updating!$B$2:$B$556,1,FALSE)</f>
        <v>Buglossidium luteum</v>
      </c>
      <c r="G157" s="86" t="str">
        <f t="shared" si="6"/>
        <v>Dipturus</v>
      </c>
      <c r="H157" s="86" t="str">
        <f t="shared" si="7"/>
        <v>Dipturus</v>
      </c>
      <c r="I157" s="86" t="e">
        <f t="shared" si="8"/>
        <v>#N/A</v>
      </c>
      <c r="J157" s="79">
        <f>Species_List_Final_19Jan2022!A157</f>
        <v>105871</v>
      </c>
      <c r="K157" s="79" t="str">
        <f>Species_List_Final_19Jan2022!B157</f>
        <v>Dipturus nidarosiensis</v>
      </c>
      <c r="L157" s="79" t="str">
        <f>Species_List_Final_19Jan2022!C157</f>
        <v>(Storm, 1881)</v>
      </c>
      <c r="M157" s="79" t="str">
        <f>Species_List_Final_19Jan2022!D157</f>
        <v>Animalia</v>
      </c>
      <c r="N157" s="79" t="str">
        <f>Species_List_Final_19Jan2022!E157</f>
        <v>Chordata</v>
      </c>
      <c r="O157" s="79" t="str">
        <f>Species_List_Final_19Jan2022!F157</f>
        <v>Elasmobranchii</v>
      </c>
      <c r="P157" s="79" t="str">
        <f>Species_List_Final_19Jan2022!G157</f>
        <v>Rajiformes</v>
      </c>
      <c r="Q157" s="79" t="str">
        <f>Species_List_Final_19Jan2022!H157</f>
        <v>Rajidae</v>
      </c>
      <c r="R157" s="79" t="str">
        <f>Species_List_Final_19Jan2022!I157</f>
        <v>Dipturus</v>
      </c>
      <c r="S157" s="79" t="str">
        <f>Species_List_Final_19Jan2022!J157</f>
        <v>Species</v>
      </c>
      <c r="T157" s="79" t="str">
        <f>Species_List_Final_19Jan2022!K157</f>
        <v>Black skate</v>
      </c>
    </row>
    <row r="158" spans="1:20" x14ac:dyDescent="0.25">
      <c r="A158" s="77" t="s">
        <v>3001</v>
      </c>
      <c r="B158" s="77" t="s">
        <v>3001</v>
      </c>
      <c r="C158" s="77">
        <v>2</v>
      </c>
      <c r="D158" s="77">
        <v>0.35</v>
      </c>
      <c r="E158" s="78" t="e">
        <f>VLOOKUP(B158,MSS_Species_List2021_updating!$B$2:$B$556,1,FALSE)</f>
        <v>#N/A</v>
      </c>
      <c r="G158" s="86" t="str">
        <f t="shared" si="6"/>
        <v>Dipturus</v>
      </c>
      <c r="H158" s="86" t="str">
        <f t="shared" si="7"/>
        <v>Dipturus</v>
      </c>
      <c r="I158" s="86" t="e">
        <f t="shared" si="8"/>
        <v>#N/A</v>
      </c>
      <c r="J158" s="79">
        <f>Species_List_Final_19Jan2022!A158</f>
        <v>105872</v>
      </c>
      <c r="K158" s="79" t="str">
        <f>Species_List_Final_19Jan2022!B158</f>
        <v>Dipturus oxyrinchus</v>
      </c>
      <c r="L158" s="79" t="str">
        <f>Species_List_Final_19Jan2022!C158</f>
        <v>(Linnaeus, 1758)</v>
      </c>
      <c r="M158" s="79" t="str">
        <f>Species_List_Final_19Jan2022!D158</f>
        <v>Animalia</v>
      </c>
      <c r="N158" s="79" t="str">
        <f>Species_List_Final_19Jan2022!E158</f>
        <v>Chordata</v>
      </c>
      <c r="O158" s="79" t="str">
        <f>Species_List_Final_19Jan2022!F158</f>
        <v>Elasmobranchii</v>
      </c>
      <c r="P158" s="79" t="str">
        <f>Species_List_Final_19Jan2022!G158</f>
        <v>Rajiformes</v>
      </c>
      <c r="Q158" s="79" t="str">
        <f>Species_List_Final_19Jan2022!H158</f>
        <v>Rajidae</v>
      </c>
      <c r="R158" s="79" t="str">
        <f>Species_List_Final_19Jan2022!I158</f>
        <v>Dipturus</v>
      </c>
      <c r="S158" s="79" t="str">
        <f>Species_List_Final_19Jan2022!J158</f>
        <v>Species</v>
      </c>
      <c r="T158" s="79" t="str">
        <f>Species_List_Final_19Jan2022!K158</f>
        <v>Longnosed skate</v>
      </c>
    </row>
    <row r="159" spans="1:20" x14ac:dyDescent="0.25">
      <c r="A159" s="77" t="s">
        <v>3181</v>
      </c>
      <c r="B159" s="77" t="s">
        <v>3000</v>
      </c>
      <c r="C159" s="77">
        <v>2.5</v>
      </c>
      <c r="D159" s="77">
        <v>0.35</v>
      </c>
      <c r="E159" s="78" t="e">
        <f>VLOOKUP(B159,MSS_Species_List2021_updating!$B$2:$B$556,1,FALSE)</f>
        <v>#N/A</v>
      </c>
      <c r="G159" s="86" t="e">
        <f t="shared" si="6"/>
        <v>#N/A</v>
      </c>
      <c r="H159" s="86" t="e">
        <f t="shared" si="7"/>
        <v>#N/A</v>
      </c>
      <c r="I159" s="86" t="e">
        <f t="shared" si="8"/>
        <v>#N/A</v>
      </c>
      <c r="J159" s="79">
        <f>Species_List_Final_19Jan2022!A159</f>
        <v>126398</v>
      </c>
      <c r="K159" s="79" t="str">
        <f>Species_List_Final_19Jan2022!B159</f>
        <v>Diretmus argenteus</v>
      </c>
      <c r="L159" s="79" t="str">
        <f>Species_List_Final_19Jan2022!C159</f>
        <v>Johnson, 1864</v>
      </c>
      <c r="M159" s="79" t="str">
        <f>Species_List_Final_19Jan2022!D159</f>
        <v>Animalia</v>
      </c>
      <c r="N159" s="79" t="str">
        <f>Species_List_Final_19Jan2022!E159</f>
        <v>Chordata</v>
      </c>
      <c r="O159" s="79" t="str">
        <f>Species_List_Final_19Jan2022!F159</f>
        <v>Actinopteri</v>
      </c>
      <c r="P159" s="79" t="str">
        <f>Species_List_Final_19Jan2022!G159</f>
        <v>Beryciformes</v>
      </c>
      <c r="Q159" s="79" t="str">
        <f>Species_List_Final_19Jan2022!H159</f>
        <v>Diretmidae</v>
      </c>
      <c r="R159" s="79" t="str">
        <f>Species_List_Final_19Jan2022!I159</f>
        <v>Diretmus</v>
      </c>
      <c r="S159" s="79" t="str">
        <f>Species_List_Final_19Jan2022!J159</f>
        <v>Species</v>
      </c>
      <c r="T159" s="79" t="str">
        <f>Species_List_Final_19Jan2022!K159</f>
        <v>Silver spinyfin</v>
      </c>
    </row>
    <row r="160" spans="1:20" x14ac:dyDescent="0.25">
      <c r="A160" s="77" t="s">
        <v>283</v>
      </c>
      <c r="B160" s="77" t="s">
        <v>281</v>
      </c>
      <c r="C160" s="77">
        <v>3.8</v>
      </c>
      <c r="D160" s="77">
        <v>0.59</v>
      </c>
      <c r="E160" s="78" t="str">
        <f>VLOOKUP(B160,MSS_Species_List2021_updating!$B$2:$B$556,1,FALSE)</f>
        <v>Callanthias ruber</v>
      </c>
      <c r="G160" s="86" t="e">
        <f t="shared" si="6"/>
        <v>#N/A</v>
      </c>
      <c r="H160" s="86" t="e">
        <f t="shared" si="7"/>
        <v>#N/A</v>
      </c>
      <c r="I160" s="86" t="e">
        <f t="shared" si="8"/>
        <v>#N/A</v>
      </c>
      <c r="J160" s="79">
        <f>Species_List_Final_19Jan2022!A160</f>
        <v>126321</v>
      </c>
      <c r="K160" s="79" t="str">
        <f>Species_List_Final_19Jan2022!B160</f>
        <v>Dysomma brevirostre</v>
      </c>
      <c r="L160" s="79" t="str">
        <f>Species_List_Final_19Jan2022!C160</f>
        <v>(Facciolà, 1887)</v>
      </c>
      <c r="M160" s="79" t="str">
        <f>Species_List_Final_19Jan2022!D160</f>
        <v>Animalia</v>
      </c>
      <c r="N160" s="79" t="str">
        <f>Species_List_Final_19Jan2022!E160</f>
        <v>Chordata</v>
      </c>
      <c r="O160" s="79" t="str">
        <f>Species_List_Final_19Jan2022!F160</f>
        <v>Actinopteri</v>
      </c>
      <c r="P160" s="79" t="str">
        <f>Species_List_Final_19Jan2022!G160</f>
        <v>Anguilliformes</v>
      </c>
      <c r="Q160" s="79" t="str">
        <f>Species_List_Final_19Jan2022!H160</f>
        <v>Synaphobranchidae</v>
      </c>
      <c r="R160" s="79" t="str">
        <f>Species_List_Final_19Jan2022!I160</f>
        <v>Dysomma</v>
      </c>
      <c r="S160" s="79" t="str">
        <f>Species_List_Final_19Jan2022!J160</f>
        <v>Species</v>
      </c>
      <c r="T160" s="79" t="str">
        <f>Species_List_Final_19Jan2022!K160</f>
        <v>Pignosed arrowtooth eel</v>
      </c>
    </row>
    <row r="161" spans="1:20" x14ac:dyDescent="0.25">
      <c r="A161" s="77" t="s">
        <v>3182</v>
      </c>
      <c r="B161" s="77" t="s">
        <v>2999</v>
      </c>
      <c r="C161" s="77">
        <v>2.34</v>
      </c>
      <c r="D161" s="77">
        <v>0.35</v>
      </c>
      <c r="E161" s="78" t="e">
        <f>VLOOKUP(B161,MSS_Species_List2021_updating!$B$2:$B$556,1,FALSE)</f>
        <v>#N/A</v>
      </c>
      <c r="G161" s="86" t="str">
        <f t="shared" si="6"/>
        <v>Echiichthys</v>
      </c>
      <c r="H161" s="86" t="str">
        <f t="shared" si="7"/>
        <v>Echiichthys</v>
      </c>
      <c r="I161" s="86" t="e">
        <f t="shared" si="8"/>
        <v>#N/A</v>
      </c>
      <c r="J161" s="79">
        <f>Species_List_Final_19Jan2022!A161</f>
        <v>150629</v>
      </c>
      <c r="K161" s="79" t="str">
        <f>Species_List_Final_19Jan2022!B161</f>
        <v>Echiichthys</v>
      </c>
      <c r="L161" s="79" t="str">
        <f>Species_List_Final_19Jan2022!C161</f>
        <v>Bleeker, 1861</v>
      </c>
      <c r="M161" s="79" t="str">
        <f>Species_List_Final_19Jan2022!D161</f>
        <v>Animalia</v>
      </c>
      <c r="N161" s="79" t="str">
        <f>Species_List_Final_19Jan2022!E161</f>
        <v>Chordata</v>
      </c>
      <c r="O161" s="79" t="str">
        <f>Species_List_Final_19Jan2022!F161</f>
        <v>Actinopteri</v>
      </c>
      <c r="P161" s="79" t="str">
        <f>Species_List_Final_19Jan2022!G161</f>
        <v>Perciformes</v>
      </c>
      <c r="Q161" s="79" t="str">
        <f>Species_List_Final_19Jan2022!H161</f>
        <v>Trachinidae</v>
      </c>
      <c r="R161" s="79" t="str">
        <f>Species_List_Final_19Jan2022!I161</f>
        <v>Echiichthys</v>
      </c>
      <c r="S161" s="79" t="str">
        <f>Species_List_Final_19Jan2022!J161</f>
        <v>Genus</v>
      </c>
      <c r="T161" s="79" t="str">
        <f>Species_List_Final_19Jan2022!K161</f>
        <v>NA</v>
      </c>
    </row>
    <row r="162" spans="1:20" x14ac:dyDescent="0.25">
      <c r="A162" s="77" t="s">
        <v>3183</v>
      </c>
      <c r="B162" s="77" t="s">
        <v>2998</v>
      </c>
      <c r="C162" s="77">
        <v>0</v>
      </c>
      <c r="D162" s="77">
        <v>0</v>
      </c>
      <c r="E162" s="78" t="e">
        <f>VLOOKUP(B162,MSS_Species_List2021_updating!$B$2:$B$556,1,FALSE)</f>
        <v>#N/A</v>
      </c>
      <c r="G162" s="86" t="str">
        <f t="shared" si="6"/>
        <v>Echiichthys vipera</v>
      </c>
      <c r="H162" s="86" t="str">
        <f t="shared" si="7"/>
        <v>Echiichthys</v>
      </c>
      <c r="I162" s="86" t="str">
        <f t="shared" si="8"/>
        <v>Echiichthys vipera</v>
      </c>
      <c r="J162" s="79">
        <f>Species_List_Final_19Jan2022!A162</f>
        <v>150630</v>
      </c>
      <c r="K162" s="79" t="str">
        <f>Species_List_Final_19Jan2022!B162</f>
        <v>Echiichthys vipera</v>
      </c>
      <c r="L162" s="79" t="str">
        <f>Species_List_Final_19Jan2022!C162</f>
        <v>(Cuvier, 1829)</v>
      </c>
      <c r="M162" s="79" t="str">
        <f>Species_List_Final_19Jan2022!D162</f>
        <v>Animalia</v>
      </c>
      <c r="N162" s="79" t="str">
        <f>Species_List_Final_19Jan2022!E162</f>
        <v>Chordata</v>
      </c>
      <c r="O162" s="79" t="str">
        <f>Species_List_Final_19Jan2022!F162</f>
        <v>Actinopteri</v>
      </c>
      <c r="P162" s="79" t="str">
        <f>Species_List_Final_19Jan2022!G162</f>
        <v>Perciformes</v>
      </c>
      <c r="Q162" s="79" t="str">
        <f>Species_List_Final_19Jan2022!H162</f>
        <v>Trachinidae</v>
      </c>
      <c r="R162" s="79" t="str">
        <f>Species_List_Final_19Jan2022!I162</f>
        <v>Echiichthys</v>
      </c>
      <c r="S162" s="79" t="str">
        <f>Species_List_Final_19Jan2022!J162</f>
        <v>Species</v>
      </c>
      <c r="T162" s="79" t="str">
        <f>Species_List_Final_19Jan2022!K162</f>
        <v>Lesser weever</v>
      </c>
    </row>
    <row r="163" spans="1:20" x14ac:dyDescent="0.25">
      <c r="A163" s="77" t="s">
        <v>3184</v>
      </c>
      <c r="B163" s="77" t="s">
        <v>2997</v>
      </c>
      <c r="C163" s="77">
        <v>2.2000000000000002</v>
      </c>
      <c r="D163" s="77">
        <v>0.35</v>
      </c>
      <c r="E163" s="78" t="e">
        <f>VLOOKUP(B163,MSS_Species_List2021_updating!$B$2:$B$556,1,FALSE)</f>
        <v>#N/A</v>
      </c>
      <c r="G163" s="86" t="str">
        <f t="shared" si="6"/>
        <v>Echiodon dentatus</v>
      </c>
      <c r="H163" s="86" t="str">
        <f t="shared" si="7"/>
        <v>Echiodon</v>
      </c>
      <c r="I163" s="86" t="str">
        <f t="shared" si="8"/>
        <v>Echiodon dentatus</v>
      </c>
      <c r="J163" s="79">
        <f>Species_List_Final_19Jan2022!A163</f>
        <v>126662</v>
      </c>
      <c r="K163" s="79" t="str">
        <f>Species_List_Final_19Jan2022!B163</f>
        <v>Echiodon dentatus</v>
      </c>
      <c r="L163" s="79" t="str">
        <f>Species_List_Final_19Jan2022!C163</f>
        <v>(Cuvier, 1829)</v>
      </c>
      <c r="M163" s="79" t="str">
        <f>Species_List_Final_19Jan2022!D163</f>
        <v>Animalia</v>
      </c>
      <c r="N163" s="79" t="str">
        <f>Species_List_Final_19Jan2022!E163</f>
        <v>Chordata</v>
      </c>
      <c r="O163" s="79" t="str">
        <f>Species_List_Final_19Jan2022!F163</f>
        <v>Actinopteri</v>
      </c>
      <c r="P163" s="79" t="str">
        <f>Species_List_Final_19Jan2022!G163</f>
        <v>Ophidiiformes</v>
      </c>
      <c r="Q163" s="79" t="str">
        <f>Species_List_Final_19Jan2022!H163</f>
        <v>Carapidae</v>
      </c>
      <c r="R163" s="79" t="str">
        <f>Species_List_Final_19Jan2022!I163</f>
        <v>Echiodon</v>
      </c>
      <c r="S163" s="79" t="str">
        <f>Species_List_Final_19Jan2022!J163</f>
        <v>Species</v>
      </c>
      <c r="T163" s="79" t="str">
        <f>Species_List_Final_19Jan2022!K163</f>
        <v>Pearlfish</v>
      </c>
    </row>
    <row r="164" spans="1:20" x14ac:dyDescent="0.25">
      <c r="A164" s="77" t="s">
        <v>3184</v>
      </c>
      <c r="B164" s="77" t="s">
        <v>2996</v>
      </c>
      <c r="C164" s="77">
        <v>2</v>
      </c>
      <c r="D164" s="77">
        <v>0.01</v>
      </c>
      <c r="E164" s="78" t="e">
        <f>VLOOKUP(B164,MSS_Species_List2021_updating!$B$2:$B$556,1,FALSE)</f>
        <v>#N/A</v>
      </c>
      <c r="G164" s="86" t="str">
        <f t="shared" si="6"/>
        <v>Echiodon drummondii</v>
      </c>
      <c r="H164" s="86" t="str">
        <f t="shared" si="7"/>
        <v>Echiodon</v>
      </c>
      <c r="I164" s="86" t="str">
        <f t="shared" si="8"/>
        <v>Echiodon drummondii</v>
      </c>
      <c r="J164" s="79">
        <f>Species_List_Final_19Jan2022!A164</f>
        <v>126663</v>
      </c>
      <c r="K164" s="79" t="str">
        <f>Species_List_Final_19Jan2022!B164</f>
        <v>Echiodon drummondii</v>
      </c>
      <c r="L164" s="79" t="str">
        <f>Species_List_Final_19Jan2022!C164</f>
        <v>Thompson, 1837</v>
      </c>
      <c r="M164" s="79" t="str">
        <f>Species_List_Final_19Jan2022!D164</f>
        <v>Animalia</v>
      </c>
      <c r="N164" s="79" t="str">
        <f>Species_List_Final_19Jan2022!E164</f>
        <v>Chordata</v>
      </c>
      <c r="O164" s="79" t="str">
        <f>Species_List_Final_19Jan2022!F164</f>
        <v>Actinopteri</v>
      </c>
      <c r="P164" s="79" t="str">
        <f>Species_List_Final_19Jan2022!G164</f>
        <v>Ophidiiformes</v>
      </c>
      <c r="Q164" s="79" t="str">
        <f>Species_List_Final_19Jan2022!H164</f>
        <v>Carapidae</v>
      </c>
      <c r="R164" s="79" t="str">
        <f>Species_List_Final_19Jan2022!I164</f>
        <v>Echiodon</v>
      </c>
      <c r="S164" s="79" t="str">
        <f>Species_List_Final_19Jan2022!J164</f>
        <v>Species</v>
      </c>
      <c r="T164" s="79" t="str">
        <f>Species_List_Final_19Jan2022!K164</f>
        <v>Pearlfish</v>
      </c>
    </row>
    <row r="165" spans="1:20" x14ac:dyDescent="0.25">
      <c r="A165" s="77" t="s">
        <v>287</v>
      </c>
      <c r="B165" s="77" t="s">
        <v>288</v>
      </c>
      <c r="C165" s="77">
        <v>3.44</v>
      </c>
      <c r="D165" s="77">
        <v>0.02</v>
      </c>
      <c r="E165" s="78" t="str">
        <f>VLOOKUP(B165,MSS_Species_List2021_updating!$B$2:$B$556,1,FALSE)</f>
        <v>Callionymus lyra</v>
      </c>
      <c r="G165" s="86" t="e">
        <f t="shared" si="6"/>
        <v>#N/A</v>
      </c>
      <c r="H165" s="86" t="e">
        <f t="shared" si="7"/>
        <v>#N/A</v>
      </c>
      <c r="I165" s="86" t="e">
        <f t="shared" si="8"/>
        <v>#N/A</v>
      </c>
      <c r="J165" s="79">
        <f>Species_List_Final_19Jan2022!A165</f>
        <v>127340</v>
      </c>
      <c r="K165" s="79" t="str">
        <f>Species_List_Final_19Jan2022!B165</f>
        <v>Echiostoma barbatum</v>
      </c>
      <c r="L165" s="79" t="str">
        <f>Species_List_Final_19Jan2022!C165</f>
        <v>Lowe, 1843</v>
      </c>
      <c r="M165" s="79" t="str">
        <f>Species_List_Final_19Jan2022!D165</f>
        <v>Animalia</v>
      </c>
      <c r="N165" s="79" t="str">
        <f>Species_List_Final_19Jan2022!E165</f>
        <v>Chordata</v>
      </c>
      <c r="O165" s="79" t="str">
        <f>Species_List_Final_19Jan2022!F165</f>
        <v>Actinopteri</v>
      </c>
      <c r="P165" s="79" t="str">
        <f>Species_List_Final_19Jan2022!G165</f>
        <v>Stomiiformes</v>
      </c>
      <c r="Q165" s="79" t="str">
        <f>Species_List_Final_19Jan2022!H165</f>
        <v>Stomiidae</v>
      </c>
      <c r="R165" s="79" t="str">
        <f>Species_List_Final_19Jan2022!I165</f>
        <v>Echiostoma</v>
      </c>
      <c r="S165" s="79" t="str">
        <f>Species_List_Final_19Jan2022!J165</f>
        <v>Species</v>
      </c>
      <c r="T165" s="79" t="str">
        <f>Species_List_Final_19Jan2022!K165</f>
        <v>Threadfin dragonfish</v>
      </c>
    </row>
    <row r="166" spans="1:20" x14ac:dyDescent="0.25">
      <c r="A166" s="77" t="s">
        <v>287</v>
      </c>
      <c r="B166" s="77" t="s">
        <v>290</v>
      </c>
      <c r="C166" s="77">
        <v>3.3</v>
      </c>
      <c r="D166" s="77">
        <v>0.4</v>
      </c>
      <c r="E166" s="78" t="str">
        <f>VLOOKUP(B166,MSS_Species_List2021_updating!$B$2:$B$556,1,FALSE)</f>
        <v>Callionymus maculatus</v>
      </c>
      <c r="G166" s="86" t="str">
        <f t="shared" si="6"/>
        <v>Electrona risso</v>
      </c>
      <c r="H166" s="86" t="str">
        <f t="shared" si="7"/>
        <v>Electrona</v>
      </c>
      <c r="I166" s="86" t="str">
        <f t="shared" si="8"/>
        <v>Electrona risso</v>
      </c>
      <c r="J166" s="79">
        <f>Species_List_Final_19Jan2022!A166</f>
        <v>126600</v>
      </c>
      <c r="K166" s="79" t="str">
        <f>Species_List_Final_19Jan2022!B166</f>
        <v>Electrona risso</v>
      </c>
      <c r="L166" s="79" t="str">
        <f>Species_List_Final_19Jan2022!C166</f>
        <v>(Cocco, 1829)</v>
      </c>
      <c r="M166" s="79" t="str">
        <f>Species_List_Final_19Jan2022!D166</f>
        <v>Animalia</v>
      </c>
      <c r="N166" s="79" t="str">
        <f>Species_List_Final_19Jan2022!E166</f>
        <v>Chordata</v>
      </c>
      <c r="O166" s="79" t="str">
        <f>Species_List_Final_19Jan2022!F166</f>
        <v>Actinopteri</v>
      </c>
      <c r="P166" s="79" t="str">
        <f>Species_List_Final_19Jan2022!G166</f>
        <v>Myctophiformes</v>
      </c>
      <c r="Q166" s="79" t="str">
        <f>Species_List_Final_19Jan2022!H166</f>
        <v>Myctophidae</v>
      </c>
      <c r="R166" s="79" t="str">
        <f>Species_List_Final_19Jan2022!I166</f>
        <v>Electrona</v>
      </c>
      <c r="S166" s="79" t="str">
        <f>Species_List_Final_19Jan2022!J166</f>
        <v>Species</v>
      </c>
      <c r="T166" s="79" t="str">
        <f>Species_List_Final_19Jan2022!K166</f>
        <v>Electric lanternfish</v>
      </c>
    </row>
    <row r="167" spans="1:20" x14ac:dyDescent="0.25">
      <c r="A167" s="77" t="s">
        <v>287</v>
      </c>
      <c r="B167" s="77" t="s">
        <v>292</v>
      </c>
      <c r="C167" s="77">
        <v>3.3</v>
      </c>
      <c r="D167" s="77">
        <v>0.39</v>
      </c>
      <c r="E167" s="78" t="str">
        <f>VLOOKUP(B167,MSS_Species_List2021_updating!$B$2:$B$556,1,FALSE)</f>
        <v>Callionymus reticulatus</v>
      </c>
      <c r="G167" s="86" t="str">
        <f t="shared" si="6"/>
        <v>Enchelyopus cimbrius</v>
      </c>
      <c r="H167" s="86" t="str">
        <f t="shared" si="7"/>
        <v>Enchelyopus</v>
      </c>
      <c r="I167" s="86" t="str">
        <f t="shared" si="8"/>
        <v>Enchelyopus cimbrius</v>
      </c>
      <c r="J167" s="79">
        <f>Species_List_Final_19Jan2022!A167</f>
        <v>126450</v>
      </c>
      <c r="K167" s="79" t="str">
        <f>Species_List_Final_19Jan2022!B167</f>
        <v>Enchelyopus cimbrius</v>
      </c>
      <c r="L167" s="79" t="str">
        <f>Species_List_Final_19Jan2022!C167</f>
        <v>(Linnaeus, 1766)</v>
      </c>
      <c r="M167" s="79" t="str">
        <f>Species_List_Final_19Jan2022!D167</f>
        <v>Animalia</v>
      </c>
      <c r="N167" s="79" t="str">
        <f>Species_List_Final_19Jan2022!E167</f>
        <v>Chordata</v>
      </c>
      <c r="O167" s="79" t="str">
        <f>Species_List_Final_19Jan2022!F167</f>
        <v>Actinopteri</v>
      </c>
      <c r="P167" s="79" t="str">
        <f>Species_List_Final_19Jan2022!G167</f>
        <v>Gadiformes</v>
      </c>
      <c r="Q167" s="79" t="str">
        <f>Species_List_Final_19Jan2022!H167</f>
        <v>Lotidae</v>
      </c>
      <c r="R167" s="79" t="str">
        <f>Species_List_Final_19Jan2022!I167</f>
        <v>Enchelyopus</v>
      </c>
      <c r="S167" s="79" t="str">
        <f>Species_List_Final_19Jan2022!J167</f>
        <v>Species</v>
      </c>
      <c r="T167" s="79" t="str">
        <f>Species_List_Final_19Jan2022!K167</f>
        <v>Four-bearded rockling</v>
      </c>
    </row>
    <row r="168" spans="1:20" x14ac:dyDescent="0.25">
      <c r="A168" s="77" t="s">
        <v>287</v>
      </c>
      <c r="B168" s="77" t="s">
        <v>2995</v>
      </c>
      <c r="C168" s="77">
        <v>3.3</v>
      </c>
      <c r="D168" s="77">
        <v>0.35</v>
      </c>
      <c r="E168" s="78" t="e">
        <f>VLOOKUP(B168,MSS_Species_List2021_updating!$B$2:$B$556,1,FALSE)</f>
        <v>#N/A</v>
      </c>
      <c r="G168" s="86" t="str">
        <f t="shared" si="6"/>
        <v>Engraulis</v>
      </c>
      <c r="H168" s="86" t="str">
        <f t="shared" si="7"/>
        <v>Engraulis</v>
      </c>
      <c r="I168" s="86" t="e">
        <f t="shared" si="8"/>
        <v>#N/A</v>
      </c>
      <c r="J168" s="79">
        <f>Species_List_Final_19Jan2022!A168</f>
        <v>125724</v>
      </c>
      <c r="K168" s="79" t="str">
        <f>Species_List_Final_19Jan2022!B168</f>
        <v>Engraulis</v>
      </c>
      <c r="L168" s="79" t="str">
        <f>Species_List_Final_19Jan2022!C168</f>
        <v>Cuvier, 1816</v>
      </c>
      <c r="M168" s="79" t="str">
        <f>Species_List_Final_19Jan2022!D168</f>
        <v>Animalia</v>
      </c>
      <c r="N168" s="79" t="str">
        <f>Species_List_Final_19Jan2022!E168</f>
        <v>Chordata</v>
      </c>
      <c r="O168" s="79" t="str">
        <f>Species_List_Final_19Jan2022!F168</f>
        <v>Actinopteri</v>
      </c>
      <c r="P168" s="79" t="str">
        <f>Species_List_Final_19Jan2022!G168</f>
        <v>Clupeiformes</v>
      </c>
      <c r="Q168" s="79" t="str">
        <f>Species_List_Final_19Jan2022!H168</f>
        <v>Engraulidae</v>
      </c>
      <c r="R168" s="79" t="str">
        <f>Species_List_Final_19Jan2022!I168</f>
        <v>Engraulis</v>
      </c>
      <c r="S168" s="79" t="str">
        <f>Species_List_Final_19Jan2022!J168</f>
        <v>Genus</v>
      </c>
      <c r="T168" s="79" t="str">
        <f>Species_List_Final_19Jan2022!K168</f>
        <v>NA</v>
      </c>
    </row>
    <row r="169" spans="1:20" x14ac:dyDescent="0.25">
      <c r="A169" s="77" t="s">
        <v>3185</v>
      </c>
      <c r="B169" s="77" t="s">
        <v>2994</v>
      </c>
      <c r="C169" s="77">
        <v>3</v>
      </c>
      <c r="D169" s="77">
        <v>0.35</v>
      </c>
      <c r="E169" s="78" t="e">
        <f>VLOOKUP(B169,MSS_Species_List2021_updating!$B$2:$B$556,1,FALSE)</f>
        <v>#N/A</v>
      </c>
      <c r="G169" s="86" t="str">
        <f t="shared" si="6"/>
        <v>Engraulis encrasicolus</v>
      </c>
      <c r="H169" s="86" t="str">
        <f t="shared" si="7"/>
        <v>Engraulis</v>
      </c>
      <c r="I169" s="86" t="str">
        <f t="shared" si="8"/>
        <v>Engraulis encrasicolus</v>
      </c>
      <c r="J169" s="79">
        <f>Species_List_Final_19Jan2022!A169</f>
        <v>126426</v>
      </c>
      <c r="K169" s="79" t="str">
        <f>Species_List_Final_19Jan2022!B169</f>
        <v>Engraulis encrasicolus</v>
      </c>
      <c r="L169" s="79" t="str">
        <f>Species_List_Final_19Jan2022!C169</f>
        <v>(Linnaeus, 1758)</v>
      </c>
      <c r="M169" s="79" t="str">
        <f>Species_List_Final_19Jan2022!D169</f>
        <v>Animalia</v>
      </c>
      <c r="N169" s="79" t="str">
        <f>Species_List_Final_19Jan2022!E169</f>
        <v>Chordata</v>
      </c>
      <c r="O169" s="79" t="str">
        <f>Species_List_Final_19Jan2022!F169</f>
        <v>Actinopteri</v>
      </c>
      <c r="P169" s="79" t="str">
        <f>Species_List_Final_19Jan2022!G169</f>
        <v>Clupeiformes</v>
      </c>
      <c r="Q169" s="79" t="str">
        <f>Species_List_Final_19Jan2022!H169</f>
        <v>Engraulidae</v>
      </c>
      <c r="R169" s="79" t="str">
        <f>Species_List_Final_19Jan2022!I169</f>
        <v>Engraulis</v>
      </c>
      <c r="S169" s="79" t="str">
        <f>Species_List_Final_19Jan2022!J169</f>
        <v>Species</v>
      </c>
      <c r="T169" s="79" t="str">
        <f>Species_List_Final_19Jan2022!K169</f>
        <v>Anchovy</v>
      </c>
    </row>
    <row r="170" spans="1:20" x14ac:dyDescent="0.25">
      <c r="A170" s="77" t="s">
        <v>3186</v>
      </c>
      <c r="B170" s="77" t="s">
        <v>2993</v>
      </c>
      <c r="C170" s="77">
        <v>2</v>
      </c>
      <c r="D170" s="77">
        <v>0.35</v>
      </c>
      <c r="E170" s="78" t="e">
        <f>VLOOKUP(B170,MSS_Species_List2021_updating!$B$2:$B$556,1,FALSE)</f>
        <v>#N/A</v>
      </c>
      <c r="G170" s="86" t="str">
        <f t="shared" si="6"/>
        <v>Entelurus aequoreus</v>
      </c>
      <c r="H170" s="86" t="str">
        <f t="shared" si="7"/>
        <v>Entelurus</v>
      </c>
      <c r="I170" s="86" t="str">
        <f t="shared" si="8"/>
        <v>Entelurus aequoreus</v>
      </c>
      <c r="J170" s="79">
        <f>Species_List_Final_19Jan2022!A170</f>
        <v>127379</v>
      </c>
      <c r="K170" s="79" t="str">
        <f>Species_List_Final_19Jan2022!B170</f>
        <v>Entelurus aequoreus</v>
      </c>
      <c r="L170" s="79" t="str">
        <f>Species_List_Final_19Jan2022!C170</f>
        <v>(Linnaeus, 1758)</v>
      </c>
      <c r="M170" s="79" t="str">
        <f>Species_List_Final_19Jan2022!D170</f>
        <v>Animalia</v>
      </c>
      <c r="N170" s="79" t="str">
        <f>Species_List_Final_19Jan2022!E170</f>
        <v>Chordata</v>
      </c>
      <c r="O170" s="79" t="str">
        <f>Species_List_Final_19Jan2022!F170</f>
        <v>Actinopteri</v>
      </c>
      <c r="P170" s="79" t="str">
        <f>Species_List_Final_19Jan2022!G170</f>
        <v>Syngnathiformes</v>
      </c>
      <c r="Q170" s="79" t="str">
        <f>Species_List_Final_19Jan2022!H170</f>
        <v>Syngnathidae</v>
      </c>
      <c r="R170" s="79" t="str">
        <f>Species_List_Final_19Jan2022!I170</f>
        <v>Entelurus</v>
      </c>
      <c r="S170" s="79" t="str">
        <f>Species_List_Final_19Jan2022!J170</f>
        <v>Species</v>
      </c>
      <c r="T170" s="79" t="str">
        <f>Species_List_Final_19Jan2022!K170</f>
        <v>Snake pipefish</v>
      </c>
    </row>
    <row r="171" spans="1:20" x14ac:dyDescent="0.25">
      <c r="A171" s="77" t="s">
        <v>3187</v>
      </c>
      <c r="B171" s="77" t="s">
        <v>2992</v>
      </c>
      <c r="C171" s="77">
        <v>2.5</v>
      </c>
      <c r="D171" s="77">
        <v>0.35</v>
      </c>
      <c r="E171" s="78" t="e">
        <f>VLOOKUP(B171,MSS_Species_List2021_updating!$B$2:$B$556,1,FALSE)</f>
        <v>#N/A</v>
      </c>
      <c r="G171" s="86" t="e">
        <f t="shared" si="6"/>
        <v>#N/A</v>
      </c>
      <c r="H171" s="86" t="e">
        <f t="shared" si="7"/>
        <v>#N/A</v>
      </c>
      <c r="I171" s="86" t="e">
        <f t="shared" si="8"/>
        <v>#N/A</v>
      </c>
      <c r="J171" s="79">
        <f>Species_List_Final_19Jan2022!A171</f>
        <v>127413</v>
      </c>
      <c r="K171" s="79" t="str">
        <f>Species_List_Final_19Jan2022!B171</f>
        <v>Ephippion guttifer</v>
      </c>
      <c r="L171" s="79" t="str">
        <f>Species_List_Final_19Jan2022!C171</f>
        <v>(Bennett, 1831)</v>
      </c>
      <c r="M171" s="79" t="str">
        <f>Species_List_Final_19Jan2022!D171</f>
        <v>Animalia</v>
      </c>
      <c r="N171" s="79" t="str">
        <f>Species_List_Final_19Jan2022!E171</f>
        <v>Chordata</v>
      </c>
      <c r="O171" s="79" t="str">
        <f>Species_List_Final_19Jan2022!F171</f>
        <v>Actinopteri</v>
      </c>
      <c r="P171" s="79" t="str">
        <f>Species_List_Final_19Jan2022!G171</f>
        <v>Tetraodontiformes</v>
      </c>
      <c r="Q171" s="79" t="str">
        <f>Species_List_Final_19Jan2022!H171</f>
        <v>Tetraodontidae</v>
      </c>
      <c r="R171" s="79" t="str">
        <f>Species_List_Final_19Jan2022!I171</f>
        <v>Ephippion</v>
      </c>
      <c r="S171" s="79" t="str">
        <f>Species_List_Final_19Jan2022!J171</f>
        <v>Species</v>
      </c>
      <c r="T171" s="79" t="str">
        <f>Species_List_Final_19Jan2022!K171</f>
        <v>Prickly puffer</v>
      </c>
    </row>
    <row r="172" spans="1:20" x14ac:dyDescent="0.25">
      <c r="A172" s="77" t="s">
        <v>3187</v>
      </c>
      <c r="B172" s="77" t="s">
        <v>2991</v>
      </c>
      <c r="C172" s="77">
        <v>2.5</v>
      </c>
      <c r="D172" s="77">
        <v>0.35</v>
      </c>
      <c r="E172" s="78" t="e">
        <f>VLOOKUP(B172,MSS_Species_List2021_updating!$B$2:$B$556,1,FALSE)</f>
        <v>#N/A</v>
      </c>
      <c r="G172" s="86" t="str">
        <f t="shared" si="6"/>
        <v>Epigonus denticulatus</v>
      </c>
      <c r="H172" s="86" t="str">
        <f t="shared" si="7"/>
        <v>Epigonus</v>
      </c>
      <c r="I172" s="86" t="str">
        <f t="shared" si="8"/>
        <v>Epigonus denticulatus</v>
      </c>
      <c r="J172" s="79">
        <f>Species_List_Final_19Jan2022!A172</f>
        <v>126857</v>
      </c>
      <c r="K172" s="79" t="str">
        <f>Species_List_Final_19Jan2022!B172</f>
        <v>Epigonus denticulatus</v>
      </c>
      <c r="L172" s="79" t="str">
        <f>Species_List_Final_19Jan2022!C172</f>
        <v>Dieuzeide, 1950</v>
      </c>
      <c r="M172" s="79" t="str">
        <f>Species_List_Final_19Jan2022!D172</f>
        <v>Animalia</v>
      </c>
      <c r="N172" s="79" t="str">
        <f>Species_List_Final_19Jan2022!E172</f>
        <v>Chordata</v>
      </c>
      <c r="O172" s="79" t="str">
        <f>Species_List_Final_19Jan2022!F172</f>
        <v>Actinopteri</v>
      </c>
      <c r="P172" s="79" t="str">
        <f>Species_List_Final_19Jan2022!G172</f>
        <v>Perciformes</v>
      </c>
      <c r="Q172" s="79" t="str">
        <f>Species_List_Final_19Jan2022!H172</f>
        <v>Epigonidae</v>
      </c>
      <c r="R172" s="79" t="str">
        <f>Species_List_Final_19Jan2022!I172</f>
        <v>Epigonus</v>
      </c>
      <c r="S172" s="79" t="str">
        <f>Species_List_Final_19Jan2022!J172</f>
        <v>Species</v>
      </c>
      <c r="T172" s="79" t="str">
        <f>Species_List_Final_19Jan2022!K172</f>
        <v>Pencil cardinal</v>
      </c>
    </row>
    <row r="173" spans="1:20" x14ac:dyDescent="0.25">
      <c r="A173" s="77" t="s">
        <v>3188</v>
      </c>
      <c r="B173" s="77" t="s">
        <v>2990</v>
      </c>
      <c r="C173" s="77">
        <v>2.37</v>
      </c>
      <c r="D173" s="77">
        <v>0.35</v>
      </c>
      <c r="E173" s="78" t="e">
        <f>VLOOKUP(B173,MSS_Species_List2021_updating!$B$2:$B$556,1,FALSE)</f>
        <v>#N/A</v>
      </c>
      <c r="G173" s="86" t="str">
        <f t="shared" si="6"/>
        <v>Epigonus telescopus</v>
      </c>
      <c r="H173" s="86" t="str">
        <f t="shared" si="7"/>
        <v>Epigonus</v>
      </c>
      <c r="I173" s="86" t="str">
        <f t="shared" si="8"/>
        <v>Epigonus telescopus</v>
      </c>
      <c r="J173" s="79">
        <f>Species_List_Final_19Jan2022!A173</f>
        <v>126858</v>
      </c>
      <c r="K173" s="79" t="str">
        <f>Species_List_Final_19Jan2022!B173</f>
        <v>Epigonus telescopus</v>
      </c>
      <c r="L173" s="79" t="str">
        <f>Species_List_Final_19Jan2022!C173</f>
        <v>(Risso, 1810)</v>
      </c>
      <c r="M173" s="79" t="str">
        <f>Species_List_Final_19Jan2022!D173</f>
        <v>Animalia</v>
      </c>
      <c r="N173" s="79" t="str">
        <f>Species_List_Final_19Jan2022!E173</f>
        <v>Chordata</v>
      </c>
      <c r="O173" s="79" t="str">
        <f>Species_List_Final_19Jan2022!F173</f>
        <v>Actinopteri</v>
      </c>
      <c r="P173" s="79" t="str">
        <f>Species_List_Final_19Jan2022!G173</f>
        <v>Perciformes</v>
      </c>
      <c r="Q173" s="79" t="str">
        <f>Species_List_Final_19Jan2022!H173</f>
        <v>Epigonidae</v>
      </c>
      <c r="R173" s="79" t="str">
        <f>Species_List_Final_19Jan2022!I173</f>
        <v>Epigonus</v>
      </c>
      <c r="S173" s="79" t="str">
        <f>Species_List_Final_19Jan2022!J173</f>
        <v>Species</v>
      </c>
      <c r="T173" s="79" t="str">
        <f>Species_List_Final_19Jan2022!K173</f>
        <v>Black cardinal fish</v>
      </c>
    </row>
    <row r="174" spans="1:20" x14ac:dyDescent="0.25">
      <c r="A174" s="77" t="s">
        <v>3189</v>
      </c>
      <c r="B174" s="77" t="s">
        <v>2989</v>
      </c>
      <c r="C174" s="77">
        <v>4.5</v>
      </c>
      <c r="D174" s="77">
        <v>0.8</v>
      </c>
      <c r="E174" s="78" t="e">
        <f>VLOOKUP(B174,MSS_Species_List2021_updating!$B$2:$B$556,1,FALSE)</f>
        <v>#N/A</v>
      </c>
      <c r="G174" s="86" t="str">
        <f t="shared" si="6"/>
        <v>Epinephelus caninus</v>
      </c>
      <c r="H174" s="86" t="str">
        <f t="shared" si="7"/>
        <v>Epinephelus</v>
      </c>
      <c r="I174" s="86" t="str">
        <f t="shared" si="8"/>
        <v>Epinephelus caninus</v>
      </c>
      <c r="J174" s="79">
        <f>Species_List_Final_19Jan2022!A174</f>
        <v>127033</v>
      </c>
      <c r="K174" s="79" t="str">
        <f>Species_List_Final_19Jan2022!B174</f>
        <v>Epinephelus caninus</v>
      </c>
      <c r="L174" s="79" t="str">
        <f>Species_List_Final_19Jan2022!C174</f>
        <v>(Valenciennes, 1843)</v>
      </c>
      <c r="M174" s="79" t="str">
        <f>Species_List_Final_19Jan2022!D174</f>
        <v>Animalia</v>
      </c>
      <c r="N174" s="79" t="str">
        <f>Species_List_Final_19Jan2022!E174</f>
        <v>Chordata</v>
      </c>
      <c r="O174" s="79" t="str">
        <f>Species_List_Final_19Jan2022!F174</f>
        <v>Actinopteri</v>
      </c>
      <c r="P174" s="79" t="str">
        <f>Species_List_Final_19Jan2022!G174</f>
        <v>Perciformes</v>
      </c>
      <c r="Q174" s="79" t="str">
        <f>Species_List_Final_19Jan2022!H174</f>
        <v>Serranidae</v>
      </c>
      <c r="R174" s="79" t="str">
        <f>Species_List_Final_19Jan2022!I174</f>
        <v>Epinephelus</v>
      </c>
      <c r="S174" s="79" t="str">
        <f>Species_List_Final_19Jan2022!J174</f>
        <v>Species</v>
      </c>
      <c r="T174" s="79" t="str">
        <f>Species_List_Final_19Jan2022!K174</f>
        <v>Dogtooth grouper</v>
      </c>
    </row>
    <row r="175" spans="1:20" x14ac:dyDescent="0.25">
      <c r="A175" s="77" t="s">
        <v>3190</v>
      </c>
      <c r="B175" s="77" t="s">
        <v>2988</v>
      </c>
      <c r="C175" s="77">
        <v>2.6</v>
      </c>
      <c r="D175" s="77">
        <v>0.35</v>
      </c>
      <c r="E175" s="78" t="e">
        <f>VLOOKUP(B175,MSS_Species_List2021_updating!$B$2:$B$556,1,FALSE)</f>
        <v>#N/A</v>
      </c>
      <c r="G175" s="86" t="str">
        <f t="shared" si="6"/>
        <v>Etmopterus</v>
      </c>
      <c r="H175" s="86" t="str">
        <f t="shared" si="7"/>
        <v>Etmopterus</v>
      </c>
      <c r="I175" s="86" t="e">
        <f t="shared" si="8"/>
        <v>#N/A</v>
      </c>
      <c r="J175" s="79">
        <f>Species_List_Final_19Jan2022!A175</f>
        <v>105911</v>
      </c>
      <c r="K175" s="79" t="str">
        <f>Species_List_Final_19Jan2022!B175</f>
        <v>Etmopterus princeps</v>
      </c>
      <c r="L175" s="79" t="str">
        <f>Species_List_Final_19Jan2022!C175</f>
        <v>Collett, 1904</v>
      </c>
      <c r="M175" s="79" t="str">
        <f>Species_List_Final_19Jan2022!D175</f>
        <v>Animalia</v>
      </c>
      <c r="N175" s="79" t="str">
        <f>Species_List_Final_19Jan2022!E175</f>
        <v>Chordata</v>
      </c>
      <c r="O175" s="79" t="str">
        <f>Species_List_Final_19Jan2022!F175</f>
        <v>Elasmobranchii</v>
      </c>
      <c r="P175" s="79" t="str">
        <f>Species_List_Final_19Jan2022!G175</f>
        <v>Squaliformes</v>
      </c>
      <c r="Q175" s="79" t="str">
        <f>Species_List_Final_19Jan2022!H175</f>
        <v>Etmopteridae</v>
      </c>
      <c r="R175" s="79" t="str">
        <f>Species_List_Final_19Jan2022!I175</f>
        <v>Etmopterus</v>
      </c>
      <c r="S175" s="79" t="str">
        <f>Species_List_Final_19Jan2022!J175</f>
        <v>Species</v>
      </c>
      <c r="T175" s="79" t="str">
        <f>Species_List_Final_19Jan2022!K175</f>
        <v>Great lanternshark</v>
      </c>
    </row>
    <row r="176" spans="1:20" x14ac:dyDescent="0.25">
      <c r="A176" s="77" t="s">
        <v>3190</v>
      </c>
      <c r="B176" s="77" t="s">
        <v>2987</v>
      </c>
      <c r="C176" s="77">
        <v>2.9</v>
      </c>
      <c r="D176" s="77">
        <v>0.06</v>
      </c>
      <c r="E176" s="78" t="e">
        <f>VLOOKUP(B176,MSS_Species_List2021_updating!$B$2:$B$556,1,FALSE)</f>
        <v>#N/A</v>
      </c>
      <c r="G176" s="86" t="str">
        <f t="shared" si="6"/>
        <v>Etmopterus pusillus</v>
      </c>
      <c r="H176" s="86" t="str">
        <f t="shared" si="7"/>
        <v>Etmopterus</v>
      </c>
      <c r="I176" s="86" t="str">
        <f t="shared" si="8"/>
        <v>Etmopterus pusillus</v>
      </c>
      <c r="J176" s="79">
        <f>Species_List_Final_19Jan2022!A176</f>
        <v>105912</v>
      </c>
      <c r="K176" s="79" t="str">
        <f>Species_List_Final_19Jan2022!B176</f>
        <v>Etmopterus pusillus</v>
      </c>
      <c r="L176" s="79" t="str">
        <f>Species_List_Final_19Jan2022!C176</f>
        <v>(Lowe, 1839)</v>
      </c>
      <c r="M176" s="79" t="str">
        <f>Species_List_Final_19Jan2022!D176</f>
        <v>Animalia</v>
      </c>
      <c r="N176" s="79" t="str">
        <f>Species_List_Final_19Jan2022!E176</f>
        <v>Chordata</v>
      </c>
      <c r="O176" s="79" t="str">
        <f>Species_List_Final_19Jan2022!F176</f>
        <v>Elasmobranchii</v>
      </c>
      <c r="P176" s="79" t="str">
        <f>Species_List_Final_19Jan2022!G176</f>
        <v>Squaliformes</v>
      </c>
      <c r="Q176" s="79" t="str">
        <f>Species_List_Final_19Jan2022!H176</f>
        <v>Etmopteridae</v>
      </c>
      <c r="R176" s="79" t="str">
        <f>Species_List_Final_19Jan2022!I176</f>
        <v>Etmopterus</v>
      </c>
      <c r="S176" s="79" t="str">
        <f>Species_List_Final_19Jan2022!J176</f>
        <v>Species</v>
      </c>
      <c r="T176" s="79" t="str">
        <f>Species_List_Final_19Jan2022!K176</f>
        <v>Smooth lanternshark</v>
      </c>
    </row>
    <row r="177" spans="1:20" x14ac:dyDescent="0.25">
      <c r="A177" s="77" t="s">
        <v>2986</v>
      </c>
      <c r="B177" s="77" t="s">
        <v>2986</v>
      </c>
      <c r="C177" s="77">
        <v>2.29</v>
      </c>
      <c r="D177" s="77">
        <v>0.35</v>
      </c>
      <c r="E177" s="78" t="e">
        <f>VLOOKUP(B177,MSS_Species_List2021_updating!$B$2:$B$556,1,FALSE)</f>
        <v>#N/A</v>
      </c>
      <c r="G177" s="86" t="str">
        <f t="shared" si="6"/>
        <v>Etmopterus spinax</v>
      </c>
      <c r="H177" s="86" t="str">
        <f t="shared" si="7"/>
        <v>Etmopterus</v>
      </c>
      <c r="I177" s="86" t="str">
        <f t="shared" si="8"/>
        <v>Etmopterus spinax</v>
      </c>
      <c r="J177" s="79">
        <f>Species_List_Final_19Jan2022!A177</f>
        <v>105913</v>
      </c>
      <c r="K177" s="79" t="str">
        <f>Species_List_Final_19Jan2022!B177</f>
        <v>Etmopterus spinax</v>
      </c>
      <c r="L177" s="79" t="str">
        <f>Species_List_Final_19Jan2022!C177</f>
        <v>(Linnaeus, 1758)</v>
      </c>
      <c r="M177" s="79" t="str">
        <f>Species_List_Final_19Jan2022!D177</f>
        <v>Animalia</v>
      </c>
      <c r="N177" s="79" t="str">
        <f>Species_List_Final_19Jan2022!E177</f>
        <v>Chordata</v>
      </c>
      <c r="O177" s="79" t="str">
        <f>Species_List_Final_19Jan2022!F177</f>
        <v>Elasmobranchii</v>
      </c>
      <c r="P177" s="79" t="str">
        <f>Species_List_Final_19Jan2022!G177</f>
        <v>Squaliformes</v>
      </c>
      <c r="Q177" s="79" t="str">
        <f>Species_List_Final_19Jan2022!H177</f>
        <v>Etmopteridae</v>
      </c>
      <c r="R177" s="79" t="str">
        <f>Species_List_Final_19Jan2022!I177</f>
        <v>Etmopterus</v>
      </c>
      <c r="S177" s="79" t="str">
        <f>Species_List_Final_19Jan2022!J177</f>
        <v>Species</v>
      </c>
      <c r="T177" s="79" t="str">
        <f>Species_List_Final_19Jan2022!K177</f>
        <v>Velvet belly</v>
      </c>
    </row>
    <row r="178" spans="1:20" x14ac:dyDescent="0.25">
      <c r="A178" s="77" t="s">
        <v>298</v>
      </c>
      <c r="B178" s="77" t="s">
        <v>298</v>
      </c>
      <c r="C178" s="77">
        <v>2.94</v>
      </c>
      <c r="D178" s="77">
        <v>0.03</v>
      </c>
      <c r="E178" s="78" t="str">
        <f>VLOOKUP(B178,MSS_Species_List2021_updating!$B$2:$B$556,1,FALSE)</f>
        <v>Caproidae</v>
      </c>
      <c r="G178" s="86" t="str">
        <f t="shared" si="6"/>
        <v>Eutrigla</v>
      </c>
      <c r="H178" s="86" t="str">
        <f t="shared" si="7"/>
        <v>Eutrigla</v>
      </c>
      <c r="I178" s="86" t="e">
        <f t="shared" si="8"/>
        <v>#N/A</v>
      </c>
      <c r="J178" s="79">
        <f>Species_List_Final_19Jan2022!A178</f>
        <v>150636</v>
      </c>
      <c r="K178" s="79" t="str">
        <f>Species_List_Final_19Jan2022!B178</f>
        <v>Eutrigla</v>
      </c>
      <c r="L178" s="79" t="str">
        <f>Species_List_Final_19Jan2022!C178</f>
        <v>Fraser-Brunner, 1938</v>
      </c>
      <c r="M178" s="79" t="str">
        <f>Species_List_Final_19Jan2022!D178</f>
        <v>Animalia</v>
      </c>
      <c r="N178" s="79" t="str">
        <f>Species_List_Final_19Jan2022!E178</f>
        <v>Chordata</v>
      </c>
      <c r="O178" s="79" t="str">
        <f>Species_List_Final_19Jan2022!F178</f>
        <v>Actinopteri</v>
      </c>
      <c r="P178" s="79" t="str">
        <f>Species_List_Final_19Jan2022!G178</f>
        <v>Scorpaeniformes</v>
      </c>
      <c r="Q178" s="79" t="str">
        <f>Species_List_Final_19Jan2022!H178</f>
        <v>Triglidae</v>
      </c>
      <c r="R178" s="79" t="str">
        <f>Species_List_Final_19Jan2022!I178</f>
        <v>Eutrigla</v>
      </c>
      <c r="S178" s="79" t="str">
        <f>Species_List_Final_19Jan2022!J178</f>
        <v>Genus</v>
      </c>
      <c r="T178" s="79" t="str">
        <f>Species_List_Final_19Jan2022!K178</f>
        <v>NA</v>
      </c>
    </row>
    <row r="179" spans="1:20" x14ac:dyDescent="0.25">
      <c r="A179" s="77" t="s">
        <v>300</v>
      </c>
      <c r="B179" s="77" t="s">
        <v>299</v>
      </c>
      <c r="C179" s="77">
        <v>2.94</v>
      </c>
      <c r="D179" s="77">
        <v>0.03</v>
      </c>
      <c r="E179" s="78" t="str">
        <f>VLOOKUP(B179,MSS_Species_List2021_updating!$B$2:$B$556,1,FALSE)</f>
        <v>Capros aper</v>
      </c>
      <c r="G179" s="86" t="str">
        <f t="shared" si="6"/>
        <v>Eutrigla gurnardus</v>
      </c>
      <c r="H179" s="86" t="str">
        <f t="shared" si="7"/>
        <v>Eutrigla</v>
      </c>
      <c r="I179" s="86" t="str">
        <f t="shared" si="8"/>
        <v>Eutrigla gurnardus</v>
      </c>
      <c r="J179" s="79">
        <f>Species_List_Final_19Jan2022!A179</f>
        <v>150637</v>
      </c>
      <c r="K179" s="79" t="str">
        <f>Species_List_Final_19Jan2022!B179</f>
        <v>Eutrigla gurnardus</v>
      </c>
      <c r="L179" s="79" t="str">
        <f>Species_List_Final_19Jan2022!C179</f>
        <v>(Linnaeus, 1758)</v>
      </c>
      <c r="M179" s="79" t="str">
        <f>Species_List_Final_19Jan2022!D179</f>
        <v>Animalia</v>
      </c>
      <c r="N179" s="79" t="str">
        <f>Species_List_Final_19Jan2022!E179</f>
        <v>Chordata</v>
      </c>
      <c r="O179" s="79" t="str">
        <f>Species_List_Final_19Jan2022!F179</f>
        <v>Actinopteri</v>
      </c>
      <c r="P179" s="79" t="str">
        <f>Species_List_Final_19Jan2022!G179</f>
        <v>Scorpaeniformes</v>
      </c>
      <c r="Q179" s="79" t="str">
        <f>Species_List_Final_19Jan2022!H179</f>
        <v>Triglidae</v>
      </c>
      <c r="R179" s="79" t="str">
        <f>Species_List_Final_19Jan2022!I179</f>
        <v>Eutrigla</v>
      </c>
      <c r="S179" s="79" t="str">
        <f>Species_List_Final_19Jan2022!J179</f>
        <v>Species</v>
      </c>
      <c r="T179" s="79" t="str">
        <f>Species_List_Final_19Jan2022!K179</f>
        <v>Grey gurnard</v>
      </c>
    </row>
    <row r="180" spans="1:20" x14ac:dyDescent="0.25">
      <c r="A180" s="77" t="s">
        <v>304</v>
      </c>
      <c r="B180" s="77" t="s">
        <v>304</v>
      </c>
      <c r="C180" s="77">
        <v>4.1399999999999997</v>
      </c>
      <c r="D180" s="77">
        <v>0.8</v>
      </c>
      <c r="E180" s="78" t="e">
        <f>VLOOKUP(B180,MSS_Species_List2021_updating!$B$2:$B$556,1,FALSE)</f>
        <v>#N/A</v>
      </c>
      <c r="G180" s="86" t="e">
        <f t="shared" si="6"/>
        <v>#N/A</v>
      </c>
      <c r="H180" s="86" t="e">
        <f t="shared" si="7"/>
        <v>#N/A</v>
      </c>
      <c r="I180" s="86" t="e">
        <f t="shared" si="8"/>
        <v>#N/A</v>
      </c>
      <c r="J180" s="79">
        <f>Species_List_Final_19Jan2022!A180</f>
        <v>126338</v>
      </c>
      <c r="K180" s="79" t="str">
        <f>Species_List_Final_19Jan2022!B180</f>
        <v>Evermannella balbo</v>
      </c>
      <c r="L180" s="79" t="str">
        <f>Species_List_Final_19Jan2022!C180</f>
        <v>(Risso, 1820)</v>
      </c>
      <c r="M180" s="79" t="str">
        <f>Species_List_Final_19Jan2022!D180</f>
        <v>Animalia</v>
      </c>
      <c r="N180" s="79" t="str">
        <f>Species_List_Final_19Jan2022!E180</f>
        <v>Chordata</v>
      </c>
      <c r="O180" s="79" t="str">
        <f>Species_List_Final_19Jan2022!F180</f>
        <v>Actinopteri</v>
      </c>
      <c r="P180" s="79" t="str">
        <f>Species_List_Final_19Jan2022!G180</f>
        <v>Aulopiformes</v>
      </c>
      <c r="Q180" s="79" t="str">
        <f>Species_List_Final_19Jan2022!H180</f>
        <v>Evermannellidae</v>
      </c>
      <c r="R180" s="79" t="str">
        <f>Species_List_Final_19Jan2022!I180</f>
        <v>Evermannella</v>
      </c>
      <c r="S180" s="79" t="str">
        <f>Species_List_Final_19Jan2022!J180</f>
        <v>Species</v>
      </c>
      <c r="T180" s="79" t="str">
        <f>Species_List_Final_19Jan2022!K180</f>
        <v>Balbo sabretooth</v>
      </c>
    </row>
    <row r="181" spans="1:20" x14ac:dyDescent="0.25">
      <c r="A181" s="77" t="s">
        <v>3191</v>
      </c>
      <c r="B181" s="77" t="s">
        <v>2985</v>
      </c>
      <c r="C181" s="77">
        <v>2.29</v>
      </c>
      <c r="D181" s="77">
        <v>0.35</v>
      </c>
      <c r="E181" s="78" t="e">
        <f>VLOOKUP(B181,MSS_Species_List2021_updating!$B$2:$B$556,1,FALSE)</f>
        <v>#N/A</v>
      </c>
      <c r="G181" s="86" t="e">
        <f t="shared" si="6"/>
        <v>#N/A</v>
      </c>
      <c r="H181" s="86" t="e">
        <f t="shared" si="7"/>
        <v>#N/A</v>
      </c>
      <c r="I181" s="86" t="e">
        <f t="shared" si="8"/>
        <v>#N/A</v>
      </c>
      <c r="J181" s="79">
        <f>Species_List_Final_19Jan2022!A181</f>
        <v>126307</v>
      </c>
      <c r="K181" s="79" t="str">
        <f>Species_List_Final_19Jan2022!B181</f>
        <v>Facciolella oxyrhyncha</v>
      </c>
      <c r="L181" s="79" t="str">
        <f>Species_List_Final_19Jan2022!C181</f>
        <v>(Bellotti, 1883)</v>
      </c>
      <c r="M181" s="79" t="str">
        <f>Species_List_Final_19Jan2022!D181</f>
        <v>Animalia</v>
      </c>
      <c r="N181" s="79" t="str">
        <f>Species_List_Final_19Jan2022!E181</f>
        <v>Chordata</v>
      </c>
      <c r="O181" s="79" t="str">
        <f>Species_List_Final_19Jan2022!F181</f>
        <v>Actinopteri</v>
      </c>
      <c r="P181" s="79" t="str">
        <f>Species_List_Final_19Jan2022!G181</f>
        <v>Anguilliformes</v>
      </c>
      <c r="Q181" s="79" t="str">
        <f>Species_List_Final_19Jan2022!H181</f>
        <v>Nettastomatidae</v>
      </c>
      <c r="R181" s="79" t="str">
        <f>Species_List_Final_19Jan2022!I181</f>
        <v>Facciolella</v>
      </c>
      <c r="S181" s="79" t="str">
        <f>Species_List_Final_19Jan2022!J181</f>
        <v>Species</v>
      </c>
      <c r="T181" s="79" t="str">
        <f>Species_List_Final_19Jan2022!K181</f>
        <v>Facciola's sorcerer</v>
      </c>
    </row>
    <row r="182" spans="1:20" x14ac:dyDescent="0.25">
      <c r="A182" s="77" t="s">
        <v>305</v>
      </c>
      <c r="B182" s="77" t="s">
        <v>2984</v>
      </c>
      <c r="C182" s="77">
        <v>3.6</v>
      </c>
      <c r="D182" s="77">
        <v>0.4</v>
      </c>
      <c r="E182" s="78" t="e">
        <f>VLOOKUP(B182,MSS_Species_List2021_updating!$B$2:$B$556,1,FALSE)</f>
        <v>#N/A</v>
      </c>
      <c r="G182" s="86" t="e">
        <f t="shared" si="6"/>
        <v>#N/A</v>
      </c>
      <c r="H182" s="86" t="e">
        <f t="shared" si="7"/>
        <v>#N/A</v>
      </c>
      <c r="I182" s="86" t="e">
        <f t="shared" si="8"/>
        <v>#N/A</v>
      </c>
      <c r="J182" s="79">
        <f>Species_List_Final_19Jan2022!A182</f>
        <v>126488</v>
      </c>
      <c r="K182" s="79" t="str">
        <f>Species_List_Final_19Jan2022!B182</f>
        <v>Gadella maraldi</v>
      </c>
      <c r="L182" s="79" t="str">
        <f>Species_List_Final_19Jan2022!C182</f>
        <v>(Risso, 1810)</v>
      </c>
      <c r="M182" s="79" t="str">
        <f>Species_List_Final_19Jan2022!D182</f>
        <v>Animalia</v>
      </c>
      <c r="N182" s="79" t="str">
        <f>Species_List_Final_19Jan2022!E182</f>
        <v>Chordata</v>
      </c>
      <c r="O182" s="79" t="str">
        <f>Species_List_Final_19Jan2022!F182</f>
        <v>Actinopteri</v>
      </c>
      <c r="P182" s="79" t="str">
        <f>Species_List_Final_19Jan2022!G182</f>
        <v>Gadiformes</v>
      </c>
      <c r="Q182" s="79" t="str">
        <f>Species_List_Final_19Jan2022!H182</f>
        <v>Moridae</v>
      </c>
      <c r="R182" s="79" t="str">
        <f>Species_List_Final_19Jan2022!I182</f>
        <v>Gadella</v>
      </c>
      <c r="S182" s="79" t="str">
        <f>Species_List_Final_19Jan2022!J182</f>
        <v>Species</v>
      </c>
      <c r="T182" s="79" t="str">
        <f>Species_List_Final_19Jan2022!K182</f>
        <v>Gadella</v>
      </c>
    </row>
    <row r="183" spans="1:20" x14ac:dyDescent="0.25">
      <c r="A183" s="77" t="s">
        <v>305</v>
      </c>
      <c r="B183" s="77" t="s">
        <v>302</v>
      </c>
      <c r="C183" s="77">
        <v>3.6</v>
      </c>
      <c r="D183" s="77">
        <v>0.59</v>
      </c>
      <c r="E183" s="78" t="str">
        <f>VLOOKUP(B183,MSS_Species_List2021_updating!$B$2:$B$556,1,FALSE)</f>
        <v>Caranx rhonchus</v>
      </c>
      <c r="G183" s="86" t="str">
        <f t="shared" si="6"/>
        <v>Gadiculus</v>
      </c>
      <c r="H183" s="86" t="str">
        <f t="shared" si="7"/>
        <v>Gadiculus</v>
      </c>
      <c r="I183" s="86" t="e">
        <f t="shared" si="8"/>
        <v>#N/A</v>
      </c>
      <c r="J183" s="79">
        <f>Species_List_Final_19Jan2022!A183</f>
        <v>125731</v>
      </c>
      <c r="K183" s="79" t="str">
        <f>Species_List_Final_19Jan2022!B183</f>
        <v>Gadiculus</v>
      </c>
      <c r="L183" s="79" t="str">
        <f>Species_List_Final_19Jan2022!C183</f>
        <v>Guichenot, 1850</v>
      </c>
      <c r="M183" s="79" t="str">
        <f>Species_List_Final_19Jan2022!D183</f>
        <v>Animalia</v>
      </c>
      <c r="N183" s="79" t="str">
        <f>Species_List_Final_19Jan2022!E183</f>
        <v>Chordata</v>
      </c>
      <c r="O183" s="79" t="str">
        <f>Species_List_Final_19Jan2022!F183</f>
        <v>Actinopteri</v>
      </c>
      <c r="P183" s="79" t="str">
        <f>Species_List_Final_19Jan2022!G183</f>
        <v>Gadiformes</v>
      </c>
      <c r="Q183" s="79" t="str">
        <f>Species_List_Final_19Jan2022!H183</f>
        <v>Gadidae</v>
      </c>
      <c r="R183" s="79" t="str">
        <f>Species_List_Final_19Jan2022!I183</f>
        <v>Gadiculus</v>
      </c>
      <c r="S183" s="79" t="str">
        <f>Species_List_Final_19Jan2022!J183</f>
        <v>Genus</v>
      </c>
      <c r="T183" s="79" t="str">
        <f>Species_List_Final_19Jan2022!K183</f>
        <v>NA</v>
      </c>
    </row>
    <row r="184" spans="1:20" x14ac:dyDescent="0.25">
      <c r="A184" s="77" t="s">
        <v>309</v>
      </c>
      <c r="B184" s="77" t="s">
        <v>309</v>
      </c>
      <c r="C184" s="77">
        <v>3.7</v>
      </c>
      <c r="D184" s="77">
        <v>0.35</v>
      </c>
      <c r="E184" s="78" t="e">
        <f>VLOOKUP(B184,MSS_Species_List2021_updating!$B$2:$B$556,1,FALSE)</f>
        <v>#N/A</v>
      </c>
      <c r="G184" s="86" t="str">
        <f t="shared" si="6"/>
        <v>Gadiculus argenteus</v>
      </c>
      <c r="H184" s="86" t="str">
        <f t="shared" si="7"/>
        <v>Gadiculus</v>
      </c>
      <c r="I184" s="86" t="str">
        <f t="shared" si="8"/>
        <v>Gadiculus argenteus</v>
      </c>
      <c r="J184" s="79">
        <f>Species_List_Final_19Jan2022!A184</f>
        <v>126435</v>
      </c>
      <c r="K184" s="79" t="str">
        <f>Species_List_Final_19Jan2022!B184</f>
        <v>Gadiculus argenteus</v>
      </c>
      <c r="L184" s="79" t="str">
        <f>Species_List_Final_19Jan2022!C184</f>
        <v>Guichenot, 1850</v>
      </c>
      <c r="M184" s="79" t="str">
        <f>Species_List_Final_19Jan2022!D184</f>
        <v>Animalia</v>
      </c>
      <c r="N184" s="79" t="str">
        <f>Species_List_Final_19Jan2022!E184</f>
        <v>Chordata</v>
      </c>
      <c r="O184" s="79" t="str">
        <f>Species_List_Final_19Jan2022!F184</f>
        <v>Actinopteri</v>
      </c>
      <c r="P184" s="79" t="str">
        <f>Species_List_Final_19Jan2022!G184</f>
        <v>Gadiformes</v>
      </c>
      <c r="Q184" s="79" t="str">
        <f>Species_List_Final_19Jan2022!H184</f>
        <v>Gadidae</v>
      </c>
      <c r="R184" s="79" t="str">
        <f>Species_List_Final_19Jan2022!I184</f>
        <v>Gadiculus</v>
      </c>
      <c r="S184" s="79" t="str">
        <f>Species_List_Final_19Jan2022!J184</f>
        <v>Species</v>
      </c>
      <c r="T184" s="79" t="str">
        <f>Species_List_Final_19Jan2022!K184</f>
        <v>Silvery pout</v>
      </c>
    </row>
    <row r="185" spans="1:20" x14ac:dyDescent="0.25">
      <c r="A185" s="77" t="s">
        <v>2983</v>
      </c>
      <c r="B185" s="77" t="s">
        <v>2983</v>
      </c>
      <c r="C185" s="77">
        <v>4.5</v>
      </c>
      <c r="D185" s="77">
        <v>0.01</v>
      </c>
      <c r="E185" s="78" t="e">
        <f>VLOOKUP(B185,MSS_Species_List2021_updating!$B$2:$B$556,1,FALSE)</f>
        <v>#N/A</v>
      </c>
      <c r="G185" s="86" t="str">
        <f t="shared" si="6"/>
        <v>Gadiculus</v>
      </c>
      <c r="H185" s="86" t="str">
        <f t="shared" si="7"/>
        <v>Gadiculus</v>
      </c>
      <c r="I185" s="86" t="e">
        <f t="shared" si="8"/>
        <v>#N/A</v>
      </c>
      <c r="J185" s="79">
        <f>Species_List_Final_19Jan2022!A185</f>
        <v>300719</v>
      </c>
      <c r="K185" s="79" t="str">
        <f>Species_List_Final_19Jan2022!B185</f>
        <v>Gadiculus thori</v>
      </c>
      <c r="L185" s="79" t="str">
        <f>Species_List_Final_19Jan2022!C185</f>
        <v>Schmidt, 1913</v>
      </c>
      <c r="M185" s="79" t="str">
        <f>Species_List_Final_19Jan2022!D185</f>
        <v>Animalia</v>
      </c>
      <c r="N185" s="79" t="str">
        <f>Species_List_Final_19Jan2022!E185</f>
        <v>Chordata</v>
      </c>
      <c r="O185" s="79" t="str">
        <f>Species_List_Final_19Jan2022!F185</f>
        <v>Actinopteri</v>
      </c>
      <c r="P185" s="79" t="str">
        <f>Species_List_Final_19Jan2022!G185</f>
        <v>Gadiformes</v>
      </c>
      <c r="Q185" s="79" t="str">
        <f>Species_List_Final_19Jan2022!H185</f>
        <v>Gadidae</v>
      </c>
      <c r="R185" s="79" t="str">
        <f>Species_List_Final_19Jan2022!I185</f>
        <v>Gadiculus</v>
      </c>
      <c r="S185" s="79" t="str">
        <f>Species_List_Final_19Jan2022!J185</f>
        <v>Species</v>
      </c>
      <c r="T185" s="79" t="str">
        <f>Species_List_Final_19Jan2022!K185</f>
        <v>NONE</v>
      </c>
    </row>
    <row r="186" spans="1:20" x14ac:dyDescent="0.25">
      <c r="A186" s="77" t="s">
        <v>3192</v>
      </c>
      <c r="B186" s="77" t="s">
        <v>2982</v>
      </c>
      <c r="C186" s="77">
        <v>4.5</v>
      </c>
      <c r="D186" s="77">
        <v>0.01</v>
      </c>
      <c r="E186" s="78" t="e">
        <f>VLOOKUP(B186,MSS_Species_List2021_updating!$B$2:$B$556,1,FALSE)</f>
        <v>#N/A</v>
      </c>
      <c r="G186" s="86" t="str">
        <f t="shared" si="6"/>
        <v>Gadus morhua</v>
      </c>
      <c r="H186" s="86" t="str">
        <f t="shared" si="7"/>
        <v>Gadus</v>
      </c>
      <c r="I186" s="86" t="str">
        <f t="shared" si="8"/>
        <v>Gadus morhua</v>
      </c>
      <c r="J186" s="79">
        <f>Species_List_Final_19Jan2022!A186</f>
        <v>126436</v>
      </c>
      <c r="K186" s="79" t="str">
        <f>Species_List_Final_19Jan2022!B186</f>
        <v>Gadus morhua</v>
      </c>
      <c r="L186" s="79" t="str">
        <f>Species_List_Final_19Jan2022!C186</f>
        <v>Linnaeus, 1758</v>
      </c>
      <c r="M186" s="79" t="str">
        <f>Species_List_Final_19Jan2022!D186</f>
        <v>Animalia</v>
      </c>
      <c r="N186" s="79" t="str">
        <f>Species_List_Final_19Jan2022!E186</f>
        <v>Chordata</v>
      </c>
      <c r="O186" s="79" t="str">
        <f>Species_List_Final_19Jan2022!F186</f>
        <v>Actinopteri</v>
      </c>
      <c r="P186" s="79" t="str">
        <f>Species_List_Final_19Jan2022!G186</f>
        <v>Gadiformes</v>
      </c>
      <c r="Q186" s="79" t="str">
        <f>Species_List_Final_19Jan2022!H186</f>
        <v>Gadidae</v>
      </c>
      <c r="R186" s="79" t="str">
        <f>Species_List_Final_19Jan2022!I186</f>
        <v>Gadus</v>
      </c>
      <c r="S186" s="79" t="str">
        <f>Species_List_Final_19Jan2022!J186</f>
        <v>Species</v>
      </c>
      <c r="T186" s="79" t="str">
        <f>Species_List_Final_19Jan2022!K186</f>
        <v>Cod</v>
      </c>
    </row>
    <row r="187" spans="1:20" x14ac:dyDescent="0.25">
      <c r="A187" s="77" t="s">
        <v>3193</v>
      </c>
      <c r="B187" s="77" t="s">
        <v>2981</v>
      </c>
      <c r="C187" s="77">
        <v>4.5</v>
      </c>
      <c r="D187" s="77">
        <v>0.4</v>
      </c>
      <c r="E187" s="78" t="e">
        <f>VLOOKUP(B187,MSS_Species_List2021_updating!$B$2:$B$556,1,FALSE)</f>
        <v>#N/A</v>
      </c>
      <c r="G187" s="86" t="str">
        <f t="shared" si="6"/>
        <v>Gaidropsarus</v>
      </c>
      <c r="H187" s="86" t="str">
        <f t="shared" si="7"/>
        <v>Gaidropsarus</v>
      </c>
      <c r="I187" s="86" t="e">
        <f t="shared" si="8"/>
        <v>#N/A</v>
      </c>
      <c r="J187" s="79">
        <f>Species_List_Final_19Jan2022!A187</f>
        <v>125743</v>
      </c>
      <c r="K187" s="79" t="str">
        <f>Species_List_Final_19Jan2022!B187</f>
        <v>Gaidropsarus</v>
      </c>
      <c r="L187" s="79" t="str">
        <f>Species_List_Final_19Jan2022!C187</f>
        <v>Rafinesque, 1810</v>
      </c>
      <c r="M187" s="79" t="str">
        <f>Species_List_Final_19Jan2022!D187</f>
        <v>Animalia</v>
      </c>
      <c r="N187" s="79" t="str">
        <f>Species_List_Final_19Jan2022!E187</f>
        <v>Chordata</v>
      </c>
      <c r="O187" s="79" t="str">
        <f>Species_List_Final_19Jan2022!F187</f>
        <v>Actinopteri</v>
      </c>
      <c r="P187" s="79" t="str">
        <f>Species_List_Final_19Jan2022!G187</f>
        <v>Gadiformes</v>
      </c>
      <c r="Q187" s="79" t="str">
        <f>Species_List_Final_19Jan2022!H187</f>
        <v>Lotidae</v>
      </c>
      <c r="R187" s="79" t="str">
        <f>Species_List_Final_19Jan2022!I187</f>
        <v>Gaidropsarus</v>
      </c>
      <c r="S187" s="79" t="str">
        <f>Species_List_Final_19Jan2022!J187</f>
        <v>Genus</v>
      </c>
      <c r="T187" s="79" t="str">
        <f>Species_List_Final_19Jan2022!K187</f>
        <v>NA</v>
      </c>
    </row>
    <row r="188" spans="1:20" x14ac:dyDescent="0.25">
      <c r="A188" s="77" t="s">
        <v>3194</v>
      </c>
      <c r="B188" s="77" t="s">
        <v>2980</v>
      </c>
      <c r="C188" s="77">
        <v>3.5</v>
      </c>
      <c r="D188" s="77">
        <v>0.53</v>
      </c>
      <c r="E188" s="78" t="e">
        <f>VLOOKUP(B188,MSS_Species_List2021_updating!$B$2:$B$556,1,FALSE)</f>
        <v>#N/A</v>
      </c>
      <c r="G188" s="86" t="str">
        <f t="shared" si="6"/>
        <v>Gaidropsarus</v>
      </c>
      <c r="H188" s="86" t="str">
        <f t="shared" si="7"/>
        <v>Gaidropsarus</v>
      </c>
      <c r="I188" s="86" t="e">
        <f t="shared" si="8"/>
        <v>#N/A</v>
      </c>
      <c r="J188" s="79">
        <f>Species_List_Final_19Jan2022!A188</f>
        <v>126451</v>
      </c>
      <c r="K188" s="79" t="str">
        <f>Species_List_Final_19Jan2022!B188</f>
        <v>Gaidropsarus argentatus</v>
      </c>
      <c r="L188" s="79" t="str">
        <f>Species_List_Final_19Jan2022!C188</f>
        <v>(Reinhardt, 1837)</v>
      </c>
      <c r="M188" s="79" t="str">
        <f>Species_List_Final_19Jan2022!D188</f>
        <v>Animalia</v>
      </c>
      <c r="N188" s="79" t="str">
        <f>Species_List_Final_19Jan2022!E188</f>
        <v>Chordata</v>
      </c>
      <c r="O188" s="79" t="str">
        <f>Species_List_Final_19Jan2022!F188</f>
        <v>Actinopteri</v>
      </c>
      <c r="P188" s="79" t="str">
        <f>Species_List_Final_19Jan2022!G188</f>
        <v>Gadiformes</v>
      </c>
      <c r="Q188" s="79" t="str">
        <f>Species_List_Final_19Jan2022!H188</f>
        <v>Lotidae</v>
      </c>
      <c r="R188" s="79" t="str">
        <f>Species_List_Final_19Jan2022!I188</f>
        <v>Gaidropsarus</v>
      </c>
      <c r="S188" s="79" t="str">
        <f>Species_List_Final_19Jan2022!J188</f>
        <v>Species</v>
      </c>
      <c r="T188" s="79" t="str">
        <f>Species_List_Final_19Jan2022!K188</f>
        <v>Arctic rockling</v>
      </c>
    </row>
    <row r="189" spans="1:20" x14ac:dyDescent="0.25">
      <c r="A189" s="77" t="s">
        <v>2979</v>
      </c>
      <c r="B189" s="77" t="s">
        <v>2979</v>
      </c>
      <c r="C189" s="77">
        <v>2</v>
      </c>
      <c r="D189" s="77">
        <v>0.35</v>
      </c>
      <c r="E189" s="78" t="e">
        <f>VLOOKUP(B189,MSS_Species_List2021_updating!$B$2:$B$556,1,FALSE)</f>
        <v>#N/A</v>
      </c>
      <c r="G189" s="86" t="str">
        <f t="shared" si="6"/>
        <v>Gaidropsarus biscayensis</v>
      </c>
      <c r="H189" s="86" t="str">
        <f t="shared" si="7"/>
        <v>Gaidropsarus</v>
      </c>
      <c r="I189" s="86" t="str">
        <f t="shared" si="8"/>
        <v>Gaidropsarus biscayensis</v>
      </c>
      <c r="J189" s="79">
        <f>Species_List_Final_19Jan2022!A189</f>
        <v>126452</v>
      </c>
      <c r="K189" s="79" t="str">
        <f>Species_List_Final_19Jan2022!B189</f>
        <v>Gaidropsarus biscayensis</v>
      </c>
      <c r="L189" s="79" t="str">
        <f>Species_List_Final_19Jan2022!C189</f>
        <v>(Collett, 1890)</v>
      </c>
      <c r="M189" s="79" t="str">
        <f>Species_List_Final_19Jan2022!D189</f>
        <v>Animalia</v>
      </c>
      <c r="N189" s="79" t="str">
        <f>Species_List_Final_19Jan2022!E189</f>
        <v>Chordata</v>
      </c>
      <c r="O189" s="79" t="str">
        <f>Species_List_Final_19Jan2022!F189</f>
        <v>Actinopteri</v>
      </c>
      <c r="P189" s="79" t="str">
        <f>Species_List_Final_19Jan2022!G189</f>
        <v>Gadiformes</v>
      </c>
      <c r="Q189" s="79" t="str">
        <f>Species_List_Final_19Jan2022!H189</f>
        <v>Lotidae</v>
      </c>
      <c r="R189" s="79" t="str">
        <f>Species_List_Final_19Jan2022!I189</f>
        <v>Gaidropsarus</v>
      </c>
      <c r="S189" s="79" t="str">
        <f>Species_List_Final_19Jan2022!J189</f>
        <v>Species</v>
      </c>
      <c r="T189" s="79" t="str">
        <f>Species_List_Final_19Jan2022!K189</f>
        <v>Mediterranean bigeye rockling</v>
      </c>
    </row>
    <row r="190" spans="1:20" x14ac:dyDescent="0.25">
      <c r="A190" s="77" t="s">
        <v>2978</v>
      </c>
      <c r="B190" s="77" t="s">
        <v>2978</v>
      </c>
      <c r="C190" s="77">
        <v>2.1</v>
      </c>
      <c r="D190" s="77">
        <v>0.35</v>
      </c>
      <c r="E190" s="78" t="e">
        <f>VLOOKUP(B190,MSS_Species_List2021_updating!$B$2:$B$556,1,FALSE)</f>
        <v>#N/A</v>
      </c>
      <c r="G190" s="86" t="str">
        <f t="shared" si="6"/>
        <v>Gaidropsarus macrophthalmus</v>
      </c>
      <c r="H190" s="86" t="str">
        <f t="shared" si="7"/>
        <v>Gaidropsarus</v>
      </c>
      <c r="I190" s="86" t="str">
        <f t="shared" si="8"/>
        <v>Gaidropsarus macrophthalmus</v>
      </c>
      <c r="J190" s="79">
        <f>Species_List_Final_19Jan2022!A190</f>
        <v>126456</v>
      </c>
      <c r="K190" s="79" t="str">
        <f>Species_List_Final_19Jan2022!B190</f>
        <v>Gaidropsarus macrophthalmus</v>
      </c>
      <c r="L190" s="79" t="str">
        <f>Species_List_Final_19Jan2022!C190</f>
        <v>(Günther, 1867)</v>
      </c>
      <c r="M190" s="79" t="str">
        <f>Species_List_Final_19Jan2022!D190</f>
        <v>Animalia</v>
      </c>
      <c r="N190" s="79" t="str">
        <f>Species_List_Final_19Jan2022!E190</f>
        <v>Chordata</v>
      </c>
      <c r="O190" s="79" t="str">
        <f>Species_List_Final_19Jan2022!F190</f>
        <v>Actinopteri</v>
      </c>
      <c r="P190" s="79" t="str">
        <f>Species_List_Final_19Jan2022!G190</f>
        <v>Gadiformes</v>
      </c>
      <c r="Q190" s="79" t="str">
        <f>Species_List_Final_19Jan2022!H190</f>
        <v>Lotidae</v>
      </c>
      <c r="R190" s="79" t="str">
        <f>Species_List_Final_19Jan2022!I190</f>
        <v>Gaidropsarus</v>
      </c>
      <c r="S190" s="79" t="str">
        <f>Species_List_Final_19Jan2022!J190</f>
        <v>Species</v>
      </c>
      <c r="T190" s="79" t="str">
        <f>Species_List_Final_19Jan2022!K190</f>
        <v>Bigeye rockling</v>
      </c>
    </row>
    <row r="191" spans="1:20" x14ac:dyDescent="0.25">
      <c r="A191" s="77" t="s">
        <v>3195</v>
      </c>
      <c r="B191" s="77" t="s">
        <v>2977</v>
      </c>
      <c r="C191" s="77">
        <v>2.1</v>
      </c>
      <c r="D191" s="77">
        <v>0.35</v>
      </c>
      <c r="E191" s="78" t="e">
        <f>VLOOKUP(B191,MSS_Species_List2021_updating!$B$2:$B$556,1,FALSE)</f>
        <v>#N/A</v>
      </c>
      <c r="G191" s="86" t="str">
        <f t="shared" si="6"/>
        <v>Gaidropsarus mediterraneus</v>
      </c>
      <c r="H191" s="86" t="str">
        <f t="shared" si="7"/>
        <v>Gaidropsarus</v>
      </c>
      <c r="I191" s="86" t="str">
        <f t="shared" si="8"/>
        <v>Gaidropsarus mediterraneus</v>
      </c>
      <c r="J191" s="79">
        <f>Species_List_Final_19Jan2022!A191</f>
        <v>126457</v>
      </c>
      <c r="K191" s="79" t="str">
        <f>Species_List_Final_19Jan2022!B191</f>
        <v>Gaidropsarus mediterraneus</v>
      </c>
      <c r="L191" s="79" t="str">
        <f>Species_List_Final_19Jan2022!C191</f>
        <v>(Linnaeus, 1758)</v>
      </c>
      <c r="M191" s="79" t="str">
        <f>Species_List_Final_19Jan2022!D191</f>
        <v>Animalia</v>
      </c>
      <c r="N191" s="79" t="str">
        <f>Species_List_Final_19Jan2022!E191</f>
        <v>Chordata</v>
      </c>
      <c r="O191" s="79" t="str">
        <f>Species_List_Final_19Jan2022!F191</f>
        <v>Actinopteri</v>
      </c>
      <c r="P191" s="79" t="str">
        <f>Species_List_Final_19Jan2022!G191</f>
        <v>Gadiformes</v>
      </c>
      <c r="Q191" s="79" t="str">
        <f>Species_List_Final_19Jan2022!H191</f>
        <v>Lotidae</v>
      </c>
      <c r="R191" s="79" t="str">
        <f>Species_List_Final_19Jan2022!I191</f>
        <v>Gaidropsarus</v>
      </c>
      <c r="S191" s="79" t="str">
        <f>Species_List_Final_19Jan2022!J191</f>
        <v>Species</v>
      </c>
      <c r="T191" s="79" t="str">
        <f>Species_List_Final_19Jan2022!K191</f>
        <v>Shore rockling</v>
      </c>
    </row>
    <row r="192" spans="1:20" x14ac:dyDescent="0.25">
      <c r="A192" s="77" t="s">
        <v>2976</v>
      </c>
      <c r="B192" s="77" t="s">
        <v>2976</v>
      </c>
      <c r="C192" s="77">
        <v>2.6</v>
      </c>
      <c r="D192" s="77">
        <v>0.35</v>
      </c>
      <c r="E192" s="78" t="e">
        <f>VLOOKUP(B192,MSS_Species_List2021_updating!$B$2:$B$556,1,FALSE)</f>
        <v>#N/A</v>
      </c>
      <c r="G192" s="86" t="str">
        <f t="shared" si="6"/>
        <v>Gaidropsarus vulgaris</v>
      </c>
      <c r="H192" s="86" t="str">
        <f t="shared" si="7"/>
        <v>Gaidropsarus</v>
      </c>
      <c r="I192" s="86" t="str">
        <f t="shared" si="8"/>
        <v>Gaidropsarus vulgaris</v>
      </c>
      <c r="J192" s="79">
        <f>Species_List_Final_19Jan2022!A192</f>
        <v>126458</v>
      </c>
      <c r="K192" s="79" t="str">
        <f>Species_List_Final_19Jan2022!B192</f>
        <v>Gaidropsarus vulgaris</v>
      </c>
      <c r="L192" s="79" t="str">
        <f>Species_List_Final_19Jan2022!C192</f>
        <v>(Cloquet, 1824)</v>
      </c>
      <c r="M192" s="79" t="str">
        <f>Species_List_Final_19Jan2022!D192</f>
        <v>Animalia</v>
      </c>
      <c r="N192" s="79" t="str">
        <f>Species_List_Final_19Jan2022!E192</f>
        <v>Chordata</v>
      </c>
      <c r="O192" s="79" t="str">
        <f>Species_List_Final_19Jan2022!F192</f>
        <v>Actinopteri</v>
      </c>
      <c r="P192" s="79" t="str">
        <f>Species_List_Final_19Jan2022!G192</f>
        <v>Gadiformes</v>
      </c>
      <c r="Q192" s="79" t="str">
        <f>Species_List_Final_19Jan2022!H192</f>
        <v>Lotidae</v>
      </c>
      <c r="R192" s="79" t="str">
        <f>Species_List_Final_19Jan2022!I192</f>
        <v>Gaidropsarus</v>
      </c>
      <c r="S192" s="79" t="str">
        <f>Species_List_Final_19Jan2022!J192</f>
        <v>Species</v>
      </c>
      <c r="T192" s="79" t="str">
        <f>Species_List_Final_19Jan2022!K192</f>
        <v>Three-bearded rockling</v>
      </c>
    </row>
    <row r="193" spans="1:20" x14ac:dyDescent="0.25">
      <c r="A193" s="77" t="s">
        <v>3196</v>
      </c>
      <c r="B193" s="77" t="s">
        <v>2975</v>
      </c>
      <c r="C193" s="77">
        <v>2.34</v>
      </c>
      <c r="D193" s="77">
        <v>0.35</v>
      </c>
      <c r="E193" s="78" t="e">
        <f>VLOOKUP(B193,MSS_Species_List2021_updating!$B$2:$B$556,1,FALSE)</f>
        <v>#N/A</v>
      </c>
      <c r="G193" s="86" t="str">
        <f t="shared" si="6"/>
        <v>Galeorhinus galeus</v>
      </c>
      <c r="H193" s="86" t="str">
        <f t="shared" si="7"/>
        <v>Galeorhinus</v>
      </c>
      <c r="I193" s="86" t="str">
        <f t="shared" si="8"/>
        <v>Galeorhinus galeus</v>
      </c>
      <c r="J193" s="79">
        <f>Species_List_Final_19Jan2022!A193</f>
        <v>105820</v>
      </c>
      <c r="K193" s="79" t="str">
        <f>Species_List_Final_19Jan2022!B193</f>
        <v>Galeorhinus galeus</v>
      </c>
      <c r="L193" s="79" t="str">
        <f>Species_List_Final_19Jan2022!C193</f>
        <v>(Linnaeus, 1758)</v>
      </c>
      <c r="M193" s="79" t="str">
        <f>Species_List_Final_19Jan2022!D193</f>
        <v>Animalia</v>
      </c>
      <c r="N193" s="79" t="str">
        <f>Species_List_Final_19Jan2022!E193</f>
        <v>Chordata</v>
      </c>
      <c r="O193" s="79" t="str">
        <f>Species_List_Final_19Jan2022!F193</f>
        <v>Elasmobranchii</v>
      </c>
      <c r="P193" s="79" t="str">
        <f>Species_List_Final_19Jan2022!G193</f>
        <v>Carcharhiniformes</v>
      </c>
      <c r="Q193" s="79" t="str">
        <f>Species_List_Final_19Jan2022!H193</f>
        <v>Triakidae</v>
      </c>
      <c r="R193" s="79" t="str">
        <f>Species_List_Final_19Jan2022!I193</f>
        <v>Galeorhinus</v>
      </c>
      <c r="S193" s="79" t="str">
        <f>Species_List_Final_19Jan2022!J193</f>
        <v>Species</v>
      </c>
      <c r="T193" s="79" t="str">
        <f>Species_List_Final_19Jan2022!K193</f>
        <v>Tope</v>
      </c>
    </row>
    <row r="194" spans="1:20" x14ac:dyDescent="0.25">
      <c r="A194" s="77" t="s">
        <v>3197</v>
      </c>
      <c r="B194" s="77" t="s">
        <v>2974</v>
      </c>
      <c r="C194" s="77">
        <v>2.4</v>
      </c>
      <c r="D194" s="77">
        <v>0.35</v>
      </c>
      <c r="E194" s="78" t="e">
        <f>VLOOKUP(B194,MSS_Species_List2021_updating!$B$2:$B$556,1,FALSE)</f>
        <v>#N/A</v>
      </c>
      <c r="G194" s="86" t="str">
        <f t="shared" si="6"/>
        <v>Galeus atlanticus</v>
      </c>
      <c r="H194" s="86" t="str">
        <f t="shared" si="7"/>
        <v>Galeus</v>
      </c>
      <c r="I194" s="86" t="str">
        <f t="shared" si="8"/>
        <v>Galeus atlanticus</v>
      </c>
      <c r="J194" s="79">
        <f>Species_List_Final_19Jan2022!A194</f>
        <v>105811</v>
      </c>
      <c r="K194" s="79" t="str">
        <f>Species_List_Final_19Jan2022!B194</f>
        <v>Galeus atlanticus</v>
      </c>
      <c r="L194" s="79" t="str">
        <f>Species_List_Final_19Jan2022!C194</f>
        <v>(Vaillant, 1888)</v>
      </c>
      <c r="M194" s="79" t="str">
        <f>Species_List_Final_19Jan2022!D194</f>
        <v>Animalia</v>
      </c>
      <c r="N194" s="79" t="str">
        <f>Species_List_Final_19Jan2022!E194</f>
        <v>Chordata</v>
      </c>
      <c r="O194" s="79" t="str">
        <f>Species_List_Final_19Jan2022!F194</f>
        <v>Elasmobranchii</v>
      </c>
      <c r="P194" s="79" t="str">
        <f>Species_List_Final_19Jan2022!G194</f>
        <v>Carcharhiniformes</v>
      </c>
      <c r="Q194" s="79" t="str">
        <f>Species_List_Final_19Jan2022!H194</f>
        <v>Pentanchidae</v>
      </c>
      <c r="R194" s="79" t="str">
        <f>Species_List_Final_19Jan2022!I194</f>
        <v>Galeus</v>
      </c>
      <c r="S194" s="79" t="str">
        <f>Species_List_Final_19Jan2022!J194</f>
        <v>Species</v>
      </c>
      <c r="T194" s="79" t="str">
        <f>Species_List_Final_19Jan2022!K194</f>
        <v>Atlantic sawtail cat shark</v>
      </c>
    </row>
    <row r="195" spans="1:20" x14ac:dyDescent="0.25">
      <c r="A195" s="77" t="s">
        <v>3197</v>
      </c>
      <c r="B195" s="77" t="s">
        <v>2973</v>
      </c>
      <c r="C195" s="77">
        <v>2.4</v>
      </c>
      <c r="D195" s="77">
        <v>0.35</v>
      </c>
      <c r="E195" s="78" t="e">
        <f>VLOOKUP(B195,MSS_Species_List2021_updating!$B$2:$B$556,1,FALSE)</f>
        <v>#N/A</v>
      </c>
      <c r="G195" s="86" t="str">
        <f t="shared" ref="G195:G258" si="9">IF(ISTEXT(I195),I195,H195)</f>
        <v>Galeus melastomus</v>
      </c>
      <c r="H195" s="86" t="str">
        <f t="shared" ref="H195:H258" si="10">VLOOKUP(R195,$A$2:$C$1135,1,FALSE)</f>
        <v>Galeus</v>
      </c>
      <c r="I195" s="86" t="str">
        <f t="shared" ref="I195:I258" si="11">VLOOKUP(K195,$B$2:$C$1135,1,FALSE)</f>
        <v>Galeus melastomus</v>
      </c>
      <c r="J195" s="79">
        <f>Species_List_Final_19Jan2022!A195</f>
        <v>105812</v>
      </c>
      <c r="K195" s="79" t="str">
        <f>Species_List_Final_19Jan2022!B195</f>
        <v>Galeus melastomus</v>
      </c>
      <c r="L195" s="79" t="str">
        <f>Species_List_Final_19Jan2022!C195</f>
        <v>Rafinesque, 1810</v>
      </c>
      <c r="M195" s="79" t="str">
        <f>Species_List_Final_19Jan2022!D195</f>
        <v>Animalia</v>
      </c>
      <c r="N195" s="79" t="str">
        <f>Species_List_Final_19Jan2022!E195</f>
        <v>Chordata</v>
      </c>
      <c r="O195" s="79" t="str">
        <f>Species_List_Final_19Jan2022!F195</f>
        <v>Elasmobranchii</v>
      </c>
      <c r="P195" s="79" t="str">
        <f>Species_List_Final_19Jan2022!G195</f>
        <v>Carcharhiniformes</v>
      </c>
      <c r="Q195" s="79" t="str">
        <f>Species_List_Final_19Jan2022!H195</f>
        <v>Pentanchidae</v>
      </c>
      <c r="R195" s="79" t="str">
        <f>Species_List_Final_19Jan2022!I195</f>
        <v>Galeus</v>
      </c>
      <c r="S195" s="79" t="str">
        <f>Species_List_Final_19Jan2022!J195</f>
        <v>Species</v>
      </c>
      <c r="T195" s="79" t="str">
        <f>Species_List_Final_19Jan2022!K195</f>
        <v>Black mouthed dogfish</v>
      </c>
    </row>
    <row r="196" spans="1:20" x14ac:dyDescent="0.25">
      <c r="A196" s="77" t="s">
        <v>318</v>
      </c>
      <c r="B196" s="77" t="s">
        <v>318</v>
      </c>
      <c r="C196" s="77">
        <v>3.9</v>
      </c>
      <c r="D196" s="77">
        <v>0.38</v>
      </c>
      <c r="E196" s="78" t="str">
        <f>VLOOKUP(B196,MSS_Species_List2021_updating!$B$2:$B$556,1,FALSE)</f>
        <v>Centrolophidae</v>
      </c>
      <c r="G196" s="86" t="str">
        <f t="shared" si="9"/>
        <v>Galeus</v>
      </c>
      <c r="H196" s="86" t="str">
        <f t="shared" si="10"/>
        <v>Galeus</v>
      </c>
      <c r="I196" s="86" t="e">
        <f t="shared" si="11"/>
        <v>#N/A</v>
      </c>
      <c r="J196" s="79">
        <f>Species_List_Final_19Jan2022!A196</f>
        <v>105813</v>
      </c>
      <c r="K196" s="79" t="str">
        <f>Species_List_Final_19Jan2022!B196</f>
        <v>Galeus murinus</v>
      </c>
      <c r="L196" s="79" t="str">
        <f>Species_List_Final_19Jan2022!C196</f>
        <v>(Collett, 1904)</v>
      </c>
      <c r="M196" s="79" t="str">
        <f>Species_List_Final_19Jan2022!D196</f>
        <v>Animalia</v>
      </c>
      <c r="N196" s="79" t="str">
        <f>Species_List_Final_19Jan2022!E196</f>
        <v>Chordata</v>
      </c>
      <c r="O196" s="79" t="str">
        <f>Species_List_Final_19Jan2022!F196</f>
        <v>Elasmobranchii</v>
      </c>
      <c r="P196" s="79" t="str">
        <f>Species_List_Final_19Jan2022!G196</f>
        <v>Carcharhiniformes</v>
      </c>
      <c r="Q196" s="79" t="str">
        <f>Species_List_Final_19Jan2022!H196</f>
        <v>Pentanchidae</v>
      </c>
      <c r="R196" s="79" t="str">
        <f>Species_List_Final_19Jan2022!I196</f>
        <v>Galeus</v>
      </c>
      <c r="S196" s="79" t="str">
        <f>Species_List_Final_19Jan2022!J196</f>
        <v>Species</v>
      </c>
      <c r="T196" s="79" t="str">
        <f>Species_List_Final_19Jan2022!K196</f>
        <v>Mouse catshark</v>
      </c>
    </row>
    <row r="197" spans="1:20" x14ac:dyDescent="0.25">
      <c r="A197" s="77" t="s">
        <v>321</v>
      </c>
      <c r="B197" s="77" t="s">
        <v>319</v>
      </c>
      <c r="C197" s="77">
        <v>3.9</v>
      </c>
      <c r="D197" s="77">
        <v>0.38</v>
      </c>
      <c r="E197" s="78" t="str">
        <f>VLOOKUP(B197,MSS_Species_List2021_updating!$B$2:$B$556,1,FALSE)</f>
        <v>Centrolophus niger</v>
      </c>
      <c r="G197" s="86" t="e">
        <f t="shared" si="9"/>
        <v>#N/A</v>
      </c>
      <c r="H197" s="86" t="e">
        <f t="shared" si="10"/>
        <v>#N/A</v>
      </c>
      <c r="I197" s="86" t="e">
        <f t="shared" si="11"/>
        <v>#N/A</v>
      </c>
      <c r="J197" s="79">
        <f>Species_List_Final_19Jan2022!A197</f>
        <v>125476</v>
      </c>
      <c r="K197" s="79" t="str">
        <f>Species_List_Final_19Jan2022!B197</f>
        <v>Gasterosteidae</v>
      </c>
      <c r="L197" s="79" t="str">
        <f>Species_List_Final_19Jan2022!C197</f>
        <v>Bonaparte, 1831</v>
      </c>
      <c r="M197" s="79" t="str">
        <f>Species_List_Final_19Jan2022!D197</f>
        <v>Animalia</v>
      </c>
      <c r="N197" s="79" t="str">
        <f>Species_List_Final_19Jan2022!E197</f>
        <v>Chordata</v>
      </c>
      <c r="O197" s="79" t="str">
        <f>Species_List_Final_19Jan2022!F197</f>
        <v>Actinopteri</v>
      </c>
      <c r="P197" s="79" t="str">
        <f>Species_List_Final_19Jan2022!G197</f>
        <v>Gasterosteiformes</v>
      </c>
      <c r="Q197" s="79" t="str">
        <f>Species_List_Final_19Jan2022!H197</f>
        <v>Gasterosteidae</v>
      </c>
      <c r="R197" s="79">
        <f>Species_List_Final_19Jan2022!I197</f>
        <v>0</v>
      </c>
      <c r="S197" s="79" t="str">
        <f>Species_List_Final_19Jan2022!J197</f>
        <v>Family</v>
      </c>
      <c r="T197" s="79" t="str">
        <f>Species_List_Final_19Jan2022!K197</f>
        <v>NA</v>
      </c>
    </row>
    <row r="198" spans="1:20" x14ac:dyDescent="0.25">
      <c r="A198" s="77" t="s">
        <v>327</v>
      </c>
      <c r="B198" s="77" t="s">
        <v>323</v>
      </c>
      <c r="C198" s="77">
        <v>4.0999999999999996</v>
      </c>
      <c r="D198" s="77">
        <v>0.4</v>
      </c>
      <c r="E198" s="78" t="str">
        <f>VLOOKUP(B198,MSS_Species_List2021_updating!$B$2:$B$556,1,FALSE)</f>
        <v>Centrophorus granulosus</v>
      </c>
      <c r="G198" s="86" t="e">
        <f t="shared" si="9"/>
        <v>#N/A</v>
      </c>
      <c r="H198" s="86" t="e">
        <f t="shared" si="10"/>
        <v>#N/A</v>
      </c>
      <c r="I198" s="86" t="e">
        <f t="shared" si="11"/>
        <v>#N/A</v>
      </c>
      <c r="J198" s="79">
        <f>Species_List_Final_19Jan2022!A198</f>
        <v>236462</v>
      </c>
      <c r="K198" s="79" t="str">
        <f>Species_List_Final_19Jan2022!B198</f>
        <v>Gasterosteus aculeatus aculeatus</v>
      </c>
      <c r="L198" s="79" t="str">
        <f>Species_List_Final_19Jan2022!C198</f>
        <v>Linnaeus, 1758</v>
      </c>
      <c r="M198" s="79" t="str">
        <f>Species_List_Final_19Jan2022!D198</f>
        <v>Animalia</v>
      </c>
      <c r="N198" s="79" t="str">
        <f>Species_List_Final_19Jan2022!E198</f>
        <v>Chordata</v>
      </c>
      <c r="O198" s="79" t="str">
        <f>Species_List_Final_19Jan2022!F198</f>
        <v>Actinopteri</v>
      </c>
      <c r="P198" s="79" t="str">
        <f>Species_List_Final_19Jan2022!G198</f>
        <v>Gasterosteiformes</v>
      </c>
      <c r="Q198" s="79" t="str">
        <f>Species_List_Final_19Jan2022!H198</f>
        <v>Gasterosteidae</v>
      </c>
      <c r="R198" s="79" t="str">
        <f>Species_List_Final_19Jan2022!I198</f>
        <v>Gasterosteus</v>
      </c>
      <c r="S198" s="79" t="str">
        <f>Species_List_Final_19Jan2022!J198</f>
        <v>Species</v>
      </c>
      <c r="T198" s="79" t="str">
        <f>Species_List_Final_19Jan2022!K198</f>
        <v>Three-spined stickleback</v>
      </c>
    </row>
    <row r="199" spans="1:20" x14ac:dyDescent="0.25">
      <c r="A199" s="77" t="s">
        <v>327</v>
      </c>
      <c r="B199" s="77" t="s">
        <v>329</v>
      </c>
      <c r="C199" s="77">
        <v>4.2</v>
      </c>
      <c r="D199" s="77">
        <v>0.6</v>
      </c>
      <c r="E199" s="78" t="str">
        <f>VLOOKUP(B199,MSS_Species_List2021_updating!$B$2:$B$556,1,FALSE)</f>
        <v>Centrophorus squamosus</v>
      </c>
      <c r="G199" s="86" t="e">
        <f t="shared" si="9"/>
        <v>#N/A</v>
      </c>
      <c r="H199" s="86" t="e">
        <f t="shared" si="10"/>
        <v>#N/A</v>
      </c>
      <c r="I199" s="86" t="e">
        <f t="shared" si="11"/>
        <v>#N/A</v>
      </c>
      <c r="J199" s="79">
        <f>Species_List_Final_19Jan2022!A199</f>
        <v>293602</v>
      </c>
      <c r="K199" s="79" t="str">
        <f>Species_List_Final_19Jan2022!B199</f>
        <v>Gasterosteus aculeatus williamsoni</v>
      </c>
      <c r="L199" s="79" t="str">
        <f>Species_List_Final_19Jan2022!C199</f>
        <v>Girard, 1854</v>
      </c>
      <c r="M199" s="79" t="str">
        <f>Species_List_Final_19Jan2022!D199</f>
        <v>Animalia</v>
      </c>
      <c r="N199" s="79" t="str">
        <f>Species_List_Final_19Jan2022!E199</f>
        <v>Chordata</v>
      </c>
      <c r="O199" s="79" t="str">
        <f>Species_List_Final_19Jan2022!F199</f>
        <v>Actinopteri</v>
      </c>
      <c r="P199" s="79" t="str">
        <f>Species_List_Final_19Jan2022!G199</f>
        <v>Gasterosteiformes</v>
      </c>
      <c r="Q199" s="79" t="str">
        <f>Species_List_Final_19Jan2022!H199</f>
        <v>Gasterosteidae</v>
      </c>
      <c r="R199" s="79" t="str">
        <f>Species_List_Final_19Jan2022!I199</f>
        <v>Gasterosteus</v>
      </c>
      <c r="S199" s="79" t="str">
        <f>Species_List_Final_19Jan2022!J199</f>
        <v>Subspecies</v>
      </c>
      <c r="T199" s="79" t="str">
        <f>Species_List_Final_19Jan2022!K199</f>
        <v>Three-spined stickleback</v>
      </c>
    </row>
    <row r="200" spans="1:20" x14ac:dyDescent="0.25">
      <c r="A200" s="77" t="s">
        <v>339</v>
      </c>
      <c r="B200" s="77" t="s">
        <v>336</v>
      </c>
      <c r="C200" s="77">
        <v>4.5</v>
      </c>
      <c r="D200" s="77">
        <v>0.1</v>
      </c>
      <c r="E200" s="78" t="str">
        <f>VLOOKUP(B200,MSS_Species_List2021_updating!$B$2:$B$556,1,FALSE)</f>
        <v>Centroscymnus coelolepis</v>
      </c>
      <c r="G200" s="86" t="e">
        <f t="shared" si="9"/>
        <v>#N/A</v>
      </c>
      <c r="H200" s="86" t="e">
        <f t="shared" si="10"/>
        <v>#N/A</v>
      </c>
      <c r="I200" s="86" t="e">
        <f t="shared" si="11"/>
        <v>#N/A</v>
      </c>
      <c r="J200" s="79">
        <f>Species_List_Final_19Jan2022!A200</f>
        <v>126717</v>
      </c>
      <c r="K200" s="79" t="str">
        <f>Species_List_Final_19Jan2022!B200</f>
        <v>Glossanodon leioglossus</v>
      </c>
      <c r="L200" s="79" t="str">
        <f>Species_List_Final_19Jan2022!C200</f>
        <v>(Valenciennes, 1848)</v>
      </c>
      <c r="M200" s="79" t="str">
        <f>Species_List_Final_19Jan2022!D200</f>
        <v>Animalia</v>
      </c>
      <c r="N200" s="79" t="str">
        <f>Species_List_Final_19Jan2022!E200</f>
        <v>Chordata</v>
      </c>
      <c r="O200" s="79" t="str">
        <f>Species_List_Final_19Jan2022!F200</f>
        <v>Actinopteri</v>
      </c>
      <c r="P200" s="79" t="str">
        <f>Species_List_Final_19Jan2022!G200</f>
        <v>Osmeriformes</v>
      </c>
      <c r="Q200" s="79" t="str">
        <f>Species_List_Final_19Jan2022!H200</f>
        <v>Argentinidae</v>
      </c>
      <c r="R200" s="79" t="str">
        <f>Species_List_Final_19Jan2022!I200</f>
        <v>Glossanodon</v>
      </c>
      <c r="S200" s="79" t="str">
        <f>Species_List_Final_19Jan2022!J200</f>
        <v>Species</v>
      </c>
      <c r="T200" s="79" t="str">
        <f>Species_List_Final_19Jan2022!K200</f>
        <v>Smalltoothed argentine</v>
      </c>
    </row>
    <row r="201" spans="1:20" x14ac:dyDescent="0.25">
      <c r="A201" s="77" t="s">
        <v>339</v>
      </c>
      <c r="B201" s="77" t="s">
        <v>341</v>
      </c>
      <c r="C201" s="77">
        <v>4.2</v>
      </c>
      <c r="D201" s="77">
        <v>0.4</v>
      </c>
      <c r="E201" s="78" t="str">
        <f>VLOOKUP(B201,MSS_Species_List2021_updating!$B$2:$B$556,1,FALSE)</f>
        <v>Centroscymnus crepidater</v>
      </c>
      <c r="G201" s="86" t="str">
        <f t="shared" si="9"/>
        <v>Glyptocephalus cynoglossus</v>
      </c>
      <c r="H201" s="86" t="str">
        <f t="shared" si="10"/>
        <v>Glyptocephalus</v>
      </c>
      <c r="I201" s="86" t="str">
        <f t="shared" si="11"/>
        <v>Glyptocephalus cynoglossus</v>
      </c>
      <c r="J201" s="79">
        <f>Species_List_Final_19Jan2022!A201</f>
        <v>127136</v>
      </c>
      <c r="K201" s="79" t="str">
        <f>Species_List_Final_19Jan2022!B201</f>
        <v>Glyptocephalus cynoglossus</v>
      </c>
      <c r="L201" s="79" t="str">
        <f>Species_List_Final_19Jan2022!C201</f>
        <v>(Linnaeus, 1758)</v>
      </c>
      <c r="M201" s="79" t="str">
        <f>Species_List_Final_19Jan2022!D201</f>
        <v>Animalia</v>
      </c>
      <c r="N201" s="79" t="str">
        <f>Species_List_Final_19Jan2022!E201</f>
        <v>Chordata</v>
      </c>
      <c r="O201" s="79" t="str">
        <f>Species_List_Final_19Jan2022!F201</f>
        <v>Actinopteri</v>
      </c>
      <c r="P201" s="79" t="str">
        <f>Species_List_Final_19Jan2022!G201</f>
        <v>Pleuronectiformes</v>
      </c>
      <c r="Q201" s="79" t="str">
        <f>Species_List_Final_19Jan2022!H201</f>
        <v>Pleuronectidae</v>
      </c>
      <c r="R201" s="79" t="str">
        <f>Species_List_Final_19Jan2022!I201</f>
        <v>Glyptocephalus</v>
      </c>
      <c r="S201" s="79" t="str">
        <f>Species_List_Final_19Jan2022!J201</f>
        <v>Species</v>
      </c>
      <c r="T201" s="79" t="str">
        <f>Species_List_Final_19Jan2022!K201</f>
        <v>Witch</v>
      </c>
    </row>
    <row r="202" spans="1:20" x14ac:dyDescent="0.25">
      <c r="A202" s="77" t="s">
        <v>2972</v>
      </c>
      <c r="B202" s="77" t="s">
        <v>2972</v>
      </c>
      <c r="C202" s="77">
        <v>3.5</v>
      </c>
      <c r="D202" s="77">
        <v>0.35</v>
      </c>
      <c r="E202" s="78" t="e">
        <f>VLOOKUP(B202,MSS_Species_List2021_updating!$B$2:$B$556,1,FALSE)</f>
        <v>#N/A</v>
      </c>
      <c r="G202" s="86" t="e">
        <f t="shared" si="9"/>
        <v>#N/A</v>
      </c>
      <c r="H202" s="86" t="e">
        <f t="shared" si="10"/>
        <v>#N/A</v>
      </c>
      <c r="I202" s="86" t="e">
        <f t="shared" si="11"/>
        <v>#N/A</v>
      </c>
      <c r="J202" s="79">
        <f>Species_List_Final_19Jan2022!A202</f>
        <v>126287</v>
      </c>
      <c r="K202" s="79" t="str">
        <f>Species_List_Final_19Jan2022!B202</f>
        <v>Gnathophis mystax</v>
      </c>
      <c r="L202" s="79" t="str">
        <f>Species_List_Final_19Jan2022!C202</f>
        <v>(Delaroche, 1809)</v>
      </c>
      <c r="M202" s="79" t="str">
        <f>Species_List_Final_19Jan2022!D202</f>
        <v>Animalia</v>
      </c>
      <c r="N202" s="79" t="str">
        <f>Species_List_Final_19Jan2022!E202</f>
        <v>Chordata</v>
      </c>
      <c r="O202" s="79" t="str">
        <f>Species_List_Final_19Jan2022!F202</f>
        <v>Actinopteri</v>
      </c>
      <c r="P202" s="79" t="str">
        <f>Species_List_Final_19Jan2022!G202</f>
        <v>Anguilliformes</v>
      </c>
      <c r="Q202" s="79" t="str">
        <f>Species_List_Final_19Jan2022!H202</f>
        <v>Congridae</v>
      </c>
      <c r="R202" s="79" t="str">
        <f>Species_List_Final_19Jan2022!I202</f>
        <v>Gnathophis</v>
      </c>
      <c r="S202" s="79" t="str">
        <f>Species_List_Final_19Jan2022!J202</f>
        <v>Species</v>
      </c>
      <c r="T202" s="79" t="str">
        <f>Species_List_Final_19Jan2022!K202</f>
        <v>Thinlip conger</v>
      </c>
    </row>
    <row r="203" spans="1:20" x14ac:dyDescent="0.25">
      <c r="A203" s="77" t="s">
        <v>346</v>
      </c>
      <c r="B203" s="77" t="s">
        <v>344</v>
      </c>
      <c r="C203" s="77">
        <v>4.0999999999999996</v>
      </c>
      <c r="D203" s="77">
        <v>0.04</v>
      </c>
      <c r="E203" s="78" t="str">
        <f>VLOOKUP(B203,MSS_Species_List2021_updating!$B$2:$B$556,1,FALSE)</f>
        <v>Cepola macrophthalma</v>
      </c>
      <c r="G203" s="86" t="e">
        <f t="shared" si="9"/>
        <v>#N/A</v>
      </c>
      <c r="H203" s="86" t="e">
        <f t="shared" si="10"/>
        <v>#N/A</v>
      </c>
      <c r="I203" s="86" t="e">
        <f t="shared" si="11"/>
        <v>#N/A</v>
      </c>
      <c r="J203" s="79">
        <f>Species_List_Final_19Jan2022!A203</f>
        <v>125477</v>
      </c>
      <c r="K203" s="79" t="str">
        <f>Species_List_Final_19Jan2022!B203</f>
        <v>Gobiesocidae</v>
      </c>
      <c r="L203" s="79" t="str">
        <f>Species_List_Final_19Jan2022!C203</f>
        <v>Bleeker, 1859</v>
      </c>
      <c r="M203" s="79" t="str">
        <f>Species_List_Final_19Jan2022!D203</f>
        <v>Animalia</v>
      </c>
      <c r="N203" s="79" t="str">
        <f>Species_List_Final_19Jan2022!E203</f>
        <v>Chordata</v>
      </c>
      <c r="O203" s="79" t="str">
        <f>Species_List_Final_19Jan2022!F203</f>
        <v>Actinopteri</v>
      </c>
      <c r="P203" s="79" t="str">
        <f>Species_List_Final_19Jan2022!G203</f>
        <v>Gobiesociformes</v>
      </c>
      <c r="Q203" s="79" t="str">
        <f>Species_List_Final_19Jan2022!H203</f>
        <v>Gobiesocidae</v>
      </c>
      <c r="R203" s="79">
        <f>Species_List_Final_19Jan2022!I203</f>
        <v>0</v>
      </c>
      <c r="S203" s="79" t="str">
        <f>Species_List_Final_19Jan2022!J203</f>
        <v>Family</v>
      </c>
      <c r="T203" s="79" t="str">
        <f>Species_List_Final_19Jan2022!K203</f>
        <v>NA</v>
      </c>
    </row>
    <row r="204" spans="1:20" x14ac:dyDescent="0.25">
      <c r="A204" s="77" t="s">
        <v>346</v>
      </c>
      <c r="B204" s="77" t="s">
        <v>2971</v>
      </c>
      <c r="C204" s="77">
        <v>3.1</v>
      </c>
      <c r="D204" s="77">
        <v>0.23</v>
      </c>
      <c r="E204" s="78" t="e">
        <f>VLOOKUP(B204,MSS_Species_List2021_updating!$B$2:$B$556,1,FALSE)</f>
        <v>#N/A</v>
      </c>
      <c r="G204" s="86" t="str">
        <f t="shared" si="9"/>
        <v>Gobiidae</v>
      </c>
      <c r="H204" s="86" t="e">
        <f t="shared" si="10"/>
        <v>#N/A</v>
      </c>
      <c r="I204" s="86" t="str">
        <f t="shared" si="11"/>
        <v>Gobiidae</v>
      </c>
      <c r="J204" s="79">
        <f>Species_List_Final_19Jan2022!A204</f>
        <v>125537</v>
      </c>
      <c r="K204" s="79" t="str">
        <f>Species_List_Final_19Jan2022!B204</f>
        <v>Gobiidae</v>
      </c>
      <c r="L204" s="79" t="str">
        <f>Species_List_Final_19Jan2022!C204</f>
        <v>Cuvier, 1816</v>
      </c>
      <c r="M204" s="79" t="str">
        <f>Species_List_Final_19Jan2022!D204</f>
        <v>Animalia</v>
      </c>
      <c r="N204" s="79" t="str">
        <f>Species_List_Final_19Jan2022!E204</f>
        <v>Chordata</v>
      </c>
      <c r="O204" s="79" t="str">
        <f>Species_List_Final_19Jan2022!F204</f>
        <v>Actinopteri</v>
      </c>
      <c r="P204" s="79" t="str">
        <f>Species_List_Final_19Jan2022!G204</f>
        <v>Perciformes</v>
      </c>
      <c r="Q204" s="79" t="str">
        <f>Species_List_Final_19Jan2022!H204</f>
        <v>Gobiidae</v>
      </c>
      <c r="R204" s="79">
        <f>Species_List_Final_19Jan2022!I204</f>
        <v>0</v>
      </c>
      <c r="S204" s="79" t="str">
        <f>Species_List_Final_19Jan2022!J204</f>
        <v>Family</v>
      </c>
      <c r="T204" s="79" t="str">
        <f>Species_List_Final_19Jan2022!K204</f>
        <v>NA</v>
      </c>
    </row>
    <row r="205" spans="1:20" x14ac:dyDescent="0.25">
      <c r="A205" s="77" t="s">
        <v>3198</v>
      </c>
      <c r="B205" s="77" t="s">
        <v>2970</v>
      </c>
      <c r="C205" s="77">
        <v>2</v>
      </c>
      <c r="D205" s="77">
        <v>0.35</v>
      </c>
      <c r="E205" s="78" t="e">
        <f>VLOOKUP(B205,MSS_Species_List2021_updating!$B$2:$B$556,1,FALSE)</f>
        <v>#N/A</v>
      </c>
      <c r="G205" s="86" t="str">
        <f t="shared" si="9"/>
        <v>Gobioidei</v>
      </c>
      <c r="H205" s="86" t="e">
        <f t="shared" si="10"/>
        <v>#N/A</v>
      </c>
      <c r="I205" s="86" t="str">
        <f t="shared" si="11"/>
        <v>Gobioidei</v>
      </c>
      <c r="J205" s="79">
        <f>Species_List_Final_19Jan2022!A205</f>
        <v>151743</v>
      </c>
      <c r="K205" s="79" t="str">
        <f>Species_List_Final_19Jan2022!B205</f>
        <v>Gobioidei</v>
      </c>
      <c r="L205" s="79">
        <f>Species_List_Final_19Jan2022!C205</f>
        <v>0</v>
      </c>
      <c r="M205" s="79" t="str">
        <f>Species_List_Final_19Jan2022!D205</f>
        <v>Animalia</v>
      </c>
      <c r="N205" s="79" t="str">
        <f>Species_List_Final_19Jan2022!E205</f>
        <v>Chordata</v>
      </c>
      <c r="O205" s="79" t="str">
        <f>Species_List_Final_19Jan2022!F205</f>
        <v>Actinopteri</v>
      </c>
      <c r="P205" s="79" t="str">
        <f>Species_List_Final_19Jan2022!G205</f>
        <v>Perciformes</v>
      </c>
      <c r="Q205" s="79">
        <f>Species_List_Final_19Jan2022!H205</f>
        <v>0</v>
      </c>
      <c r="R205" s="79">
        <f>Species_List_Final_19Jan2022!I205</f>
        <v>0</v>
      </c>
      <c r="S205" s="79" t="str">
        <f>Species_List_Final_19Jan2022!J205</f>
        <v>Suborder</v>
      </c>
      <c r="T205" s="79" t="str">
        <f>Species_List_Final_19Jan2022!K205</f>
        <v>NA</v>
      </c>
    </row>
    <row r="206" spans="1:20" x14ac:dyDescent="0.25">
      <c r="A206" s="77" t="s">
        <v>3198</v>
      </c>
      <c r="B206" s="77" t="s">
        <v>2969</v>
      </c>
      <c r="C206" s="77">
        <v>2</v>
      </c>
      <c r="D206" s="77">
        <v>0.35</v>
      </c>
      <c r="E206" s="78" t="e">
        <f>VLOOKUP(B206,MSS_Species_List2021_updating!$B$2:$B$556,1,FALSE)</f>
        <v>#N/A</v>
      </c>
      <c r="G206" s="86" t="str">
        <f t="shared" si="9"/>
        <v>Gobius</v>
      </c>
      <c r="H206" s="86" t="str">
        <f t="shared" si="10"/>
        <v>Gobius</v>
      </c>
      <c r="I206" s="86" t="e">
        <f t="shared" si="11"/>
        <v>#N/A</v>
      </c>
      <c r="J206" s="79">
        <f>Species_List_Final_19Jan2022!A206</f>
        <v>125988</v>
      </c>
      <c r="K206" s="79" t="str">
        <f>Species_List_Final_19Jan2022!B206</f>
        <v>Gobius</v>
      </c>
      <c r="L206" s="79" t="str">
        <f>Species_List_Final_19Jan2022!C206</f>
        <v>Linnaeus, 1758</v>
      </c>
      <c r="M206" s="79" t="str">
        <f>Species_List_Final_19Jan2022!D206</f>
        <v>Animalia</v>
      </c>
      <c r="N206" s="79" t="str">
        <f>Species_List_Final_19Jan2022!E206</f>
        <v>Chordata</v>
      </c>
      <c r="O206" s="79" t="str">
        <f>Species_List_Final_19Jan2022!F206</f>
        <v>Actinopteri</v>
      </c>
      <c r="P206" s="79" t="str">
        <f>Species_List_Final_19Jan2022!G206</f>
        <v>Perciformes</v>
      </c>
      <c r="Q206" s="79" t="str">
        <f>Species_List_Final_19Jan2022!H206</f>
        <v>Gobiidae</v>
      </c>
      <c r="R206" s="79" t="str">
        <f>Species_List_Final_19Jan2022!I206</f>
        <v>Gobius</v>
      </c>
      <c r="S206" s="79" t="str">
        <f>Species_List_Final_19Jan2022!J206</f>
        <v>Genus</v>
      </c>
      <c r="T206" s="79" t="str">
        <f>Species_List_Final_19Jan2022!K206</f>
        <v>NA</v>
      </c>
    </row>
    <row r="207" spans="1:20" x14ac:dyDescent="0.25">
      <c r="A207" s="77" t="s">
        <v>350</v>
      </c>
      <c r="B207" s="77" t="s">
        <v>348</v>
      </c>
      <c r="C207" s="77">
        <v>3.1</v>
      </c>
      <c r="D207" s="77">
        <v>0.21</v>
      </c>
      <c r="E207" s="78" t="str">
        <f>VLOOKUP(B207,MSS_Species_List2021_updating!$B$2:$B$556,1,FALSE)</f>
        <v>Ceratoscopelus maderensis</v>
      </c>
      <c r="G207" s="86" t="str">
        <f t="shared" si="9"/>
        <v>Gobius</v>
      </c>
      <c r="H207" s="86" t="str">
        <f t="shared" si="10"/>
        <v>Gobius</v>
      </c>
      <c r="I207" s="86" t="e">
        <f t="shared" si="11"/>
        <v>#N/A</v>
      </c>
      <c r="J207" s="79">
        <f>Species_List_Final_19Jan2022!A207</f>
        <v>126886</v>
      </c>
      <c r="K207" s="79" t="str">
        <f>Species_List_Final_19Jan2022!B207</f>
        <v>Gobius cobitis</v>
      </c>
      <c r="L207" s="79" t="str">
        <f>Species_List_Final_19Jan2022!C207</f>
        <v>Pallas, 1814</v>
      </c>
      <c r="M207" s="79" t="str">
        <f>Species_List_Final_19Jan2022!D207</f>
        <v>Animalia</v>
      </c>
      <c r="N207" s="79" t="str">
        <f>Species_List_Final_19Jan2022!E207</f>
        <v>Chordata</v>
      </c>
      <c r="O207" s="79" t="str">
        <f>Species_List_Final_19Jan2022!F207</f>
        <v>Actinopteri</v>
      </c>
      <c r="P207" s="79" t="str">
        <f>Species_List_Final_19Jan2022!G207</f>
        <v>Perciformes</v>
      </c>
      <c r="Q207" s="79" t="str">
        <f>Species_List_Final_19Jan2022!H207</f>
        <v>Gobiidae</v>
      </c>
      <c r="R207" s="79" t="str">
        <f>Species_List_Final_19Jan2022!I207</f>
        <v>Gobius</v>
      </c>
      <c r="S207" s="79" t="str">
        <f>Species_List_Final_19Jan2022!J207</f>
        <v>Species</v>
      </c>
      <c r="T207" s="79" t="str">
        <f>Species_List_Final_19Jan2022!K207</f>
        <v>Giant goby</v>
      </c>
    </row>
    <row r="208" spans="1:20" x14ac:dyDescent="0.25">
      <c r="A208" s="77" t="s">
        <v>3199</v>
      </c>
      <c r="B208" s="77" t="s">
        <v>2166</v>
      </c>
      <c r="C208" s="77">
        <v>3.2</v>
      </c>
      <c r="D208" s="77">
        <v>0.3</v>
      </c>
      <c r="E208" s="78" t="e">
        <f>VLOOKUP(B208,MSS_Species_List2021_updating!$B$2:$B$556,1,FALSE)</f>
        <v>#N/A</v>
      </c>
      <c r="G208" s="86" t="str">
        <f t="shared" si="9"/>
        <v>Gobius</v>
      </c>
      <c r="H208" s="86" t="str">
        <f t="shared" si="10"/>
        <v>Gobius</v>
      </c>
      <c r="I208" s="86" t="e">
        <f t="shared" si="11"/>
        <v>#N/A</v>
      </c>
      <c r="J208" s="79">
        <f>Species_List_Final_19Jan2022!A208</f>
        <v>126890</v>
      </c>
      <c r="K208" s="79" t="str">
        <f>Species_List_Final_19Jan2022!B208</f>
        <v>Gobius gasteveni</v>
      </c>
      <c r="L208" s="79" t="str">
        <f>Species_List_Final_19Jan2022!C208</f>
        <v>Miller, 1974</v>
      </c>
      <c r="M208" s="79" t="str">
        <f>Species_List_Final_19Jan2022!D208</f>
        <v>Animalia</v>
      </c>
      <c r="N208" s="79" t="str">
        <f>Species_List_Final_19Jan2022!E208</f>
        <v>Chordata</v>
      </c>
      <c r="O208" s="79" t="str">
        <f>Species_List_Final_19Jan2022!F208</f>
        <v>Actinopteri</v>
      </c>
      <c r="P208" s="79" t="str">
        <f>Species_List_Final_19Jan2022!G208</f>
        <v>Perciformes</v>
      </c>
      <c r="Q208" s="79" t="str">
        <f>Species_List_Final_19Jan2022!H208</f>
        <v>Gobiidae</v>
      </c>
      <c r="R208" s="79" t="str">
        <f>Species_List_Final_19Jan2022!I208</f>
        <v>Gobius</v>
      </c>
      <c r="S208" s="79" t="str">
        <f>Species_List_Final_19Jan2022!J208</f>
        <v>Species</v>
      </c>
      <c r="T208" s="79" t="str">
        <f>Species_List_Final_19Jan2022!K208</f>
        <v>Steven's goby</v>
      </c>
    </row>
    <row r="209" spans="1:20" x14ac:dyDescent="0.25">
      <c r="A209" s="77" t="s">
        <v>3200</v>
      </c>
      <c r="B209" s="77" t="s">
        <v>2968</v>
      </c>
      <c r="C209" s="77">
        <v>3.23</v>
      </c>
      <c r="D209" s="77">
        <v>0.35</v>
      </c>
      <c r="E209" s="78" t="e">
        <f>VLOOKUP(B209,MSS_Species_List2021_updating!$B$2:$B$556,1,FALSE)</f>
        <v>#N/A</v>
      </c>
      <c r="G209" s="86" t="str">
        <f t="shared" si="9"/>
        <v>Gobius niger</v>
      </c>
      <c r="H209" s="86" t="str">
        <f t="shared" si="10"/>
        <v>Gobius</v>
      </c>
      <c r="I209" s="86" t="str">
        <f t="shared" si="11"/>
        <v>Gobius niger</v>
      </c>
      <c r="J209" s="79">
        <f>Species_List_Final_19Jan2022!A209</f>
        <v>126892</v>
      </c>
      <c r="K209" s="79" t="str">
        <f>Species_List_Final_19Jan2022!B209</f>
        <v>Gobius niger</v>
      </c>
      <c r="L209" s="79" t="str">
        <f>Species_List_Final_19Jan2022!C209</f>
        <v>Linnaeus, 1758</v>
      </c>
      <c r="M209" s="79" t="str">
        <f>Species_List_Final_19Jan2022!D209</f>
        <v>Animalia</v>
      </c>
      <c r="N209" s="79" t="str">
        <f>Species_List_Final_19Jan2022!E209</f>
        <v>Chordata</v>
      </c>
      <c r="O209" s="79" t="str">
        <f>Species_List_Final_19Jan2022!F209</f>
        <v>Actinopteri</v>
      </c>
      <c r="P209" s="79" t="str">
        <f>Species_List_Final_19Jan2022!G209</f>
        <v>Perciformes</v>
      </c>
      <c r="Q209" s="79" t="str">
        <f>Species_List_Final_19Jan2022!H209</f>
        <v>Gobiidae</v>
      </c>
      <c r="R209" s="79" t="str">
        <f>Species_List_Final_19Jan2022!I209</f>
        <v>Gobius</v>
      </c>
      <c r="S209" s="79" t="str">
        <f>Species_List_Final_19Jan2022!J209</f>
        <v>Species</v>
      </c>
      <c r="T209" s="79" t="str">
        <f>Species_List_Final_19Jan2022!K209</f>
        <v>Black goby</v>
      </c>
    </row>
    <row r="210" spans="1:20" x14ac:dyDescent="0.25">
      <c r="A210" s="77" t="s">
        <v>3200</v>
      </c>
      <c r="B210" s="77" t="s">
        <v>2967</v>
      </c>
      <c r="C210" s="77">
        <v>3.23</v>
      </c>
      <c r="D210" s="77">
        <v>0.35</v>
      </c>
      <c r="E210" s="78" t="e">
        <f>VLOOKUP(B210,MSS_Species_List2021_updating!$B$2:$B$556,1,FALSE)</f>
        <v>#N/A</v>
      </c>
      <c r="G210" s="86" t="str">
        <f t="shared" si="9"/>
        <v>Gobius</v>
      </c>
      <c r="H210" s="86" t="str">
        <f t="shared" si="10"/>
        <v>Gobius</v>
      </c>
      <c r="I210" s="86" t="e">
        <f t="shared" si="11"/>
        <v>#N/A</v>
      </c>
      <c r="J210" s="79">
        <f>Species_List_Final_19Jan2022!A210</f>
        <v>126893</v>
      </c>
      <c r="K210" s="79" t="str">
        <f>Species_List_Final_19Jan2022!B210</f>
        <v>Gobius paganellus</v>
      </c>
      <c r="L210" s="79" t="str">
        <f>Species_List_Final_19Jan2022!C210</f>
        <v>Linnaeus, 1758</v>
      </c>
      <c r="M210" s="79" t="str">
        <f>Species_List_Final_19Jan2022!D210</f>
        <v>Animalia</v>
      </c>
      <c r="N210" s="79" t="str">
        <f>Species_List_Final_19Jan2022!E210</f>
        <v>Chordata</v>
      </c>
      <c r="O210" s="79" t="str">
        <f>Species_List_Final_19Jan2022!F210</f>
        <v>Actinopteri</v>
      </c>
      <c r="P210" s="79" t="str">
        <f>Species_List_Final_19Jan2022!G210</f>
        <v>Perciformes</v>
      </c>
      <c r="Q210" s="79" t="str">
        <f>Species_List_Final_19Jan2022!H210</f>
        <v>Gobiidae</v>
      </c>
      <c r="R210" s="79" t="str">
        <f>Species_List_Final_19Jan2022!I210</f>
        <v>Gobius</v>
      </c>
      <c r="S210" s="79" t="str">
        <f>Species_List_Final_19Jan2022!J210</f>
        <v>Species</v>
      </c>
      <c r="T210" s="79" t="str">
        <f>Species_List_Final_19Jan2022!K210</f>
        <v>Rock goby</v>
      </c>
    </row>
    <row r="211" spans="1:20" x14ac:dyDescent="0.25">
      <c r="A211" s="77" t="s">
        <v>3200</v>
      </c>
      <c r="B211" s="77" t="s">
        <v>2966</v>
      </c>
      <c r="C211" s="77">
        <v>3.09</v>
      </c>
      <c r="D211" s="77">
        <v>0.35</v>
      </c>
      <c r="E211" s="78" t="e">
        <f>VLOOKUP(B211,MSS_Species_List2021_updating!$B$2:$B$556,1,FALSE)</f>
        <v>#N/A</v>
      </c>
      <c r="G211" s="86" t="str">
        <f t="shared" si="9"/>
        <v>Gobiusculus flavescens</v>
      </c>
      <c r="H211" s="86" t="str">
        <f t="shared" si="10"/>
        <v>Gobiusculus</v>
      </c>
      <c r="I211" s="86" t="str">
        <f t="shared" si="11"/>
        <v>Gobiusculus flavescens</v>
      </c>
      <c r="J211" s="79">
        <f>Species_List_Final_19Jan2022!A211</f>
        <v>126898</v>
      </c>
      <c r="K211" s="79" t="str">
        <f>Species_List_Final_19Jan2022!B211</f>
        <v>Gobiusculus flavescens</v>
      </c>
      <c r="L211" s="79" t="str">
        <f>Species_List_Final_19Jan2022!C211</f>
        <v>(Fabricius, 1779)</v>
      </c>
      <c r="M211" s="79" t="str">
        <f>Species_List_Final_19Jan2022!D211</f>
        <v>Animalia</v>
      </c>
      <c r="N211" s="79" t="str">
        <f>Species_List_Final_19Jan2022!E211</f>
        <v>Chordata</v>
      </c>
      <c r="O211" s="79" t="str">
        <f>Species_List_Final_19Jan2022!F211</f>
        <v>Actinopteri</v>
      </c>
      <c r="P211" s="79" t="str">
        <f>Species_List_Final_19Jan2022!G211</f>
        <v>Perciformes</v>
      </c>
      <c r="Q211" s="79" t="str">
        <f>Species_List_Final_19Jan2022!H211</f>
        <v>Gobiidae</v>
      </c>
      <c r="R211" s="79" t="str">
        <f>Species_List_Final_19Jan2022!I211</f>
        <v>Gobiusculus</v>
      </c>
      <c r="S211" s="79" t="str">
        <f>Species_List_Final_19Jan2022!J211</f>
        <v>Species</v>
      </c>
      <c r="T211" s="79" t="str">
        <f>Species_List_Final_19Jan2022!K211</f>
        <v>Two-spotted goby</v>
      </c>
    </row>
    <row r="212" spans="1:20" x14ac:dyDescent="0.25">
      <c r="A212" s="77" t="s">
        <v>3201</v>
      </c>
      <c r="B212" s="77" t="s">
        <v>2965</v>
      </c>
      <c r="C212" s="77">
        <v>2.2000000000000002</v>
      </c>
      <c r="D212" s="77">
        <v>0.35</v>
      </c>
      <c r="E212" s="78" t="e">
        <f>VLOOKUP(B212,MSS_Species_List2021_updating!$B$2:$B$556,1,FALSE)</f>
        <v>#N/A</v>
      </c>
      <c r="G212" s="86" t="e">
        <f t="shared" si="9"/>
        <v>#N/A</v>
      </c>
      <c r="H212" s="86" t="e">
        <f t="shared" si="10"/>
        <v>#N/A</v>
      </c>
      <c r="I212" s="86" t="e">
        <f t="shared" si="11"/>
        <v>#N/A</v>
      </c>
      <c r="J212" s="79">
        <f>Species_List_Final_19Jan2022!A212</f>
        <v>126189</v>
      </c>
      <c r="K212" s="79" t="str">
        <f>Species_List_Final_19Jan2022!B212</f>
        <v>Gonostoma</v>
      </c>
      <c r="L212" s="79" t="str">
        <f>Species_List_Final_19Jan2022!C212</f>
        <v>Rafinesque, 1810</v>
      </c>
      <c r="M212" s="79" t="str">
        <f>Species_List_Final_19Jan2022!D212</f>
        <v>Animalia</v>
      </c>
      <c r="N212" s="79" t="str">
        <f>Species_List_Final_19Jan2022!E212</f>
        <v>Chordata</v>
      </c>
      <c r="O212" s="79" t="str">
        <f>Species_List_Final_19Jan2022!F212</f>
        <v>Actinopteri</v>
      </c>
      <c r="P212" s="79" t="str">
        <f>Species_List_Final_19Jan2022!G212</f>
        <v>Stomiiformes</v>
      </c>
      <c r="Q212" s="79" t="str">
        <f>Species_List_Final_19Jan2022!H212</f>
        <v>Gonostomatidae</v>
      </c>
      <c r="R212" s="79" t="str">
        <f>Species_List_Final_19Jan2022!I212</f>
        <v>Gonostoma</v>
      </c>
      <c r="S212" s="79" t="str">
        <f>Species_List_Final_19Jan2022!J212</f>
        <v>Genus</v>
      </c>
      <c r="T212" s="79" t="str">
        <f>Species_List_Final_19Jan2022!K212</f>
        <v>NA</v>
      </c>
    </row>
    <row r="213" spans="1:20" x14ac:dyDescent="0.25">
      <c r="A213" s="77" t="s">
        <v>3202</v>
      </c>
      <c r="B213" s="77" t="s">
        <v>2964</v>
      </c>
      <c r="C213" s="77">
        <v>2.37</v>
      </c>
      <c r="D213" s="77">
        <v>0.35</v>
      </c>
      <c r="E213" s="78" t="e">
        <f>VLOOKUP(B213,MSS_Species_List2021_updating!$B$2:$B$556,1,FALSE)</f>
        <v>#N/A</v>
      </c>
      <c r="G213" s="86" t="e">
        <f t="shared" si="9"/>
        <v>#N/A</v>
      </c>
      <c r="H213" s="86" t="e">
        <f t="shared" si="10"/>
        <v>#N/A</v>
      </c>
      <c r="I213" s="86" t="e">
        <f t="shared" si="11"/>
        <v>#N/A</v>
      </c>
      <c r="J213" s="79">
        <f>Species_List_Final_19Jan2022!A213</f>
        <v>127296</v>
      </c>
      <c r="K213" s="79" t="str">
        <f>Species_List_Final_19Jan2022!B213</f>
        <v>Gonostoma elongatum</v>
      </c>
      <c r="L213" s="79" t="str">
        <f>Species_List_Final_19Jan2022!C213</f>
        <v>Günther, 1878</v>
      </c>
      <c r="M213" s="79" t="str">
        <f>Species_List_Final_19Jan2022!D213</f>
        <v>Animalia</v>
      </c>
      <c r="N213" s="79" t="str">
        <f>Species_List_Final_19Jan2022!E213</f>
        <v>Chordata</v>
      </c>
      <c r="O213" s="79" t="str">
        <f>Species_List_Final_19Jan2022!F213</f>
        <v>Actinopteri</v>
      </c>
      <c r="P213" s="79" t="str">
        <f>Species_List_Final_19Jan2022!G213</f>
        <v>Stomiiformes</v>
      </c>
      <c r="Q213" s="79" t="str">
        <f>Species_List_Final_19Jan2022!H213</f>
        <v>Gonostomatidae</v>
      </c>
      <c r="R213" s="79" t="str">
        <f>Species_List_Final_19Jan2022!I213</f>
        <v>Gonostoma</v>
      </c>
      <c r="S213" s="79" t="str">
        <f>Species_List_Final_19Jan2022!J213</f>
        <v>Species</v>
      </c>
      <c r="T213" s="79" t="str">
        <f>Species_List_Final_19Jan2022!K213</f>
        <v>Elongated bristlemouth fish</v>
      </c>
    </row>
    <row r="214" spans="1:20" x14ac:dyDescent="0.25">
      <c r="A214" s="77" t="s">
        <v>2963</v>
      </c>
      <c r="B214" s="77" t="s">
        <v>2963</v>
      </c>
      <c r="C214" s="77">
        <v>2.4</v>
      </c>
      <c r="D214" s="77">
        <v>0.35</v>
      </c>
      <c r="E214" s="78" t="e">
        <f>VLOOKUP(B214,MSS_Species_List2021_updating!$B$2:$B$556,1,FALSE)</f>
        <v>#N/A</v>
      </c>
      <c r="G214" s="86" t="e">
        <f t="shared" si="9"/>
        <v>#N/A</v>
      </c>
      <c r="H214" s="86" t="e">
        <f t="shared" si="10"/>
        <v>#N/A</v>
      </c>
      <c r="I214" s="86" t="e">
        <f t="shared" si="11"/>
        <v>#N/A</v>
      </c>
      <c r="J214" s="79">
        <f>Species_List_Final_19Jan2022!A214</f>
        <v>158978</v>
      </c>
      <c r="K214" s="79" t="str">
        <f>Species_List_Final_19Jan2022!B214</f>
        <v>Guttigadus latifrons</v>
      </c>
      <c r="L214" s="79" t="str">
        <f>Species_List_Final_19Jan2022!C214</f>
        <v>(Holt &amp; Byrne, 1908)</v>
      </c>
      <c r="M214" s="79" t="str">
        <f>Species_List_Final_19Jan2022!D214</f>
        <v>Animalia</v>
      </c>
      <c r="N214" s="79" t="str">
        <f>Species_List_Final_19Jan2022!E214</f>
        <v>Chordata</v>
      </c>
      <c r="O214" s="79" t="str">
        <f>Species_List_Final_19Jan2022!F214</f>
        <v>Actinopteri</v>
      </c>
      <c r="P214" s="79" t="str">
        <f>Species_List_Final_19Jan2022!G214</f>
        <v>Gadiformes</v>
      </c>
      <c r="Q214" s="79" t="str">
        <f>Species_List_Final_19Jan2022!H214</f>
        <v>Moridae</v>
      </c>
      <c r="R214" s="79" t="str">
        <f>Species_List_Final_19Jan2022!I214</f>
        <v>Guttigadus</v>
      </c>
      <c r="S214" s="79" t="str">
        <f>Species_List_Final_19Jan2022!J214</f>
        <v>Species</v>
      </c>
      <c r="T214" s="79" t="str">
        <f>Species_List_Final_19Jan2022!K214</f>
        <v>NONE</v>
      </c>
    </row>
    <row r="215" spans="1:20" x14ac:dyDescent="0.25">
      <c r="A215" s="77" t="s">
        <v>3203</v>
      </c>
      <c r="B215" s="77" t="s">
        <v>2962</v>
      </c>
      <c r="C215" s="77">
        <v>2.1</v>
      </c>
      <c r="D215" s="77">
        <v>0.35</v>
      </c>
      <c r="E215" s="78" t="e">
        <f>VLOOKUP(B215,MSS_Species_List2021_updating!$B$2:$B$556,1,FALSE)</f>
        <v>#N/A</v>
      </c>
      <c r="G215" s="86" t="str">
        <f t="shared" si="9"/>
        <v>Gymnammodytes</v>
      </c>
      <c r="H215" s="86" t="str">
        <f t="shared" si="10"/>
        <v>Gymnammodytes</v>
      </c>
      <c r="I215" s="86" t="e">
        <f t="shared" si="11"/>
        <v>#N/A</v>
      </c>
      <c r="J215" s="79">
        <f>Species_List_Final_19Jan2022!A215</f>
        <v>126753</v>
      </c>
      <c r="K215" s="79" t="str">
        <f>Species_List_Final_19Jan2022!B215</f>
        <v>Gymnammodytes cicerelus</v>
      </c>
      <c r="L215" s="79" t="str">
        <f>Species_List_Final_19Jan2022!C215</f>
        <v>(Rafinesque, 1810)</v>
      </c>
      <c r="M215" s="79" t="str">
        <f>Species_List_Final_19Jan2022!D215</f>
        <v>Animalia</v>
      </c>
      <c r="N215" s="79" t="str">
        <f>Species_List_Final_19Jan2022!E215</f>
        <v>Chordata</v>
      </c>
      <c r="O215" s="79" t="str">
        <f>Species_List_Final_19Jan2022!F215</f>
        <v>Actinopteri</v>
      </c>
      <c r="P215" s="79" t="str">
        <f>Species_List_Final_19Jan2022!G215</f>
        <v>Perciformes</v>
      </c>
      <c r="Q215" s="79" t="str">
        <f>Species_List_Final_19Jan2022!H215</f>
        <v>Ammodytidae</v>
      </c>
      <c r="R215" s="79" t="str">
        <f>Species_List_Final_19Jan2022!I215</f>
        <v>Gymnammodytes</v>
      </c>
      <c r="S215" s="79" t="str">
        <f>Species_List_Final_19Jan2022!J215</f>
        <v>Species</v>
      </c>
      <c r="T215" s="79" t="str">
        <f>Species_List_Final_19Jan2022!K215</f>
        <v>Mediterranean sand eel</v>
      </c>
    </row>
    <row r="216" spans="1:20" x14ac:dyDescent="0.25">
      <c r="A216" s="77" t="s">
        <v>3202</v>
      </c>
      <c r="B216" s="77" t="s">
        <v>2961</v>
      </c>
      <c r="C216" s="77">
        <v>2.37</v>
      </c>
      <c r="D216" s="77">
        <v>0.35</v>
      </c>
      <c r="E216" s="78" t="e">
        <f>VLOOKUP(B216,MSS_Species_List2021_updating!$B$2:$B$556,1,FALSE)</f>
        <v>#N/A</v>
      </c>
      <c r="G216" s="86" t="str">
        <f t="shared" si="9"/>
        <v>Gymnammodytes semisquamatus</v>
      </c>
      <c r="H216" s="86" t="str">
        <f t="shared" si="10"/>
        <v>Gymnammodytes</v>
      </c>
      <c r="I216" s="86" t="str">
        <f t="shared" si="11"/>
        <v>Gymnammodytes semisquamatus</v>
      </c>
      <c r="J216" s="79">
        <f>Species_List_Final_19Jan2022!A216</f>
        <v>126754</v>
      </c>
      <c r="K216" s="79" t="str">
        <f>Species_List_Final_19Jan2022!B216</f>
        <v>Gymnammodytes semisquamatus</v>
      </c>
      <c r="L216" s="79" t="str">
        <f>Species_List_Final_19Jan2022!C216</f>
        <v>(Jourdain, 1879)</v>
      </c>
      <c r="M216" s="79" t="str">
        <f>Species_List_Final_19Jan2022!D216</f>
        <v>Animalia</v>
      </c>
      <c r="N216" s="79" t="str">
        <f>Species_List_Final_19Jan2022!E216</f>
        <v>Chordata</v>
      </c>
      <c r="O216" s="79" t="str">
        <f>Species_List_Final_19Jan2022!F216</f>
        <v>Actinopteri</v>
      </c>
      <c r="P216" s="79" t="str">
        <f>Species_List_Final_19Jan2022!G216</f>
        <v>Perciformes</v>
      </c>
      <c r="Q216" s="79" t="str">
        <f>Species_List_Final_19Jan2022!H216</f>
        <v>Ammodytidae</v>
      </c>
      <c r="R216" s="79" t="str">
        <f>Species_List_Final_19Jan2022!I216</f>
        <v>Gymnammodytes</v>
      </c>
      <c r="S216" s="79" t="str">
        <f>Species_List_Final_19Jan2022!J216</f>
        <v>Species</v>
      </c>
      <c r="T216" s="79" t="str">
        <f>Species_List_Final_19Jan2022!K216</f>
        <v>Smooth sandeel</v>
      </c>
    </row>
    <row r="217" spans="1:20" x14ac:dyDescent="0.25">
      <c r="A217" s="77" t="s">
        <v>3202</v>
      </c>
      <c r="B217" s="77" t="s">
        <v>2960</v>
      </c>
      <c r="C217" s="77">
        <v>2.37</v>
      </c>
      <c r="D217" s="77">
        <v>0.35</v>
      </c>
      <c r="E217" s="78" t="e">
        <f>VLOOKUP(B217,MSS_Species_List2021_updating!$B$2:$B$556,1,FALSE)</f>
        <v>#N/A</v>
      </c>
      <c r="G217" s="86" t="str">
        <f t="shared" si="9"/>
        <v>Halargyreus johnsonii</v>
      </c>
      <c r="H217" s="86" t="str">
        <f t="shared" si="10"/>
        <v>Halargyreus</v>
      </c>
      <c r="I217" s="86" t="str">
        <f t="shared" si="11"/>
        <v>Halargyreus johnsonii</v>
      </c>
      <c r="J217" s="79">
        <f>Species_List_Final_19Jan2022!A217</f>
        <v>126489</v>
      </c>
      <c r="K217" s="79" t="str">
        <f>Species_List_Final_19Jan2022!B217</f>
        <v>Halargyreus johnsonii</v>
      </c>
      <c r="L217" s="79" t="str">
        <f>Species_List_Final_19Jan2022!C217</f>
        <v>Günther, 1862</v>
      </c>
      <c r="M217" s="79" t="str">
        <f>Species_List_Final_19Jan2022!D217</f>
        <v>Animalia</v>
      </c>
      <c r="N217" s="79" t="str">
        <f>Species_List_Final_19Jan2022!E217</f>
        <v>Chordata</v>
      </c>
      <c r="O217" s="79" t="str">
        <f>Species_List_Final_19Jan2022!F217</f>
        <v>Actinopteri</v>
      </c>
      <c r="P217" s="79" t="str">
        <f>Species_List_Final_19Jan2022!G217</f>
        <v>Gadiformes</v>
      </c>
      <c r="Q217" s="79" t="str">
        <f>Species_List_Final_19Jan2022!H217</f>
        <v>Moridae</v>
      </c>
      <c r="R217" s="79" t="str">
        <f>Species_List_Final_19Jan2022!I217</f>
        <v>Halargyreus</v>
      </c>
      <c r="S217" s="79" t="str">
        <f>Species_List_Final_19Jan2022!J217</f>
        <v>Species</v>
      </c>
      <c r="T217" s="79" t="str">
        <f>Species_List_Final_19Jan2022!K217</f>
        <v>Slender codling</v>
      </c>
    </row>
    <row r="218" spans="1:20" x14ac:dyDescent="0.25">
      <c r="A218" s="77" t="s">
        <v>360</v>
      </c>
      <c r="B218" s="77" t="s">
        <v>356</v>
      </c>
      <c r="C218" s="77">
        <v>4.3</v>
      </c>
      <c r="D218" s="77">
        <v>0.3</v>
      </c>
      <c r="E218" s="78" t="str">
        <f>VLOOKUP(B218,MSS_Species_List2021_updating!$B$2:$B$556,1,FALSE)</f>
        <v>Chaunax pictus</v>
      </c>
      <c r="G218" s="86" t="str">
        <f t="shared" si="9"/>
        <v>Halobatrachus didactylus</v>
      </c>
      <c r="H218" s="86" t="str">
        <f t="shared" si="10"/>
        <v>Halobatrachus</v>
      </c>
      <c r="I218" s="86" t="str">
        <f t="shared" si="11"/>
        <v>Halobatrachus didactylus</v>
      </c>
      <c r="J218" s="79">
        <f>Species_List_Final_19Jan2022!A218</f>
        <v>126374</v>
      </c>
      <c r="K218" s="79" t="str">
        <f>Species_List_Final_19Jan2022!B218</f>
        <v>Halobatrachus didactylus</v>
      </c>
      <c r="L218" s="79" t="str">
        <f>Species_List_Final_19Jan2022!C218</f>
        <v>(Bloch &amp; Schneider, 1801)</v>
      </c>
      <c r="M218" s="79" t="str">
        <f>Species_List_Final_19Jan2022!D218</f>
        <v>Animalia</v>
      </c>
      <c r="N218" s="79" t="str">
        <f>Species_List_Final_19Jan2022!E218</f>
        <v>Chordata</v>
      </c>
      <c r="O218" s="79" t="str">
        <f>Species_List_Final_19Jan2022!F218</f>
        <v>Actinopteri</v>
      </c>
      <c r="P218" s="79" t="str">
        <f>Species_List_Final_19Jan2022!G218</f>
        <v>Batrachoidiformes</v>
      </c>
      <c r="Q218" s="79" t="str">
        <f>Species_List_Final_19Jan2022!H218</f>
        <v>Batrachoididae</v>
      </c>
      <c r="R218" s="79" t="str">
        <f>Species_List_Final_19Jan2022!I218</f>
        <v>Halobatrachus</v>
      </c>
      <c r="S218" s="79" t="str">
        <f>Species_List_Final_19Jan2022!J218</f>
        <v>Species</v>
      </c>
      <c r="T218" s="79" t="str">
        <f>Species_List_Final_19Jan2022!K218</f>
        <v>Lusitanian toadfish</v>
      </c>
    </row>
    <row r="219" spans="1:20" x14ac:dyDescent="0.25">
      <c r="A219" s="77" t="s">
        <v>362</v>
      </c>
      <c r="B219" s="77" t="s">
        <v>365</v>
      </c>
      <c r="C219" s="77">
        <v>3.86</v>
      </c>
      <c r="D219" s="77">
        <v>0.02</v>
      </c>
      <c r="E219" s="78" t="str">
        <f>VLOOKUP(B219,MSS_Species_List2021_updating!$B$2:$B$556,1,FALSE)</f>
        <v>Chelidonichthys cuculus</v>
      </c>
      <c r="G219" s="86" t="str">
        <f t="shared" si="9"/>
        <v>Helicolenus dactylopterus</v>
      </c>
      <c r="H219" s="86" t="str">
        <f t="shared" si="10"/>
        <v>Helicolenus</v>
      </c>
      <c r="I219" s="86" t="str">
        <f t="shared" si="11"/>
        <v>Helicolenus dactylopterus</v>
      </c>
      <c r="J219" s="79">
        <f>Species_List_Final_19Jan2022!A219</f>
        <v>127251</v>
      </c>
      <c r="K219" s="79" t="str">
        <f>Species_List_Final_19Jan2022!B219</f>
        <v>Helicolenus dactylopterus</v>
      </c>
      <c r="L219" s="79" t="str">
        <f>Species_List_Final_19Jan2022!C219</f>
        <v>(Delaroche, 1809)</v>
      </c>
      <c r="M219" s="79" t="str">
        <f>Species_List_Final_19Jan2022!D219</f>
        <v>Animalia</v>
      </c>
      <c r="N219" s="79" t="str">
        <f>Species_List_Final_19Jan2022!E219</f>
        <v>Chordata</v>
      </c>
      <c r="O219" s="79" t="str">
        <f>Species_List_Final_19Jan2022!F219</f>
        <v>Actinopteri</v>
      </c>
      <c r="P219" s="79" t="str">
        <f>Species_List_Final_19Jan2022!G219</f>
        <v>Scorpaeniformes</v>
      </c>
      <c r="Q219" s="79" t="str">
        <f>Species_List_Final_19Jan2022!H219</f>
        <v>Sebastidae</v>
      </c>
      <c r="R219" s="79" t="str">
        <f>Species_List_Final_19Jan2022!I219</f>
        <v>Helicolenus</v>
      </c>
      <c r="S219" s="79" t="str">
        <f>Species_List_Final_19Jan2022!J219</f>
        <v>Species</v>
      </c>
      <c r="T219" s="79" t="str">
        <f>Species_List_Final_19Jan2022!K219</f>
        <v>Bluemouth</v>
      </c>
    </row>
    <row r="220" spans="1:20" x14ac:dyDescent="0.25">
      <c r="A220" s="77" t="s">
        <v>362</v>
      </c>
      <c r="B220" s="77" t="s">
        <v>2959</v>
      </c>
      <c r="C220" s="77">
        <v>3.9</v>
      </c>
      <c r="D220" s="77">
        <v>0.02</v>
      </c>
      <c r="E220" s="78" t="e">
        <f>VLOOKUP(B220,MSS_Species_List2021_updating!$B$2:$B$556,1,FALSE)</f>
        <v>#N/A</v>
      </c>
      <c r="G220" s="86" t="str">
        <f t="shared" si="9"/>
        <v>Heptranchias perlo</v>
      </c>
      <c r="H220" s="86" t="str">
        <f t="shared" si="10"/>
        <v>Heptranchias</v>
      </c>
      <c r="I220" s="86" t="str">
        <f t="shared" si="11"/>
        <v>Heptranchias perlo</v>
      </c>
      <c r="J220" s="79">
        <f>Species_List_Final_19Jan2022!A220</f>
        <v>105832</v>
      </c>
      <c r="K220" s="79" t="str">
        <f>Species_List_Final_19Jan2022!B220</f>
        <v>Heptranchias perlo</v>
      </c>
      <c r="L220" s="79" t="str">
        <f>Species_List_Final_19Jan2022!C220</f>
        <v>(Bonnaterre, 1788)</v>
      </c>
      <c r="M220" s="79" t="str">
        <f>Species_List_Final_19Jan2022!D220</f>
        <v>Animalia</v>
      </c>
      <c r="N220" s="79" t="str">
        <f>Species_List_Final_19Jan2022!E220</f>
        <v>Chordata</v>
      </c>
      <c r="O220" s="79" t="str">
        <f>Species_List_Final_19Jan2022!F220</f>
        <v>Elasmobranchii</v>
      </c>
      <c r="P220" s="79" t="str">
        <f>Species_List_Final_19Jan2022!G220</f>
        <v>Hexanchiformes</v>
      </c>
      <c r="Q220" s="79" t="str">
        <f>Species_List_Final_19Jan2022!H220</f>
        <v>Hexanchidae</v>
      </c>
      <c r="R220" s="79" t="str">
        <f>Species_List_Final_19Jan2022!I220</f>
        <v>Heptranchias</v>
      </c>
      <c r="S220" s="79" t="str">
        <f>Species_List_Final_19Jan2022!J220</f>
        <v>Species</v>
      </c>
      <c r="T220" s="79" t="str">
        <f>Species_List_Final_19Jan2022!K220</f>
        <v>Sharpnose sevengill shark</v>
      </c>
    </row>
    <row r="221" spans="1:20" x14ac:dyDescent="0.25">
      <c r="A221" s="77" t="s">
        <v>362</v>
      </c>
      <c r="B221" s="77" t="s">
        <v>2958</v>
      </c>
      <c r="C221" s="77">
        <v>3.4</v>
      </c>
      <c r="D221" s="77">
        <v>0.5</v>
      </c>
      <c r="E221" s="78" t="e">
        <f>VLOOKUP(B221,MSS_Species_List2021_updating!$B$2:$B$556,1,FALSE)</f>
        <v>#N/A</v>
      </c>
      <c r="G221" s="86" t="str">
        <f t="shared" si="9"/>
        <v>Hexanchus griseus</v>
      </c>
      <c r="H221" s="86" t="str">
        <f t="shared" si="10"/>
        <v>Hexanchus</v>
      </c>
      <c r="I221" s="86" t="str">
        <f t="shared" si="11"/>
        <v>Hexanchus griseus</v>
      </c>
      <c r="J221" s="79">
        <f>Species_List_Final_19Jan2022!A221</f>
        <v>105833</v>
      </c>
      <c r="K221" s="79" t="str">
        <f>Species_List_Final_19Jan2022!B221</f>
        <v>Hexanchus griseus</v>
      </c>
      <c r="L221" s="79" t="str">
        <f>Species_List_Final_19Jan2022!C221</f>
        <v>(Bonnaterre, 1788)</v>
      </c>
      <c r="M221" s="79" t="str">
        <f>Species_List_Final_19Jan2022!D221</f>
        <v>Animalia</v>
      </c>
      <c r="N221" s="79" t="str">
        <f>Species_List_Final_19Jan2022!E221</f>
        <v>Chordata</v>
      </c>
      <c r="O221" s="79" t="str">
        <f>Species_List_Final_19Jan2022!F221</f>
        <v>Elasmobranchii</v>
      </c>
      <c r="P221" s="79" t="str">
        <f>Species_List_Final_19Jan2022!G221</f>
        <v>Hexanchiformes</v>
      </c>
      <c r="Q221" s="79" t="str">
        <f>Species_List_Final_19Jan2022!H221</f>
        <v>Hexanchidae</v>
      </c>
      <c r="R221" s="79" t="str">
        <f>Species_List_Final_19Jan2022!I221</f>
        <v>Hexanchus</v>
      </c>
      <c r="S221" s="79" t="str">
        <f>Species_List_Final_19Jan2022!J221</f>
        <v>Species</v>
      </c>
      <c r="T221" s="79" t="str">
        <f>Species_List_Final_19Jan2022!K221</f>
        <v>Bluntnose sixgill shark</v>
      </c>
    </row>
    <row r="222" spans="1:20" x14ac:dyDescent="0.25">
      <c r="A222" s="77" t="s">
        <v>362</v>
      </c>
      <c r="B222" s="77" t="s">
        <v>367</v>
      </c>
      <c r="C222" s="77">
        <v>3.92</v>
      </c>
      <c r="D222" s="77">
        <v>0.21</v>
      </c>
      <c r="E222" s="78" t="str">
        <f>VLOOKUP(B222,MSS_Species_List2021_updating!$B$2:$B$556,1,FALSE)</f>
        <v>Chelidonichthys lucerna</v>
      </c>
      <c r="G222" s="86" t="str">
        <f t="shared" si="9"/>
        <v>Hippocampus</v>
      </c>
      <c r="H222" s="86" t="str">
        <f t="shared" si="10"/>
        <v>Hippocampus</v>
      </c>
      <c r="I222" s="86" t="e">
        <f t="shared" si="11"/>
        <v>#N/A</v>
      </c>
      <c r="J222" s="79">
        <f>Species_List_Final_19Jan2022!A222</f>
        <v>154776</v>
      </c>
      <c r="K222" s="79" t="str">
        <f>Species_List_Final_19Jan2022!B222</f>
        <v>Hippocampus guttulatus</v>
      </c>
      <c r="L222" s="79" t="str">
        <f>Species_List_Final_19Jan2022!C222</f>
        <v>Cuvier, 1829</v>
      </c>
      <c r="M222" s="79" t="str">
        <f>Species_List_Final_19Jan2022!D222</f>
        <v>Animalia</v>
      </c>
      <c r="N222" s="79" t="str">
        <f>Species_List_Final_19Jan2022!E222</f>
        <v>Chordata</v>
      </c>
      <c r="O222" s="79" t="str">
        <f>Species_List_Final_19Jan2022!F222</f>
        <v>Actinopteri</v>
      </c>
      <c r="P222" s="79" t="str">
        <f>Species_List_Final_19Jan2022!G222</f>
        <v>Syngnathiformes</v>
      </c>
      <c r="Q222" s="79" t="str">
        <f>Species_List_Final_19Jan2022!H222</f>
        <v>Syngnathidae</v>
      </c>
      <c r="R222" s="79" t="str">
        <f>Species_List_Final_19Jan2022!I222</f>
        <v>Hippocampus</v>
      </c>
      <c r="S222" s="79" t="str">
        <f>Species_List_Final_19Jan2022!J222</f>
        <v>Species</v>
      </c>
      <c r="T222" s="79" t="str">
        <f>Species_List_Final_19Jan2022!K222</f>
        <v>Long-snouted seahorse</v>
      </c>
    </row>
    <row r="223" spans="1:20" x14ac:dyDescent="0.25">
      <c r="A223" s="77" t="s">
        <v>362</v>
      </c>
      <c r="B223" s="77" t="s">
        <v>2957</v>
      </c>
      <c r="C223" s="77">
        <v>3.77</v>
      </c>
      <c r="D223" s="77">
        <v>0.06</v>
      </c>
      <c r="E223" s="78" t="e">
        <f>VLOOKUP(B223,MSS_Species_List2021_updating!$B$2:$B$556,1,FALSE)</f>
        <v>#N/A</v>
      </c>
      <c r="G223" s="86" t="str">
        <f t="shared" si="9"/>
        <v>Hippocampus</v>
      </c>
      <c r="H223" s="86" t="str">
        <f t="shared" si="10"/>
        <v>Hippocampus</v>
      </c>
      <c r="I223" s="86" t="e">
        <f t="shared" si="11"/>
        <v>#N/A</v>
      </c>
      <c r="J223" s="79">
        <f>Species_List_Final_19Jan2022!A223</f>
        <v>126224</v>
      </c>
      <c r="K223" s="79" t="str">
        <f>Species_List_Final_19Jan2022!B223</f>
        <v>Hippocampus spp.</v>
      </c>
      <c r="L223" s="79" t="str">
        <f>Species_List_Final_19Jan2022!C223</f>
        <v>Cuvier, 1829</v>
      </c>
      <c r="M223" s="79" t="str">
        <f>Species_List_Final_19Jan2022!D223</f>
        <v>Animalia</v>
      </c>
      <c r="N223" s="79" t="str">
        <f>Species_List_Final_19Jan2022!E223</f>
        <v>Chordata</v>
      </c>
      <c r="O223" s="79" t="str">
        <f>Species_List_Final_19Jan2022!F223</f>
        <v>Actinopteri</v>
      </c>
      <c r="P223" s="79" t="str">
        <f>Species_List_Final_19Jan2022!G223</f>
        <v>Syngnathiformes</v>
      </c>
      <c r="Q223" s="79" t="str">
        <f>Species_List_Final_19Jan2022!H223</f>
        <v>Syngnathidae</v>
      </c>
      <c r="R223" s="79" t="str">
        <f>Species_List_Final_19Jan2022!I223</f>
        <v>Hippocampus</v>
      </c>
      <c r="S223" s="79" t="str">
        <f>Species_List_Final_19Jan2022!J223</f>
        <v>Genus</v>
      </c>
      <c r="T223" s="79" t="str">
        <f>Species_List_Final_19Jan2022!K223</f>
        <v>seahorse</v>
      </c>
    </row>
    <row r="224" spans="1:20" x14ac:dyDescent="0.25">
      <c r="A224" s="77" t="s">
        <v>362</v>
      </c>
      <c r="B224" s="77" t="s">
        <v>2956</v>
      </c>
      <c r="C224" s="77">
        <v>3.95</v>
      </c>
      <c r="D224" s="77">
        <v>0.04</v>
      </c>
      <c r="E224" s="78" t="e">
        <f>VLOOKUP(B224,MSS_Species_List2021_updating!$B$2:$B$556,1,FALSE)</f>
        <v>#N/A</v>
      </c>
      <c r="G224" s="86" t="str">
        <f t="shared" si="9"/>
        <v>Hippocampus</v>
      </c>
      <c r="H224" s="86" t="str">
        <f t="shared" si="10"/>
        <v>Hippocampus</v>
      </c>
      <c r="I224" s="86" t="e">
        <f t="shared" si="11"/>
        <v>#N/A</v>
      </c>
      <c r="J224" s="79">
        <f>Species_List_Final_19Jan2022!A224</f>
        <v>127380</v>
      </c>
      <c r="K224" s="79" t="str">
        <f>Species_List_Final_19Jan2022!B224</f>
        <v>Hippocampus hippocampus</v>
      </c>
      <c r="L224" s="79" t="str">
        <f>Species_List_Final_19Jan2022!C224</f>
        <v>(Linnaeus, 1758)</v>
      </c>
      <c r="M224" s="79" t="str">
        <f>Species_List_Final_19Jan2022!D224</f>
        <v>Animalia</v>
      </c>
      <c r="N224" s="79" t="str">
        <f>Species_List_Final_19Jan2022!E224</f>
        <v>Chordata</v>
      </c>
      <c r="O224" s="79" t="str">
        <f>Species_List_Final_19Jan2022!F224</f>
        <v>Actinopteri</v>
      </c>
      <c r="P224" s="79" t="str">
        <f>Species_List_Final_19Jan2022!G224</f>
        <v>Syngnathiformes</v>
      </c>
      <c r="Q224" s="79" t="str">
        <f>Species_List_Final_19Jan2022!H224</f>
        <v>Syngnathidae</v>
      </c>
      <c r="R224" s="79" t="str">
        <f>Species_List_Final_19Jan2022!I224</f>
        <v>Hippocampus</v>
      </c>
      <c r="S224" s="79" t="str">
        <f>Species_List_Final_19Jan2022!J224</f>
        <v>Species</v>
      </c>
      <c r="T224" s="79" t="str">
        <f>Species_List_Final_19Jan2022!K224</f>
        <v>Short-snouted seahorse</v>
      </c>
    </row>
    <row r="225" spans="1:20" x14ac:dyDescent="0.25">
      <c r="A225" s="77" t="s">
        <v>362</v>
      </c>
      <c r="B225" s="77" t="s">
        <v>2955</v>
      </c>
      <c r="C225" s="77">
        <v>3.85</v>
      </c>
      <c r="D225" s="77">
        <v>7.0000000000000007E-2</v>
      </c>
      <c r="E225" s="78" t="e">
        <f>VLOOKUP(B225,MSS_Species_List2021_updating!$B$2:$B$556,1,FALSE)</f>
        <v>#N/A</v>
      </c>
      <c r="G225" s="86" t="str">
        <f t="shared" si="9"/>
        <v>Hippoglossoides platessoides</v>
      </c>
      <c r="H225" s="86" t="str">
        <f t="shared" si="10"/>
        <v>Hippoglossoides</v>
      </c>
      <c r="I225" s="86" t="str">
        <f t="shared" si="11"/>
        <v>Hippoglossoides platessoides</v>
      </c>
      <c r="J225" s="79">
        <f>Species_List_Final_19Jan2022!A225</f>
        <v>127137</v>
      </c>
      <c r="K225" s="79" t="str">
        <f>Species_List_Final_19Jan2022!B225</f>
        <v>Hippoglossoides platessoides</v>
      </c>
      <c r="L225" s="79" t="str">
        <f>Species_List_Final_19Jan2022!C225</f>
        <v>(Fabricius, 1780)</v>
      </c>
      <c r="M225" s="79" t="str">
        <f>Species_List_Final_19Jan2022!D225</f>
        <v>Animalia</v>
      </c>
      <c r="N225" s="79" t="str">
        <f>Species_List_Final_19Jan2022!E225</f>
        <v>Chordata</v>
      </c>
      <c r="O225" s="79" t="str">
        <f>Species_List_Final_19Jan2022!F225</f>
        <v>Actinopteri</v>
      </c>
      <c r="P225" s="79" t="str">
        <f>Species_List_Final_19Jan2022!G225</f>
        <v>Pleuronectiformes</v>
      </c>
      <c r="Q225" s="79" t="str">
        <f>Species_List_Final_19Jan2022!H225</f>
        <v>Pleuronectidae</v>
      </c>
      <c r="R225" s="79" t="str">
        <f>Species_List_Final_19Jan2022!I225</f>
        <v>Hippoglossoides</v>
      </c>
      <c r="S225" s="79" t="str">
        <f>Species_List_Final_19Jan2022!J225</f>
        <v>Species</v>
      </c>
      <c r="T225" s="79" t="str">
        <f>Species_List_Final_19Jan2022!K225</f>
        <v>Long rough dab</v>
      </c>
    </row>
    <row r="226" spans="1:20" x14ac:dyDescent="0.25">
      <c r="A226" s="77" t="s">
        <v>362</v>
      </c>
      <c r="B226" s="77" t="s">
        <v>2954</v>
      </c>
      <c r="C226" s="77">
        <v>3.92</v>
      </c>
      <c r="D226" s="77">
        <v>0.21</v>
      </c>
      <c r="E226" s="78" t="e">
        <f>VLOOKUP(B226,MSS_Species_List2021_updating!$B$2:$B$556,1,FALSE)</f>
        <v>#N/A</v>
      </c>
      <c r="G226" s="86" t="str">
        <f t="shared" si="9"/>
        <v>Hippoglossus hippoglossus</v>
      </c>
      <c r="H226" s="86" t="str">
        <f t="shared" si="10"/>
        <v>Hippoglossus</v>
      </c>
      <c r="I226" s="86" t="str">
        <f t="shared" si="11"/>
        <v>Hippoglossus hippoglossus</v>
      </c>
      <c r="J226" s="79">
        <f>Species_List_Final_19Jan2022!A226</f>
        <v>127138</v>
      </c>
      <c r="K226" s="79" t="str">
        <f>Species_List_Final_19Jan2022!B226</f>
        <v>Hippoglossus hippoglossus</v>
      </c>
      <c r="L226" s="79" t="str">
        <f>Species_List_Final_19Jan2022!C226</f>
        <v>(Linnaeus, 1758)</v>
      </c>
      <c r="M226" s="79" t="str">
        <f>Species_List_Final_19Jan2022!D226</f>
        <v>Animalia</v>
      </c>
      <c r="N226" s="79" t="str">
        <f>Species_List_Final_19Jan2022!E226</f>
        <v>Chordata</v>
      </c>
      <c r="O226" s="79" t="str">
        <f>Species_List_Final_19Jan2022!F226</f>
        <v>Actinopteri</v>
      </c>
      <c r="P226" s="79" t="str">
        <f>Species_List_Final_19Jan2022!G226</f>
        <v>Pleuronectiformes</v>
      </c>
      <c r="Q226" s="79" t="str">
        <f>Species_List_Final_19Jan2022!H226</f>
        <v>Pleuronectidae</v>
      </c>
      <c r="R226" s="79" t="str">
        <f>Species_List_Final_19Jan2022!I226</f>
        <v>Hippoglossus</v>
      </c>
      <c r="S226" s="79" t="str">
        <f>Species_List_Final_19Jan2022!J226</f>
        <v>Species</v>
      </c>
      <c r="T226" s="79" t="str">
        <f>Species_List_Final_19Jan2022!K226</f>
        <v>Halibut</v>
      </c>
    </row>
    <row r="227" spans="1:20" x14ac:dyDescent="0.25">
      <c r="A227" s="77" t="s">
        <v>362</v>
      </c>
      <c r="B227" s="77" t="s">
        <v>369</v>
      </c>
      <c r="C227" s="77">
        <v>3.55</v>
      </c>
      <c r="D227" s="77">
        <v>0.04</v>
      </c>
      <c r="E227" s="78" t="str">
        <f>VLOOKUP(B227,MSS_Species_List2021_updating!$B$2:$B$556,1,FALSE)</f>
        <v>Chelidonichthys obscurus</v>
      </c>
      <c r="G227" s="86" t="str">
        <f t="shared" si="9"/>
        <v>Hoplostethus atlanticus</v>
      </c>
      <c r="H227" s="86" t="str">
        <f t="shared" si="10"/>
        <v>Hoplostethus</v>
      </c>
      <c r="I227" s="86" t="str">
        <f t="shared" si="11"/>
        <v>Hoplostethus atlanticus</v>
      </c>
      <c r="J227" s="79">
        <f>Species_List_Final_19Jan2022!A227</f>
        <v>126402</v>
      </c>
      <c r="K227" s="79" t="str">
        <f>Species_List_Final_19Jan2022!B227</f>
        <v>Hoplostethus atlanticus</v>
      </c>
      <c r="L227" s="79" t="str">
        <f>Species_List_Final_19Jan2022!C227</f>
        <v>Collett, 1889</v>
      </c>
      <c r="M227" s="79" t="str">
        <f>Species_List_Final_19Jan2022!D227</f>
        <v>Animalia</v>
      </c>
      <c r="N227" s="79" t="str">
        <f>Species_List_Final_19Jan2022!E227</f>
        <v>Chordata</v>
      </c>
      <c r="O227" s="79" t="str">
        <f>Species_List_Final_19Jan2022!F227</f>
        <v>Actinopteri</v>
      </c>
      <c r="P227" s="79" t="str">
        <f>Species_List_Final_19Jan2022!G227</f>
        <v>Beryciformes</v>
      </c>
      <c r="Q227" s="79" t="str">
        <f>Species_List_Final_19Jan2022!H227</f>
        <v>Trachichthyidae</v>
      </c>
      <c r="R227" s="79" t="str">
        <f>Species_List_Final_19Jan2022!I227</f>
        <v>Hoplostethus</v>
      </c>
      <c r="S227" s="79" t="str">
        <f>Species_List_Final_19Jan2022!J227</f>
        <v>Species</v>
      </c>
      <c r="T227" s="79" t="str">
        <f>Species_List_Final_19Jan2022!K227</f>
        <v>Orange roughy</v>
      </c>
    </row>
    <row r="228" spans="1:20" x14ac:dyDescent="0.25">
      <c r="A228" s="77" t="s">
        <v>362</v>
      </c>
      <c r="B228" s="77" t="s">
        <v>2953</v>
      </c>
      <c r="C228" s="77">
        <v>3.5</v>
      </c>
      <c r="D228" s="77">
        <v>0.5</v>
      </c>
      <c r="E228" s="78" t="e">
        <f>VLOOKUP(B228,MSS_Species_List2021_updating!$B$2:$B$556,1,FALSE)</f>
        <v>#N/A</v>
      </c>
      <c r="G228" s="86" t="str">
        <f t="shared" si="9"/>
        <v>Hoplostethus</v>
      </c>
      <c r="H228" s="86" t="str">
        <f t="shared" si="10"/>
        <v>Hoplostethus</v>
      </c>
      <c r="I228" s="86" t="e">
        <f t="shared" si="11"/>
        <v>#N/A</v>
      </c>
      <c r="J228" s="79">
        <f>Species_List_Final_19Jan2022!A228</f>
        <v>126403</v>
      </c>
      <c r="K228" s="79" t="str">
        <f>Species_List_Final_19Jan2022!B228</f>
        <v>Hoplostethus cadenati</v>
      </c>
      <c r="L228" s="79" t="str">
        <f>Species_List_Final_19Jan2022!C228</f>
        <v>Quéro, 1974</v>
      </c>
      <c r="M228" s="79" t="str">
        <f>Species_List_Final_19Jan2022!D228</f>
        <v>Animalia</v>
      </c>
      <c r="N228" s="79" t="str">
        <f>Species_List_Final_19Jan2022!E228</f>
        <v>Chordata</v>
      </c>
      <c r="O228" s="79" t="str">
        <f>Species_List_Final_19Jan2022!F228</f>
        <v>Actinopteri</v>
      </c>
      <c r="P228" s="79" t="str">
        <f>Species_List_Final_19Jan2022!G228</f>
        <v>Beryciformes</v>
      </c>
      <c r="Q228" s="79" t="str">
        <f>Species_List_Final_19Jan2022!H228</f>
        <v>Trachichthyidae</v>
      </c>
      <c r="R228" s="79" t="str">
        <f>Species_List_Final_19Jan2022!I228</f>
        <v>Hoplostethus</v>
      </c>
      <c r="S228" s="79" t="str">
        <f>Species_List_Final_19Jan2022!J228</f>
        <v>Species</v>
      </c>
      <c r="T228" s="79" t="str">
        <f>Species_List_Final_19Jan2022!K228</f>
        <v>Black slimehead</v>
      </c>
    </row>
    <row r="229" spans="1:20" x14ac:dyDescent="0.25">
      <c r="A229" s="77" t="s">
        <v>3204</v>
      </c>
      <c r="B229" s="77" t="s">
        <v>2952</v>
      </c>
      <c r="C229" s="77">
        <v>3.77</v>
      </c>
      <c r="D229" s="77">
        <v>0.03</v>
      </c>
      <c r="E229" s="78" t="e">
        <f>VLOOKUP(B229,MSS_Species_List2021_updating!$B$2:$B$556,1,FALSE)</f>
        <v>#N/A</v>
      </c>
      <c r="G229" s="86" t="str">
        <f t="shared" si="9"/>
        <v>Hoplostethus</v>
      </c>
      <c r="H229" s="86" t="str">
        <f t="shared" si="10"/>
        <v>Hoplostethus</v>
      </c>
      <c r="I229" s="86" t="e">
        <f t="shared" si="11"/>
        <v>#N/A</v>
      </c>
      <c r="J229" s="79">
        <f>Species_List_Final_19Jan2022!A229</f>
        <v>159409</v>
      </c>
      <c r="K229" s="79" t="str">
        <f>Species_List_Final_19Jan2022!B229</f>
        <v>Hoplostethus mediterraneus mediterraneus</v>
      </c>
      <c r="L229" s="79" t="str">
        <f>Species_List_Final_19Jan2022!C229</f>
        <v>Cuvier, 1829</v>
      </c>
      <c r="M229" s="79" t="str">
        <f>Species_List_Final_19Jan2022!D229</f>
        <v>Animalia</v>
      </c>
      <c r="N229" s="79" t="str">
        <f>Species_List_Final_19Jan2022!E229</f>
        <v>Chordata</v>
      </c>
      <c r="O229" s="79" t="str">
        <f>Species_List_Final_19Jan2022!F229</f>
        <v>Actinopteri</v>
      </c>
      <c r="P229" s="79" t="str">
        <f>Species_List_Final_19Jan2022!G229</f>
        <v>Beryciformes</v>
      </c>
      <c r="Q229" s="79" t="str">
        <f>Species_List_Final_19Jan2022!H229</f>
        <v>Trachichthyidae</v>
      </c>
      <c r="R229" s="79" t="str">
        <f>Species_List_Final_19Jan2022!I229</f>
        <v>Hoplostethus</v>
      </c>
      <c r="S229" s="79" t="str">
        <f>Species_List_Final_19Jan2022!J229</f>
        <v>Species</v>
      </c>
      <c r="T229" s="79" t="str">
        <f>Species_List_Final_19Jan2022!K229</f>
        <v>Mediterranean slimehead</v>
      </c>
    </row>
    <row r="230" spans="1:20" x14ac:dyDescent="0.25">
      <c r="A230" s="77" t="s">
        <v>3204</v>
      </c>
      <c r="B230" s="77" t="s">
        <v>2951</v>
      </c>
      <c r="C230" s="77">
        <v>3.89</v>
      </c>
      <c r="D230" s="77">
        <v>0.02</v>
      </c>
      <c r="E230" s="78" t="e">
        <f>VLOOKUP(B230,MSS_Species_List2021_updating!$B$2:$B$556,1,FALSE)</f>
        <v>#N/A</v>
      </c>
      <c r="G230" s="86" t="e">
        <f t="shared" si="9"/>
        <v>#N/A</v>
      </c>
      <c r="H230" s="86" t="e">
        <f t="shared" si="10"/>
        <v>#N/A</v>
      </c>
      <c r="I230" s="86" t="e">
        <f t="shared" si="11"/>
        <v>#N/A</v>
      </c>
      <c r="J230" s="79">
        <f>Species_List_Final_19Jan2022!A230</f>
        <v>126994</v>
      </c>
      <c r="K230" s="79" t="str">
        <f>Species_List_Final_19Jan2022!B230</f>
        <v>Howella brodiei</v>
      </c>
      <c r="L230" s="79" t="str">
        <f>Species_List_Final_19Jan2022!C230</f>
        <v>Ogilby, 1899</v>
      </c>
      <c r="M230" s="79" t="str">
        <f>Species_List_Final_19Jan2022!D230</f>
        <v>Animalia</v>
      </c>
      <c r="N230" s="79" t="str">
        <f>Species_List_Final_19Jan2022!E230</f>
        <v>Chordata</v>
      </c>
      <c r="O230" s="79" t="str">
        <f>Species_List_Final_19Jan2022!F230</f>
        <v>Actinopteri</v>
      </c>
      <c r="P230" s="79" t="str">
        <f>Species_List_Final_19Jan2022!G230</f>
        <v>Perciformes</v>
      </c>
      <c r="Q230" s="79" t="str">
        <f>Species_List_Final_19Jan2022!H230</f>
        <v>Howellidae</v>
      </c>
      <c r="R230" s="79" t="str">
        <f>Species_List_Final_19Jan2022!I230</f>
        <v>Howella</v>
      </c>
      <c r="S230" s="79" t="str">
        <f>Species_List_Final_19Jan2022!J230</f>
        <v>Species</v>
      </c>
      <c r="T230" s="79" t="str">
        <f>Species_List_Final_19Jan2022!K230</f>
        <v>Pelagic basslet</v>
      </c>
    </row>
    <row r="231" spans="1:20" x14ac:dyDescent="0.25">
      <c r="A231" s="77" t="s">
        <v>3205</v>
      </c>
      <c r="B231" s="77" t="s">
        <v>2950</v>
      </c>
      <c r="C231" s="77">
        <v>3.98</v>
      </c>
      <c r="D231" s="77">
        <v>0.06</v>
      </c>
      <c r="E231" s="78" t="e">
        <f>VLOOKUP(B231,MSS_Species_List2021_updating!$B$2:$B$556,1,FALSE)</f>
        <v>#N/A</v>
      </c>
      <c r="G231" s="86" t="e">
        <f t="shared" si="9"/>
        <v>#N/A</v>
      </c>
      <c r="H231" s="86" t="e">
        <f t="shared" si="10"/>
        <v>#N/A</v>
      </c>
      <c r="I231" s="86" t="e">
        <f t="shared" si="11"/>
        <v>#N/A</v>
      </c>
      <c r="J231" s="79">
        <f>Species_List_Final_19Jan2022!A231</f>
        <v>126995</v>
      </c>
      <c r="K231" s="79" t="str">
        <f>Species_List_Final_19Jan2022!B231</f>
        <v>Howella sherborni</v>
      </c>
      <c r="L231" s="79" t="str">
        <f>Species_List_Final_19Jan2022!C231</f>
        <v>(Norman, 1930)</v>
      </c>
      <c r="M231" s="79" t="str">
        <f>Species_List_Final_19Jan2022!D231</f>
        <v>Animalia</v>
      </c>
      <c r="N231" s="79" t="str">
        <f>Species_List_Final_19Jan2022!E231</f>
        <v>Chordata</v>
      </c>
      <c r="O231" s="79" t="str">
        <f>Species_List_Final_19Jan2022!F231</f>
        <v>Actinopteri</v>
      </c>
      <c r="P231" s="79" t="str">
        <f>Species_List_Final_19Jan2022!G231</f>
        <v>Perciformes</v>
      </c>
      <c r="Q231" s="79" t="str">
        <f>Species_List_Final_19Jan2022!H231</f>
        <v>Howellidae</v>
      </c>
      <c r="R231" s="79" t="str">
        <f>Species_List_Final_19Jan2022!I231</f>
        <v>Howella</v>
      </c>
      <c r="S231" s="79" t="str">
        <f>Species_List_Final_19Jan2022!J231</f>
        <v>Species</v>
      </c>
      <c r="T231" s="79" t="str">
        <f>Species_List_Final_19Jan2022!K231</f>
        <v>Sherborn's pelagic basslet</v>
      </c>
    </row>
    <row r="232" spans="1:20" x14ac:dyDescent="0.25">
      <c r="A232" s="77" t="s">
        <v>374</v>
      </c>
      <c r="B232" s="77" t="s">
        <v>371</v>
      </c>
      <c r="C232" s="77">
        <v>2.6</v>
      </c>
      <c r="D232" s="77">
        <v>0.32</v>
      </c>
      <c r="E232" s="78" t="str">
        <f>VLOOKUP(B232,MSS_Species_List2021_updating!$B$2:$B$556,1,FALSE)</f>
        <v>Chelon labrosus</v>
      </c>
      <c r="G232" s="86" t="str">
        <f t="shared" si="9"/>
        <v>Hydrolagus</v>
      </c>
      <c r="H232" s="86" t="str">
        <f t="shared" si="10"/>
        <v>Hydrolagus</v>
      </c>
      <c r="I232" s="86" t="e">
        <f t="shared" si="11"/>
        <v>#N/A</v>
      </c>
      <c r="J232" s="79">
        <f>Species_List_Final_19Jan2022!A232</f>
        <v>105826</v>
      </c>
      <c r="K232" s="79" t="str">
        <f>Species_List_Final_19Jan2022!B232</f>
        <v>Hydrolagus mirabilis</v>
      </c>
      <c r="L232" s="79" t="str">
        <f>Species_List_Final_19Jan2022!C232</f>
        <v>(Collett, 1904)</v>
      </c>
      <c r="M232" s="79" t="str">
        <f>Species_List_Final_19Jan2022!D232</f>
        <v>Animalia</v>
      </c>
      <c r="N232" s="79" t="str">
        <f>Species_List_Final_19Jan2022!E232</f>
        <v>Chordata</v>
      </c>
      <c r="O232" s="79" t="str">
        <f>Species_List_Final_19Jan2022!F232</f>
        <v>Holocephali</v>
      </c>
      <c r="P232" s="79" t="str">
        <f>Species_List_Final_19Jan2022!G232</f>
        <v>Chimaeriformes</v>
      </c>
      <c r="Q232" s="79" t="str">
        <f>Species_List_Final_19Jan2022!H232</f>
        <v>Chimaeridae</v>
      </c>
      <c r="R232" s="79" t="str">
        <f>Species_List_Final_19Jan2022!I232</f>
        <v>Hydrolagus</v>
      </c>
      <c r="S232" s="79" t="str">
        <f>Species_List_Final_19Jan2022!J232</f>
        <v>Species</v>
      </c>
      <c r="T232" s="79" t="str">
        <f>Species_List_Final_19Jan2022!K232</f>
        <v>Large-eyed rabbitfish</v>
      </c>
    </row>
    <row r="233" spans="1:20" x14ac:dyDescent="0.25">
      <c r="A233" s="77" t="s">
        <v>3206</v>
      </c>
      <c r="B233" s="77" t="s">
        <v>2949</v>
      </c>
      <c r="C233" s="77">
        <v>3</v>
      </c>
      <c r="D233" s="77">
        <v>0.35</v>
      </c>
      <c r="E233" s="78" t="e">
        <f>VLOOKUP(B233,MSS_Species_List2021_updating!$B$2:$B$556,1,FALSE)</f>
        <v>#N/A</v>
      </c>
      <c r="G233" s="86" t="e">
        <f t="shared" si="9"/>
        <v>#N/A</v>
      </c>
      <c r="H233" s="86" t="e">
        <f t="shared" si="10"/>
        <v>#N/A</v>
      </c>
      <c r="I233" s="86" t="e">
        <f t="shared" si="11"/>
        <v>#N/A</v>
      </c>
      <c r="J233" s="79">
        <f>Species_List_Final_19Jan2022!A233</f>
        <v>125823</v>
      </c>
      <c r="K233" s="79" t="str">
        <f>Species_List_Final_19Jan2022!B233</f>
        <v>Hygophum</v>
      </c>
      <c r="L233" s="79" t="str">
        <f>Species_List_Final_19Jan2022!C233</f>
        <v>Bolin, 1939</v>
      </c>
      <c r="M233" s="79" t="str">
        <f>Species_List_Final_19Jan2022!D233</f>
        <v>Animalia</v>
      </c>
      <c r="N233" s="79" t="str">
        <f>Species_List_Final_19Jan2022!E233</f>
        <v>Chordata</v>
      </c>
      <c r="O233" s="79" t="str">
        <f>Species_List_Final_19Jan2022!F233</f>
        <v>Actinopteri</v>
      </c>
      <c r="P233" s="79" t="str">
        <f>Species_List_Final_19Jan2022!G233</f>
        <v>Myctophiformes</v>
      </c>
      <c r="Q233" s="79" t="str">
        <f>Species_List_Final_19Jan2022!H233</f>
        <v>Myctophidae</v>
      </c>
      <c r="R233" s="79" t="str">
        <f>Species_List_Final_19Jan2022!I233</f>
        <v>Hygophum</v>
      </c>
      <c r="S233" s="79" t="str">
        <f>Species_List_Final_19Jan2022!J233</f>
        <v>Genus</v>
      </c>
      <c r="T233" s="79" t="str">
        <f>Species_List_Final_19Jan2022!K233</f>
        <v>NA</v>
      </c>
    </row>
    <row r="234" spans="1:20" x14ac:dyDescent="0.25">
      <c r="A234" s="77" t="s">
        <v>383</v>
      </c>
      <c r="B234" s="77" t="s">
        <v>379</v>
      </c>
      <c r="C234" s="77">
        <v>4.0999999999999996</v>
      </c>
      <c r="D234" s="77">
        <v>0.08</v>
      </c>
      <c r="E234" s="78" t="str">
        <f>VLOOKUP(B234,MSS_Species_List2021_updating!$B$2:$B$556,1,FALSE)</f>
        <v>Chimaera monstrosa</v>
      </c>
      <c r="G234" s="86" t="e">
        <f t="shared" si="9"/>
        <v>#N/A</v>
      </c>
      <c r="H234" s="86" t="e">
        <f t="shared" si="10"/>
        <v>#N/A</v>
      </c>
      <c r="I234" s="86" t="e">
        <f t="shared" si="11"/>
        <v>#N/A</v>
      </c>
      <c r="J234" s="79">
        <f>Species_List_Final_19Jan2022!A234</f>
        <v>126602</v>
      </c>
      <c r="K234" s="79" t="str">
        <f>Species_List_Final_19Jan2022!B234</f>
        <v>Hygophum benoiti</v>
      </c>
      <c r="L234" s="79" t="str">
        <f>Species_List_Final_19Jan2022!C234</f>
        <v>(Cocco, 1838)</v>
      </c>
      <c r="M234" s="79" t="str">
        <f>Species_List_Final_19Jan2022!D234</f>
        <v>Animalia</v>
      </c>
      <c r="N234" s="79" t="str">
        <f>Species_List_Final_19Jan2022!E234</f>
        <v>Chordata</v>
      </c>
      <c r="O234" s="79" t="str">
        <f>Species_List_Final_19Jan2022!F234</f>
        <v>Actinopteri</v>
      </c>
      <c r="P234" s="79" t="str">
        <f>Species_List_Final_19Jan2022!G234</f>
        <v>Myctophiformes</v>
      </c>
      <c r="Q234" s="79" t="str">
        <f>Species_List_Final_19Jan2022!H234</f>
        <v>Myctophidae</v>
      </c>
      <c r="R234" s="79" t="str">
        <f>Species_List_Final_19Jan2022!I234</f>
        <v>Hygophum</v>
      </c>
      <c r="S234" s="79" t="str">
        <f>Species_List_Final_19Jan2022!J234</f>
        <v>Species</v>
      </c>
      <c r="T234" s="79" t="str">
        <f>Species_List_Final_19Jan2022!K234</f>
        <v>Benoit's lantern fish</v>
      </c>
    </row>
    <row r="235" spans="1:20" x14ac:dyDescent="0.25">
      <c r="A235" s="77" t="s">
        <v>3207</v>
      </c>
      <c r="B235" s="77" t="s">
        <v>2948</v>
      </c>
      <c r="C235" s="77">
        <v>2</v>
      </c>
      <c r="D235" s="77">
        <v>0.35</v>
      </c>
      <c r="E235" s="78" t="e">
        <f>VLOOKUP(B235,MSS_Species_List2021_updating!$B$2:$B$556,1,FALSE)</f>
        <v>#N/A</v>
      </c>
      <c r="G235" s="86" t="str">
        <f t="shared" si="9"/>
        <v>Hymenocephalus</v>
      </c>
      <c r="H235" s="86" t="str">
        <f t="shared" si="10"/>
        <v>Hymenocephalus</v>
      </c>
      <c r="I235" s="86" t="e">
        <f t="shared" si="11"/>
        <v>#N/A</v>
      </c>
      <c r="J235" s="79">
        <f>Species_List_Final_19Jan2022!A235</f>
        <v>272373</v>
      </c>
      <c r="K235" s="79" t="str">
        <f>Species_List_Final_19Jan2022!B235</f>
        <v>Hymenocephalus gracilis</v>
      </c>
      <c r="L235" s="79" t="str">
        <f>Species_List_Final_19Jan2022!C235</f>
        <v>Gilbert &amp; Hubbs, 1920</v>
      </c>
      <c r="M235" s="79" t="str">
        <f>Species_List_Final_19Jan2022!D235</f>
        <v>Animalia</v>
      </c>
      <c r="N235" s="79" t="str">
        <f>Species_List_Final_19Jan2022!E235</f>
        <v>Chordata</v>
      </c>
      <c r="O235" s="79" t="str">
        <f>Species_List_Final_19Jan2022!F235</f>
        <v>Actinopteri</v>
      </c>
      <c r="P235" s="79" t="str">
        <f>Species_List_Final_19Jan2022!G235</f>
        <v>Gadiformes</v>
      </c>
      <c r="Q235" s="79" t="str">
        <f>Species_List_Final_19Jan2022!H235</f>
        <v>Macrouridae</v>
      </c>
      <c r="R235" s="79" t="str">
        <f>Species_List_Final_19Jan2022!I235</f>
        <v>Hymenocephalus</v>
      </c>
      <c r="S235" s="79" t="str">
        <f>Species_List_Final_19Jan2022!J235</f>
        <v>Species</v>
      </c>
      <c r="T235" s="79" t="str">
        <f>Species_List_Final_19Jan2022!K235</f>
        <v>Slender membranehead</v>
      </c>
    </row>
    <row r="236" spans="1:20" x14ac:dyDescent="0.25">
      <c r="A236" s="77" t="s">
        <v>3207</v>
      </c>
      <c r="B236" s="77" t="s">
        <v>2947</v>
      </c>
      <c r="C236" s="77">
        <v>2</v>
      </c>
      <c r="D236" s="77">
        <v>0.35</v>
      </c>
      <c r="E236" s="78" t="e">
        <f>VLOOKUP(B236,MSS_Species_List2021_updating!$B$2:$B$556,1,FALSE)</f>
        <v>#N/A</v>
      </c>
      <c r="G236" s="86" t="str">
        <f t="shared" si="9"/>
        <v>Hymenocephalus italicus</v>
      </c>
      <c r="H236" s="86" t="str">
        <f t="shared" si="10"/>
        <v>Hymenocephalus</v>
      </c>
      <c r="I236" s="86" t="str">
        <f t="shared" si="11"/>
        <v>Hymenocephalus italicus</v>
      </c>
      <c r="J236" s="79">
        <f>Species_List_Final_19Jan2022!A236</f>
        <v>158961</v>
      </c>
      <c r="K236" s="79" t="str">
        <f>Species_List_Final_19Jan2022!B236</f>
        <v>Hymenocephalus italicus</v>
      </c>
      <c r="L236" s="79" t="str">
        <f>Species_List_Final_19Jan2022!C236</f>
        <v>Giglioli, 1884</v>
      </c>
      <c r="M236" s="79" t="str">
        <f>Species_List_Final_19Jan2022!D236</f>
        <v>Animalia</v>
      </c>
      <c r="N236" s="79" t="str">
        <f>Species_List_Final_19Jan2022!E236</f>
        <v>Chordata</v>
      </c>
      <c r="O236" s="79" t="str">
        <f>Species_List_Final_19Jan2022!F236</f>
        <v>Actinopteri</v>
      </c>
      <c r="P236" s="79" t="str">
        <f>Species_List_Final_19Jan2022!G236</f>
        <v>Gadiformes</v>
      </c>
      <c r="Q236" s="79" t="str">
        <f>Species_List_Final_19Jan2022!H236</f>
        <v>Macrouridae</v>
      </c>
      <c r="R236" s="79" t="str">
        <f>Species_List_Final_19Jan2022!I236</f>
        <v>Hymenocephalus</v>
      </c>
      <c r="S236" s="79" t="str">
        <f>Species_List_Final_19Jan2022!J236</f>
        <v>Species</v>
      </c>
      <c r="T236" s="79" t="str">
        <f>Species_List_Final_19Jan2022!K236</f>
        <v>Glasshead grenadier</v>
      </c>
    </row>
    <row r="237" spans="1:20" x14ac:dyDescent="0.25">
      <c r="A237" s="77" t="s">
        <v>3208</v>
      </c>
      <c r="B237" s="77" t="s">
        <v>2946</v>
      </c>
      <c r="C237" s="77">
        <v>2.06</v>
      </c>
      <c r="D237" s="77">
        <v>0.35</v>
      </c>
      <c r="E237" s="78" t="e">
        <f>VLOOKUP(B237,MSS_Species_List2021_updating!$B$2:$B$556,1,FALSE)</f>
        <v>#N/A</v>
      </c>
      <c r="G237" s="86" t="str">
        <f t="shared" si="9"/>
        <v>Hyperoplus</v>
      </c>
      <c r="H237" s="86" t="str">
        <f t="shared" si="10"/>
        <v>Hyperoplus</v>
      </c>
      <c r="I237" s="86" t="e">
        <f t="shared" si="11"/>
        <v>#N/A</v>
      </c>
      <c r="J237" s="79">
        <f>Species_List_Final_19Jan2022!A237</f>
        <v>125911</v>
      </c>
      <c r="K237" s="79" t="str">
        <f>Species_List_Final_19Jan2022!B237</f>
        <v>Hyperoplus</v>
      </c>
      <c r="L237" s="79" t="str">
        <f>Species_List_Final_19Jan2022!C237</f>
        <v>Günther, 1862</v>
      </c>
      <c r="M237" s="79" t="str">
        <f>Species_List_Final_19Jan2022!D237</f>
        <v>Animalia</v>
      </c>
      <c r="N237" s="79" t="str">
        <f>Species_List_Final_19Jan2022!E237</f>
        <v>Chordata</v>
      </c>
      <c r="O237" s="79" t="str">
        <f>Species_List_Final_19Jan2022!F237</f>
        <v>Actinopteri</v>
      </c>
      <c r="P237" s="79" t="str">
        <f>Species_List_Final_19Jan2022!G237</f>
        <v>Perciformes</v>
      </c>
      <c r="Q237" s="79" t="str">
        <f>Species_List_Final_19Jan2022!H237</f>
        <v>Ammodytidae</v>
      </c>
      <c r="R237" s="79" t="str">
        <f>Species_List_Final_19Jan2022!I237</f>
        <v>Hyperoplus</v>
      </c>
      <c r="S237" s="79" t="str">
        <f>Species_List_Final_19Jan2022!J237</f>
        <v>Genus</v>
      </c>
      <c r="T237" s="79" t="str">
        <f>Species_List_Final_19Jan2022!K237</f>
        <v>NA</v>
      </c>
    </row>
    <row r="238" spans="1:20" x14ac:dyDescent="0.25">
      <c r="A238" s="77" t="s">
        <v>399</v>
      </c>
      <c r="B238" s="77" t="s">
        <v>2945</v>
      </c>
      <c r="C238" s="77">
        <v>3.7</v>
      </c>
      <c r="D238" s="77">
        <v>0.01</v>
      </c>
      <c r="E238" s="78" t="e">
        <f>VLOOKUP(B238,MSS_Species_List2021_updating!$B$2:$B$556,1,FALSE)</f>
        <v>#N/A</v>
      </c>
      <c r="G238" s="86" t="str">
        <f t="shared" si="9"/>
        <v>Hyperoplus immaculatus</v>
      </c>
      <c r="H238" s="86" t="str">
        <f t="shared" si="10"/>
        <v>Hyperoplus</v>
      </c>
      <c r="I238" s="86" t="str">
        <f t="shared" si="11"/>
        <v>Hyperoplus immaculatus</v>
      </c>
      <c r="J238" s="79">
        <f>Species_List_Final_19Jan2022!A238</f>
        <v>126755</v>
      </c>
      <c r="K238" s="79" t="str">
        <f>Species_List_Final_19Jan2022!B238</f>
        <v>Hyperoplus immaculatus</v>
      </c>
      <c r="L238" s="79" t="str">
        <f>Species_List_Final_19Jan2022!C238</f>
        <v>(Corbin, 1950)</v>
      </c>
      <c r="M238" s="79" t="str">
        <f>Species_List_Final_19Jan2022!D238</f>
        <v>Animalia</v>
      </c>
      <c r="N238" s="79" t="str">
        <f>Species_List_Final_19Jan2022!E238</f>
        <v>Chordata</v>
      </c>
      <c r="O238" s="79" t="str">
        <f>Species_List_Final_19Jan2022!F238</f>
        <v>Actinopteri</v>
      </c>
      <c r="P238" s="79" t="str">
        <f>Species_List_Final_19Jan2022!G238</f>
        <v>Perciformes</v>
      </c>
      <c r="Q238" s="79" t="str">
        <f>Species_List_Final_19Jan2022!H238</f>
        <v>Ammodytidae</v>
      </c>
      <c r="R238" s="79" t="str">
        <f>Species_List_Final_19Jan2022!I238</f>
        <v>Hyperoplus</v>
      </c>
      <c r="S238" s="79" t="str">
        <f>Species_List_Final_19Jan2022!J238</f>
        <v>Species</v>
      </c>
      <c r="T238" s="79" t="str">
        <f>Species_List_Final_19Jan2022!K238</f>
        <v>Corbin's sandeel</v>
      </c>
    </row>
    <row r="239" spans="1:20" x14ac:dyDescent="0.25">
      <c r="A239" s="77" t="s">
        <v>399</v>
      </c>
      <c r="B239" s="77" t="s">
        <v>396</v>
      </c>
      <c r="C239" s="77">
        <v>3.7</v>
      </c>
      <c r="D239" s="77">
        <v>0.01</v>
      </c>
      <c r="E239" s="78" t="str">
        <f>VLOOKUP(B239,MSS_Species_List2021_updating!$B$2:$B$556,1,FALSE)</f>
        <v>Chlorophthalmus agassizi</v>
      </c>
      <c r="G239" s="86" t="str">
        <f t="shared" si="9"/>
        <v>Hyperoplus lanceolatus</v>
      </c>
      <c r="H239" s="86" t="str">
        <f t="shared" si="10"/>
        <v>Hyperoplus</v>
      </c>
      <c r="I239" s="86" t="str">
        <f t="shared" si="11"/>
        <v>Hyperoplus lanceolatus</v>
      </c>
      <c r="J239" s="79">
        <f>Species_List_Final_19Jan2022!A239</f>
        <v>126756</v>
      </c>
      <c r="K239" s="79" t="str">
        <f>Species_List_Final_19Jan2022!B239</f>
        <v>Hyperoplus lanceolatus</v>
      </c>
      <c r="L239" s="79" t="str">
        <f>Species_List_Final_19Jan2022!C239</f>
        <v>(Le Sauvage, 1824)</v>
      </c>
      <c r="M239" s="79" t="str">
        <f>Species_List_Final_19Jan2022!D239</f>
        <v>Animalia</v>
      </c>
      <c r="N239" s="79" t="str">
        <f>Species_List_Final_19Jan2022!E239</f>
        <v>Chordata</v>
      </c>
      <c r="O239" s="79" t="str">
        <f>Species_List_Final_19Jan2022!F239</f>
        <v>Actinopteri</v>
      </c>
      <c r="P239" s="79" t="str">
        <f>Species_List_Final_19Jan2022!G239</f>
        <v>Perciformes</v>
      </c>
      <c r="Q239" s="79" t="str">
        <f>Species_List_Final_19Jan2022!H239</f>
        <v>Ammodytidae</v>
      </c>
      <c r="R239" s="79" t="str">
        <f>Species_List_Final_19Jan2022!I239</f>
        <v>Hyperoplus</v>
      </c>
      <c r="S239" s="79" t="str">
        <f>Species_List_Final_19Jan2022!J239</f>
        <v>Species</v>
      </c>
      <c r="T239" s="79" t="str">
        <f>Species_List_Final_19Jan2022!K239</f>
        <v>Greater sandeel</v>
      </c>
    </row>
    <row r="240" spans="1:20" x14ac:dyDescent="0.25">
      <c r="A240" s="77" t="s">
        <v>2944</v>
      </c>
      <c r="B240" s="77" t="s">
        <v>2944</v>
      </c>
      <c r="C240" s="77">
        <v>1</v>
      </c>
      <c r="D240" s="77">
        <v>0.01</v>
      </c>
      <c r="E240" s="78" t="e">
        <f>VLOOKUP(B240,MSS_Species_List2021_updating!$B$2:$B$556,1,FALSE)</f>
        <v>#N/A</v>
      </c>
      <c r="G240" s="86" t="e">
        <f t="shared" si="9"/>
        <v>#N/A</v>
      </c>
      <c r="H240" s="86" t="e">
        <f t="shared" si="10"/>
        <v>#N/A</v>
      </c>
      <c r="I240" s="86" t="e">
        <f t="shared" si="11"/>
        <v>#N/A</v>
      </c>
      <c r="J240" s="79">
        <f>Species_List_Final_19Jan2022!A240</f>
        <v>127199</v>
      </c>
      <c r="K240" s="79" t="str">
        <f>Species_List_Final_19Jan2022!B240</f>
        <v>Icelus bicornis</v>
      </c>
      <c r="L240" s="79" t="str">
        <f>Species_List_Final_19Jan2022!C240</f>
        <v>(Reinhardt, 1840)</v>
      </c>
      <c r="M240" s="79" t="str">
        <f>Species_List_Final_19Jan2022!D240</f>
        <v>Animalia</v>
      </c>
      <c r="N240" s="79" t="str">
        <f>Species_List_Final_19Jan2022!E240</f>
        <v>Chordata</v>
      </c>
      <c r="O240" s="79" t="str">
        <f>Species_List_Final_19Jan2022!F240</f>
        <v>Actinopteri</v>
      </c>
      <c r="P240" s="79" t="str">
        <f>Species_List_Final_19Jan2022!G240</f>
        <v>Scorpaeniformes</v>
      </c>
      <c r="Q240" s="79" t="str">
        <f>Species_List_Final_19Jan2022!H240</f>
        <v>Cottidae</v>
      </c>
      <c r="R240" s="79" t="str">
        <f>Species_List_Final_19Jan2022!I240</f>
        <v>Icelus</v>
      </c>
      <c r="S240" s="79" t="str">
        <f>Species_List_Final_19Jan2022!J240</f>
        <v>Species</v>
      </c>
      <c r="T240" s="79" t="str">
        <f>Species_List_Final_19Jan2022!K240</f>
        <v>Twohorn sculpin</v>
      </c>
    </row>
    <row r="241" spans="1:20" x14ac:dyDescent="0.25">
      <c r="A241" s="77" t="s">
        <v>3209</v>
      </c>
      <c r="B241" s="77" t="s">
        <v>2943</v>
      </c>
      <c r="C241" s="77">
        <v>2.7</v>
      </c>
      <c r="D241" s="77">
        <v>0.35</v>
      </c>
      <c r="E241" s="78" t="e">
        <f>VLOOKUP(B241,MSS_Species_List2021_updating!$B$2:$B$556,1,FALSE)</f>
        <v>#N/A</v>
      </c>
      <c r="G241" s="86" t="str">
        <f t="shared" si="9"/>
        <v>Labridae</v>
      </c>
      <c r="H241" s="86" t="e">
        <f t="shared" si="10"/>
        <v>#N/A</v>
      </c>
      <c r="I241" s="86" t="str">
        <f t="shared" si="11"/>
        <v>Labridae</v>
      </c>
      <c r="J241" s="79">
        <f>Species_List_Final_19Jan2022!A241</f>
        <v>125541</v>
      </c>
      <c r="K241" s="79" t="str">
        <f>Species_List_Final_19Jan2022!B241</f>
        <v>Labridae</v>
      </c>
      <c r="L241" s="79" t="str">
        <f>Species_List_Final_19Jan2022!C241</f>
        <v>Cuvier, 1816</v>
      </c>
      <c r="M241" s="79" t="str">
        <f>Species_List_Final_19Jan2022!D241</f>
        <v>Animalia</v>
      </c>
      <c r="N241" s="79" t="str">
        <f>Species_List_Final_19Jan2022!E241</f>
        <v>Chordata</v>
      </c>
      <c r="O241" s="79" t="str">
        <f>Species_List_Final_19Jan2022!F241</f>
        <v>Actinopteri</v>
      </c>
      <c r="P241" s="79" t="str">
        <f>Species_List_Final_19Jan2022!G241</f>
        <v>Perciformes</v>
      </c>
      <c r="Q241" s="79" t="str">
        <f>Species_List_Final_19Jan2022!H241</f>
        <v>Labridae</v>
      </c>
      <c r="R241" s="79">
        <f>Species_List_Final_19Jan2022!I241</f>
        <v>0</v>
      </c>
      <c r="S241" s="79" t="str">
        <f>Species_List_Final_19Jan2022!J241</f>
        <v>Family</v>
      </c>
      <c r="T241" s="79" t="str">
        <f>Species_List_Final_19Jan2022!K241</f>
        <v>NA</v>
      </c>
    </row>
    <row r="242" spans="1:20" x14ac:dyDescent="0.25">
      <c r="A242" s="77" t="s">
        <v>2942</v>
      </c>
      <c r="B242" s="77" t="s">
        <v>2942</v>
      </c>
      <c r="C242" s="77">
        <v>4</v>
      </c>
      <c r="D242" s="77">
        <v>0.35</v>
      </c>
      <c r="E242" s="78" t="e">
        <f>VLOOKUP(B242,MSS_Species_List2021_updating!$B$2:$B$556,1,FALSE)</f>
        <v>#N/A</v>
      </c>
      <c r="G242" s="86" t="str">
        <f t="shared" si="9"/>
        <v>Labrus bergylta</v>
      </c>
      <c r="H242" s="86" t="str">
        <f t="shared" si="10"/>
        <v>Labrus</v>
      </c>
      <c r="I242" s="86" t="str">
        <f t="shared" si="11"/>
        <v>Labrus bergylta</v>
      </c>
      <c r="J242" s="79">
        <f>Species_List_Final_19Jan2022!A242</f>
        <v>126965</v>
      </c>
      <c r="K242" s="79" t="str">
        <f>Species_List_Final_19Jan2022!B242</f>
        <v>Labrus bergylta</v>
      </c>
      <c r="L242" s="79" t="str">
        <f>Species_List_Final_19Jan2022!C242</f>
        <v>Ascanius, 1767</v>
      </c>
      <c r="M242" s="79" t="str">
        <f>Species_List_Final_19Jan2022!D242</f>
        <v>Animalia</v>
      </c>
      <c r="N242" s="79" t="str">
        <f>Species_List_Final_19Jan2022!E242</f>
        <v>Chordata</v>
      </c>
      <c r="O242" s="79" t="str">
        <f>Species_List_Final_19Jan2022!F242</f>
        <v>Actinopteri</v>
      </c>
      <c r="P242" s="79" t="str">
        <f>Species_List_Final_19Jan2022!G242</f>
        <v>Perciformes</v>
      </c>
      <c r="Q242" s="79" t="str">
        <f>Species_List_Final_19Jan2022!H242</f>
        <v>Labridae</v>
      </c>
      <c r="R242" s="79" t="str">
        <f>Species_List_Final_19Jan2022!I242</f>
        <v>Labrus</v>
      </c>
      <c r="S242" s="79" t="str">
        <f>Species_List_Final_19Jan2022!J242</f>
        <v>Species</v>
      </c>
      <c r="T242" s="79" t="str">
        <f>Species_List_Final_19Jan2022!K242</f>
        <v>Ballan wrasse</v>
      </c>
    </row>
    <row r="243" spans="1:20" x14ac:dyDescent="0.25">
      <c r="A243" s="77" t="s">
        <v>3210</v>
      </c>
      <c r="B243" s="77" t="s">
        <v>2941</v>
      </c>
      <c r="C243" s="77">
        <v>1</v>
      </c>
      <c r="D243" s="77">
        <v>0.01</v>
      </c>
      <c r="E243" s="78" t="e">
        <f>VLOOKUP(B243,MSS_Species_List2021_updating!$B$2:$B$556,1,FALSE)</f>
        <v>#N/A</v>
      </c>
      <c r="G243" s="86" t="str">
        <f t="shared" si="9"/>
        <v>Labrus mixtus</v>
      </c>
      <c r="H243" s="86" t="str">
        <f t="shared" si="10"/>
        <v>Labrus</v>
      </c>
      <c r="I243" s="86" t="str">
        <f t="shared" si="11"/>
        <v>Labrus mixtus</v>
      </c>
      <c r="J243" s="79">
        <f>Species_List_Final_19Jan2022!A243</f>
        <v>151501</v>
      </c>
      <c r="K243" s="79" t="str">
        <f>Species_List_Final_19Jan2022!B243</f>
        <v>Labrus mixtus</v>
      </c>
      <c r="L243" s="79" t="str">
        <f>Species_List_Final_19Jan2022!C243</f>
        <v>Linnaeus, 1758</v>
      </c>
      <c r="M243" s="79" t="str">
        <f>Species_List_Final_19Jan2022!D243</f>
        <v>Animalia</v>
      </c>
      <c r="N243" s="79" t="str">
        <f>Species_List_Final_19Jan2022!E243</f>
        <v>Chordata</v>
      </c>
      <c r="O243" s="79" t="str">
        <f>Species_List_Final_19Jan2022!F243</f>
        <v>Actinopteri</v>
      </c>
      <c r="P243" s="79" t="str">
        <f>Species_List_Final_19Jan2022!G243</f>
        <v>Perciformes</v>
      </c>
      <c r="Q243" s="79" t="str">
        <f>Species_List_Final_19Jan2022!H243</f>
        <v>Labridae</v>
      </c>
      <c r="R243" s="79" t="str">
        <f>Species_List_Final_19Jan2022!I243</f>
        <v>Labrus</v>
      </c>
      <c r="S243" s="79" t="str">
        <f>Species_List_Final_19Jan2022!J243</f>
        <v>Species</v>
      </c>
      <c r="T243" s="79" t="str">
        <f>Species_List_Final_19Jan2022!K243</f>
        <v>Cuckoo wrasse</v>
      </c>
    </row>
    <row r="244" spans="1:20" x14ac:dyDescent="0.25">
      <c r="A244" s="77" t="s">
        <v>3211</v>
      </c>
      <c r="B244" s="77" t="s">
        <v>2940</v>
      </c>
      <c r="C244" s="77">
        <v>3</v>
      </c>
      <c r="D244" s="77">
        <v>0.2</v>
      </c>
      <c r="E244" s="78" t="e">
        <f>VLOOKUP(B244,MSS_Species_List2021_updating!$B$2:$B$556,1,FALSE)</f>
        <v>#N/A</v>
      </c>
      <c r="G244" s="86" t="str">
        <f t="shared" si="9"/>
        <v>Lamna nasus</v>
      </c>
      <c r="H244" s="86" t="str">
        <f t="shared" si="10"/>
        <v>Lamna</v>
      </c>
      <c r="I244" s="86" t="str">
        <f t="shared" si="11"/>
        <v>Lamna nasus</v>
      </c>
      <c r="J244" s="79">
        <f>Species_List_Final_19Jan2022!A244</f>
        <v>105841</v>
      </c>
      <c r="K244" s="79" t="str">
        <f>Species_List_Final_19Jan2022!B244</f>
        <v>Lamna nasus</v>
      </c>
      <c r="L244" s="79" t="str">
        <f>Species_List_Final_19Jan2022!C244</f>
        <v>(Bonnaterre, 1788)</v>
      </c>
      <c r="M244" s="79" t="str">
        <f>Species_List_Final_19Jan2022!D244</f>
        <v>Animalia</v>
      </c>
      <c r="N244" s="79" t="str">
        <f>Species_List_Final_19Jan2022!E244</f>
        <v>Chordata</v>
      </c>
      <c r="O244" s="79" t="str">
        <f>Species_List_Final_19Jan2022!F244</f>
        <v>Elasmobranchii</v>
      </c>
      <c r="P244" s="79" t="str">
        <f>Species_List_Final_19Jan2022!G244</f>
        <v>Lamniformes</v>
      </c>
      <c r="Q244" s="79" t="str">
        <f>Species_List_Final_19Jan2022!H244</f>
        <v>Lamnidae</v>
      </c>
      <c r="R244" s="79" t="str">
        <f>Species_List_Final_19Jan2022!I244</f>
        <v>Lamna</v>
      </c>
      <c r="S244" s="79" t="str">
        <f>Species_List_Final_19Jan2022!J244</f>
        <v>Species</v>
      </c>
      <c r="T244" s="79" t="str">
        <f>Species_List_Final_19Jan2022!K244</f>
        <v>Porbeagle</v>
      </c>
    </row>
    <row r="245" spans="1:20" x14ac:dyDescent="0.25">
      <c r="A245" s="77" t="s">
        <v>3212</v>
      </c>
      <c r="B245" s="77" t="s">
        <v>2939</v>
      </c>
      <c r="C245" s="77">
        <v>2</v>
      </c>
      <c r="D245" s="77">
        <v>0.35</v>
      </c>
      <c r="E245" s="78" t="e">
        <f>VLOOKUP(B245,MSS_Species_List2021_updating!$B$2:$B$556,1,FALSE)</f>
        <v>#N/A</v>
      </c>
      <c r="G245" s="86" t="e">
        <f t="shared" si="9"/>
        <v>#N/A</v>
      </c>
      <c r="H245" s="86" t="e">
        <f t="shared" si="10"/>
        <v>#N/A</v>
      </c>
      <c r="I245" s="86" t="e">
        <f t="shared" si="11"/>
        <v>#N/A</v>
      </c>
      <c r="J245" s="79">
        <f>Species_List_Final_19Jan2022!A245</f>
        <v>125824</v>
      </c>
      <c r="K245" s="79" t="str">
        <f>Species_List_Final_19Jan2022!B245</f>
        <v>Lampadena</v>
      </c>
      <c r="L245" s="79" t="str">
        <f>Species_List_Final_19Jan2022!C245</f>
        <v>Goode &amp; Bean, 1893</v>
      </c>
      <c r="M245" s="79" t="str">
        <f>Species_List_Final_19Jan2022!D245</f>
        <v>Animalia</v>
      </c>
      <c r="N245" s="79" t="str">
        <f>Species_List_Final_19Jan2022!E245</f>
        <v>Chordata</v>
      </c>
      <c r="O245" s="79" t="str">
        <f>Species_List_Final_19Jan2022!F245</f>
        <v>Actinopteri</v>
      </c>
      <c r="P245" s="79" t="str">
        <f>Species_List_Final_19Jan2022!G245</f>
        <v>Myctophiformes</v>
      </c>
      <c r="Q245" s="79" t="str">
        <f>Species_List_Final_19Jan2022!H245</f>
        <v>Myctophidae</v>
      </c>
      <c r="R245" s="79" t="str">
        <f>Species_List_Final_19Jan2022!I245</f>
        <v>Lampadena</v>
      </c>
      <c r="S245" s="79" t="str">
        <f>Species_List_Final_19Jan2022!J245</f>
        <v>Genus</v>
      </c>
      <c r="T245" s="79" t="str">
        <f>Species_List_Final_19Jan2022!K245</f>
        <v>NA</v>
      </c>
    </row>
    <row r="246" spans="1:20" x14ac:dyDescent="0.25">
      <c r="A246" s="77" t="s">
        <v>3213</v>
      </c>
      <c r="B246" s="77" t="s">
        <v>2938</v>
      </c>
      <c r="C246" s="77">
        <v>2</v>
      </c>
      <c r="D246" s="77">
        <v>0.35</v>
      </c>
      <c r="E246" s="78" t="e">
        <f>VLOOKUP(B246,MSS_Species_List2021_updating!$B$2:$B$556,1,FALSE)</f>
        <v>#N/A</v>
      </c>
      <c r="G246" s="86" t="str">
        <f t="shared" si="9"/>
        <v>Lampanyctus</v>
      </c>
      <c r="H246" s="86" t="str">
        <f t="shared" si="10"/>
        <v>Lampanyctus</v>
      </c>
      <c r="I246" s="86" t="e">
        <f t="shared" si="11"/>
        <v>#N/A</v>
      </c>
      <c r="J246" s="79">
        <f>Species_List_Final_19Jan2022!A246</f>
        <v>125825</v>
      </c>
      <c r="K246" s="79" t="str">
        <f>Species_List_Final_19Jan2022!B246</f>
        <v>Lampanyctus</v>
      </c>
      <c r="L246" s="79" t="str">
        <f>Species_List_Final_19Jan2022!C246</f>
        <v>Bonaparte, 1840</v>
      </c>
      <c r="M246" s="79" t="str">
        <f>Species_List_Final_19Jan2022!D246</f>
        <v>Animalia</v>
      </c>
      <c r="N246" s="79" t="str">
        <f>Species_List_Final_19Jan2022!E246</f>
        <v>Chordata</v>
      </c>
      <c r="O246" s="79" t="str">
        <f>Species_List_Final_19Jan2022!F246</f>
        <v>Actinopteri</v>
      </c>
      <c r="P246" s="79" t="str">
        <f>Species_List_Final_19Jan2022!G246</f>
        <v>Myctophiformes</v>
      </c>
      <c r="Q246" s="79" t="str">
        <f>Species_List_Final_19Jan2022!H246</f>
        <v>Myctophidae</v>
      </c>
      <c r="R246" s="79" t="str">
        <f>Species_List_Final_19Jan2022!I246</f>
        <v>Lampanyctus</v>
      </c>
      <c r="S246" s="79" t="str">
        <f>Species_List_Final_19Jan2022!J246</f>
        <v>Genus</v>
      </c>
      <c r="T246" s="79" t="str">
        <f>Species_List_Final_19Jan2022!K246</f>
        <v>NA</v>
      </c>
    </row>
    <row r="247" spans="1:20" x14ac:dyDescent="0.25">
      <c r="A247" s="77" t="s">
        <v>2937</v>
      </c>
      <c r="B247" s="77" t="s">
        <v>2937</v>
      </c>
      <c r="C247" s="77">
        <v>2.29</v>
      </c>
      <c r="D247" s="77">
        <v>0.35</v>
      </c>
      <c r="E247" s="78" t="e">
        <f>VLOOKUP(B247,MSS_Species_List2021_updating!$B$2:$B$556,1,FALSE)</f>
        <v>#N/A</v>
      </c>
      <c r="G247" s="86" t="str">
        <f t="shared" si="9"/>
        <v>Lampanyctus crocodilus</v>
      </c>
      <c r="H247" s="86" t="str">
        <f t="shared" si="10"/>
        <v>Lampanyctus</v>
      </c>
      <c r="I247" s="86" t="str">
        <f t="shared" si="11"/>
        <v>Lampanyctus crocodilus</v>
      </c>
      <c r="J247" s="79">
        <f>Species_List_Final_19Jan2022!A247</f>
        <v>126612</v>
      </c>
      <c r="K247" s="79" t="str">
        <f>Species_List_Final_19Jan2022!B247</f>
        <v>Lampanyctus crocodilus</v>
      </c>
      <c r="L247" s="79" t="str">
        <f>Species_List_Final_19Jan2022!C247</f>
        <v>(Risso, 1810)</v>
      </c>
      <c r="M247" s="79" t="str">
        <f>Species_List_Final_19Jan2022!D247</f>
        <v>Animalia</v>
      </c>
      <c r="N247" s="79" t="str">
        <f>Species_List_Final_19Jan2022!E247</f>
        <v>Chordata</v>
      </c>
      <c r="O247" s="79" t="str">
        <f>Species_List_Final_19Jan2022!F247</f>
        <v>Actinopteri</v>
      </c>
      <c r="P247" s="79" t="str">
        <f>Species_List_Final_19Jan2022!G247</f>
        <v>Myctophiformes</v>
      </c>
      <c r="Q247" s="79" t="str">
        <f>Species_List_Final_19Jan2022!H247</f>
        <v>Myctophidae</v>
      </c>
      <c r="R247" s="79" t="str">
        <f>Species_List_Final_19Jan2022!I247</f>
        <v>Lampanyctus</v>
      </c>
      <c r="S247" s="79" t="str">
        <f>Species_List_Final_19Jan2022!J247</f>
        <v>Species</v>
      </c>
      <c r="T247" s="79" t="str">
        <f>Species_List_Final_19Jan2022!K247</f>
        <v>Jewel lanternfish</v>
      </c>
    </row>
    <row r="248" spans="1:20" x14ac:dyDescent="0.25">
      <c r="A248" s="77" t="s">
        <v>409</v>
      </c>
      <c r="B248" s="77" t="s">
        <v>407</v>
      </c>
      <c r="C248" s="77">
        <v>4</v>
      </c>
      <c r="D248" s="77">
        <v>0.65</v>
      </c>
      <c r="E248" s="78" t="str">
        <f>VLOOKUP(B248,MSS_Species_List2021_updating!$B$2:$B$556,1,FALSE)</f>
        <v>Citharus linguatula</v>
      </c>
      <c r="G248" s="86" t="str">
        <f t="shared" si="9"/>
        <v>Lampanyctus</v>
      </c>
      <c r="H248" s="86" t="str">
        <f t="shared" si="10"/>
        <v>Lampanyctus</v>
      </c>
      <c r="I248" s="86" t="e">
        <f t="shared" si="11"/>
        <v>#N/A</v>
      </c>
      <c r="J248" s="79">
        <f>Species_List_Final_19Jan2022!A248</f>
        <v>126618</v>
      </c>
      <c r="K248" s="79" t="str">
        <f>Species_List_Final_19Jan2022!B248</f>
        <v>Lampanyctus photonotus</v>
      </c>
      <c r="L248" s="79" t="str">
        <f>Species_List_Final_19Jan2022!C248</f>
        <v>Parr, 1928</v>
      </c>
      <c r="M248" s="79" t="str">
        <f>Species_List_Final_19Jan2022!D248</f>
        <v>Animalia</v>
      </c>
      <c r="N248" s="79" t="str">
        <f>Species_List_Final_19Jan2022!E248</f>
        <v>Chordata</v>
      </c>
      <c r="O248" s="79" t="str">
        <f>Species_List_Final_19Jan2022!F248</f>
        <v>Actinopteri</v>
      </c>
      <c r="P248" s="79" t="str">
        <f>Species_List_Final_19Jan2022!G248</f>
        <v>Myctophiformes</v>
      </c>
      <c r="Q248" s="79" t="str">
        <f>Species_List_Final_19Jan2022!H248</f>
        <v>Myctophidae</v>
      </c>
      <c r="R248" s="79" t="str">
        <f>Species_List_Final_19Jan2022!I248</f>
        <v>Lampanyctus</v>
      </c>
      <c r="S248" s="79" t="str">
        <f>Species_List_Final_19Jan2022!J248</f>
        <v>Species</v>
      </c>
      <c r="T248" s="79" t="str">
        <f>Species_List_Final_19Jan2022!K248</f>
        <v>Lanternfish</v>
      </c>
    </row>
    <row r="249" spans="1:20" x14ac:dyDescent="0.25">
      <c r="A249" s="77" t="s">
        <v>3214</v>
      </c>
      <c r="B249" s="77" t="s">
        <v>2936</v>
      </c>
      <c r="C249" s="77">
        <v>2.4</v>
      </c>
      <c r="D249" s="77">
        <v>0.35</v>
      </c>
      <c r="E249" s="78" t="e">
        <f>VLOOKUP(B249,MSS_Species_List2021_updating!$B$2:$B$556,1,FALSE)</f>
        <v>#N/A</v>
      </c>
      <c r="G249" s="86" t="e">
        <f t="shared" si="9"/>
        <v>#N/A</v>
      </c>
      <c r="H249" s="86" t="e">
        <f t="shared" si="10"/>
        <v>#N/A</v>
      </c>
      <c r="I249" s="86" t="e">
        <f t="shared" si="11"/>
        <v>#N/A</v>
      </c>
      <c r="J249" s="79">
        <f>Species_List_Final_19Jan2022!A249</f>
        <v>101172</v>
      </c>
      <c r="K249" s="79" t="str">
        <f>Species_List_Final_19Jan2022!B249</f>
        <v>Lampetra fluviatilis</v>
      </c>
      <c r="L249" s="79" t="str">
        <f>Species_List_Final_19Jan2022!C249</f>
        <v>(Linnaeus, 1758)</v>
      </c>
      <c r="M249" s="79" t="str">
        <f>Species_List_Final_19Jan2022!D249</f>
        <v>Animalia</v>
      </c>
      <c r="N249" s="79" t="str">
        <f>Species_List_Final_19Jan2022!E249</f>
        <v>Chordata</v>
      </c>
      <c r="O249" s="79" t="str">
        <f>Species_List_Final_19Jan2022!F249</f>
        <v>Petromyzonti</v>
      </c>
      <c r="P249" s="79" t="str">
        <f>Species_List_Final_19Jan2022!G249</f>
        <v>Petromyzontiformes</v>
      </c>
      <c r="Q249" s="79" t="str">
        <f>Species_List_Final_19Jan2022!H249</f>
        <v>Petromyzontidae</v>
      </c>
      <c r="R249" s="79" t="str">
        <f>Species_List_Final_19Jan2022!I249</f>
        <v>Lampetra</v>
      </c>
      <c r="S249" s="79" t="str">
        <f>Species_List_Final_19Jan2022!J249</f>
        <v>Species</v>
      </c>
      <c r="T249" s="79" t="str">
        <f>Species_List_Final_19Jan2022!K249</f>
        <v>European river lamprey</v>
      </c>
    </row>
    <row r="250" spans="1:20" x14ac:dyDescent="0.25">
      <c r="A250" s="77" t="s">
        <v>412</v>
      </c>
      <c r="B250" s="77" t="s">
        <v>411</v>
      </c>
      <c r="C250" s="77">
        <v>3.79</v>
      </c>
      <c r="D250" s="77">
        <v>0.04</v>
      </c>
      <c r="E250" s="78" t="str">
        <f>VLOOKUP(B250,MSS_Species_List2021_updating!$B$2:$B$556,1,FALSE)</f>
        <v>Clupea harengus</v>
      </c>
      <c r="G250" s="86" t="e">
        <f t="shared" si="9"/>
        <v>#N/A</v>
      </c>
      <c r="H250" s="86" t="e">
        <f t="shared" si="10"/>
        <v>#N/A</v>
      </c>
      <c r="I250" s="86" t="e">
        <f t="shared" si="11"/>
        <v>#N/A</v>
      </c>
      <c r="J250" s="79">
        <f>Species_List_Final_19Jan2022!A250</f>
        <v>125781</v>
      </c>
      <c r="K250" s="79" t="str">
        <f>Species_List_Final_19Jan2022!B250</f>
        <v>Lepadogaster</v>
      </c>
      <c r="L250" s="79" t="str">
        <f>Species_List_Final_19Jan2022!C250</f>
        <v>Goüan, 1770</v>
      </c>
      <c r="M250" s="79" t="str">
        <f>Species_List_Final_19Jan2022!D250</f>
        <v>Animalia</v>
      </c>
      <c r="N250" s="79" t="str">
        <f>Species_List_Final_19Jan2022!E250</f>
        <v>Chordata</v>
      </c>
      <c r="O250" s="79" t="str">
        <f>Species_List_Final_19Jan2022!F250</f>
        <v>Actinopteri</v>
      </c>
      <c r="P250" s="79" t="str">
        <f>Species_List_Final_19Jan2022!G250</f>
        <v>Gobiesociformes</v>
      </c>
      <c r="Q250" s="79" t="str">
        <f>Species_List_Final_19Jan2022!H250</f>
        <v>Gobiesocidae</v>
      </c>
      <c r="R250" s="79" t="str">
        <f>Species_List_Final_19Jan2022!I250</f>
        <v>Lepadogaster</v>
      </c>
      <c r="S250" s="79" t="str">
        <f>Species_List_Final_19Jan2022!J250</f>
        <v>Genus</v>
      </c>
      <c r="T250" s="79" t="str">
        <f>Species_List_Final_19Jan2022!K250</f>
        <v>NA</v>
      </c>
    </row>
    <row r="251" spans="1:20" x14ac:dyDescent="0.25">
      <c r="A251" s="77" t="s">
        <v>72</v>
      </c>
      <c r="B251" s="77" t="s">
        <v>72</v>
      </c>
      <c r="C251" s="77">
        <v>3.68</v>
      </c>
      <c r="D251" s="77">
        <v>0.6</v>
      </c>
      <c r="E251" s="78" t="str">
        <f>VLOOKUP(B251,MSS_Species_List2021_updating!$B$2:$B$556,1,FALSE)</f>
        <v>Clupeidae</v>
      </c>
      <c r="G251" s="86" t="e">
        <f t="shared" si="9"/>
        <v>#N/A</v>
      </c>
      <c r="H251" s="86" t="e">
        <f t="shared" si="10"/>
        <v>#N/A</v>
      </c>
      <c r="I251" s="86" t="e">
        <f t="shared" si="11"/>
        <v>#N/A</v>
      </c>
      <c r="J251" s="79">
        <f>Species_List_Final_19Jan2022!A251</f>
        <v>126518</v>
      </c>
      <c r="K251" s="79" t="str">
        <f>Species_List_Final_19Jan2022!B251</f>
        <v>Lepadogaster lepadogaster</v>
      </c>
      <c r="L251" s="79" t="str">
        <f>Species_List_Final_19Jan2022!C251</f>
        <v>(Bonnaterre, 1788)</v>
      </c>
      <c r="M251" s="79" t="str">
        <f>Species_List_Final_19Jan2022!D251</f>
        <v>Animalia</v>
      </c>
      <c r="N251" s="79" t="str">
        <f>Species_List_Final_19Jan2022!E251</f>
        <v>Chordata</v>
      </c>
      <c r="O251" s="79" t="str">
        <f>Species_List_Final_19Jan2022!F251</f>
        <v>Actinopteri</v>
      </c>
      <c r="P251" s="79" t="str">
        <f>Species_List_Final_19Jan2022!G251</f>
        <v>Gobiesociformes</v>
      </c>
      <c r="Q251" s="79" t="str">
        <f>Species_List_Final_19Jan2022!H251</f>
        <v>Gobiesocidae</v>
      </c>
      <c r="R251" s="79" t="str">
        <f>Species_List_Final_19Jan2022!I251</f>
        <v>Lepadogaster</v>
      </c>
      <c r="S251" s="79" t="str">
        <f>Species_List_Final_19Jan2022!J251</f>
        <v>Species</v>
      </c>
      <c r="T251" s="79" t="str">
        <f>Species_List_Final_19Jan2022!K251</f>
        <v>Shore clingfish</v>
      </c>
    </row>
    <row r="252" spans="1:20" x14ac:dyDescent="0.25">
      <c r="A252" s="77" t="s">
        <v>2935</v>
      </c>
      <c r="B252" s="77" t="s">
        <v>2935</v>
      </c>
      <c r="C252" s="77">
        <v>3.79</v>
      </c>
      <c r="D252" s="77">
        <v>0.04</v>
      </c>
      <c r="E252" s="78" t="e">
        <f>VLOOKUP(B252,MSS_Species_List2021_updating!$B$2:$B$556,1,FALSE)</f>
        <v>#N/A</v>
      </c>
      <c r="G252" s="86" t="str">
        <f t="shared" si="9"/>
        <v>Lepidion eques</v>
      </c>
      <c r="H252" s="86" t="str">
        <f t="shared" si="10"/>
        <v>Lepidion</v>
      </c>
      <c r="I252" s="86" t="str">
        <f t="shared" si="11"/>
        <v>Lepidion eques</v>
      </c>
      <c r="J252" s="79">
        <f>Species_List_Final_19Jan2022!A252</f>
        <v>126493</v>
      </c>
      <c r="K252" s="79" t="str">
        <f>Species_List_Final_19Jan2022!B252</f>
        <v>Lepidion eques</v>
      </c>
      <c r="L252" s="79" t="str">
        <f>Species_List_Final_19Jan2022!C252</f>
        <v>(Günther, 1887)</v>
      </c>
      <c r="M252" s="79" t="str">
        <f>Species_List_Final_19Jan2022!D252</f>
        <v>Animalia</v>
      </c>
      <c r="N252" s="79" t="str">
        <f>Species_List_Final_19Jan2022!E252</f>
        <v>Chordata</v>
      </c>
      <c r="O252" s="79" t="str">
        <f>Species_List_Final_19Jan2022!F252</f>
        <v>Actinopteri</v>
      </c>
      <c r="P252" s="79" t="str">
        <f>Species_List_Final_19Jan2022!G252</f>
        <v>Gadiformes</v>
      </c>
      <c r="Q252" s="79" t="str">
        <f>Species_List_Final_19Jan2022!H252</f>
        <v>Moridae</v>
      </c>
      <c r="R252" s="79" t="str">
        <f>Species_List_Final_19Jan2022!I252</f>
        <v>Lepidion</v>
      </c>
      <c r="S252" s="79" t="str">
        <f>Species_List_Final_19Jan2022!J252</f>
        <v>Species</v>
      </c>
      <c r="T252" s="79" t="str">
        <f>Species_List_Final_19Jan2022!K252</f>
        <v>North Atlantic codling</v>
      </c>
    </row>
    <row r="253" spans="1:20" x14ac:dyDescent="0.25">
      <c r="A253" s="77" t="s">
        <v>2934</v>
      </c>
      <c r="B253" s="77" t="s">
        <v>2934</v>
      </c>
      <c r="C253" s="77">
        <v>2.34</v>
      </c>
      <c r="D253" s="77">
        <v>0.35</v>
      </c>
      <c r="E253" s="78" t="e">
        <f>VLOOKUP(B253,MSS_Species_List2021_updating!$B$2:$B$556,1,FALSE)</f>
        <v>#N/A</v>
      </c>
      <c r="G253" s="86" t="str">
        <f t="shared" si="9"/>
        <v>Lepidopus caudatus</v>
      </c>
      <c r="H253" s="86" t="str">
        <f t="shared" si="10"/>
        <v>Lepidopus</v>
      </c>
      <c r="I253" s="86" t="str">
        <f t="shared" si="11"/>
        <v>Lepidopus caudatus</v>
      </c>
      <c r="J253" s="79">
        <f>Species_List_Final_19Jan2022!A253</f>
        <v>127088</v>
      </c>
      <c r="K253" s="79" t="str">
        <f>Species_List_Final_19Jan2022!B253</f>
        <v>Lepidopus caudatus</v>
      </c>
      <c r="L253" s="79" t="str">
        <f>Species_List_Final_19Jan2022!C253</f>
        <v>(Euphrasen, 1788)</v>
      </c>
      <c r="M253" s="79" t="str">
        <f>Species_List_Final_19Jan2022!D253</f>
        <v>Animalia</v>
      </c>
      <c r="N253" s="79" t="str">
        <f>Species_List_Final_19Jan2022!E253</f>
        <v>Chordata</v>
      </c>
      <c r="O253" s="79" t="str">
        <f>Species_List_Final_19Jan2022!F253</f>
        <v>Actinopteri</v>
      </c>
      <c r="P253" s="79" t="str">
        <f>Species_List_Final_19Jan2022!G253</f>
        <v>Perciformes</v>
      </c>
      <c r="Q253" s="79" t="str">
        <f>Species_List_Final_19Jan2022!H253</f>
        <v>Trichiuridae</v>
      </c>
      <c r="R253" s="79" t="str">
        <f>Species_List_Final_19Jan2022!I253</f>
        <v>Lepidopus</v>
      </c>
      <c r="S253" s="79" t="str">
        <f>Species_List_Final_19Jan2022!J253</f>
        <v>Species</v>
      </c>
      <c r="T253" s="79" t="str">
        <f>Species_List_Final_19Jan2022!K253</f>
        <v>Silver scabbardfish</v>
      </c>
    </row>
    <row r="254" spans="1:20" x14ac:dyDescent="0.25">
      <c r="A254" s="77" t="s">
        <v>3215</v>
      </c>
      <c r="B254" s="77" t="s">
        <v>2933</v>
      </c>
      <c r="C254" s="77">
        <v>1</v>
      </c>
      <c r="D254" s="77">
        <v>0.01</v>
      </c>
      <c r="E254" s="78" t="e">
        <f>VLOOKUP(B254,MSS_Species_List2021_updating!$B$2:$B$556,1,FALSE)</f>
        <v>#N/A</v>
      </c>
      <c r="G254" s="86" t="str">
        <f t="shared" si="9"/>
        <v>Lepidorhombus boscii</v>
      </c>
      <c r="H254" s="86" t="str">
        <f t="shared" si="10"/>
        <v>Lepidorhombus</v>
      </c>
      <c r="I254" s="86" t="str">
        <f t="shared" si="11"/>
        <v>Lepidorhombus boscii</v>
      </c>
      <c r="J254" s="79">
        <f>Species_List_Final_19Jan2022!A254</f>
        <v>127145</v>
      </c>
      <c r="K254" s="79" t="str">
        <f>Species_List_Final_19Jan2022!B254</f>
        <v>Lepidorhombus boscii</v>
      </c>
      <c r="L254" s="79" t="str">
        <f>Species_List_Final_19Jan2022!C254</f>
        <v>(Risso, 1810)</v>
      </c>
      <c r="M254" s="79" t="str">
        <f>Species_List_Final_19Jan2022!D254</f>
        <v>Animalia</v>
      </c>
      <c r="N254" s="79" t="str">
        <f>Species_List_Final_19Jan2022!E254</f>
        <v>Chordata</v>
      </c>
      <c r="O254" s="79" t="str">
        <f>Species_List_Final_19Jan2022!F254</f>
        <v>Actinopteri</v>
      </c>
      <c r="P254" s="79" t="str">
        <f>Species_List_Final_19Jan2022!G254</f>
        <v>Pleuronectiformes</v>
      </c>
      <c r="Q254" s="79" t="str">
        <f>Species_List_Final_19Jan2022!H254</f>
        <v>Scophthalmidae</v>
      </c>
      <c r="R254" s="79" t="str">
        <f>Species_List_Final_19Jan2022!I254</f>
        <v>Lepidorhombus</v>
      </c>
      <c r="S254" s="79" t="str">
        <f>Species_List_Final_19Jan2022!J254</f>
        <v>Species</v>
      </c>
      <c r="T254" s="79" t="str">
        <f>Species_List_Final_19Jan2022!K254</f>
        <v>Four spot megrim</v>
      </c>
    </row>
    <row r="255" spans="1:20" x14ac:dyDescent="0.25">
      <c r="A255" s="77" t="s">
        <v>421</v>
      </c>
      <c r="B255" s="77" t="s">
        <v>419</v>
      </c>
      <c r="C255" s="77">
        <v>3.5</v>
      </c>
      <c r="D255" s="77">
        <v>0.2</v>
      </c>
      <c r="E255" s="78" t="str">
        <f>VLOOKUP(B255,MSS_Species_List2021_updating!$B$2:$B$556,1,FALSE)</f>
        <v>Coelorinchus caelorhincus</v>
      </c>
      <c r="G255" s="86" t="str">
        <f t="shared" si="9"/>
        <v>Lepidorhombus whiffiagonis</v>
      </c>
      <c r="H255" s="86" t="str">
        <f t="shared" si="10"/>
        <v>Lepidorhombus</v>
      </c>
      <c r="I255" s="86" t="str">
        <f t="shared" si="11"/>
        <v>Lepidorhombus whiffiagonis</v>
      </c>
      <c r="J255" s="79">
        <f>Species_List_Final_19Jan2022!A255</f>
        <v>127146</v>
      </c>
      <c r="K255" s="79" t="str">
        <f>Species_List_Final_19Jan2022!B255</f>
        <v>Lepidorhombus whiffiagonis</v>
      </c>
      <c r="L255" s="79" t="str">
        <f>Species_List_Final_19Jan2022!C255</f>
        <v>(Walbaum, 1792)</v>
      </c>
      <c r="M255" s="79" t="str">
        <f>Species_List_Final_19Jan2022!D255</f>
        <v>Animalia</v>
      </c>
      <c r="N255" s="79" t="str">
        <f>Species_List_Final_19Jan2022!E255</f>
        <v>Chordata</v>
      </c>
      <c r="O255" s="79" t="str">
        <f>Species_List_Final_19Jan2022!F255</f>
        <v>Actinopteri</v>
      </c>
      <c r="P255" s="79" t="str">
        <f>Species_List_Final_19Jan2022!G255</f>
        <v>Pleuronectiformes</v>
      </c>
      <c r="Q255" s="79" t="str">
        <f>Species_List_Final_19Jan2022!H255</f>
        <v>Scophthalmidae</v>
      </c>
      <c r="R255" s="79" t="str">
        <f>Species_List_Final_19Jan2022!I255</f>
        <v>Lepidorhombus</v>
      </c>
      <c r="S255" s="79" t="str">
        <f>Species_List_Final_19Jan2022!J255</f>
        <v>Species</v>
      </c>
      <c r="T255" s="79" t="str">
        <f>Species_List_Final_19Jan2022!K255</f>
        <v>Megrim</v>
      </c>
    </row>
    <row r="256" spans="1:20" x14ac:dyDescent="0.25">
      <c r="A256" s="77" t="s">
        <v>3216</v>
      </c>
      <c r="B256" s="77" t="s">
        <v>2932</v>
      </c>
      <c r="C256" s="77">
        <v>3.5</v>
      </c>
      <c r="D256" s="77">
        <v>0.2</v>
      </c>
      <c r="E256" s="78" t="e">
        <f>VLOOKUP(B256,MSS_Species_List2021_updating!$B$2:$B$556,1,FALSE)</f>
        <v>#N/A</v>
      </c>
      <c r="G256" s="86" t="str">
        <f t="shared" si="9"/>
        <v>Lepidotrigla</v>
      </c>
      <c r="H256" s="86" t="str">
        <f t="shared" si="10"/>
        <v>Lepidotrigla</v>
      </c>
      <c r="I256" s="86" t="e">
        <f t="shared" si="11"/>
        <v>#N/A</v>
      </c>
      <c r="J256" s="79">
        <f>Species_List_Final_19Jan2022!A256</f>
        <v>126179</v>
      </c>
      <c r="K256" s="79" t="str">
        <f>Species_List_Final_19Jan2022!B256</f>
        <v>Lepidotrigla</v>
      </c>
      <c r="L256" s="79" t="str">
        <f>Species_List_Final_19Jan2022!C256</f>
        <v>Günther, 1860</v>
      </c>
      <c r="M256" s="79" t="str">
        <f>Species_List_Final_19Jan2022!D256</f>
        <v>Animalia</v>
      </c>
      <c r="N256" s="79" t="str">
        <f>Species_List_Final_19Jan2022!E256</f>
        <v>Chordata</v>
      </c>
      <c r="O256" s="79" t="str">
        <f>Species_List_Final_19Jan2022!F256</f>
        <v>Actinopteri</v>
      </c>
      <c r="P256" s="79" t="str">
        <f>Species_List_Final_19Jan2022!G256</f>
        <v>Scorpaeniformes</v>
      </c>
      <c r="Q256" s="79" t="str">
        <f>Species_List_Final_19Jan2022!H256</f>
        <v>Triglidae</v>
      </c>
      <c r="R256" s="79" t="str">
        <f>Species_List_Final_19Jan2022!I256</f>
        <v>Lepidotrigla</v>
      </c>
      <c r="S256" s="79" t="str">
        <f>Species_List_Final_19Jan2022!J256</f>
        <v>Genus</v>
      </c>
      <c r="T256" s="79" t="str">
        <f>Species_List_Final_19Jan2022!K256</f>
        <v>NA</v>
      </c>
    </row>
    <row r="257" spans="1:20" x14ac:dyDescent="0.25">
      <c r="A257" s="77" t="s">
        <v>3217</v>
      </c>
      <c r="B257" s="77" t="s">
        <v>2931</v>
      </c>
      <c r="C257" s="77">
        <v>2.37</v>
      </c>
      <c r="D257" s="77">
        <v>0.35</v>
      </c>
      <c r="E257" s="78" t="e">
        <f>VLOOKUP(B257,MSS_Species_List2021_updating!$B$2:$B$556,1,FALSE)</f>
        <v>#N/A</v>
      </c>
      <c r="G257" s="86" t="str">
        <f t="shared" si="9"/>
        <v>Lepidotrigla cavillone</v>
      </c>
      <c r="H257" s="86" t="str">
        <f t="shared" si="10"/>
        <v>Lepidotrigla</v>
      </c>
      <c r="I257" s="86" t="str">
        <f t="shared" si="11"/>
        <v>Lepidotrigla cavillone</v>
      </c>
      <c r="J257" s="79">
        <f>Species_List_Final_19Jan2022!A257</f>
        <v>127264</v>
      </c>
      <c r="K257" s="79" t="str">
        <f>Species_List_Final_19Jan2022!B257</f>
        <v>Lepidotrigla cavillone</v>
      </c>
      <c r="L257" s="79" t="str">
        <f>Species_List_Final_19Jan2022!C257</f>
        <v>(Lacepède, 1801)</v>
      </c>
      <c r="M257" s="79" t="str">
        <f>Species_List_Final_19Jan2022!D257</f>
        <v>Animalia</v>
      </c>
      <c r="N257" s="79" t="str">
        <f>Species_List_Final_19Jan2022!E257</f>
        <v>Chordata</v>
      </c>
      <c r="O257" s="79" t="str">
        <f>Species_List_Final_19Jan2022!F257</f>
        <v>Actinopteri</v>
      </c>
      <c r="P257" s="79" t="str">
        <f>Species_List_Final_19Jan2022!G257</f>
        <v>Scorpaeniformes</v>
      </c>
      <c r="Q257" s="79" t="str">
        <f>Species_List_Final_19Jan2022!H257</f>
        <v>Triglidae</v>
      </c>
      <c r="R257" s="79" t="str">
        <f>Species_List_Final_19Jan2022!I257</f>
        <v>Lepidotrigla</v>
      </c>
      <c r="S257" s="79" t="str">
        <f>Species_List_Final_19Jan2022!J257</f>
        <v>Species</v>
      </c>
      <c r="T257" s="79" t="str">
        <f>Species_List_Final_19Jan2022!K257</f>
        <v>Large-scaled gurnard</v>
      </c>
    </row>
    <row r="258" spans="1:20" x14ac:dyDescent="0.25">
      <c r="A258" s="77" t="s">
        <v>3217</v>
      </c>
      <c r="B258" s="77" t="s">
        <v>2930</v>
      </c>
      <c r="C258" s="77">
        <v>2.37</v>
      </c>
      <c r="D258" s="77">
        <v>0.35</v>
      </c>
      <c r="E258" s="78" t="e">
        <f>VLOOKUP(B258,MSS_Species_List2021_updating!$B$2:$B$556,1,FALSE)</f>
        <v>#N/A</v>
      </c>
      <c r="G258" s="86" t="str">
        <f t="shared" si="9"/>
        <v>Lepidotrigla dieuzeidei</v>
      </c>
      <c r="H258" s="86" t="str">
        <f t="shared" si="10"/>
        <v>Lepidotrigla</v>
      </c>
      <c r="I258" s="86" t="str">
        <f t="shared" si="11"/>
        <v>Lepidotrigla dieuzeidei</v>
      </c>
      <c r="J258" s="79">
        <f>Species_List_Final_19Jan2022!A258</f>
        <v>127265</v>
      </c>
      <c r="K258" s="79" t="str">
        <f>Species_List_Final_19Jan2022!B258</f>
        <v>Lepidotrigla dieuzeidei</v>
      </c>
      <c r="L258" s="79" t="str">
        <f>Species_List_Final_19Jan2022!C258</f>
        <v>Blanc &amp; Hureau, 1973</v>
      </c>
      <c r="M258" s="79" t="str">
        <f>Species_List_Final_19Jan2022!D258</f>
        <v>Animalia</v>
      </c>
      <c r="N258" s="79" t="str">
        <f>Species_List_Final_19Jan2022!E258</f>
        <v>Chordata</v>
      </c>
      <c r="O258" s="79" t="str">
        <f>Species_List_Final_19Jan2022!F258</f>
        <v>Actinopteri</v>
      </c>
      <c r="P258" s="79" t="str">
        <f>Species_List_Final_19Jan2022!G258</f>
        <v>Scorpaeniformes</v>
      </c>
      <c r="Q258" s="79" t="str">
        <f>Species_List_Final_19Jan2022!H258</f>
        <v>Triglidae</v>
      </c>
      <c r="R258" s="79" t="str">
        <f>Species_List_Final_19Jan2022!I258</f>
        <v>Lepidotrigla</v>
      </c>
      <c r="S258" s="79" t="str">
        <f>Species_List_Final_19Jan2022!J258</f>
        <v>Species</v>
      </c>
      <c r="T258" s="79" t="str">
        <f>Species_List_Final_19Jan2022!K258</f>
        <v>Spiny gurnard</v>
      </c>
    </row>
    <row r="259" spans="1:20" x14ac:dyDescent="0.25">
      <c r="A259" s="77" t="s">
        <v>3217</v>
      </c>
      <c r="B259" s="77" t="s">
        <v>2929</v>
      </c>
      <c r="C259" s="77">
        <v>2.37</v>
      </c>
      <c r="D259" s="77">
        <v>0.35</v>
      </c>
      <c r="E259" s="78" t="e">
        <f>VLOOKUP(B259,MSS_Species_List2021_updating!$B$2:$B$556,1,FALSE)</f>
        <v>#N/A</v>
      </c>
      <c r="G259" s="86" t="e">
        <f t="shared" ref="G259:G322" si="12">IF(ISTEXT(I259),I259,H259)</f>
        <v>#N/A</v>
      </c>
      <c r="H259" s="86" t="e">
        <f t="shared" ref="H259:H322" si="13">VLOOKUP(R259,$A$2:$C$1135,1,FALSE)</f>
        <v>#N/A</v>
      </c>
      <c r="I259" s="86" t="e">
        <f t="shared" ref="I259:I322" si="14">VLOOKUP(K259,$B$2:$C$1135,1,FALSE)</f>
        <v>#N/A</v>
      </c>
      <c r="J259" s="79">
        <f>Species_List_Final_19Jan2022!A259</f>
        <v>127191</v>
      </c>
      <c r="K259" s="79" t="str">
        <f>Species_List_Final_19Jan2022!B259</f>
        <v>Leptagonus decagonus</v>
      </c>
      <c r="L259" s="79" t="str">
        <f>Species_List_Final_19Jan2022!C259</f>
        <v>(Bloch &amp; Schneider, 1801)</v>
      </c>
      <c r="M259" s="79" t="str">
        <f>Species_List_Final_19Jan2022!D259</f>
        <v>Animalia</v>
      </c>
      <c r="N259" s="79" t="str">
        <f>Species_List_Final_19Jan2022!E259</f>
        <v>Chordata</v>
      </c>
      <c r="O259" s="79" t="str">
        <f>Species_List_Final_19Jan2022!F259</f>
        <v>Actinopteri</v>
      </c>
      <c r="P259" s="79" t="str">
        <f>Species_List_Final_19Jan2022!G259</f>
        <v>Scorpaeniformes</v>
      </c>
      <c r="Q259" s="79" t="str">
        <f>Species_List_Final_19Jan2022!H259</f>
        <v>Agonidae</v>
      </c>
      <c r="R259" s="79" t="str">
        <f>Species_List_Final_19Jan2022!I259</f>
        <v>Leptagonus</v>
      </c>
      <c r="S259" s="79" t="str">
        <f>Species_List_Final_19Jan2022!J259</f>
        <v>Species</v>
      </c>
      <c r="T259" s="79" t="str">
        <f>Species_List_Final_19Jan2022!K259</f>
        <v>Atlantic poacher</v>
      </c>
    </row>
    <row r="260" spans="1:20" x14ac:dyDescent="0.25">
      <c r="A260" s="77" t="s">
        <v>3218</v>
      </c>
      <c r="B260" s="77" t="s">
        <v>2928</v>
      </c>
      <c r="C260" s="77">
        <v>2.37</v>
      </c>
      <c r="D260" s="77">
        <v>0.35</v>
      </c>
      <c r="E260" s="78" t="e">
        <f>VLOOKUP(B260,MSS_Species_List2021_updating!$B$2:$B$556,1,FALSE)</f>
        <v>#N/A</v>
      </c>
      <c r="G260" s="86" t="e">
        <f t="shared" si="12"/>
        <v>#N/A</v>
      </c>
      <c r="H260" s="86" t="e">
        <f t="shared" si="13"/>
        <v>#N/A</v>
      </c>
      <c r="I260" s="86" t="e">
        <f t="shared" si="14"/>
        <v>#N/A</v>
      </c>
      <c r="J260" s="79">
        <f>Species_List_Final_19Jan2022!A260</f>
        <v>127072</v>
      </c>
      <c r="K260" s="79" t="str">
        <f>Species_List_Final_19Jan2022!B260</f>
        <v>Leptoclinus maculatus</v>
      </c>
      <c r="L260" s="79" t="str">
        <f>Species_List_Final_19Jan2022!C260</f>
        <v>(Fries, 1838)</v>
      </c>
      <c r="M260" s="79" t="str">
        <f>Species_List_Final_19Jan2022!D260</f>
        <v>Animalia</v>
      </c>
      <c r="N260" s="79" t="str">
        <f>Species_List_Final_19Jan2022!E260</f>
        <v>Chordata</v>
      </c>
      <c r="O260" s="79" t="str">
        <f>Species_List_Final_19Jan2022!F260</f>
        <v>Actinopteri</v>
      </c>
      <c r="P260" s="79" t="str">
        <f>Species_List_Final_19Jan2022!G260</f>
        <v>Perciformes</v>
      </c>
      <c r="Q260" s="79" t="str">
        <f>Species_List_Final_19Jan2022!H260</f>
        <v>Stichaeidae</v>
      </c>
      <c r="R260" s="79" t="str">
        <f>Species_List_Final_19Jan2022!I260</f>
        <v>Leptoclinus</v>
      </c>
      <c r="S260" s="79" t="str">
        <f>Species_List_Final_19Jan2022!J260</f>
        <v>Species</v>
      </c>
      <c r="T260" s="79" t="str">
        <f>Species_List_Final_19Jan2022!K260</f>
        <v>Spotted snake blenny</v>
      </c>
    </row>
    <row r="261" spans="1:20" x14ac:dyDescent="0.25">
      <c r="A261" s="77" t="s">
        <v>427</v>
      </c>
      <c r="B261" s="77" t="s">
        <v>430</v>
      </c>
      <c r="C261" s="77">
        <v>4.25</v>
      </c>
      <c r="D261" s="77">
        <v>0.02</v>
      </c>
      <c r="E261" s="78" t="str">
        <f>VLOOKUP(B261,MSS_Species_List2021_updating!$B$2:$B$556,1,FALSE)</f>
        <v>Conger conger</v>
      </c>
      <c r="G261" s="86" t="e">
        <f t="shared" si="12"/>
        <v>#N/A</v>
      </c>
      <c r="H261" s="86" t="e">
        <f t="shared" si="13"/>
        <v>#N/A</v>
      </c>
      <c r="I261" s="86" t="e">
        <f t="shared" si="14"/>
        <v>#N/A</v>
      </c>
      <c r="J261" s="79">
        <f>Species_List_Final_19Jan2022!A261</f>
        <v>236452</v>
      </c>
      <c r="K261" s="79" t="str">
        <f>Species_List_Final_19Jan2022!B261</f>
        <v>Lestidiops jayakari jayakari</v>
      </c>
      <c r="L261" s="79" t="str">
        <f>Species_List_Final_19Jan2022!C261</f>
        <v>(Boulenger, 1889)</v>
      </c>
      <c r="M261" s="79" t="str">
        <f>Species_List_Final_19Jan2022!D261</f>
        <v>Animalia</v>
      </c>
      <c r="N261" s="79" t="str">
        <f>Species_List_Final_19Jan2022!E261</f>
        <v>Chordata</v>
      </c>
      <c r="O261" s="79" t="str">
        <f>Species_List_Final_19Jan2022!F261</f>
        <v>Actinopteri</v>
      </c>
      <c r="P261" s="79" t="str">
        <f>Species_List_Final_19Jan2022!G261</f>
        <v>Aulopiformes</v>
      </c>
      <c r="Q261" s="79" t="str">
        <f>Species_List_Final_19Jan2022!H261</f>
        <v>Paralepididae</v>
      </c>
      <c r="R261" s="79" t="str">
        <f>Species_List_Final_19Jan2022!I261</f>
        <v>Lestidiops</v>
      </c>
      <c r="S261" s="79" t="str">
        <f>Species_List_Final_19Jan2022!J261</f>
        <v>Subspecies</v>
      </c>
      <c r="T261" s="79" t="str">
        <f>Species_List_Final_19Jan2022!K261</f>
        <v>Pacific barracudina</v>
      </c>
    </row>
    <row r="262" spans="1:20" x14ac:dyDescent="0.25">
      <c r="A262" s="77" t="s">
        <v>429</v>
      </c>
      <c r="B262" s="77" t="s">
        <v>429</v>
      </c>
      <c r="C262" s="77">
        <v>4.25</v>
      </c>
      <c r="D262" s="77">
        <v>0.02</v>
      </c>
      <c r="E262" s="78" t="str">
        <f>VLOOKUP(B262,MSS_Species_List2021_updating!$B$2:$B$556,1,FALSE)</f>
        <v>Congridae</v>
      </c>
      <c r="G262" s="86" t="str">
        <f t="shared" si="12"/>
        <v>Lesueurigobius</v>
      </c>
      <c r="H262" s="86" t="str">
        <f t="shared" si="13"/>
        <v>Lesueurigobius</v>
      </c>
      <c r="I262" s="86" t="e">
        <f t="shared" si="14"/>
        <v>#N/A</v>
      </c>
      <c r="J262" s="79">
        <f>Species_List_Final_19Jan2022!A262</f>
        <v>125992</v>
      </c>
      <c r="K262" s="79" t="str">
        <f>Species_List_Final_19Jan2022!B262</f>
        <v>Lesueurigobius</v>
      </c>
      <c r="L262" s="79" t="str">
        <f>Species_List_Final_19Jan2022!C262</f>
        <v>Whitley, 1950</v>
      </c>
      <c r="M262" s="79" t="str">
        <f>Species_List_Final_19Jan2022!D262</f>
        <v>Animalia</v>
      </c>
      <c r="N262" s="79" t="str">
        <f>Species_List_Final_19Jan2022!E262</f>
        <v>Chordata</v>
      </c>
      <c r="O262" s="79" t="str">
        <f>Species_List_Final_19Jan2022!F262</f>
        <v>Actinopteri</v>
      </c>
      <c r="P262" s="79" t="str">
        <f>Species_List_Final_19Jan2022!G262</f>
        <v>Perciformes</v>
      </c>
      <c r="Q262" s="79" t="str">
        <f>Species_List_Final_19Jan2022!H262</f>
        <v>Gobiidae</v>
      </c>
      <c r="R262" s="79" t="str">
        <f>Species_List_Final_19Jan2022!I262</f>
        <v>Lesueurigobius</v>
      </c>
      <c r="S262" s="79" t="str">
        <f>Species_List_Final_19Jan2022!J262</f>
        <v>Genus</v>
      </c>
      <c r="T262" s="79" t="str">
        <f>Species_List_Final_19Jan2022!K262</f>
        <v>NA</v>
      </c>
    </row>
    <row r="263" spans="1:20" x14ac:dyDescent="0.25">
      <c r="A263" s="77" t="s">
        <v>2927</v>
      </c>
      <c r="B263" s="77" t="s">
        <v>2927</v>
      </c>
      <c r="C263" s="77">
        <v>2</v>
      </c>
      <c r="D263" s="77">
        <v>0.35</v>
      </c>
      <c r="E263" s="78" t="e">
        <f>VLOOKUP(B263,MSS_Species_List2021_updating!$B$2:$B$556,1,FALSE)</f>
        <v>#N/A</v>
      </c>
      <c r="G263" s="86" t="str">
        <f t="shared" si="12"/>
        <v>Lesueurigobius friesii</v>
      </c>
      <c r="H263" s="86" t="str">
        <f t="shared" si="13"/>
        <v>Lesueurigobius</v>
      </c>
      <c r="I263" s="86" t="str">
        <f t="shared" si="14"/>
        <v>Lesueurigobius friesii</v>
      </c>
      <c r="J263" s="79">
        <f>Species_List_Final_19Jan2022!A263</f>
        <v>126904</v>
      </c>
      <c r="K263" s="79" t="str">
        <f>Species_List_Final_19Jan2022!B263</f>
        <v>Lesueurigobius friesii</v>
      </c>
      <c r="L263" s="79" t="str">
        <f>Species_List_Final_19Jan2022!C263</f>
        <v>(Malm, 1874)</v>
      </c>
      <c r="M263" s="79" t="str">
        <f>Species_List_Final_19Jan2022!D263</f>
        <v>Animalia</v>
      </c>
      <c r="N263" s="79" t="str">
        <f>Species_List_Final_19Jan2022!E263</f>
        <v>Chordata</v>
      </c>
      <c r="O263" s="79" t="str">
        <f>Species_List_Final_19Jan2022!F263</f>
        <v>Actinopteri</v>
      </c>
      <c r="P263" s="79" t="str">
        <f>Species_List_Final_19Jan2022!G263</f>
        <v>Perciformes</v>
      </c>
      <c r="Q263" s="79" t="str">
        <f>Species_List_Final_19Jan2022!H263</f>
        <v>Gobiidae</v>
      </c>
      <c r="R263" s="79" t="str">
        <f>Species_List_Final_19Jan2022!I263</f>
        <v>Lesueurigobius</v>
      </c>
      <c r="S263" s="79" t="str">
        <f>Species_List_Final_19Jan2022!J263</f>
        <v>Species</v>
      </c>
      <c r="T263" s="79" t="str">
        <f>Species_List_Final_19Jan2022!K263</f>
        <v>Fries's goby</v>
      </c>
    </row>
    <row r="264" spans="1:20" x14ac:dyDescent="0.25">
      <c r="A264" s="77" t="s">
        <v>3219</v>
      </c>
      <c r="B264" s="77" t="s">
        <v>2926</v>
      </c>
      <c r="C264" s="77">
        <v>2.34</v>
      </c>
      <c r="D264" s="77">
        <v>0.35</v>
      </c>
      <c r="E264" s="78" t="e">
        <f>VLOOKUP(B264,MSS_Species_List2021_updating!$B$2:$B$556,1,FALSE)</f>
        <v>#N/A</v>
      </c>
      <c r="G264" s="86" t="str">
        <f t="shared" si="12"/>
        <v>Lesueurigobius</v>
      </c>
      <c r="H264" s="86" t="str">
        <f t="shared" si="13"/>
        <v>Lesueurigobius</v>
      </c>
      <c r="I264" s="86" t="e">
        <f t="shared" si="14"/>
        <v>#N/A</v>
      </c>
      <c r="J264" s="79">
        <f>Species_List_Final_19Jan2022!A264</f>
        <v>126906</v>
      </c>
      <c r="K264" s="79" t="str">
        <f>Species_List_Final_19Jan2022!B264</f>
        <v>Lesueurigobius sanzi</v>
      </c>
      <c r="L264" s="79" t="str">
        <f>Species_List_Final_19Jan2022!C264</f>
        <v>(de Buen, 1918)</v>
      </c>
      <c r="M264" s="79" t="str">
        <f>Species_List_Final_19Jan2022!D264</f>
        <v>Animalia</v>
      </c>
      <c r="N264" s="79" t="str">
        <f>Species_List_Final_19Jan2022!E264</f>
        <v>Chordata</v>
      </c>
      <c r="O264" s="79" t="str">
        <f>Species_List_Final_19Jan2022!F264</f>
        <v>Actinopteri</v>
      </c>
      <c r="P264" s="79" t="str">
        <f>Species_List_Final_19Jan2022!G264</f>
        <v>Perciformes</v>
      </c>
      <c r="Q264" s="79" t="str">
        <f>Species_List_Final_19Jan2022!H264</f>
        <v>Gobiidae</v>
      </c>
      <c r="R264" s="79" t="str">
        <f>Species_List_Final_19Jan2022!I264</f>
        <v>Lesueurigobius</v>
      </c>
      <c r="S264" s="79" t="str">
        <f>Species_List_Final_19Jan2022!J264</f>
        <v>Species</v>
      </c>
      <c r="T264" s="79" t="str">
        <f>Species_List_Final_19Jan2022!K264</f>
        <v>Sanzo's goby</v>
      </c>
    </row>
    <row r="265" spans="1:20" x14ac:dyDescent="0.25">
      <c r="A265" s="77" t="s">
        <v>3219</v>
      </c>
      <c r="B265" s="77" t="s">
        <v>2925</v>
      </c>
      <c r="C265" s="77">
        <v>2.34</v>
      </c>
      <c r="D265" s="77">
        <v>0.35</v>
      </c>
      <c r="E265" s="78" t="e">
        <f>VLOOKUP(B265,MSS_Species_List2021_updating!$B$2:$B$556,1,FALSE)</f>
        <v>#N/A</v>
      </c>
      <c r="G265" s="86" t="str">
        <f t="shared" si="12"/>
        <v>Leucoraja circularis</v>
      </c>
      <c r="H265" s="86" t="str">
        <f t="shared" si="13"/>
        <v>Leucoraja</v>
      </c>
      <c r="I265" s="86" t="str">
        <f t="shared" si="14"/>
        <v>Leucoraja circularis</v>
      </c>
      <c r="J265" s="79">
        <f>Species_List_Final_19Jan2022!A265</f>
        <v>105873</v>
      </c>
      <c r="K265" s="79" t="str">
        <f>Species_List_Final_19Jan2022!B265</f>
        <v>Leucoraja circularis</v>
      </c>
      <c r="L265" s="79" t="str">
        <f>Species_List_Final_19Jan2022!C265</f>
        <v>(Couch, 1838)</v>
      </c>
      <c r="M265" s="79" t="str">
        <f>Species_List_Final_19Jan2022!D265</f>
        <v>Animalia</v>
      </c>
      <c r="N265" s="79" t="str">
        <f>Species_List_Final_19Jan2022!E265</f>
        <v>Chordata</v>
      </c>
      <c r="O265" s="79" t="str">
        <f>Species_List_Final_19Jan2022!F265</f>
        <v>Elasmobranchii</v>
      </c>
      <c r="P265" s="79" t="str">
        <f>Species_List_Final_19Jan2022!G265</f>
        <v>Rajiformes</v>
      </c>
      <c r="Q265" s="79" t="str">
        <f>Species_List_Final_19Jan2022!H265</f>
        <v>Rajidae</v>
      </c>
      <c r="R265" s="79" t="str">
        <f>Species_List_Final_19Jan2022!I265</f>
        <v>Leucoraja</v>
      </c>
      <c r="S265" s="79" t="str">
        <f>Species_List_Final_19Jan2022!J265</f>
        <v>Species</v>
      </c>
      <c r="T265" s="79" t="str">
        <f>Species_List_Final_19Jan2022!K265</f>
        <v>Sandy ray</v>
      </c>
    </row>
    <row r="266" spans="1:20" x14ac:dyDescent="0.25">
      <c r="A266" s="77" t="s">
        <v>3220</v>
      </c>
      <c r="B266" s="77" t="s">
        <v>2924</v>
      </c>
      <c r="C266" s="77">
        <v>2</v>
      </c>
      <c r="D266" s="77">
        <v>0.35</v>
      </c>
      <c r="E266" s="78" t="e">
        <f>VLOOKUP(B266,MSS_Species_List2021_updating!$B$2:$B$556,1,FALSE)</f>
        <v>#N/A</v>
      </c>
      <c r="G266" s="86" t="str">
        <f t="shared" si="12"/>
        <v>Leucoraja fullonica</v>
      </c>
      <c r="H266" s="86" t="str">
        <f t="shared" si="13"/>
        <v>Leucoraja</v>
      </c>
      <c r="I266" s="86" t="str">
        <f t="shared" si="14"/>
        <v>Leucoraja fullonica</v>
      </c>
      <c r="J266" s="79">
        <f>Species_List_Final_19Jan2022!A266</f>
        <v>105874</v>
      </c>
      <c r="K266" s="79" t="str">
        <f>Species_List_Final_19Jan2022!B266</f>
        <v>Leucoraja fullonica</v>
      </c>
      <c r="L266" s="79" t="str">
        <f>Species_List_Final_19Jan2022!C266</f>
        <v>(Linnaeus, 1758)</v>
      </c>
      <c r="M266" s="79" t="str">
        <f>Species_List_Final_19Jan2022!D266</f>
        <v>Animalia</v>
      </c>
      <c r="N266" s="79" t="str">
        <f>Species_List_Final_19Jan2022!E266</f>
        <v>Chordata</v>
      </c>
      <c r="O266" s="79" t="str">
        <f>Species_List_Final_19Jan2022!F266</f>
        <v>Elasmobranchii</v>
      </c>
      <c r="P266" s="79" t="str">
        <f>Species_List_Final_19Jan2022!G266</f>
        <v>Rajiformes</v>
      </c>
      <c r="Q266" s="79" t="str">
        <f>Species_List_Final_19Jan2022!H266</f>
        <v>Rajidae</v>
      </c>
      <c r="R266" s="79" t="str">
        <f>Species_List_Final_19Jan2022!I266</f>
        <v>Leucoraja</v>
      </c>
      <c r="S266" s="79" t="str">
        <f>Species_List_Final_19Jan2022!J266</f>
        <v>Species</v>
      </c>
      <c r="T266" s="79" t="str">
        <f>Species_List_Final_19Jan2022!K266</f>
        <v>Shagreen ray</v>
      </c>
    </row>
    <row r="267" spans="1:20" x14ac:dyDescent="0.25">
      <c r="A267" s="77" t="s">
        <v>3221</v>
      </c>
      <c r="B267" s="77" t="s">
        <v>2923</v>
      </c>
      <c r="C267" s="77" t="s">
        <v>2922</v>
      </c>
      <c r="D267" s="77">
        <v>0.5</v>
      </c>
      <c r="E267" s="78" t="e">
        <f>VLOOKUP(B267,MSS_Species_List2021_updating!$B$2:$B$556,1,FALSE)</f>
        <v>#N/A</v>
      </c>
      <c r="G267" s="86" t="str">
        <f t="shared" si="12"/>
        <v>Leucoraja</v>
      </c>
      <c r="H267" s="86" t="str">
        <f t="shared" si="13"/>
        <v>Leucoraja</v>
      </c>
      <c r="I267" s="86" t="e">
        <f t="shared" si="14"/>
        <v>#N/A</v>
      </c>
      <c r="J267" s="79">
        <f>Species_List_Final_19Jan2022!A267</f>
        <v>271564</v>
      </c>
      <c r="K267" s="79" t="str">
        <f>Species_List_Final_19Jan2022!B267</f>
        <v>Leucoraja lentiginosa</v>
      </c>
      <c r="L267" s="79" t="str">
        <f>Species_List_Final_19Jan2022!C267</f>
        <v>(Bigelow &amp; Schroeder, 1951)</v>
      </c>
      <c r="M267" s="79" t="str">
        <f>Species_List_Final_19Jan2022!D267</f>
        <v>Animalia</v>
      </c>
      <c r="N267" s="79" t="str">
        <f>Species_List_Final_19Jan2022!E267</f>
        <v>Chordata</v>
      </c>
      <c r="O267" s="79" t="str">
        <f>Species_List_Final_19Jan2022!F267</f>
        <v>Elasmobranchii</v>
      </c>
      <c r="P267" s="79" t="str">
        <f>Species_List_Final_19Jan2022!G267</f>
        <v>Rajiformes</v>
      </c>
      <c r="Q267" s="79" t="str">
        <f>Species_List_Final_19Jan2022!H267</f>
        <v>Rajidae</v>
      </c>
      <c r="R267" s="79" t="str">
        <f>Species_List_Final_19Jan2022!I267</f>
        <v>Leucoraja</v>
      </c>
      <c r="S267" s="79" t="str">
        <f>Species_List_Final_19Jan2022!J267</f>
        <v>Species</v>
      </c>
      <c r="T267" s="79" t="str">
        <f>Species_List_Final_19Jan2022!K267</f>
        <v>INCORRECT DISTRIBUTION</v>
      </c>
    </row>
    <row r="268" spans="1:20" x14ac:dyDescent="0.25">
      <c r="A268" s="77" t="s">
        <v>3222</v>
      </c>
      <c r="B268" s="77" t="s">
        <v>2921</v>
      </c>
      <c r="C268" s="77">
        <v>2.5</v>
      </c>
      <c r="D268" s="77">
        <v>0.35</v>
      </c>
      <c r="E268" s="78" t="e">
        <f>VLOOKUP(B268,MSS_Species_List2021_updating!$B$2:$B$556,1,FALSE)</f>
        <v>#N/A</v>
      </c>
      <c r="G268" s="86" t="str">
        <f t="shared" si="12"/>
        <v>Leucoraja naevus</v>
      </c>
      <c r="H268" s="86" t="str">
        <f t="shared" si="13"/>
        <v>Leucoraja</v>
      </c>
      <c r="I268" s="86" t="str">
        <f t="shared" si="14"/>
        <v>Leucoraja naevus</v>
      </c>
      <c r="J268" s="79">
        <f>Species_List_Final_19Jan2022!A268</f>
        <v>105876</v>
      </c>
      <c r="K268" s="79" t="str">
        <f>Species_List_Final_19Jan2022!B268</f>
        <v>Leucoraja naevus</v>
      </c>
      <c r="L268" s="79" t="str">
        <f>Species_List_Final_19Jan2022!C268</f>
        <v>(Müller &amp; Henle, 1841)</v>
      </c>
      <c r="M268" s="79" t="str">
        <f>Species_List_Final_19Jan2022!D268</f>
        <v>Animalia</v>
      </c>
      <c r="N268" s="79" t="str">
        <f>Species_List_Final_19Jan2022!E268</f>
        <v>Chordata</v>
      </c>
      <c r="O268" s="79" t="str">
        <f>Species_List_Final_19Jan2022!F268</f>
        <v>Elasmobranchii</v>
      </c>
      <c r="P268" s="79" t="str">
        <f>Species_List_Final_19Jan2022!G268</f>
        <v>Rajiformes</v>
      </c>
      <c r="Q268" s="79" t="str">
        <f>Species_List_Final_19Jan2022!H268</f>
        <v>Rajidae</v>
      </c>
      <c r="R268" s="79" t="str">
        <f>Species_List_Final_19Jan2022!I268</f>
        <v>Leucoraja</v>
      </c>
      <c r="S268" s="79" t="str">
        <f>Species_List_Final_19Jan2022!J268</f>
        <v>Species</v>
      </c>
      <c r="T268" s="79" t="str">
        <f>Species_List_Final_19Jan2022!K268</f>
        <v>Cuckoo ray</v>
      </c>
    </row>
    <row r="269" spans="1:20" x14ac:dyDescent="0.25">
      <c r="A269" s="77" t="s">
        <v>3223</v>
      </c>
      <c r="B269" s="77" t="s">
        <v>2920</v>
      </c>
      <c r="C269" s="77">
        <v>2.5</v>
      </c>
      <c r="D269" s="77">
        <v>0.35</v>
      </c>
      <c r="E269" s="78" t="e">
        <f>VLOOKUP(B269,MSS_Species_List2021_updating!$B$2:$B$556,1,FALSE)</f>
        <v>#N/A</v>
      </c>
      <c r="G269" s="86" t="str">
        <f t="shared" si="12"/>
        <v>Limanda limanda</v>
      </c>
      <c r="H269" s="86" t="str">
        <f t="shared" si="13"/>
        <v>Limanda</v>
      </c>
      <c r="I269" s="86" t="str">
        <f t="shared" si="14"/>
        <v>Limanda limanda</v>
      </c>
      <c r="J269" s="79">
        <f>Species_List_Final_19Jan2022!A269</f>
        <v>127139</v>
      </c>
      <c r="K269" s="79" t="str">
        <f>Species_List_Final_19Jan2022!B269</f>
        <v>Limanda limanda</v>
      </c>
      <c r="L269" s="79" t="str">
        <f>Species_List_Final_19Jan2022!C269</f>
        <v>(Linnaeus, 1758)</v>
      </c>
      <c r="M269" s="79" t="str">
        <f>Species_List_Final_19Jan2022!D269</f>
        <v>Animalia</v>
      </c>
      <c r="N269" s="79" t="str">
        <f>Species_List_Final_19Jan2022!E269</f>
        <v>Chordata</v>
      </c>
      <c r="O269" s="79" t="str">
        <f>Species_List_Final_19Jan2022!F269</f>
        <v>Actinopteri</v>
      </c>
      <c r="P269" s="79" t="str">
        <f>Species_List_Final_19Jan2022!G269</f>
        <v>Pleuronectiformes</v>
      </c>
      <c r="Q269" s="79" t="str">
        <f>Species_List_Final_19Jan2022!H269</f>
        <v>Pleuronectidae</v>
      </c>
      <c r="R269" s="79" t="str">
        <f>Species_List_Final_19Jan2022!I269</f>
        <v>Limanda</v>
      </c>
      <c r="S269" s="79" t="str">
        <f>Species_List_Final_19Jan2022!J269</f>
        <v>Species</v>
      </c>
      <c r="T269" s="79" t="str">
        <f>Species_List_Final_19Jan2022!K269</f>
        <v>Common dab</v>
      </c>
    </row>
    <row r="270" spans="1:20" x14ac:dyDescent="0.25">
      <c r="A270" s="77" t="s">
        <v>2919</v>
      </c>
      <c r="B270" s="77" t="s">
        <v>2919</v>
      </c>
      <c r="C270" s="77">
        <v>2.29</v>
      </c>
      <c r="D270" s="77">
        <v>0.35</v>
      </c>
      <c r="E270" s="78" t="e">
        <f>VLOOKUP(B270,MSS_Species_List2021_updating!$B$2:$B$556,1,FALSE)</f>
        <v>#N/A</v>
      </c>
      <c r="G270" s="86" t="e">
        <f t="shared" si="12"/>
        <v>#N/A</v>
      </c>
      <c r="H270" s="86" t="e">
        <f t="shared" si="13"/>
        <v>#N/A</v>
      </c>
      <c r="I270" s="86" t="e">
        <f t="shared" si="14"/>
        <v>#N/A</v>
      </c>
      <c r="J270" s="79">
        <f>Species_List_Final_19Jan2022!A270</f>
        <v>234519</v>
      </c>
      <c r="K270" s="79" t="str">
        <f>Species_List_Final_19Jan2022!B270</f>
        <v>Liparidae</v>
      </c>
      <c r="L270" s="79" t="str">
        <f>Species_List_Final_19Jan2022!C270</f>
        <v>Gill, 1861</v>
      </c>
      <c r="M270" s="79" t="str">
        <f>Species_List_Final_19Jan2022!D270</f>
        <v>Animalia</v>
      </c>
      <c r="N270" s="79" t="str">
        <f>Species_List_Final_19Jan2022!E270</f>
        <v>Chordata</v>
      </c>
      <c r="O270" s="79" t="str">
        <f>Species_List_Final_19Jan2022!F270</f>
        <v>Actinopteri</v>
      </c>
      <c r="P270" s="79" t="str">
        <f>Species_List_Final_19Jan2022!G270</f>
        <v>Scorpaeniformes</v>
      </c>
      <c r="Q270" s="79" t="str">
        <f>Species_List_Final_19Jan2022!H270</f>
        <v>Liparidae</v>
      </c>
      <c r="R270" s="79">
        <f>Species_List_Final_19Jan2022!I270</f>
        <v>0</v>
      </c>
      <c r="S270" s="79" t="str">
        <f>Species_List_Final_19Jan2022!J270</f>
        <v>Family</v>
      </c>
      <c r="T270" s="79" t="str">
        <f>Species_List_Final_19Jan2022!K270</f>
        <v>NA</v>
      </c>
    </row>
    <row r="271" spans="1:20" x14ac:dyDescent="0.25">
      <c r="A271" s="77" t="s">
        <v>3224</v>
      </c>
      <c r="B271" s="77" t="s">
        <v>2918</v>
      </c>
      <c r="C271" s="77">
        <v>4.4000000000000004</v>
      </c>
      <c r="D271" s="77">
        <v>0.01</v>
      </c>
      <c r="E271" s="78" t="e">
        <f>VLOOKUP(B271,MSS_Species_List2021_updating!$B$2:$B$556,1,FALSE)</f>
        <v>#N/A</v>
      </c>
      <c r="G271" s="86" t="e">
        <f t="shared" si="12"/>
        <v>#N/A</v>
      </c>
      <c r="H271" s="86" t="e">
        <f t="shared" si="13"/>
        <v>#N/A</v>
      </c>
      <c r="I271" s="86" t="e">
        <f t="shared" si="14"/>
        <v>#N/A</v>
      </c>
      <c r="J271" s="79">
        <f>Species_List_Final_19Jan2022!A271</f>
        <v>126160</v>
      </c>
      <c r="K271" s="79" t="str">
        <f>Species_List_Final_19Jan2022!B271</f>
        <v>Liparis</v>
      </c>
      <c r="L271" s="79" t="str">
        <f>Species_List_Final_19Jan2022!C271</f>
        <v>Scopoli, 1777</v>
      </c>
      <c r="M271" s="79" t="str">
        <f>Species_List_Final_19Jan2022!D271</f>
        <v>Animalia</v>
      </c>
      <c r="N271" s="79" t="str">
        <f>Species_List_Final_19Jan2022!E271</f>
        <v>Chordata</v>
      </c>
      <c r="O271" s="79" t="str">
        <f>Species_List_Final_19Jan2022!F271</f>
        <v>Actinopteri</v>
      </c>
      <c r="P271" s="79" t="str">
        <f>Species_List_Final_19Jan2022!G271</f>
        <v>Scorpaeniformes</v>
      </c>
      <c r="Q271" s="79" t="str">
        <f>Species_List_Final_19Jan2022!H271</f>
        <v>Liparidae</v>
      </c>
      <c r="R271" s="79" t="str">
        <f>Species_List_Final_19Jan2022!I271</f>
        <v>Liparis</v>
      </c>
      <c r="S271" s="79" t="str">
        <f>Species_List_Final_19Jan2022!J271</f>
        <v>Genus</v>
      </c>
      <c r="T271" s="79" t="str">
        <f>Species_List_Final_19Jan2022!K271</f>
        <v>NA</v>
      </c>
    </row>
    <row r="272" spans="1:20" x14ac:dyDescent="0.25">
      <c r="A272" s="77" t="s">
        <v>435</v>
      </c>
      <c r="B272" s="77" t="s">
        <v>433</v>
      </c>
      <c r="C272" s="77">
        <v>4.0999999999999996</v>
      </c>
      <c r="D272" s="77">
        <v>0.15</v>
      </c>
      <c r="E272" s="78" t="str">
        <f>VLOOKUP(B272,MSS_Species_List2021_updating!$B$2:$B$556,1,FALSE)</f>
        <v>Coryphaenoides rupestris</v>
      </c>
      <c r="G272" s="86" t="e">
        <f t="shared" si="12"/>
        <v>#N/A</v>
      </c>
      <c r="H272" s="86" t="e">
        <f t="shared" si="13"/>
        <v>#N/A</v>
      </c>
      <c r="I272" s="86" t="e">
        <f t="shared" si="14"/>
        <v>#N/A</v>
      </c>
      <c r="J272" s="79">
        <f>Species_List_Final_19Jan2022!A272</f>
        <v>293624</v>
      </c>
      <c r="K272" s="79" t="str">
        <f>Species_List_Final_19Jan2022!B272</f>
        <v>Liparis liparis liparis</v>
      </c>
      <c r="L272" s="79" t="str">
        <f>Species_List_Final_19Jan2022!C272</f>
        <v>(Linnaeus, 1766)</v>
      </c>
      <c r="M272" s="79" t="str">
        <f>Species_List_Final_19Jan2022!D272</f>
        <v>Animalia</v>
      </c>
      <c r="N272" s="79" t="str">
        <f>Species_List_Final_19Jan2022!E272</f>
        <v>Chordata</v>
      </c>
      <c r="O272" s="79" t="str">
        <f>Species_List_Final_19Jan2022!F272</f>
        <v>Actinopteri</v>
      </c>
      <c r="P272" s="79" t="str">
        <f>Species_List_Final_19Jan2022!G272</f>
        <v>Scorpaeniformes</v>
      </c>
      <c r="Q272" s="79" t="str">
        <f>Species_List_Final_19Jan2022!H272</f>
        <v>Liparidae</v>
      </c>
      <c r="R272" s="79" t="str">
        <f>Species_List_Final_19Jan2022!I272</f>
        <v>Liparis</v>
      </c>
      <c r="S272" s="79" t="str">
        <f>Species_List_Final_19Jan2022!J272</f>
        <v>Species</v>
      </c>
      <c r="T272" s="79" t="str">
        <f>Species_List_Final_19Jan2022!K272</f>
        <v>Striped seasnail</v>
      </c>
    </row>
    <row r="273" spans="1:20" x14ac:dyDescent="0.25">
      <c r="A273" s="77" t="s">
        <v>3225</v>
      </c>
      <c r="B273" s="77" t="s">
        <v>2917</v>
      </c>
      <c r="C273" s="77">
        <v>2.9</v>
      </c>
      <c r="D273" s="77">
        <v>0.09</v>
      </c>
      <c r="E273" s="78" t="e">
        <f>VLOOKUP(B273,MSS_Species_List2021_updating!$B$2:$B$556,1,FALSE)</f>
        <v>#N/A</v>
      </c>
      <c r="G273" s="86" t="e">
        <f t="shared" si="12"/>
        <v>#N/A</v>
      </c>
      <c r="H273" s="86" t="e">
        <f t="shared" si="13"/>
        <v>#N/A</v>
      </c>
      <c r="I273" s="86" t="e">
        <f t="shared" si="14"/>
        <v>#N/A</v>
      </c>
      <c r="J273" s="79">
        <f>Species_List_Final_19Jan2022!A273</f>
        <v>127220</v>
      </c>
      <c r="K273" s="79" t="str">
        <f>Species_List_Final_19Jan2022!B273</f>
        <v>Liparis montagui</v>
      </c>
      <c r="L273" s="79" t="str">
        <f>Species_List_Final_19Jan2022!C273</f>
        <v>(Donovan, 1804)</v>
      </c>
      <c r="M273" s="79" t="str">
        <f>Species_List_Final_19Jan2022!D273</f>
        <v>Animalia</v>
      </c>
      <c r="N273" s="79" t="str">
        <f>Species_List_Final_19Jan2022!E273</f>
        <v>Chordata</v>
      </c>
      <c r="O273" s="79" t="str">
        <f>Species_List_Final_19Jan2022!F273</f>
        <v>Actinopteri</v>
      </c>
      <c r="P273" s="79" t="str">
        <f>Species_List_Final_19Jan2022!G273</f>
        <v>Scorpaeniformes</v>
      </c>
      <c r="Q273" s="79" t="str">
        <f>Species_List_Final_19Jan2022!H273</f>
        <v>Liparidae</v>
      </c>
      <c r="R273" s="79" t="str">
        <f>Species_List_Final_19Jan2022!I273</f>
        <v>Liparis</v>
      </c>
      <c r="S273" s="79" t="str">
        <f>Species_List_Final_19Jan2022!J273</f>
        <v>Species</v>
      </c>
      <c r="T273" s="79" t="str">
        <f>Species_List_Final_19Jan2022!K273</f>
        <v>Montagu's seasnail</v>
      </c>
    </row>
    <row r="274" spans="1:20" x14ac:dyDescent="0.25">
      <c r="A274" s="77" t="s">
        <v>2916</v>
      </c>
      <c r="B274" s="77" t="s">
        <v>2916</v>
      </c>
      <c r="C274" s="77">
        <v>2.95</v>
      </c>
      <c r="D274" s="77">
        <v>0.09</v>
      </c>
      <c r="E274" s="78" t="e">
        <f>VLOOKUP(B274,MSS_Species_List2021_updating!$B$2:$B$556,1,FALSE)</f>
        <v>#N/A</v>
      </c>
      <c r="G274" s="86" t="str">
        <f t="shared" si="12"/>
        <v>Lithognathus mormyrus</v>
      </c>
      <c r="H274" s="86" t="str">
        <f t="shared" si="13"/>
        <v>Lithognathus</v>
      </c>
      <c r="I274" s="86" t="str">
        <f t="shared" si="14"/>
        <v>Lithognathus mormyrus</v>
      </c>
      <c r="J274" s="79">
        <f>Species_List_Final_19Jan2022!A274</f>
        <v>127055</v>
      </c>
      <c r="K274" s="79" t="str">
        <f>Species_List_Final_19Jan2022!B274</f>
        <v>Lithognathus mormyrus</v>
      </c>
      <c r="L274" s="79" t="str">
        <f>Species_List_Final_19Jan2022!C274</f>
        <v>(Linnaeus, 1758)</v>
      </c>
      <c r="M274" s="79" t="str">
        <f>Species_List_Final_19Jan2022!D274</f>
        <v>Animalia</v>
      </c>
      <c r="N274" s="79" t="str">
        <f>Species_List_Final_19Jan2022!E274</f>
        <v>Chordata</v>
      </c>
      <c r="O274" s="79" t="str">
        <f>Species_List_Final_19Jan2022!F274</f>
        <v>Actinopteri</v>
      </c>
      <c r="P274" s="79" t="str">
        <f>Species_List_Final_19Jan2022!G274</f>
        <v>Perciformes</v>
      </c>
      <c r="Q274" s="79" t="str">
        <f>Species_List_Final_19Jan2022!H274</f>
        <v>Sparidae</v>
      </c>
      <c r="R274" s="79" t="str">
        <f>Species_List_Final_19Jan2022!I274</f>
        <v>Lithognathus</v>
      </c>
      <c r="S274" s="79" t="str">
        <f>Species_List_Final_19Jan2022!J274</f>
        <v>Species</v>
      </c>
      <c r="T274" s="79" t="str">
        <f>Species_List_Final_19Jan2022!K274</f>
        <v>Striped seabream</v>
      </c>
    </row>
    <row r="275" spans="1:20" x14ac:dyDescent="0.25">
      <c r="A275" s="77" t="s">
        <v>3226</v>
      </c>
      <c r="B275" s="77" t="s">
        <v>2915</v>
      </c>
      <c r="C275" s="77">
        <v>2</v>
      </c>
      <c r="D275" s="77">
        <v>0.01</v>
      </c>
      <c r="E275" s="78" t="e">
        <f>VLOOKUP(B275,MSS_Species_List2021_updating!$B$2:$B$556,1,FALSE)</f>
        <v>#N/A</v>
      </c>
      <c r="G275" s="86" t="str">
        <f t="shared" si="12"/>
        <v>Liza aurata</v>
      </c>
      <c r="H275" s="86" t="str">
        <f t="shared" si="13"/>
        <v>Liza</v>
      </c>
      <c r="I275" s="86" t="str">
        <f t="shared" si="14"/>
        <v>Liza aurata</v>
      </c>
      <c r="J275" s="79">
        <f>Species_List_Final_19Jan2022!A275</f>
        <v>126978</v>
      </c>
      <c r="K275" s="79" t="str">
        <f>Species_List_Final_19Jan2022!B275</f>
        <v>Liza aurata</v>
      </c>
      <c r="L275" s="79" t="str">
        <f>Species_List_Final_19Jan2022!C275</f>
        <v>(Risso, 1810)</v>
      </c>
      <c r="M275" s="79" t="str">
        <f>Species_List_Final_19Jan2022!D275</f>
        <v>Animalia</v>
      </c>
      <c r="N275" s="79" t="str">
        <f>Species_List_Final_19Jan2022!E275</f>
        <v>Chordata</v>
      </c>
      <c r="O275" s="79" t="str">
        <f>Species_List_Final_19Jan2022!F275</f>
        <v>Actinopteri</v>
      </c>
      <c r="P275" s="79" t="str">
        <f>Species_List_Final_19Jan2022!G275</f>
        <v>Perciformes</v>
      </c>
      <c r="Q275" s="79" t="str">
        <f>Species_List_Final_19Jan2022!H275</f>
        <v>Mugilidae</v>
      </c>
      <c r="R275" s="79" t="str">
        <f>Species_List_Final_19Jan2022!I275</f>
        <v>Liza</v>
      </c>
      <c r="S275" s="79" t="str">
        <f>Species_List_Final_19Jan2022!J275</f>
        <v>Species</v>
      </c>
      <c r="T275" s="79" t="str">
        <f>Species_List_Final_19Jan2022!K275</f>
        <v>Golden grey mullet</v>
      </c>
    </row>
    <row r="276" spans="1:20" x14ac:dyDescent="0.25">
      <c r="A276" s="77" t="s">
        <v>3226</v>
      </c>
      <c r="B276" s="77" t="s">
        <v>2914</v>
      </c>
      <c r="C276" s="77">
        <v>2</v>
      </c>
      <c r="D276" s="77">
        <v>0.35</v>
      </c>
      <c r="E276" s="78" t="e">
        <f>VLOOKUP(B276,MSS_Species_List2021_updating!$B$2:$B$556,1,FALSE)</f>
        <v>#N/A</v>
      </c>
      <c r="G276" s="86" t="str">
        <f t="shared" si="12"/>
        <v>Liza ramada</v>
      </c>
      <c r="H276" s="86" t="str">
        <f t="shared" si="13"/>
        <v>Liza</v>
      </c>
      <c r="I276" s="86" t="str">
        <f t="shared" si="14"/>
        <v>Liza ramada</v>
      </c>
      <c r="J276" s="79">
        <f>Species_List_Final_19Jan2022!A276</f>
        <v>126980</v>
      </c>
      <c r="K276" s="79" t="str">
        <f>Species_List_Final_19Jan2022!B276</f>
        <v>Liza ramada</v>
      </c>
      <c r="L276" s="79" t="str">
        <f>Species_List_Final_19Jan2022!C276</f>
        <v>(Risso, 1827)</v>
      </c>
      <c r="M276" s="79" t="str">
        <f>Species_List_Final_19Jan2022!D276</f>
        <v>Animalia</v>
      </c>
      <c r="N276" s="79" t="str">
        <f>Species_List_Final_19Jan2022!E276</f>
        <v>Chordata</v>
      </c>
      <c r="O276" s="79" t="str">
        <f>Species_List_Final_19Jan2022!F276</f>
        <v>Actinopteri</v>
      </c>
      <c r="P276" s="79" t="str">
        <f>Species_List_Final_19Jan2022!G276</f>
        <v>Perciformes</v>
      </c>
      <c r="Q276" s="79" t="str">
        <f>Species_List_Final_19Jan2022!H276</f>
        <v>Mugilidae</v>
      </c>
      <c r="R276" s="79" t="str">
        <f>Species_List_Final_19Jan2022!I276</f>
        <v>Liza</v>
      </c>
      <c r="S276" s="79" t="str">
        <f>Species_List_Final_19Jan2022!J276</f>
        <v>Species</v>
      </c>
      <c r="T276" s="79" t="str">
        <f>Species_List_Final_19Jan2022!K276</f>
        <v>Thinlip grey mullet</v>
      </c>
    </row>
    <row r="277" spans="1:20" x14ac:dyDescent="0.25">
      <c r="A277" s="77" t="s">
        <v>3226</v>
      </c>
      <c r="B277" s="77" t="s">
        <v>2913</v>
      </c>
      <c r="C277" s="77">
        <v>2</v>
      </c>
      <c r="D277" s="77">
        <v>0.35</v>
      </c>
      <c r="E277" s="78" t="e">
        <f>VLOOKUP(B277,MSS_Species_List2021_updating!$B$2:$B$556,1,FALSE)</f>
        <v>#N/A</v>
      </c>
      <c r="G277" s="86" t="e">
        <f t="shared" si="12"/>
        <v>#N/A</v>
      </c>
      <c r="H277" s="86" t="e">
        <f t="shared" si="13"/>
        <v>#N/A</v>
      </c>
      <c r="I277" s="86" t="e">
        <f t="shared" si="14"/>
        <v>#N/A</v>
      </c>
      <c r="J277" s="79">
        <f>Species_List_Final_19Jan2022!A277</f>
        <v>158899</v>
      </c>
      <c r="K277" s="79" t="str">
        <f>Species_List_Final_19Jan2022!B277</f>
        <v>Lobianchia</v>
      </c>
      <c r="L277" s="79" t="str">
        <f>Species_List_Final_19Jan2022!C277</f>
        <v>Gatti, 1904</v>
      </c>
      <c r="M277" s="79" t="str">
        <f>Species_List_Final_19Jan2022!D277</f>
        <v>Animalia</v>
      </c>
      <c r="N277" s="79" t="str">
        <f>Species_List_Final_19Jan2022!E277</f>
        <v>Chordata</v>
      </c>
      <c r="O277" s="79" t="str">
        <f>Species_List_Final_19Jan2022!F277</f>
        <v>Actinopteri</v>
      </c>
      <c r="P277" s="79" t="str">
        <f>Species_List_Final_19Jan2022!G277</f>
        <v>Myctophiformes</v>
      </c>
      <c r="Q277" s="79" t="str">
        <f>Species_List_Final_19Jan2022!H277</f>
        <v>Myctophidae</v>
      </c>
      <c r="R277" s="79" t="str">
        <f>Species_List_Final_19Jan2022!I277</f>
        <v>Lobianchia</v>
      </c>
      <c r="S277" s="79" t="str">
        <f>Species_List_Final_19Jan2022!J277</f>
        <v>Genus</v>
      </c>
      <c r="T277" s="79" t="str">
        <f>Species_List_Final_19Jan2022!K277</f>
        <v>NA</v>
      </c>
    </row>
    <row r="278" spans="1:20" x14ac:dyDescent="0.25">
      <c r="A278" s="77" t="s">
        <v>3226</v>
      </c>
      <c r="B278" s="77" t="s">
        <v>2912</v>
      </c>
      <c r="C278" s="77">
        <v>2</v>
      </c>
      <c r="D278" s="77">
        <v>0.35</v>
      </c>
      <c r="E278" s="78" t="e">
        <f>VLOOKUP(B278,MSS_Species_List2021_updating!$B$2:$B$556,1,FALSE)</f>
        <v>#N/A</v>
      </c>
      <c r="G278" s="86" t="e">
        <f t="shared" si="12"/>
        <v>#N/A</v>
      </c>
      <c r="H278" s="86" t="e">
        <f t="shared" si="13"/>
        <v>#N/A</v>
      </c>
      <c r="I278" s="86" t="e">
        <f t="shared" si="14"/>
        <v>#N/A</v>
      </c>
      <c r="J278" s="79">
        <f>Species_List_Final_19Jan2022!A278</f>
        <v>158900</v>
      </c>
      <c r="K278" s="79" t="str">
        <f>Species_List_Final_19Jan2022!B278</f>
        <v>Lobianchia dofleini</v>
      </c>
      <c r="L278" s="79" t="str">
        <f>Species_List_Final_19Jan2022!C278</f>
        <v>(Zugmayer, 1911)</v>
      </c>
      <c r="M278" s="79" t="str">
        <f>Species_List_Final_19Jan2022!D278</f>
        <v>Animalia</v>
      </c>
      <c r="N278" s="79" t="str">
        <f>Species_List_Final_19Jan2022!E278</f>
        <v>Chordata</v>
      </c>
      <c r="O278" s="79" t="str">
        <f>Species_List_Final_19Jan2022!F278</f>
        <v>Actinopteri</v>
      </c>
      <c r="P278" s="79" t="str">
        <f>Species_List_Final_19Jan2022!G278</f>
        <v>Myctophiformes</v>
      </c>
      <c r="Q278" s="79" t="str">
        <f>Species_List_Final_19Jan2022!H278</f>
        <v>Myctophidae</v>
      </c>
      <c r="R278" s="79" t="str">
        <f>Species_List_Final_19Jan2022!I278</f>
        <v>Lobianchia</v>
      </c>
      <c r="S278" s="79" t="str">
        <f>Species_List_Final_19Jan2022!J278</f>
        <v>Species</v>
      </c>
      <c r="T278" s="79" t="str">
        <f>Species_List_Final_19Jan2022!K278</f>
        <v>Dofleini's lantern fish</v>
      </c>
    </row>
    <row r="279" spans="1:20" x14ac:dyDescent="0.25">
      <c r="A279" s="77" t="s">
        <v>3227</v>
      </c>
      <c r="B279" s="77" t="s">
        <v>2911</v>
      </c>
      <c r="C279" s="77">
        <v>2</v>
      </c>
      <c r="D279" s="77">
        <v>0.35</v>
      </c>
      <c r="E279" s="78" t="e">
        <f>VLOOKUP(B279,MSS_Species_List2021_updating!$B$2:$B$556,1,FALSE)</f>
        <v>#N/A</v>
      </c>
      <c r="G279" s="86" t="e">
        <f t="shared" si="12"/>
        <v>#N/A</v>
      </c>
      <c r="H279" s="86" t="e">
        <f t="shared" si="13"/>
        <v>#N/A</v>
      </c>
      <c r="I279" s="86" t="e">
        <f t="shared" si="14"/>
        <v>#N/A</v>
      </c>
      <c r="J279" s="79">
        <f>Species_List_Final_19Jan2022!A279</f>
        <v>158901</v>
      </c>
      <c r="K279" s="79" t="str">
        <f>Species_List_Final_19Jan2022!B279</f>
        <v>Lobianchia gemellarii</v>
      </c>
      <c r="L279" s="79" t="str">
        <f>Species_List_Final_19Jan2022!C279</f>
        <v>(Cocco, 1838)</v>
      </c>
      <c r="M279" s="79" t="str">
        <f>Species_List_Final_19Jan2022!D279</f>
        <v>Animalia</v>
      </c>
      <c r="N279" s="79" t="str">
        <f>Species_List_Final_19Jan2022!E279</f>
        <v>Chordata</v>
      </c>
      <c r="O279" s="79" t="str">
        <f>Species_List_Final_19Jan2022!F279</f>
        <v>Actinopteri</v>
      </c>
      <c r="P279" s="79" t="str">
        <f>Species_List_Final_19Jan2022!G279</f>
        <v>Myctophiformes</v>
      </c>
      <c r="Q279" s="79" t="str">
        <f>Species_List_Final_19Jan2022!H279</f>
        <v>Myctophidae</v>
      </c>
      <c r="R279" s="79" t="str">
        <f>Species_List_Final_19Jan2022!I279</f>
        <v>Lobianchia</v>
      </c>
      <c r="S279" s="79" t="str">
        <f>Species_List_Final_19Jan2022!J279</f>
        <v>Species</v>
      </c>
      <c r="T279" s="79" t="str">
        <f>Species_List_Final_19Jan2022!K279</f>
        <v>Cocco's lantern fish</v>
      </c>
    </row>
    <row r="280" spans="1:20" x14ac:dyDescent="0.25">
      <c r="A280" s="77" t="s">
        <v>2910</v>
      </c>
      <c r="B280" s="77" t="s">
        <v>2910</v>
      </c>
      <c r="C280" s="77">
        <v>2.4</v>
      </c>
      <c r="D280" s="77">
        <v>0.35</v>
      </c>
      <c r="E280" s="78" t="e">
        <f>VLOOKUP(B280,MSS_Species_List2021_updating!$B$2:$B$556,1,FALSE)</f>
        <v>#N/A</v>
      </c>
      <c r="G280" s="86" t="str">
        <f t="shared" si="12"/>
        <v>Lophiidae</v>
      </c>
      <c r="H280" s="86" t="e">
        <f t="shared" si="13"/>
        <v>#N/A</v>
      </c>
      <c r="I280" s="86" t="str">
        <f t="shared" si="14"/>
        <v>Lophiidae</v>
      </c>
      <c r="J280" s="79">
        <f>Species_List_Final_19Jan2022!A280</f>
        <v>125493</v>
      </c>
      <c r="K280" s="79" t="str">
        <f>Species_List_Final_19Jan2022!B280</f>
        <v>Lophiidae</v>
      </c>
      <c r="L280" s="79" t="str">
        <f>Species_List_Final_19Jan2022!C280</f>
        <v>Rafinesque, 1810</v>
      </c>
      <c r="M280" s="79" t="str">
        <f>Species_List_Final_19Jan2022!D280</f>
        <v>Animalia</v>
      </c>
      <c r="N280" s="79" t="str">
        <f>Species_List_Final_19Jan2022!E280</f>
        <v>Chordata</v>
      </c>
      <c r="O280" s="79" t="str">
        <f>Species_List_Final_19Jan2022!F280</f>
        <v>Actinopteri</v>
      </c>
      <c r="P280" s="79" t="str">
        <f>Species_List_Final_19Jan2022!G280</f>
        <v>Lophiiformes</v>
      </c>
      <c r="Q280" s="79" t="str">
        <f>Species_List_Final_19Jan2022!H280</f>
        <v>Lophiidae</v>
      </c>
      <c r="R280" s="79">
        <f>Species_List_Final_19Jan2022!I280</f>
        <v>0</v>
      </c>
      <c r="S280" s="79" t="str">
        <f>Species_List_Final_19Jan2022!J280</f>
        <v>Family</v>
      </c>
      <c r="T280" s="79" t="str">
        <f>Species_List_Final_19Jan2022!K280</f>
        <v>NA</v>
      </c>
    </row>
    <row r="281" spans="1:20" x14ac:dyDescent="0.25">
      <c r="A281" s="77" t="s">
        <v>2909</v>
      </c>
      <c r="B281" s="77" t="s">
        <v>2909</v>
      </c>
      <c r="C281" s="77">
        <v>2.5</v>
      </c>
      <c r="D281" s="77">
        <v>0.35</v>
      </c>
      <c r="E281" s="78" t="e">
        <f>VLOOKUP(B281,MSS_Species_List2021_updating!$B$2:$B$556,1,FALSE)</f>
        <v>#N/A</v>
      </c>
      <c r="G281" s="86" t="str">
        <f t="shared" si="12"/>
        <v>Lophius</v>
      </c>
      <c r="H281" s="86" t="str">
        <f t="shared" si="13"/>
        <v>Lophius</v>
      </c>
      <c r="I281" s="86" t="e">
        <f t="shared" si="14"/>
        <v>#N/A</v>
      </c>
      <c r="J281" s="79">
        <f>Species_List_Final_19Jan2022!A281</f>
        <v>125802</v>
      </c>
      <c r="K281" s="79" t="str">
        <f>Species_List_Final_19Jan2022!B281</f>
        <v>Lophius</v>
      </c>
      <c r="L281" s="79" t="str">
        <f>Species_List_Final_19Jan2022!C281</f>
        <v>Linnaeus, 1758</v>
      </c>
      <c r="M281" s="79" t="str">
        <f>Species_List_Final_19Jan2022!D281</f>
        <v>Animalia</v>
      </c>
      <c r="N281" s="79" t="str">
        <f>Species_List_Final_19Jan2022!E281</f>
        <v>Chordata</v>
      </c>
      <c r="O281" s="79" t="str">
        <f>Species_List_Final_19Jan2022!F281</f>
        <v>Actinopteri</v>
      </c>
      <c r="P281" s="79" t="str">
        <f>Species_List_Final_19Jan2022!G281</f>
        <v>Lophiiformes</v>
      </c>
      <c r="Q281" s="79" t="str">
        <f>Species_List_Final_19Jan2022!H281</f>
        <v>Lophiidae</v>
      </c>
      <c r="R281" s="79" t="str">
        <f>Species_List_Final_19Jan2022!I281</f>
        <v>Lophius</v>
      </c>
      <c r="S281" s="79" t="str">
        <f>Species_List_Final_19Jan2022!J281</f>
        <v>Genus</v>
      </c>
      <c r="T281" s="79" t="str">
        <f>Species_List_Final_19Jan2022!K281</f>
        <v>NA</v>
      </c>
    </row>
    <row r="282" spans="1:20" x14ac:dyDescent="0.25">
      <c r="A282" s="77" t="s">
        <v>448</v>
      </c>
      <c r="B282" s="77" t="s">
        <v>446</v>
      </c>
      <c r="C282" s="77">
        <v>3.4</v>
      </c>
      <c r="D282" s="77">
        <v>0.45</v>
      </c>
      <c r="E282" s="78" t="str">
        <f>VLOOKUP(B282,MSS_Species_List2021_updating!$B$2:$B$556,1,FALSE)</f>
        <v>Crystallogobius linearis</v>
      </c>
      <c r="G282" s="86" t="str">
        <f t="shared" si="12"/>
        <v>Lophius budegassa</v>
      </c>
      <c r="H282" s="86" t="str">
        <f t="shared" si="13"/>
        <v>Lophius</v>
      </c>
      <c r="I282" s="86" t="str">
        <f t="shared" si="14"/>
        <v>Lophius budegassa</v>
      </c>
      <c r="J282" s="79">
        <f>Species_List_Final_19Jan2022!A282</f>
        <v>126554</v>
      </c>
      <c r="K282" s="79" t="str">
        <f>Species_List_Final_19Jan2022!B282</f>
        <v>Lophius budegassa</v>
      </c>
      <c r="L282" s="79" t="str">
        <f>Species_List_Final_19Jan2022!C282</f>
        <v>Spinola, 1807</v>
      </c>
      <c r="M282" s="79" t="str">
        <f>Species_List_Final_19Jan2022!D282</f>
        <v>Animalia</v>
      </c>
      <c r="N282" s="79" t="str">
        <f>Species_List_Final_19Jan2022!E282</f>
        <v>Chordata</v>
      </c>
      <c r="O282" s="79" t="str">
        <f>Species_List_Final_19Jan2022!F282</f>
        <v>Actinopteri</v>
      </c>
      <c r="P282" s="79" t="str">
        <f>Species_List_Final_19Jan2022!G282</f>
        <v>Lophiiformes</v>
      </c>
      <c r="Q282" s="79" t="str">
        <f>Species_List_Final_19Jan2022!H282</f>
        <v>Lophiidae</v>
      </c>
      <c r="R282" s="79" t="str">
        <f>Species_List_Final_19Jan2022!I282</f>
        <v>Lophius</v>
      </c>
      <c r="S282" s="79" t="str">
        <f>Species_List_Final_19Jan2022!J282</f>
        <v>Species</v>
      </c>
      <c r="T282" s="79" t="str">
        <f>Species_List_Final_19Jan2022!K282</f>
        <v>Black bellied angler</v>
      </c>
    </row>
    <row r="283" spans="1:20" x14ac:dyDescent="0.25">
      <c r="A283" s="77" t="s">
        <v>452</v>
      </c>
      <c r="B283" s="77" t="s">
        <v>451</v>
      </c>
      <c r="C283" s="77">
        <v>3.4</v>
      </c>
      <c r="D283" s="77">
        <v>0.5</v>
      </c>
      <c r="E283" s="78" t="str">
        <f>VLOOKUP(B283,MSS_Species_List2021_updating!$B$2:$B$556,1,FALSE)</f>
        <v>Ctenolabrus rupestris</v>
      </c>
      <c r="G283" s="86" t="str">
        <f t="shared" si="12"/>
        <v>Lophius piscatorius</v>
      </c>
      <c r="H283" s="86" t="str">
        <f t="shared" si="13"/>
        <v>Lophius</v>
      </c>
      <c r="I283" s="86" t="str">
        <f t="shared" si="14"/>
        <v>Lophius piscatorius</v>
      </c>
      <c r="J283" s="79">
        <f>Species_List_Final_19Jan2022!A283</f>
        <v>126555</v>
      </c>
      <c r="K283" s="79" t="str">
        <f>Species_List_Final_19Jan2022!B283</f>
        <v>Lophius piscatorius</v>
      </c>
      <c r="L283" s="79" t="str">
        <f>Species_List_Final_19Jan2022!C283</f>
        <v>Linnaeus, 1758</v>
      </c>
      <c r="M283" s="79" t="str">
        <f>Species_List_Final_19Jan2022!D283</f>
        <v>Animalia</v>
      </c>
      <c r="N283" s="79" t="str">
        <f>Species_List_Final_19Jan2022!E283</f>
        <v>Chordata</v>
      </c>
      <c r="O283" s="79" t="str">
        <f>Species_List_Final_19Jan2022!F283</f>
        <v>Actinopteri</v>
      </c>
      <c r="P283" s="79" t="str">
        <f>Species_List_Final_19Jan2022!G283</f>
        <v>Lophiiformes</v>
      </c>
      <c r="Q283" s="79" t="str">
        <f>Species_List_Final_19Jan2022!H283</f>
        <v>Lophiidae</v>
      </c>
      <c r="R283" s="79" t="str">
        <f>Species_List_Final_19Jan2022!I283</f>
        <v>Lophius</v>
      </c>
      <c r="S283" s="79" t="str">
        <f>Species_List_Final_19Jan2022!J283</f>
        <v>Species</v>
      </c>
      <c r="T283" s="79" t="str">
        <f>Species_List_Final_19Jan2022!K283</f>
        <v>Angler</v>
      </c>
    </row>
    <row r="284" spans="1:20" x14ac:dyDescent="0.25">
      <c r="A284" s="77" t="s">
        <v>2908</v>
      </c>
      <c r="B284" s="77" t="s">
        <v>2908</v>
      </c>
      <c r="C284" s="77">
        <v>2.5</v>
      </c>
      <c r="D284" s="77">
        <v>0.35</v>
      </c>
      <c r="E284" s="78" t="e">
        <f>VLOOKUP(B284,MSS_Species_List2021_updating!$B$2:$B$556,1,FALSE)</f>
        <v>#N/A</v>
      </c>
      <c r="G284" s="86" t="e">
        <f t="shared" si="12"/>
        <v>#N/A</v>
      </c>
      <c r="H284" s="86" t="e">
        <f t="shared" si="13"/>
        <v>#N/A</v>
      </c>
      <c r="I284" s="86" t="e">
        <f t="shared" si="14"/>
        <v>#N/A</v>
      </c>
      <c r="J284" s="79">
        <f>Species_List_Final_19Jan2022!A284</f>
        <v>126088</v>
      </c>
      <c r="K284" s="79" t="str">
        <f>Species_List_Final_19Jan2022!B284</f>
        <v>Lumpenus</v>
      </c>
      <c r="L284" s="79" t="str">
        <f>Species_List_Final_19Jan2022!C284</f>
        <v>Reinhardt, 1836</v>
      </c>
      <c r="M284" s="79" t="str">
        <f>Species_List_Final_19Jan2022!D284</f>
        <v>Animalia</v>
      </c>
      <c r="N284" s="79" t="str">
        <f>Species_List_Final_19Jan2022!E284</f>
        <v>Chordata</v>
      </c>
      <c r="O284" s="79" t="str">
        <f>Species_List_Final_19Jan2022!F284</f>
        <v>Actinopteri</v>
      </c>
      <c r="P284" s="79" t="str">
        <f>Species_List_Final_19Jan2022!G284</f>
        <v>Perciformes</v>
      </c>
      <c r="Q284" s="79" t="str">
        <f>Species_List_Final_19Jan2022!H284</f>
        <v>Stichaeidae</v>
      </c>
      <c r="R284" s="79" t="str">
        <f>Species_List_Final_19Jan2022!I284</f>
        <v>Lumpenus</v>
      </c>
      <c r="S284" s="79" t="str">
        <f>Species_List_Final_19Jan2022!J284</f>
        <v>Genus</v>
      </c>
      <c r="T284" s="79" t="str">
        <f>Species_List_Final_19Jan2022!K284</f>
        <v>NA</v>
      </c>
    </row>
    <row r="285" spans="1:20" x14ac:dyDescent="0.25">
      <c r="A285" s="77" t="s">
        <v>463</v>
      </c>
      <c r="B285" s="77" t="s">
        <v>2907</v>
      </c>
      <c r="C285" s="77">
        <v>3.6</v>
      </c>
      <c r="D285" s="77">
        <v>0.53</v>
      </c>
      <c r="E285" s="78" t="e">
        <f>VLOOKUP(B285,MSS_Species_List2021_updating!$B$2:$B$556,1,FALSE)</f>
        <v>#N/A</v>
      </c>
      <c r="G285" s="86" t="e">
        <f t="shared" si="12"/>
        <v>#N/A</v>
      </c>
      <c r="H285" s="86" t="e">
        <f t="shared" si="13"/>
        <v>#N/A</v>
      </c>
      <c r="I285" s="86" t="e">
        <f t="shared" si="14"/>
        <v>#N/A</v>
      </c>
      <c r="J285" s="79">
        <f>Species_List_Final_19Jan2022!A285</f>
        <v>154675</v>
      </c>
      <c r="K285" s="79" t="str">
        <f>Species_List_Final_19Jan2022!B285</f>
        <v>Lumpenus lampretaeformis</v>
      </c>
      <c r="L285" s="79" t="str">
        <f>Species_List_Final_19Jan2022!C285</f>
        <v>(Walbaum, 1792)</v>
      </c>
      <c r="M285" s="79" t="str">
        <f>Species_List_Final_19Jan2022!D285</f>
        <v>Animalia</v>
      </c>
      <c r="N285" s="79" t="str">
        <f>Species_List_Final_19Jan2022!E285</f>
        <v>Chordata</v>
      </c>
      <c r="O285" s="79" t="str">
        <f>Species_List_Final_19Jan2022!F285</f>
        <v>Actinopteri</v>
      </c>
      <c r="P285" s="79" t="str">
        <f>Species_List_Final_19Jan2022!G285</f>
        <v>Perciformes</v>
      </c>
      <c r="Q285" s="79" t="str">
        <f>Species_List_Final_19Jan2022!H285</f>
        <v>Stichaeidae</v>
      </c>
      <c r="R285" s="79" t="str">
        <f>Species_List_Final_19Jan2022!I285</f>
        <v>Lumpenus</v>
      </c>
      <c r="S285" s="79" t="str">
        <f>Species_List_Final_19Jan2022!J285</f>
        <v>Species</v>
      </c>
      <c r="T285" s="79" t="str">
        <f>Species_List_Final_19Jan2022!K285</f>
        <v>Snakeblenny</v>
      </c>
    </row>
    <row r="286" spans="1:20" x14ac:dyDescent="0.25">
      <c r="A286" s="77" t="s">
        <v>3228</v>
      </c>
      <c r="B286" s="77" t="s">
        <v>2906</v>
      </c>
      <c r="C286" s="77">
        <v>2.4</v>
      </c>
      <c r="D286" s="77">
        <v>0.35</v>
      </c>
      <c r="E286" s="78" t="e">
        <f>VLOOKUP(B286,MSS_Species_List2021_updating!$B$2:$B$556,1,FALSE)</f>
        <v>#N/A</v>
      </c>
      <c r="G286" s="86" t="e">
        <f t="shared" si="12"/>
        <v>#N/A</v>
      </c>
      <c r="H286" s="86" t="e">
        <f t="shared" si="13"/>
        <v>#N/A</v>
      </c>
      <c r="I286" s="86" t="e">
        <f t="shared" si="14"/>
        <v>#N/A</v>
      </c>
      <c r="J286" s="79">
        <f>Species_List_Final_19Jan2022!A286</f>
        <v>127101</v>
      </c>
      <c r="K286" s="79" t="str">
        <f>Species_List_Final_19Jan2022!B286</f>
        <v>Lycenchelys sarsii</v>
      </c>
      <c r="L286" s="79" t="str">
        <f>Species_List_Final_19Jan2022!C286</f>
        <v>(Collett, 1871)</v>
      </c>
      <c r="M286" s="79" t="str">
        <f>Species_List_Final_19Jan2022!D286</f>
        <v>Animalia</v>
      </c>
      <c r="N286" s="79" t="str">
        <f>Species_List_Final_19Jan2022!E286</f>
        <v>Chordata</v>
      </c>
      <c r="O286" s="79" t="str">
        <f>Species_List_Final_19Jan2022!F286</f>
        <v>Actinopteri</v>
      </c>
      <c r="P286" s="79" t="str">
        <f>Species_List_Final_19Jan2022!G286</f>
        <v>Perciformes</v>
      </c>
      <c r="Q286" s="79" t="str">
        <f>Species_List_Final_19Jan2022!H286</f>
        <v>Zoarcidae</v>
      </c>
      <c r="R286" s="79" t="str">
        <f>Species_List_Final_19Jan2022!I286</f>
        <v>Lycenchelys</v>
      </c>
      <c r="S286" s="79" t="str">
        <f>Species_List_Final_19Jan2022!J286</f>
        <v>Species</v>
      </c>
      <c r="T286" s="79" t="str">
        <f>Species_List_Final_19Jan2022!K286</f>
        <v>Sar's wolf eel</v>
      </c>
    </row>
    <row r="287" spans="1:20" x14ac:dyDescent="0.25">
      <c r="A287" s="77" t="s">
        <v>3228</v>
      </c>
      <c r="B287" s="77" t="s">
        <v>2905</v>
      </c>
      <c r="C287" s="77">
        <v>2.4</v>
      </c>
      <c r="D287" s="77">
        <v>0.35</v>
      </c>
      <c r="E287" s="78" t="e">
        <f>VLOOKUP(B287,MSS_Species_List2021_updating!$B$2:$B$556,1,FALSE)</f>
        <v>#N/A</v>
      </c>
      <c r="G287" s="86" t="e">
        <f t="shared" si="12"/>
        <v>#N/A</v>
      </c>
      <c r="H287" s="86" t="e">
        <f t="shared" si="13"/>
        <v>#N/A</v>
      </c>
      <c r="I287" s="86" t="e">
        <f t="shared" si="14"/>
        <v>#N/A</v>
      </c>
      <c r="J287" s="79">
        <f>Species_List_Final_19Jan2022!A287</f>
        <v>126104</v>
      </c>
      <c r="K287" s="79" t="str">
        <f>Species_List_Final_19Jan2022!B287</f>
        <v>Lycodes</v>
      </c>
      <c r="L287" s="79" t="str">
        <f>Species_List_Final_19Jan2022!C287</f>
        <v>Reinhardt, 1831</v>
      </c>
      <c r="M287" s="79" t="str">
        <f>Species_List_Final_19Jan2022!D287</f>
        <v>Animalia</v>
      </c>
      <c r="N287" s="79" t="str">
        <f>Species_List_Final_19Jan2022!E287</f>
        <v>Chordata</v>
      </c>
      <c r="O287" s="79" t="str">
        <f>Species_List_Final_19Jan2022!F287</f>
        <v>Actinopteri</v>
      </c>
      <c r="P287" s="79" t="str">
        <f>Species_List_Final_19Jan2022!G287</f>
        <v>Perciformes</v>
      </c>
      <c r="Q287" s="79" t="str">
        <f>Species_List_Final_19Jan2022!H287</f>
        <v>Zoarcidae</v>
      </c>
      <c r="R287" s="79" t="str">
        <f>Species_List_Final_19Jan2022!I287</f>
        <v>Lycodes</v>
      </c>
      <c r="S287" s="79" t="str">
        <f>Species_List_Final_19Jan2022!J287</f>
        <v>Genus</v>
      </c>
      <c r="T287" s="79" t="str">
        <f>Species_List_Final_19Jan2022!K287</f>
        <v>NA</v>
      </c>
    </row>
    <row r="288" spans="1:20" x14ac:dyDescent="0.25">
      <c r="A288" s="77" t="s">
        <v>3229</v>
      </c>
      <c r="B288" s="77" t="s">
        <v>2904</v>
      </c>
      <c r="C288" s="77">
        <v>3.8</v>
      </c>
      <c r="D288" s="77">
        <v>0.2</v>
      </c>
      <c r="E288" s="78" t="e">
        <f>VLOOKUP(B288,MSS_Species_List2021_updating!$B$2:$B$556,1,FALSE)</f>
        <v>#N/A</v>
      </c>
      <c r="G288" s="86" t="e">
        <f t="shared" si="12"/>
        <v>#N/A</v>
      </c>
      <c r="H288" s="86" t="e">
        <f t="shared" si="13"/>
        <v>#N/A</v>
      </c>
      <c r="I288" s="86" t="e">
        <f t="shared" si="14"/>
        <v>#N/A</v>
      </c>
      <c r="J288" s="79">
        <f>Species_List_Final_19Jan2022!A288</f>
        <v>274100</v>
      </c>
      <c r="K288" s="79" t="str">
        <f>Species_List_Final_19Jan2022!B288</f>
        <v>Lycodes gracilis</v>
      </c>
      <c r="L288" s="79" t="str">
        <f>Species_List_Final_19Jan2022!C288</f>
        <v>Sars, 1867</v>
      </c>
      <c r="M288" s="79" t="str">
        <f>Species_List_Final_19Jan2022!D288</f>
        <v>Animalia</v>
      </c>
      <c r="N288" s="79" t="str">
        <f>Species_List_Final_19Jan2022!E288</f>
        <v>Chordata</v>
      </c>
      <c r="O288" s="79" t="str">
        <f>Species_List_Final_19Jan2022!F288</f>
        <v>Actinopteri</v>
      </c>
      <c r="P288" s="79" t="str">
        <f>Species_List_Final_19Jan2022!G288</f>
        <v>Perciformes</v>
      </c>
      <c r="Q288" s="79" t="str">
        <f>Species_List_Final_19Jan2022!H288</f>
        <v>Zoarcidae</v>
      </c>
      <c r="R288" s="79" t="str">
        <f>Species_List_Final_19Jan2022!I288</f>
        <v>Lycodes</v>
      </c>
      <c r="S288" s="79" t="str">
        <f>Species_List_Final_19Jan2022!J288</f>
        <v>Species</v>
      </c>
      <c r="T288" s="79" t="str">
        <f>Species_List_Final_19Jan2022!K288</f>
        <v>Eelpout</v>
      </c>
    </row>
    <row r="289" spans="1:20" x14ac:dyDescent="0.25">
      <c r="A289" s="77" t="s">
        <v>3230</v>
      </c>
      <c r="B289" s="77" t="s">
        <v>2903</v>
      </c>
      <c r="C289" s="77">
        <v>3</v>
      </c>
      <c r="D289" s="77">
        <v>0.3</v>
      </c>
      <c r="E289" s="78" t="e">
        <f>VLOOKUP(B289,MSS_Species_List2021_updating!$B$2:$B$556,1,FALSE)</f>
        <v>#N/A</v>
      </c>
      <c r="G289" s="86" t="e">
        <f t="shared" si="12"/>
        <v>#N/A</v>
      </c>
      <c r="H289" s="86" t="e">
        <f t="shared" si="13"/>
        <v>#N/A</v>
      </c>
      <c r="I289" s="86" t="e">
        <f t="shared" si="14"/>
        <v>#N/A</v>
      </c>
      <c r="J289" s="79">
        <f>Species_List_Final_19Jan2022!A289</f>
        <v>127118</v>
      </c>
      <c r="K289" s="79" t="str">
        <f>Species_List_Final_19Jan2022!B289</f>
        <v>Lycodes vahlii</v>
      </c>
      <c r="L289" s="79" t="str">
        <f>Species_List_Final_19Jan2022!C289</f>
        <v>Reinhardt, 1831</v>
      </c>
      <c r="M289" s="79" t="str">
        <f>Species_List_Final_19Jan2022!D289</f>
        <v>Animalia</v>
      </c>
      <c r="N289" s="79" t="str">
        <f>Species_List_Final_19Jan2022!E289</f>
        <v>Chordata</v>
      </c>
      <c r="O289" s="79" t="str">
        <f>Species_List_Final_19Jan2022!F289</f>
        <v>Actinopteri</v>
      </c>
      <c r="P289" s="79" t="str">
        <f>Species_List_Final_19Jan2022!G289</f>
        <v>Perciformes</v>
      </c>
      <c r="Q289" s="79" t="str">
        <f>Species_List_Final_19Jan2022!H289</f>
        <v>Zoarcidae</v>
      </c>
      <c r="R289" s="79" t="str">
        <f>Species_List_Final_19Jan2022!I289</f>
        <v>Lycodes</v>
      </c>
      <c r="S289" s="79" t="str">
        <f>Species_List_Final_19Jan2022!J289</f>
        <v>Species</v>
      </c>
      <c r="T289" s="79" t="str">
        <f>Species_List_Final_19Jan2022!K289</f>
        <v>INCORRECT DISTRIBUTION</v>
      </c>
    </row>
    <row r="290" spans="1:20" x14ac:dyDescent="0.25">
      <c r="A290" s="77" t="s">
        <v>468</v>
      </c>
      <c r="B290" s="77" t="s">
        <v>465</v>
      </c>
      <c r="C290" s="77">
        <v>4</v>
      </c>
      <c r="D290" s="77">
        <v>0.66</v>
      </c>
      <c r="E290" s="78" t="str">
        <f>VLOOKUP(B290,MSS_Species_List2021_updating!$B$2:$B$556,1,FALSE)</f>
        <v>Cyttopsis rosea</v>
      </c>
      <c r="G290" s="86" t="e">
        <f t="shared" si="12"/>
        <v>#N/A</v>
      </c>
      <c r="H290" s="86" t="e">
        <f t="shared" si="13"/>
        <v>#N/A</v>
      </c>
      <c r="I290" s="86" t="e">
        <f t="shared" si="14"/>
        <v>#N/A</v>
      </c>
      <c r="J290" s="79">
        <f>Species_List_Final_19Jan2022!A290</f>
        <v>126356</v>
      </c>
      <c r="K290" s="79" t="str">
        <f>Species_List_Final_19Jan2022!B290</f>
        <v>Macroparalepis affinis</v>
      </c>
      <c r="L290" s="79" t="str">
        <f>Species_List_Final_19Jan2022!C290</f>
        <v>Ege, 1933</v>
      </c>
      <c r="M290" s="79" t="str">
        <f>Species_List_Final_19Jan2022!D290</f>
        <v>Animalia</v>
      </c>
      <c r="N290" s="79" t="str">
        <f>Species_List_Final_19Jan2022!E290</f>
        <v>Chordata</v>
      </c>
      <c r="O290" s="79" t="str">
        <f>Species_List_Final_19Jan2022!F290</f>
        <v>Actinopteri</v>
      </c>
      <c r="P290" s="79" t="str">
        <f>Species_List_Final_19Jan2022!G290</f>
        <v>Aulopiformes</v>
      </c>
      <c r="Q290" s="79" t="str">
        <f>Species_List_Final_19Jan2022!H290</f>
        <v>Paralepididae</v>
      </c>
      <c r="R290" s="79" t="str">
        <f>Species_List_Final_19Jan2022!I290</f>
        <v>Macroparalepis</v>
      </c>
      <c r="S290" s="79" t="str">
        <f>Species_List_Final_19Jan2022!J290</f>
        <v>Species</v>
      </c>
      <c r="T290" s="79" t="str">
        <f>Species_List_Final_19Jan2022!K290</f>
        <v>Macroparalepis affine</v>
      </c>
    </row>
    <row r="291" spans="1:20" x14ac:dyDescent="0.25">
      <c r="A291" s="77" t="s">
        <v>472</v>
      </c>
      <c r="B291" s="77" t="s">
        <v>470</v>
      </c>
      <c r="C291" s="77">
        <v>4.2</v>
      </c>
      <c r="D291" s="77">
        <v>0.7</v>
      </c>
      <c r="E291" s="78" t="str">
        <f>VLOOKUP(B291,MSS_Species_List2021_updating!$B$2:$B$556,1,FALSE)</f>
        <v>Dalatias licha</v>
      </c>
      <c r="G291" s="86" t="str">
        <f t="shared" si="12"/>
        <v>Macroramphosus</v>
      </c>
      <c r="H291" s="86" t="str">
        <f t="shared" si="13"/>
        <v>Macroramphosus</v>
      </c>
      <c r="I291" s="86" t="e">
        <f t="shared" si="14"/>
        <v>#N/A</v>
      </c>
      <c r="J291" s="79">
        <f>Species_List_Final_19Jan2022!A291</f>
        <v>126222</v>
      </c>
      <c r="K291" s="79" t="str">
        <f>Species_List_Final_19Jan2022!B291</f>
        <v>Macroramphosus</v>
      </c>
      <c r="L291" s="79" t="str">
        <f>Species_List_Final_19Jan2022!C291</f>
        <v>Lacepède, 1803</v>
      </c>
      <c r="M291" s="79" t="str">
        <f>Species_List_Final_19Jan2022!D291</f>
        <v>Animalia</v>
      </c>
      <c r="N291" s="79" t="str">
        <f>Species_List_Final_19Jan2022!E291</f>
        <v>Chordata</v>
      </c>
      <c r="O291" s="79" t="str">
        <f>Species_List_Final_19Jan2022!F291</f>
        <v>Actinopteri</v>
      </c>
      <c r="P291" s="79" t="str">
        <f>Species_List_Final_19Jan2022!G291</f>
        <v>Syngnathiformes</v>
      </c>
      <c r="Q291" s="79" t="str">
        <f>Species_List_Final_19Jan2022!H291</f>
        <v>Centriscidae</v>
      </c>
      <c r="R291" s="79" t="str">
        <f>Species_List_Final_19Jan2022!I291</f>
        <v>Macroramphosus</v>
      </c>
      <c r="S291" s="79" t="str">
        <f>Species_List_Final_19Jan2022!J291</f>
        <v>Genus</v>
      </c>
      <c r="T291" s="79" t="str">
        <f>Species_List_Final_19Jan2022!K291</f>
        <v>NA</v>
      </c>
    </row>
    <row r="292" spans="1:20" x14ac:dyDescent="0.25">
      <c r="A292" s="77" t="s">
        <v>479</v>
      </c>
      <c r="B292" s="77" t="s">
        <v>479</v>
      </c>
      <c r="C292" s="77">
        <v>3.87</v>
      </c>
      <c r="D292" s="77">
        <v>0.63</v>
      </c>
      <c r="E292" s="78" t="e">
        <f>VLOOKUP(B292,MSS_Species_List2021_updating!$B$2:$B$556,1,FALSE)</f>
        <v>#N/A</v>
      </c>
      <c r="G292" s="86" t="str">
        <f t="shared" si="12"/>
        <v>Macroramphosus scolopax</v>
      </c>
      <c r="H292" s="86" t="str">
        <f t="shared" si="13"/>
        <v>Macroramphosus</v>
      </c>
      <c r="I292" s="86" t="str">
        <f t="shared" si="14"/>
        <v>Macroramphosus scolopax</v>
      </c>
      <c r="J292" s="79">
        <f>Species_List_Final_19Jan2022!A292</f>
        <v>127378</v>
      </c>
      <c r="K292" s="79" t="str">
        <f>Species_List_Final_19Jan2022!B292</f>
        <v>Macroramphosus scolopax</v>
      </c>
      <c r="L292" s="79" t="str">
        <f>Species_List_Final_19Jan2022!C292</f>
        <v>(Linnaeus, 1758)</v>
      </c>
      <c r="M292" s="79" t="str">
        <f>Species_List_Final_19Jan2022!D292</f>
        <v>Animalia</v>
      </c>
      <c r="N292" s="79" t="str">
        <f>Species_List_Final_19Jan2022!E292</f>
        <v>Chordata</v>
      </c>
      <c r="O292" s="79" t="str">
        <f>Species_List_Final_19Jan2022!F292</f>
        <v>Actinopteri</v>
      </c>
      <c r="P292" s="79" t="str">
        <f>Species_List_Final_19Jan2022!G292</f>
        <v>Syngnathiformes</v>
      </c>
      <c r="Q292" s="79" t="str">
        <f>Species_List_Final_19Jan2022!H292</f>
        <v>Centriscidae</v>
      </c>
      <c r="R292" s="79" t="str">
        <f>Species_List_Final_19Jan2022!I292</f>
        <v>Macroramphosus</v>
      </c>
      <c r="S292" s="79" t="str">
        <f>Species_List_Final_19Jan2022!J292</f>
        <v>Species</v>
      </c>
      <c r="T292" s="79" t="str">
        <f>Species_List_Final_19Jan2022!K292</f>
        <v>Longspine snipefish</v>
      </c>
    </row>
    <row r="293" spans="1:20" x14ac:dyDescent="0.25">
      <c r="A293" s="77" t="s">
        <v>480</v>
      </c>
      <c r="B293" s="77" t="s">
        <v>478</v>
      </c>
      <c r="C293" s="77">
        <v>4.0999999999999996</v>
      </c>
      <c r="D293" s="77">
        <v>0.63</v>
      </c>
      <c r="E293" s="78" t="str">
        <f>VLOOKUP(B293,MSS_Species_List2021_updating!$B$2:$B$556,1,FALSE)</f>
        <v>Dasyatis pastinaca</v>
      </c>
      <c r="G293" s="86" t="e">
        <f t="shared" si="12"/>
        <v>#N/A</v>
      </c>
      <c r="H293" s="86" t="e">
        <f t="shared" si="13"/>
        <v>#N/A</v>
      </c>
      <c r="I293" s="86" t="e">
        <f t="shared" si="14"/>
        <v>#N/A</v>
      </c>
      <c r="J293" s="79">
        <f>Species_List_Final_19Jan2022!A293</f>
        <v>125471</v>
      </c>
      <c r="K293" s="79" t="str">
        <f>Species_List_Final_19Jan2022!B293</f>
        <v>Macrouridae</v>
      </c>
      <c r="L293" s="79" t="str">
        <f>Species_List_Final_19Jan2022!C293</f>
        <v>Bonaparte, 1831</v>
      </c>
      <c r="M293" s="79" t="str">
        <f>Species_List_Final_19Jan2022!D293</f>
        <v>Animalia</v>
      </c>
      <c r="N293" s="79" t="str">
        <f>Species_List_Final_19Jan2022!E293</f>
        <v>Chordata</v>
      </c>
      <c r="O293" s="79" t="str">
        <f>Species_List_Final_19Jan2022!F293</f>
        <v>Actinopteri</v>
      </c>
      <c r="P293" s="79" t="str">
        <f>Species_List_Final_19Jan2022!G293</f>
        <v>Gadiformes</v>
      </c>
      <c r="Q293" s="79" t="str">
        <f>Species_List_Final_19Jan2022!H293</f>
        <v>Macrouridae</v>
      </c>
      <c r="R293" s="79">
        <f>Species_List_Final_19Jan2022!I293</f>
        <v>0</v>
      </c>
      <c r="S293" s="79" t="str">
        <f>Species_List_Final_19Jan2022!J293</f>
        <v>Family</v>
      </c>
      <c r="T293" s="79" t="str">
        <f>Species_List_Final_19Jan2022!K293</f>
        <v>NA</v>
      </c>
    </row>
    <row r="294" spans="1:20" x14ac:dyDescent="0.25">
      <c r="A294" s="77" t="s">
        <v>480</v>
      </c>
      <c r="B294" s="77" t="s">
        <v>2902</v>
      </c>
      <c r="C294" s="77">
        <v>3.87</v>
      </c>
      <c r="D294" s="77">
        <v>0.63</v>
      </c>
      <c r="E294" s="78" t="e">
        <f>VLOOKUP(B294,MSS_Species_List2021_updating!$B$2:$B$556,1,FALSE)</f>
        <v>#N/A</v>
      </c>
      <c r="G294" s="86" t="str">
        <f t="shared" si="12"/>
        <v>Macrourus berglax</v>
      </c>
      <c r="H294" s="86" t="str">
        <f t="shared" si="13"/>
        <v>Macrourus</v>
      </c>
      <c r="I294" s="86" t="str">
        <f t="shared" si="14"/>
        <v>Macrourus berglax</v>
      </c>
      <c r="J294" s="79">
        <f>Species_List_Final_19Jan2022!A294</f>
        <v>126472</v>
      </c>
      <c r="K294" s="79" t="str">
        <f>Species_List_Final_19Jan2022!B294</f>
        <v>Macrourus berglax</v>
      </c>
      <c r="L294" s="79" t="str">
        <f>Species_List_Final_19Jan2022!C294</f>
        <v>Lacepède, 1801</v>
      </c>
      <c r="M294" s="79" t="str">
        <f>Species_List_Final_19Jan2022!D294</f>
        <v>Animalia</v>
      </c>
      <c r="N294" s="79" t="str">
        <f>Species_List_Final_19Jan2022!E294</f>
        <v>Chordata</v>
      </c>
      <c r="O294" s="79" t="str">
        <f>Species_List_Final_19Jan2022!F294</f>
        <v>Actinopteri</v>
      </c>
      <c r="P294" s="79" t="str">
        <f>Species_List_Final_19Jan2022!G294</f>
        <v>Gadiformes</v>
      </c>
      <c r="Q294" s="79" t="str">
        <f>Species_List_Final_19Jan2022!H294</f>
        <v>Macrouridae</v>
      </c>
      <c r="R294" s="79" t="str">
        <f>Species_List_Final_19Jan2022!I294</f>
        <v>Macrourus</v>
      </c>
      <c r="S294" s="79" t="str">
        <f>Species_List_Final_19Jan2022!J294</f>
        <v>Species</v>
      </c>
      <c r="T294" s="79" t="str">
        <f>Species_List_Final_19Jan2022!K294</f>
        <v>Rough-head grenadier</v>
      </c>
    </row>
    <row r="295" spans="1:20" x14ac:dyDescent="0.25">
      <c r="A295" s="77" t="s">
        <v>480</v>
      </c>
      <c r="B295" s="77" t="s">
        <v>2901</v>
      </c>
      <c r="C295" s="77">
        <v>4.4000000000000004</v>
      </c>
      <c r="D295" s="77">
        <v>0.54</v>
      </c>
      <c r="E295" s="78" t="e">
        <f>VLOOKUP(B295,MSS_Species_List2021_updating!$B$2:$B$556,1,FALSE)</f>
        <v>#N/A</v>
      </c>
      <c r="G295" s="86" t="e">
        <f t="shared" si="12"/>
        <v>#N/A</v>
      </c>
      <c r="H295" s="86" t="e">
        <f t="shared" si="13"/>
        <v>#N/A</v>
      </c>
      <c r="I295" s="86" t="e">
        <f t="shared" si="14"/>
        <v>#N/A</v>
      </c>
      <c r="J295" s="79">
        <f>Species_List_Final_19Jan2022!A295</f>
        <v>126359</v>
      </c>
      <c r="K295" s="79" t="str">
        <f>Species_List_Final_19Jan2022!B295</f>
        <v>Magnisudis atlantica</v>
      </c>
      <c r="L295" s="79" t="str">
        <f>Species_List_Final_19Jan2022!C295</f>
        <v>(Krøyer, 1868)</v>
      </c>
      <c r="M295" s="79" t="str">
        <f>Species_List_Final_19Jan2022!D295</f>
        <v>Animalia</v>
      </c>
      <c r="N295" s="79" t="str">
        <f>Species_List_Final_19Jan2022!E295</f>
        <v>Chordata</v>
      </c>
      <c r="O295" s="79" t="str">
        <f>Species_List_Final_19Jan2022!F295</f>
        <v>Actinopteri</v>
      </c>
      <c r="P295" s="79" t="str">
        <f>Species_List_Final_19Jan2022!G295</f>
        <v>Aulopiformes</v>
      </c>
      <c r="Q295" s="79" t="str">
        <f>Species_List_Final_19Jan2022!H295</f>
        <v>Paralepididae</v>
      </c>
      <c r="R295" s="79" t="str">
        <f>Species_List_Final_19Jan2022!I295</f>
        <v>Magnisudis</v>
      </c>
      <c r="S295" s="79" t="str">
        <f>Species_List_Final_19Jan2022!J295</f>
        <v>Species</v>
      </c>
      <c r="T295" s="79" t="str">
        <f>Species_List_Final_19Jan2022!K295</f>
        <v>Duckbill baracudina</v>
      </c>
    </row>
    <row r="296" spans="1:20" x14ac:dyDescent="0.25">
      <c r="A296" s="77" t="s">
        <v>483</v>
      </c>
      <c r="B296" s="77" t="s">
        <v>482</v>
      </c>
      <c r="C296" s="77">
        <v>4.42</v>
      </c>
      <c r="D296" s="77">
        <v>0.31</v>
      </c>
      <c r="E296" s="78" t="str">
        <f>VLOOKUP(B296,MSS_Species_List2021_updating!$B$2:$B$556,1,FALSE)</f>
        <v>Deania calcea</v>
      </c>
      <c r="G296" s="86" t="str">
        <f t="shared" si="12"/>
        <v>Malacocephalus laevis</v>
      </c>
      <c r="H296" s="86" t="str">
        <f t="shared" si="13"/>
        <v>Malacocephalus</v>
      </c>
      <c r="I296" s="86" t="str">
        <f t="shared" si="14"/>
        <v>Malacocephalus laevis</v>
      </c>
      <c r="J296" s="79">
        <f>Species_List_Final_19Jan2022!A296</f>
        <v>272392</v>
      </c>
      <c r="K296" s="79" t="str">
        <f>Species_List_Final_19Jan2022!B296</f>
        <v>Malacocephalus laevis</v>
      </c>
      <c r="L296" s="79" t="str">
        <f>Species_List_Final_19Jan2022!C296</f>
        <v>(Lowe, 1843)</v>
      </c>
      <c r="M296" s="79" t="str">
        <f>Species_List_Final_19Jan2022!D296</f>
        <v>Animalia</v>
      </c>
      <c r="N296" s="79" t="str">
        <f>Species_List_Final_19Jan2022!E296</f>
        <v>Chordata</v>
      </c>
      <c r="O296" s="79" t="str">
        <f>Species_List_Final_19Jan2022!F296</f>
        <v>Actinopteri</v>
      </c>
      <c r="P296" s="79" t="str">
        <f>Species_List_Final_19Jan2022!G296</f>
        <v>Gadiformes</v>
      </c>
      <c r="Q296" s="79" t="str">
        <f>Species_List_Final_19Jan2022!H296</f>
        <v>Macrouridae</v>
      </c>
      <c r="R296" s="79" t="str">
        <f>Species_List_Final_19Jan2022!I296</f>
        <v>Malacocephalus</v>
      </c>
      <c r="S296" s="79" t="str">
        <f>Species_List_Final_19Jan2022!J296</f>
        <v>Species</v>
      </c>
      <c r="T296" s="79" t="str">
        <f>Species_List_Final_19Jan2022!K296</f>
        <v>Softhead rat tail</v>
      </c>
    </row>
    <row r="297" spans="1:20" x14ac:dyDescent="0.25">
      <c r="A297" s="77" t="s">
        <v>483</v>
      </c>
      <c r="B297" s="77" t="s">
        <v>485</v>
      </c>
      <c r="C297" s="77">
        <v>4.4000000000000004</v>
      </c>
      <c r="D297" s="77">
        <v>0.4</v>
      </c>
      <c r="E297" s="78" t="str">
        <f>VLOOKUP(B297,MSS_Species_List2021_updating!$B$2:$B$556,1,FALSE)</f>
        <v>Deania profundorum</v>
      </c>
      <c r="G297" s="86" t="e">
        <f t="shared" si="12"/>
        <v>#N/A</v>
      </c>
      <c r="H297" s="86" t="e">
        <f t="shared" si="13"/>
        <v>#N/A</v>
      </c>
      <c r="I297" s="86" t="e">
        <f t="shared" si="14"/>
        <v>#N/A</v>
      </c>
      <c r="J297" s="79">
        <f>Species_List_Final_19Jan2022!A297</f>
        <v>127297</v>
      </c>
      <c r="K297" s="79" t="str">
        <f>Species_List_Final_19Jan2022!B297</f>
        <v>Margrethia obtusirostra</v>
      </c>
      <c r="L297" s="79" t="str">
        <f>Species_List_Final_19Jan2022!C297</f>
        <v>Jespersen &amp; Tåning, 1919</v>
      </c>
      <c r="M297" s="79" t="str">
        <f>Species_List_Final_19Jan2022!D297</f>
        <v>Animalia</v>
      </c>
      <c r="N297" s="79" t="str">
        <f>Species_List_Final_19Jan2022!E297</f>
        <v>Chordata</v>
      </c>
      <c r="O297" s="79" t="str">
        <f>Species_List_Final_19Jan2022!F297</f>
        <v>Actinopteri</v>
      </c>
      <c r="P297" s="79" t="str">
        <f>Species_List_Final_19Jan2022!G297</f>
        <v>Stomiiformes</v>
      </c>
      <c r="Q297" s="79" t="str">
        <f>Species_List_Final_19Jan2022!H297</f>
        <v>Gonostomatidae</v>
      </c>
      <c r="R297" s="79" t="str">
        <f>Species_List_Final_19Jan2022!I297</f>
        <v>Margrethia</v>
      </c>
      <c r="S297" s="79" t="str">
        <f>Species_List_Final_19Jan2022!J297</f>
        <v>Species</v>
      </c>
      <c r="T297" s="79" t="str">
        <f>Species_List_Final_19Jan2022!K297</f>
        <v>Bighead portholefish</v>
      </c>
    </row>
    <row r="298" spans="1:20" x14ac:dyDescent="0.25">
      <c r="A298" s="77" t="s">
        <v>483</v>
      </c>
      <c r="B298" s="77" t="s">
        <v>2900</v>
      </c>
      <c r="C298" s="77">
        <v>4.3499999999999996</v>
      </c>
      <c r="D298" s="77">
        <v>0.35</v>
      </c>
      <c r="E298" s="78" t="e">
        <f>VLOOKUP(B298,MSS_Species_List2021_updating!$B$2:$B$556,1,FALSE)</f>
        <v>#N/A</v>
      </c>
      <c r="G298" s="86" t="str">
        <f t="shared" si="12"/>
        <v>Maurolicus muelleri</v>
      </c>
      <c r="H298" s="86" t="str">
        <f t="shared" si="13"/>
        <v>Maurolicus</v>
      </c>
      <c r="I298" s="86" t="str">
        <f t="shared" si="14"/>
        <v>Maurolicus muelleri</v>
      </c>
      <c r="J298" s="79">
        <f>Species_List_Final_19Jan2022!A298</f>
        <v>127312</v>
      </c>
      <c r="K298" s="79" t="str">
        <f>Species_List_Final_19Jan2022!B298</f>
        <v>Maurolicus muelleri</v>
      </c>
      <c r="L298" s="79" t="str">
        <f>Species_List_Final_19Jan2022!C298</f>
        <v>(Gmelin, 1789)</v>
      </c>
      <c r="M298" s="79" t="str">
        <f>Species_List_Final_19Jan2022!D298</f>
        <v>Animalia</v>
      </c>
      <c r="N298" s="79" t="str">
        <f>Species_List_Final_19Jan2022!E298</f>
        <v>Chordata</v>
      </c>
      <c r="O298" s="79" t="str">
        <f>Species_List_Final_19Jan2022!F298</f>
        <v>Actinopteri</v>
      </c>
      <c r="P298" s="79" t="str">
        <f>Species_List_Final_19Jan2022!G298</f>
        <v>Stomiiformes</v>
      </c>
      <c r="Q298" s="79" t="str">
        <f>Species_List_Final_19Jan2022!H298</f>
        <v>Sternoptychidae</v>
      </c>
      <c r="R298" s="79" t="str">
        <f>Species_List_Final_19Jan2022!I298</f>
        <v>Maurolicus</v>
      </c>
      <c r="S298" s="79" t="str">
        <f>Species_List_Final_19Jan2022!J298</f>
        <v>Species</v>
      </c>
      <c r="T298" s="79" t="str">
        <f>Species_List_Final_19Jan2022!K298</f>
        <v>Pearlside</v>
      </c>
    </row>
    <row r="299" spans="1:20" x14ac:dyDescent="0.25">
      <c r="A299" s="77" t="s">
        <v>2899</v>
      </c>
      <c r="B299" s="77" t="s">
        <v>2899</v>
      </c>
      <c r="C299" s="77">
        <v>3.5</v>
      </c>
      <c r="D299" s="77">
        <v>0.35</v>
      </c>
      <c r="E299" s="78" t="e">
        <f>VLOOKUP(B299,MSS_Species_List2021_updating!$B$2:$B$556,1,FALSE)</f>
        <v>#N/A</v>
      </c>
      <c r="G299" s="86" t="str">
        <f t="shared" si="12"/>
        <v>Melanogrammus aeglefinus</v>
      </c>
      <c r="H299" s="86" t="str">
        <f t="shared" si="13"/>
        <v>Melanogrammus</v>
      </c>
      <c r="I299" s="86" t="str">
        <f t="shared" si="14"/>
        <v>Melanogrammus aeglefinus</v>
      </c>
      <c r="J299" s="79">
        <f>Species_List_Final_19Jan2022!A299</f>
        <v>126437</v>
      </c>
      <c r="K299" s="79" t="str">
        <f>Species_List_Final_19Jan2022!B299</f>
        <v>Melanogrammus aeglefinus</v>
      </c>
      <c r="L299" s="79" t="str">
        <f>Species_List_Final_19Jan2022!C299</f>
        <v>(Linnaeus, 1758)</v>
      </c>
      <c r="M299" s="79" t="str">
        <f>Species_List_Final_19Jan2022!D299</f>
        <v>Animalia</v>
      </c>
      <c r="N299" s="79" t="str">
        <f>Species_List_Final_19Jan2022!E299</f>
        <v>Chordata</v>
      </c>
      <c r="O299" s="79" t="str">
        <f>Species_List_Final_19Jan2022!F299</f>
        <v>Actinopteri</v>
      </c>
      <c r="P299" s="79" t="str">
        <f>Species_List_Final_19Jan2022!G299</f>
        <v>Gadiformes</v>
      </c>
      <c r="Q299" s="79" t="str">
        <f>Species_List_Final_19Jan2022!H299</f>
        <v>Gadidae</v>
      </c>
      <c r="R299" s="79" t="str">
        <f>Species_List_Final_19Jan2022!I299</f>
        <v>Melanogrammus</v>
      </c>
      <c r="S299" s="79" t="str">
        <f>Species_List_Final_19Jan2022!J299</f>
        <v>Species</v>
      </c>
      <c r="T299" s="79" t="str">
        <f>Species_List_Final_19Jan2022!K299</f>
        <v>Haddock</v>
      </c>
    </row>
    <row r="300" spans="1:20" x14ac:dyDescent="0.25">
      <c r="A300" s="77" t="s">
        <v>2898</v>
      </c>
      <c r="B300" s="77" t="s">
        <v>2898</v>
      </c>
      <c r="C300" s="77">
        <v>2.5</v>
      </c>
      <c r="D300" s="77">
        <v>0.35</v>
      </c>
      <c r="E300" s="78" t="e">
        <f>VLOOKUP(B300,MSS_Species_List2021_updating!$B$2:$B$556,1,FALSE)</f>
        <v>#N/A</v>
      </c>
      <c r="G300" s="86" t="e">
        <f t="shared" si="12"/>
        <v>#N/A</v>
      </c>
      <c r="H300" s="86" t="e">
        <f t="shared" si="13"/>
        <v>#N/A</v>
      </c>
      <c r="I300" s="86" t="e">
        <f t="shared" si="14"/>
        <v>#N/A</v>
      </c>
      <c r="J300" s="79">
        <f>Species_List_Final_19Jan2022!A300</f>
        <v>126483</v>
      </c>
      <c r="K300" s="79" t="str">
        <f>Species_List_Final_19Jan2022!B300</f>
        <v>Melanonus zugmayeri</v>
      </c>
      <c r="L300" s="79" t="str">
        <f>Species_List_Final_19Jan2022!C300</f>
        <v>Norman, 1930</v>
      </c>
      <c r="M300" s="79" t="str">
        <f>Species_List_Final_19Jan2022!D300</f>
        <v>Animalia</v>
      </c>
      <c r="N300" s="79" t="str">
        <f>Species_List_Final_19Jan2022!E300</f>
        <v>Chordata</v>
      </c>
      <c r="O300" s="79" t="str">
        <f>Species_List_Final_19Jan2022!F300</f>
        <v>Actinopteri</v>
      </c>
      <c r="P300" s="79" t="str">
        <f>Species_List_Final_19Jan2022!G300</f>
        <v>Gadiformes</v>
      </c>
      <c r="Q300" s="79" t="str">
        <f>Species_List_Final_19Jan2022!H300</f>
        <v>Melanonidae</v>
      </c>
      <c r="R300" s="79" t="str">
        <f>Species_List_Final_19Jan2022!I300</f>
        <v>Melanonus</v>
      </c>
      <c r="S300" s="79" t="str">
        <f>Species_List_Final_19Jan2022!J300</f>
        <v>Species</v>
      </c>
      <c r="T300" s="79" t="str">
        <f>Species_List_Final_19Jan2022!K300</f>
        <v>Arrowtail</v>
      </c>
    </row>
    <row r="301" spans="1:20" x14ac:dyDescent="0.25">
      <c r="A301" s="77" t="s">
        <v>3231</v>
      </c>
      <c r="B301" s="77" t="s">
        <v>2897</v>
      </c>
      <c r="C301" s="77">
        <v>4</v>
      </c>
      <c r="D301" s="77">
        <v>0.01</v>
      </c>
      <c r="E301" s="78" t="e">
        <f>VLOOKUP(B301,MSS_Species_List2021_updating!$B$2:$B$556,1,FALSE)</f>
        <v>#N/A</v>
      </c>
      <c r="G301" s="86" t="e">
        <f t="shared" si="12"/>
        <v>#N/A</v>
      </c>
      <c r="H301" s="86" t="e">
        <f t="shared" si="13"/>
        <v>#N/A</v>
      </c>
      <c r="I301" s="86" t="e">
        <f t="shared" si="14"/>
        <v>#N/A</v>
      </c>
      <c r="J301" s="79">
        <f>Species_List_Final_19Jan2022!A301</f>
        <v>127359</v>
      </c>
      <c r="K301" s="79" t="str">
        <f>Species_List_Final_19Jan2022!B301</f>
        <v>Melanostomias bartonbeani</v>
      </c>
      <c r="L301" s="79" t="str">
        <f>Species_List_Final_19Jan2022!C301</f>
        <v>Parr, 1927</v>
      </c>
      <c r="M301" s="79" t="str">
        <f>Species_List_Final_19Jan2022!D301</f>
        <v>Animalia</v>
      </c>
      <c r="N301" s="79" t="str">
        <f>Species_List_Final_19Jan2022!E301</f>
        <v>Chordata</v>
      </c>
      <c r="O301" s="79" t="str">
        <f>Species_List_Final_19Jan2022!F301</f>
        <v>Actinopteri</v>
      </c>
      <c r="P301" s="79" t="str">
        <f>Species_List_Final_19Jan2022!G301</f>
        <v>Stomiiformes</v>
      </c>
      <c r="Q301" s="79" t="str">
        <f>Species_List_Final_19Jan2022!H301</f>
        <v>Stomiidae</v>
      </c>
      <c r="R301" s="79" t="str">
        <f>Species_List_Final_19Jan2022!I301</f>
        <v>Melanostomias</v>
      </c>
      <c r="S301" s="79" t="str">
        <f>Species_List_Final_19Jan2022!J301</f>
        <v>Species</v>
      </c>
      <c r="T301" s="79" t="str">
        <f>Species_List_Final_19Jan2022!K301</f>
        <v>Scaleless black dragonfish</v>
      </c>
    </row>
    <row r="302" spans="1:20" x14ac:dyDescent="0.25">
      <c r="A302" s="77" t="s">
        <v>3232</v>
      </c>
      <c r="B302" s="77" t="s">
        <v>2896</v>
      </c>
      <c r="C302" s="77">
        <v>2.1</v>
      </c>
      <c r="D302" s="77">
        <v>0.35</v>
      </c>
      <c r="E302" s="78" t="e">
        <f>VLOOKUP(B302,MSS_Species_List2021_updating!$B$2:$B$556,1,FALSE)</f>
        <v>#N/A</v>
      </c>
      <c r="G302" s="86" t="str">
        <f t="shared" si="12"/>
        <v>Merlangius merlangus</v>
      </c>
      <c r="H302" s="86" t="str">
        <f t="shared" si="13"/>
        <v>Merlangius</v>
      </c>
      <c r="I302" s="86" t="str">
        <f t="shared" si="14"/>
        <v>Merlangius merlangus</v>
      </c>
      <c r="J302" s="79">
        <f>Species_List_Final_19Jan2022!A302</f>
        <v>126438</v>
      </c>
      <c r="K302" s="79" t="str">
        <f>Species_List_Final_19Jan2022!B302</f>
        <v>Merlangius merlangus</v>
      </c>
      <c r="L302" s="79" t="str">
        <f>Species_List_Final_19Jan2022!C302</f>
        <v>(Linnaeus, 1758)</v>
      </c>
      <c r="M302" s="79" t="str">
        <f>Species_List_Final_19Jan2022!D302</f>
        <v>Animalia</v>
      </c>
      <c r="N302" s="79" t="str">
        <f>Species_List_Final_19Jan2022!E302</f>
        <v>Chordata</v>
      </c>
      <c r="O302" s="79" t="str">
        <f>Species_List_Final_19Jan2022!F302</f>
        <v>Actinopteri</v>
      </c>
      <c r="P302" s="79" t="str">
        <f>Species_List_Final_19Jan2022!G302</f>
        <v>Gadiformes</v>
      </c>
      <c r="Q302" s="79" t="str">
        <f>Species_List_Final_19Jan2022!H302</f>
        <v>Gadidae</v>
      </c>
      <c r="R302" s="79" t="str">
        <f>Species_List_Final_19Jan2022!I302</f>
        <v>Merlangius</v>
      </c>
      <c r="S302" s="79" t="str">
        <f>Species_List_Final_19Jan2022!J302</f>
        <v>Species</v>
      </c>
      <c r="T302" s="79" t="str">
        <f>Species_List_Final_19Jan2022!K302</f>
        <v>Whiting</v>
      </c>
    </row>
    <row r="303" spans="1:20" x14ac:dyDescent="0.25">
      <c r="A303" s="77" t="s">
        <v>490</v>
      </c>
      <c r="B303" s="77" t="s">
        <v>488</v>
      </c>
      <c r="C303" s="77">
        <v>3.1</v>
      </c>
      <c r="D303" s="77">
        <v>0.2</v>
      </c>
      <c r="E303" s="78" t="str">
        <f>VLOOKUP(B303,MSS_Species_List2021_updating!$B$2:$B$556,1,FALSE)</f>
        <v>Deltentosteus quadrimaculatus</v>
      </c>
      <c r="G303" s="86" t="e">
        <f t="shared" si="12"/>
        <v>#N/A</v>
      </c>
      <c r="H303" s="86" t="e">
        <f t="shared" si="13"/>
        <v>#N/A</v>
      </c>
      <c r="I303" s="86" t="e">
        <f t="shared" si="14"/>
        <v>#N/A</v>
      </c>
      <c r="J303" s="79">
        <f>Species_List_Final_19Jan2022!A303</f>
        <v>125473</v>
      </c>
      <c r="K303" s="79" t="str">
        <f>Species_List_Final_19Jan2022!B303</f>
        <v>Merlucciidae</v>
      </c>
      <c r="L303" s="79" t="str">
        <f>Species_List_Final_19Jan2022!C303</f>
        <v>Rafinesque, 1815</v>
      </c>
      <c r="M303" s="79" t="str">
        <f>Species_List_Final_19Jan2022!D303</f>
        <v>Animalia</v>
      </c>
      <c r="N303" s="79" t="str">
        <f>Species_List_Final_19Jan2022!E303</f>
        <v>Chordata</v>
      </c>
      <c r="O303" s="79" t="str">
        <f>Species_List_Final_19Jan2022!F303</f>
        <v>Actinopteri</v>
      </c>
      <c r="P303" s="79" t="str">
        <f>Species_List_Final_19Jan2022!G303</f>
        <v>Gadiformes</v>
      </c>
      <c r="Q303" s="79" t="str">
        <f>Species_List_Final_19Jan2022!H303</f>
        <v>Merlucciidae</v>
      </c>
      <c r="R303" s="79">
        <f>Species_List_Final_19Jan2022!I303</f>
        <v>0</v>
      </c>
      <c r="S303" s="79" t="str">
        <f>Species_List_Final_19Jan2022!J303</f>
        <v>Family</v>
      </c>
      <c r="T303" s="79" t="str">
        <f>Species_List_Final_19Jan2022!K303</f>
        <v>NA</v>
      </c>
    </row>
    <row r="304" spans="1:20" x14ac:dyDescent="0.25">
      <c r="A304" s="77" t="s">
        <v>2895</v>
      </c>
      <c r="B304" s="77" t="s">
        <v>2895</v>
      </c>
      <c r="C304" s="77">
        <v>3.8</v>
      </c>
      <c r="D304" s="77">
        <v>0.59</v>
      </c>
      <c r="E304" s="78" t="e">
        <f>VLOOKUP(B304,MSS_Species_List2021_updating!$B$2:$B$556,1,FALSE)</f>
        <v>#N/A</v>
      </c>
      <c r="G304" s="86" t="str">
        <f t="shared" si="12"/>
        <v>Merluccius merluccius</v>
      </c>
      <c r="H304" s="86" t="str">
        <f t="shared" si="13"/>
        <v>Merluccius</v>
      </c>
      <c r="I304" s="86" t="str">
        <f t="shared" si="14"/>
        <v>Merluccius merluccius</v>
      </c>
      <c r="J304" s="79">
        <f>Species_List_Final_19Jan2022!A304</f>
        <v>126484</v>
      </c>
      <c r="K304" s="79" t="str">
        <f>Species_List_Final_19Jan2022!B304</f>
        <v>Merluccius merluccius</v>
      </c>
      <c r="L304" s="79" t="str">
        <f>Species_List_Final_19Jan2022!C304</f>
        <v>(Linnaeus, 1758)</v>
      </c>
      <c r="M304" s="79" t="str">
        <f>Species_List_Final_19Jan2022!D304</f>
        <v>Animalia</v>
      </c>
      <c r="N304" s="79" t="str">
        <f>Species_List_Final_19Jan2022!E304</f>
        <v>Chordata</v>
      </c>
      <c r="O304" s="79" t="str">
        <f>Species_List_Final_19Jan2022!F304</f>
        <v>Actinopteri</v>
      </c>
      <c r="P304" s="79" t="str">
        <f>Species_List_Final_19Jan2022!G304</f>
        <v>Gadiformes</v>
      </c>
      <c r="Q304" s="79" t="str">
        <f>Species_List_Final_19Jan2022!H304</f>
        <v>Merlucciidae</v>
      </c>
      <c r="R304" s="79" t="str">
        <f>Species_List_Final_19Jan2022!I304</f>
        <v>Merluccius</v>
      </c>
      <c r="S304" s="79" t="str">
        <f>Species_List_Final_19Jan2022!J304</f>
        <v>Species</v>
      </c>
      <c r="T304" s="79" t="str">
        <f>Species_List_Final_19Jan2022!K304</f>
        <v>Hake</v>
      </c>
    </row>
    <row r="305" spans="1:20" x14ac:dyDescent="0.25">
      <c r="A305" s="77" t="s">
        <v>3233</v>
      </c>
      <c r="B305" s="77" t="s">
        <v>2894</v>
      </c>
      <c r="C305" s="77">
        <v>2.34</v>
      </c>
      <c r="D305" s="77">
        <v>0.35</v>
      </c>
      <c r="E305" s="78" t="e">
        <f>VLOOKUP(B305,MSS_Species_List2021_updating!$B$2:$B$556,1,FALSE)</f>
        <v>#N/A</v>
      </c>
      <c r="G305" s="86" t="e">
        <f t="shared" si="12"/>
        <v>#N/A</v>
      </c>
      <c r="H305" s="86" t="e">
        <f t="shared" si="13"/>
        <v>#N/A</v>
      </c>
      <c r="I305" s="86" t="e">
        <f t="shared" si="14"/>
        <v>#N/A</v>
      </c>
      <c r="J305" s="79">
        <f>Species_List_Final_19Jan2022!A305</f>
        <v>127201</v>
      </c>
      <c r="K305" s="79" t="str">
        <f>Species_List_Final_19Jan2022!B305</f>
        <v>Micrenophrys lilljeborgii</v>
      </c>
      <c r="L305" s="79" t="str">
        <f>Species_List_Final_19Jan2022!C305</f>
        <v>(Collett, 1875)</v>
      </c>
      <c r="M305" s="79" t="str">
        <f>Species_List_Final_19Jan2022!D305</f>
        <v>Animalia</v>
      </c>
      <c r="N305" s="79" t="str">
        <f>Species_List_Final_19Jan2022!E305</f>
        <v>Chordata</v>
      </c>
      <c r="O305" s="79" t="str">
        <f>Species_List_Final_19Jan2022!F305</f>
        <v>Actinopteri</v>
      </c>
      <c r="P305" s="79" t="str">
        <f>Species_List_Final_19Jan2022!G305</f>
        <v>Scorpaeniformes</v>
      </c>
      <c r="Q305" s="79" t="str">
        <f>Species_List_Final_19Jan2022!H305</f>
        <v>Cottidae</v>
      </c>
      <c r="R305" s="79" t="str">
        <f>Species_List_Final_19Jan2022!I305</f>
        <v>Micrenophrys</v>
      </c>
      <c r="S305" s="79" t="str">
        <f>Species_List_Final_19Jan2022!J305</f>
        <v>Species</v>
      </c>
      <c r="T305" s="79" t="str">
        <f>Species_List_Final_19Jan2022!K305</f>
        <v>Norway bullhead</v>
      </c>
    </row>
    <row r="306" spans="1:20" x14ac:dyDescent="0.25">
      <c r="A306" s="77" t="s">
        <v>3233</v>
      </c>
      <c r="B306" s="77" t="s">
        <v>2893</v>
      </c>
      <c r="C306" s="77">
        <v>2.34</v>
      </c>
      <c r="D306" s="77">
        <v>0.35</v>
      </c>
      <c r="E306" s="78" t="e">
        <f>VLOOKUP(B306,MSS_Species_List2021_updating!$B$2:$B$556,1,FALSE)</f>
        <v>#N/A</v>
      </c>
      <c r="G306" s="86" t="str">
        <f t="shared" si="12"/>
        <v>Microchirus</v>
      </c>
      <c r="H306" s="86" t="str">
        <f t="shared" si="13"/>
        <v>Microchirus</v>
      </c>
      <c r="I306" s="86" t="e">
        <f t="shared" si="14"/>
        <v>#N/A</v>
      </c>
      <c r="J306" s="79">
        <f>Species_List_Final_19Jan2022!A306</f>
        <v>126129</v>
      </c>
      <c r="K306" s="79" t="str">
        <f>Species_List_Final_19Jan2022!B306</f>
        <v>Microchirus</v>
      </c>
      <c r="L306" s="79" t="str">
        <f>Species_List_Final_19Jan2022!C306</f>
        <v>Bonaparte, 1833</v>
      </c>
      <c r="M306" s="79" t="str">
        <f>Species_List_Final_19Jan2022!D306</f>
        <v>Animalia</v>
      </c>
      <c r="N306" s="79" t="str">
        <f>Species_List_Final_19Jan2022!E306</f>
        <v>Chordata</v>
      </c>
      <c r="O306" s="79" t="str">
        <f>Species_List_Final_19Jan2022!F306</f>
        <v>Actinopteri</v>
      </c>
      <c r="P306" s="79" t="str">
        <f>Species_List_Final_19Jan2022!G306</f>
        <v>Pleuronectiformes</v>
      </c>
      <c r="Q306" s="79" t="str">
        <f>Species_List_Final_19Jan2022!H306</f>
        <v>Soleidae</v>
      </c>
      <c r="R306" s="79" t="str">
        <f>Species_List_Final_19Jan2022!I306</f>
        <v>Microchirus</v>
      </c>
      <c r="S306" s="79" t="str">
        <f>Species_List_Final_19Jan2022!J306</f>
        <v>Genus</v>
      </c>
      <c r="T306" s="79" t="str">
        <f>Species_List_Final_19Jan2022!K306</f>
        <v>NA</v>
      </c>
    </row>
    <row r="307" spans="1:20" x14ac:dyDescent="0.25">
      <c r="A307" s="77" t="s">
        <v>3234</v>
      </c>
      <c r="B307" s="77" t="s">
        <v>2892</v>
      </c>
      <c r="C307" s="77">
        <v>2</v>
      </c>
      <c r="D307" s="77">
        <v>0.35</v>
      </c>
      <c r="E307" s="78" t="e">
        <f>VLOOKUP(B307,MSS_Species_List2021_updating!$B$2:$B$556,1,FALSE)</f>
        <v>#N/A</v>
      </c>
      <c r="G307" s="86" t="str">
        <f t="shared" si="12"/>
        <v>Microchirus azevia</v>
      </c>
      <c r="H307" s="86" t="str">
        <f t="shared" si="13"/>
        <v>Microchirus</v>
      </c>
      <c r="I307" s="86" t="str">
        <f t="shared" si="14"/>
        <v>Microchirus azevia</v>
      </c>
      <c r="J307" s="79">
        <f>Species_List_Final_19Jan2022!A307</f>
        <v>274299</v>
      </c>
      <c r="K307" s="79" t="str">
        <f>Species_List_Final_19Jan2022!B307</f>
        <v>Microchirus azevia</v>
      </c>
      <c r="L307" s="79" t="str">
        <f>Species_List_Final_19Jan2022!C307</f>
        <v>(de Brito Capello, 1867)</v>
      </c>
      <c r="M307" s="79" t="str">
        <f>Species_List_Final_19Jan2022!D307</f>
        <v>Animalia</v>
      </c>
      <c r="N307" s="79" t="str">
        <f>Species_List_Final_19Jan2022!E307</f>
        <v>Chordata</v>
      </c>
      <c r="O307" s="79" t="str">
        <f>Species_List_Final_19Jan2022!F307</f>
        <v>Actinopteri</v>
      </c>
      <c r="P307" s="79" t="str">
        <f>Species_List_Final_19Jan2022!G307</f>
        <v>Pleuronectiformes</v>
      </c>
      <c r="Q307" s="79" t="str">
        <f>Species_List_Final_19Jan2022!H307</f>
        <v>Soleidae</v>
      </c>
      <c r="R307" s="79" t="str">
        <f>Species_List_Final_19Jan2022!I307</f>
        <v>Microchirus</v>
      </c>
      <c r="S307" s="79" t="str">
        <f>Species_List_Final_19Jan2022!J307</f>
        <v>Species</v>
      </c>
      <c r="T307" s="79" t="str">
        <f>Species_List_Final_19Jan2022!K307</f>
        <v>Sole</v>
      </c>
    </row>
    <row r="308" spans="1:20" x14ac:dyDescent="0.25">
      <c r="A308" s="77" t="s">
        <v>494</v>
      </c>
      <c r="B308" s="77" t="s">
        <v>492</v>
      </c>
      <c r="C308" s="77">
        <v>3.6</v>
      </c>
      <c r="D308" s="77">
        <v>0.59</v>
      </c>
      <c r="E308" s="78" t="str">
        <f>VLOOKUP(B308,MSS_Species_List2021_updating!$B$2:$B$556,1,FALSE)</f>
        <v>Dentex canariensis</v>
      </c>
      <c r="G308" s="86" t="str">
        <f t="shared" si="12"/>
        <v>Microchirus</v>
      </c>
      <c r="H308" s="86" t="str">
        <f t="shared" si="13"/>
        <v>Microchirus</v>
      </c>
      <c r="I308" s="86" t="e">
        <f t="shared" si="14"/>
        <v>#N/A</v>
      </c>
      <c r="J308" s="79">
        <f>Species_List_Final_19Jan2022!A308</f>
        <v>274300</v>
      </c>
      <c r="K308" s="79" t="str">
        <f>Species_List_Final_19Jan2022!B308</f>
        <v>Microchirus boscanion</v>
      </c>
      <c r="L308" s="79" t="str">
        <f>Species_List_Final_19Jan2022!C308</f>
        <v>(Chabanaud, 1926)</v>
      </c>
      <c r="M308" s="79" t="str">
        <f>Species_List_Final_19Jan2022!D308</f>
        <v>Animalia</v>
      </c>
      <c r="N308" s="79" t="str">
        <f>Species_List_Final_19Jan2022!E308</f>
        <v>Chordata</v>
      </c>
      <c r="O308" s="79" t="str">
        <f>Species_List_Final_19Jan2022!F308</f>
        <v>Actinopteri</v>
      </c>
      <c r="P308" s="79" t="str">
        <f>Species_List_Final_19Jan2022!G308</f>
        <v>Pleuronectiformes</v>
      </c>
      <c r="Q308" s="79" t="str">
        <f>Species_List_Final_19Jan2022!H308</f>
        <v>Soleidae</v>
      </c>
      <c r="R308" s="79" t="str">
        <f>Species_List_Final_19Jan2022!I308</f>
        <v>Microchirus</v>
      </c>
      <c r="S308" s="79" t="str">
        <f>Species_List_Final_19Jan2022!J308</f>
        <v>Species</v>
      </c>
      <c r="T308" s="79" t="str">
        <f>Species_List_Final_19Jan2022!K308</f>
        <v>Lusitanian sole</v>
      </c>
    </row>
    <row r="309" spans="1:20" x14ac:dyDescent="0.25">
      <c r="A309" s="77" t="s">
        <v>494</v>
      </c>
      <c r="B309" s="77" t="s">
        <v>496</v>
      </c>
      <c r="C309" s="77">
        <v>4.5</v>
      </c>
      <c r="D309" s="77">
        <v>0.7</v>
      </c>
      <c r="E309" s="78" t="str">
        <f>VLOOKUP(B309,MSS_Species_List2021_updating!$B$2:$B$556,1,FALSE)</f>
        <v>Dentex dentex</v>
      </c>
      <c r="G309" s="86" t="str">
        <f t="shared" si="12"/>
        <v>Microchirus</v>
      </c>
      <c r="H309" s="86" t="str">
        <f t="shared" si="13"/>
        <v>Microchirus</v>
      </c>
      <c r="I309" s="86" t="e">
        <f t="shared" si="14"/>
        <v>#N/A</v>
      </c>
      <c r="J309" s="79">
        <f>Species_List_Final_19Jan2022!A309</f>
        <v>274302</v>
      </c>
      <c r="K309" s="79" t="str">
        <f>Species_List_Final_19Jan2022!B309</f>
        <v>Microchirus ocellatus</v>
      </c>
      <c r="L309" s="79" t="str">
        <f>Species_List_Final_19Jan2022!C309</f>
        <v>(Linnaeus, 1758)</v>
      </c>
      <c r="M309" s="79" t="str">
        <f>Species_List_Final_19Jan2022!D309</f>
        <v>Animalia</v>
      </c>
      <c r="N309" s="79" t="str">
        <f>Species_List_Final_19Jan2022!E309</f>
        <v>Chordata</v>
      </c>
      <c r="O309" s="79" t="str">
        <f>Species_List_Final_19Jan2022!F309</f>
        <v>Actinopteri</v>
      </c>
      <c r="P309" s="79" t="str">
        <f>Species_List_Final_19Jan2022!G309</f>
        <v>Pleuronectiformes</v>
      </c>
      <c r="Q309" s="79" t="str">
        <f>Species_List_Final_19Jan2022!H309</f>
        <v>Soleidae</v>
      </c>
      <c r="R309" s="79" t="str">
        <f>Species_List_Final_19Jan2022!I309</f>
        <v>Microchirus</v>
      </c>
      <c r="S309" s="79" t="str">
        <f>Species_List_Final_19Jan2022!J309</f>
        <v>Species</v>
      </c>
      <c r="T309" s="79" t="str">
        <f>Species_List_Final_19Jan2022!K309</f>
        <v>Foureyed sole</v>
      </c>
    </row>
    <row r="310" spans="1:20" x14ac:dyDescent="0.25">
      <c r="A310" s="77" t="s">
        <v>494</v>
      </c>
      <c r="B310" s="77" t="s">
        <v>498</v>
      </c>
      <c r="C310" s="77">
        <v>4.0999999999999996</v>
      </c>
      <c r="D310" s="77">
        <v>0.59</v>
      </c>
      <c r="E310" s="78" t="str">
        <f>VLOOKUP(B310,MSS_Species_List2021_updating!$B$2:$B$556,1,FALSE)</f>
        <v>Dentex gibbosus</v>
      </c>
      <c r="G310" s="86" t="str">
        <f t="shared" si="12"/>
        <v>Microchirus variegatus</v>
      </c>
      <c r="H310" s="86" t="str">
        <f t="shared" si="13"/>
        <v>Microchirus</v>
      </c>
      <c r="I310" s="86" t="str">
        <f t="shared" si="14"/>
        <v>Microchirus variegatus</v>
      </c>
      <c r="J310" s="79">
        <f>Species_List_Final_19Jan2022!A310</f>
        <v>274304</v>
      </c>
      <c r="K310" s="79" t="str">
        <f>Species_List_Final_19Jan2022!B310</f>
        <v>Microchirus variegatus</v>
      </c>
      <c r="L310" s="79" t="str">
        <f>Species_List_Final_19Jan2022!C310</f>
        <v>(Donovan, 1808)</v>
      </c>
      <c r="M310" s="79" t="str">
        <f>Species_List_Final_19Jan2022!D310</f>
        <v>Animalia</v>
      </c>
      <c r="N310" s="79" t="str">
        <f>Species_List_Final_19Jan2022!E310</f>
        <v>Chordata</v>
      </c>
      <c r="O310" s="79" t="str">
        <f>Species_List_Final_19Jan2022!F310</f>
        <v>Actinopteri</v>
      </c>
      <c r="P310" s="79" t="str">
        <f>Species_List_Final_19Jan2022!G310</f>
        <v>Pleuronectiformes</v>
      </c>
      <c r="Q310" s="79" t="str">
        <f>Species_List_Final_19Jan2022!H310</f>
        <v>Soleidae</v>
      </c>
      <c r="R310" s="79" t="str">
        <f>Species_List_Final_19Jan2022!I310</f>
        <v>Microchirus</v>
      </c>
      <c r="S310" s="79" t="str">
        <f>Species_List_Final_19Jan2022!J310</f>
        <v>Species</v>
      </c>
      <c r="T310" s="79" t="str">
        <f>Species_List_Final_19Jan2022!K310</f>
        <v>Thickback sole</v>
      </c>
    </row>
    <row r="311" spans="1:20" x14ac:dyDescent="0.25">
      <c r="A311" s="77" t="s">
        <v>494</v>
      </c>
      <c r="B311" s="77" t="s">
        <v>500</v>
      </c>
      <c r="C311" s="77">
        <v>3.5</v>
      </c>
      <c r="D311" s="77">
        <v>0.44</v>
      </c>
      <c r="E311" s="78" t="str">
        <f>VLOOKUP(B311,MSS_Species_List2021_updating!$B$2:$B$556,1,FALSE)</f>
        <v>Dentex macrophthalmus</v>
      </c>
      <c r="G311" s="86" t="str">
        <f t="shared" si="12"/>
        <v>Micromesistius poutassou</v>
      </c>
      <c r="H311" s="86" t="str">
        <f t="shared" si="13"/>
        <v>Micromesistius</v>
      </c>
      <c r="I311" s="86" t="str">
        <f t="shared" si="14"/>
        <v>Micromesistius poutassou</v>
      </c>
      <c r="J311" s="79">
        <f>Species_List_Final_19Jan2022!A311</f>
        <v>126439</v>
      </c>
      <c r="K311" s="79" t="str">
        <f>Species_List_Final_19Jan2022!B311</f>
        <v>Micromesistius poutassou</v>
      </c>
      <c r="L311" s="79" t="str">
        <f>Species_List_Final_19Jan2022!C311</f>
        <v>(Risso, 1827)</v>
      </c>
      <c r="M311" s="79" t="str">
        <f>Species_List_Final_19Jan2022!D311</f>
        <v>Animalia</v>
      </c>
      <c r="N311" s="79" t="str">
        <f>Species_List_Final_19Jan2022!E311</f>
        <v>Chordata</v>
      </c>
      <c r="O311" s="79" t="str">
        <f>Species_List_Final_19Jan2022!F311</f>
        <v>Actinopteri</v>
      </c>
      <c r="P311" s="79" t="str">
        <f>Species_List_Final_19Jan2022!G311</f>
        <v>Gadiformes</v>
      </c>
      <c r="Q311" s="79" t="str">
        <f>Species_List_Final_19Jan2022!H311</f>
        <v>Gadidae</v>
      </c>
      <c r="R311" s="79" t="str">
        <f>Species_List_Final_19Jan2022!I311</f>
        <v>Micromesistius</v>
      </c>
      <c r="S311" s="79" t="str">
        <f>Species_List_Final_19Jan2022!J311</f>
        <v>Species</v>
      </c>
      <c r="T311" s="79" t="str">
        <f>Species_List_Final_19Jan2022!K311</f>
        <v>Blue whiting</v>
      </c>
    </row>
    <row r="312" spans="1:20" x14ac:dyDescent="0.25">
      <c r="A312" s="77" t="s">
        <v>494</v>
      </c>
      <c r="B312" s="77" t="s">
        <v>503</v>
      </c>
      <c r="C312" s="77">
        <v>3.9</v>
      </c>
      <c r="D312" s="77">
        <v>0.61</v>
      </c>
      <c r="E312" s="78" t="str">
        <f>VLOOKUP(B312,MSS_Species_List2021_updating!$B$2:$B$556,1,FALSE)</f>
        <v>Dentex maroccanus</v>
      </c>
      <c r="G312" s="86" t="str">
        <f t="shared" si="12"/>
        <v>Microstomus kitt</v>
      </c>
      <c r="H312" s="86" t="str">
        <f t="shared" si="13"/>
        <v>Microstomus</v>
      </c>
      <c r="I312" s="86" t="str">
        <f t="shared" si="14"/>
        <v>Microstomus kitt</v>
      </c>
      <c r="J312" s="79">
        <f>Species_List_Final_19Jan2022!A312</f>
        <v>127140</v>
      </c>
      <c r="K312" s="79" t="str">
        <f>Species_List_Final_19Jan2022!B312</f>
        <v>Microstomus kitt</v>
      </c>
      <c r="L312" s="79" t="str">
        <f>Species_List_Final_19Jan2022!C312</f>
        <v>(Walbaum, 1792)</v>
      </c>
      <c r="M312" s="79" t="str">
        <f>Species_List_Final_19Jan2022!D312</f>
        <v>Animalia</v>
      </c>
      <c r="N312" s="79" t="str">
        <f>Species_List_Final_19Jan2022!E312</f>
        <v>Chordata</v>
      </c>
      <c r="O312" s="79" t="str">
        <f>Species_List_Final_19Jan2022!F312</f>
        <v>Actinopteri</v>
      </c>
      <c r="P312" s="79" t="str">
        <f>Species_List_Final_19Jan2022!G312</f>
        <v>Pleuronectiformes</v>
      </c>
      <c r="Q312" s="79" t="str">
        <f>Species_List_Final_19Jan2022!H312</f>
        <v>Pleuronectidae</v>
      </c>
      <c r="R312" s="79" t="str">
        <f>Species_List_Final_19Jan2022!I312</f>
        <v>Microstomus</v>
      </c>
      <c r="S312" s="79" t="str">
        <f>Species_List_Final_19Jan2022!J312</f>
        <v>Species</v>
      </c>
      <c r="T312" s="79" t="str">
        <f>Species_List_Final_19Jan2022!K312</f>
        <v>Lemon sole</v>
      </c>
    </row>
    <row r="313" spans="1:20" x14ac:dyDescent="0.25">
      <c r="A313" s="77" t="s">
        <v>494</v>
      </c>
      <c r="B313" s="77" t="s">
        <v>2891</v>
      </c>
      <c r="C313" s="77">
        <v>4</v>
      </c>
      <c r="D313" s="77">
        <v>0.7</v>
      </c>
      <c r="E313" s="78" t="e">
        <f>VLOOKUP(B313,MSS_Species_List2021_updating!$B$2:$B$556,1,FALSE)</f>
        <v>#N/A</v>
      </c>
      <c r="G313" s="86" t="str">
        <f t="shared" si="12"/>
        <v>Mola mola</v>
      </c>
      <c r="H313" s="86" t="str">
        <f t="shared" si="13"/>
        <v>Mola</v>
      </c>
      <c r="I313" s="86" t="str">
        <f t="shared" si="14"/>
        <v>Mola mola</v>
      </c>
      <c r="J313" s="79">
        <f>Species_List_Final_19Jan2022!A313</f>
        <v>127405</v>
      </c>
      <c r="K313" s="79" t="str">
        <f>Species_List_Final_19Jan2022!B313</f>
        <v>Mola mola</v>
      </c>
      <c r="L313" s="79" t="str">
        <f>Species_List_Final_19Jan2022!C313</f>
        <v>(Linnaeus, 1758)</v>
      </c>
      <c r="M313" s="79" t="str">
        <f>Species_List_Final_19Jan2022!D313</f>
        <v>Animalia</v>
      </c>
      <c r="N313" s="79" t="str">
        <f>Species_List_Final_19Jan2022!E313</f>
        <v>Chordata</v>
      </c>
      <c r="O313" s="79" t="str">
        <f>Species_List_Final_19Jan2022!F313</f>
        <v>Actinopteri</v>
      </c>
      <c r="P313" s="79" t="str">
        <f>Species_List_Final_19Jan2022!G313</f>
        <v>Tetraodontiformes</v>
      </c>
      <c r="Q313" s="79" t="str">
        <f>Species_List_Final_19Jan2022!H313</f>
        <v>Molidae</v>
      </c>
      <c r="R313" s="79" t="str">
        <f>Species_List_Final_19Jan2022!I313</f>
        <v>Mola</v>
      </c>
      <c r="S313" s="79" t="str">
        <f>Species_List_Final_19Jan2022!J313</f>
        <v>Species</v>
      </c>
      <c r="T313" s="79" t="str">
        <f>Species_List_Final_19Jan2022!K313</f>
        <v>Ocean sunfish</v>
      </c>
    </row>
    <row r="314" spans="1:20" x14ac:dyDescent="0.25">
      <c r="A314" s="77" t="s">
        <v>3235</v>
      </c>
      <c r="B314" s="77" t="s">
        <v>2890</v>
      </c>
      <c r="C314" s="77">
        <v>2</v>
      </c>
      <c r="D314" s="77">
        <v>0.35</v>
      </c>
      <c r="E314" s="78" t="e">
        <f>VLOOKUP(B314,MSS_Species_List2021_updating!$B$2:$B$556,1,FALSE)</f>
        <v>#N/A</v>
      </c>
      <c r="G314" s="86" t="str">
        <f t="shared" si="12"/>
        <v>Molva dypterygia</v>
      </c>
      <c r="H314" s="86" t="str">
        <f t="shared" si="13"/>
        <v>Molva</v>
      </c>
      <c r="I314" s="86" t="str">
        <f t="shared" si="14"/>
        <v>Molva dypterygia</v>
      </c>
      <c r="J314" s="79">
        <f>Species_List_Final_19Jan2022!A314</f>
        <v>126459</v>
      </c>
      <c r="K314" s="79" t="str">
        <f>Species_List_Final_19Jan2022!B314</f>
        <v>Molva dypterygia</v>
      </c>
      <c r="L314" s="79" t="str">
        <f>Species_List_Final_19Jan2022!C314</f>
        <v>(Pennant, 1784)</v>
      </c>
      <c r="M314" s="79" t="str">
        <f>Species_List_Final_19Jan2022!D314</f>
        <v>Animalia</v>
      </c>
      <c r="N314" s="79" t="str">
        <f>Species_List_Final_19Jan2022!E314</f>
        <v>Chordata</v>
      </c>
      <c r="O314" s="79" t="str">
        <f>Species_List_Final_19Jan2022!F314</f>
        <v>Actinopteri</v>
      </c>
      <c r="P314" s="79" t="str">
        <f>Species_List_Final_19Jan2022!G314</f>
        <v>Gadiformes</v>
      </c>
      <c r="Q314" s="79" t="str">
        <f>Species_List_Final_19Jan2022!H314</f>
        <v>Lotidae</v>
      </c>
      <c r="R314" s="79" t="str">
        <f>Species_List_Final_19Jan2022!I314</f>
        <v>Molva</v>
      </c>
      <c r="S314" s="79" t="str">
        <f>Species_List_Final_19Jan2022!J314</f>
        <v>Species</v>
      </c>
      <c r="T314" s="79" t="str">
        <f>Species_List_Final_19Jan2022!K314</f>
        <v>Blue ling</v>
      </c>
    </row>
    <row r="315" spans="1:20" x14ac:dyDescent="0.25">
      <c r="A315" s="77" t="s">
        <v>520</v>
      </c>
      <c r="B315" s="77" t="s">
        <v>523</v>
      </c>
      <c r="C315" s="77">
        <v>4.2</v>
      </c>
      <c r="D315" s="77">
        <v>0.04</v>
      </c>
      <c r="E315" s="78" t="str">
        <f>VLOOKUP(B315,MSS_Species_List2021_updating!$B$2:$B$556,1,FALSE)</f>
        <v>Dicentrarchus labrax</v>
      </c>
      <c r="G315" s="86" t="str">
        <f t="shared" si="12"/>
        <v>Molva macrophthalma</v>
      </c>
      <c r="H315" s="86" t="str">
        <f t="shared" si="13"/>
        <v>Molva</v>
      </c>
      <c r="I315" s="86" t="str">
        <f t="shared" si="14"/>
        <v>Molva macrophthalma</v>
      </c>
      <c r="J315" s="79">
        <f>Species_List_Final_19Jan2022!A315</f>
        <v>126460</v>
      </c>
      <c r="K315" s="79" t="str">
        <f>Species_List_Final_19Jan2022!B315</f>
        <v>Molva macrophthalma</v>
      </c>
      <c r="L315" s="79" t="str">
        <f>Species_List_Final_19Jan2022!C315</f>
        <v>(Rafinesque, 1810)</v>
      </c>
      <c r="M315" s="79" t="str">
        <f>Species_List_Final_19Jan2022!D315</f>
        <v>Animalia</v>
      </c>
      <c r="N315" s="79" t="str">
        <f>Species_List_Final_19Jan2022!E315</f>
        <v>Chordata</v>
      </c>
      <c r="O315" s="79" t="str">
        <f>Species_List_Final_19Jan2022!F315</f>
        <v>Actinopteri</v>
      </c>
      <c r="P315" s="79" t="str">
        <f>Species_List_Final_19Jan2022!G315</f>
        <v>Gadiformes</v>
      </c>
      <c r="Q315" s="79" t="str">
        <f>Species_List_Final_19Jan2022!H315</f>
        <v>Lotidae</v>
      </c>
      <c r="R315" s="79" t="str">
        <f>Species_List_Final_19Jan2022!I315</f>
        <v>Molva</v>
      </c>
      <c r="S315" s="79" t="str">
        <f>Species_List_Final_19Jan2022!J315</f>
        <v>Species</v>
      </c>
      <c r="T315" s="79" t="str">
        <f>Species_List_Final_19Jan2022!K315</f>
        <v>Spanish ling</v>
      </c>
    </row>
    <row r="316" spans="1:20" x14ac:dyDescent="0.25">
      <c r="A316" s="77" t="s">
        <v>520</v>
      </c>
      <c r="B316" s="77" t="s">
        <v>2889</v>
      </c>
      <c r="C316" s="77">
        <v>3.6</v>
      </c>
      <c r="D316" s="77">
        <v>0.04</v>
      </c>
      <c r="E316" s="78" t="e">
        <f>VLOOKUP(B316,MSS_Species_List2021_updating!$B$2:$B$556,1,FALSE)</f>
        <v>#N/A</v>
      </c>
      <c r="G316" s="86" t="str">
        <f t="shared" si="12"/>
        <v>Molva molva</v>
      </c>
      <c r="H316" s="86" t="str">
        <f t="shared" si="13"/>
        <v>Molva</v>
      </c>
      <c r="I316" s="86" t="str">
        <f t="shared" si="14"/>
        <v>Molva molva</v>
      </c>
      <c r="J316" s="79">
        <f>Species_List_Final_19Jan2022!A316</f>
        <v>126461</v>
      </c>
      <c r="K316" s="79" t="str">
        <f>Species_List_Final_19Jan2022!B316</f>
        <v>Molva molva</v>
      </c>
      <c r="L316" s="79" t="str">
        <f>Species_List_Final_19Jan2022!C316</f>
        <v>(Linnaeus, 1758)</v>
      </c>
      <c r="M316" s="79" t="str">
        <f>Species_List_Final_19Jan2022!D316</f>
        <v>Animalia</v>
      </c>
      <c r="N316" s="79" t="str">
        <f>Species_List_Final_19Jan2022!E316</f>
        <v>Chordata</v>
      </c>
      <c r="O316" s="79" t="str">
        <f>Species_List_Final_19Jan2022!F316</f>
        <v>Actinopteri</v>
      </c>
      <c r="P316" s="79" t="str">
        <f>Species_List_Final_19Jan2022!G316</f>
        <v>Gadiformes</v>
      </c>
      <c r="Q316" s="79" t="str">
        <f>Species_List_Final_19Jan2022!H316</f>
        <v>Lotidae</v>
      </c>
      <c r="R316" s="79" t="str">
        <f>Species_List_Final_19Jan2022!I316</f>
        <v>Molva</v>
      </c>
      <c r="S316" s="79" t="str">
        <f>Species_List_Final_19Jan2022!J316</f>
        <v>Species</v>
      </c>
      <c r="T316" s="79" t="str">
        <f>Species_List_Final_19Jan2022!K316</f>
        <v>Ling</v>
      </c>
    </row>
    <row r="317" spans="1:20" x14ac:dyDescent="0.25">
      <c r="A317" s="77" t="s">
        <v>520</v>
      </c>
      <c r="B317" s="77" t="s">
        <v>2888</v>
      </c>
      <c r="C317" s="77">
        <v>4.2</v>
      </c>
      <c r="D317" s="77">
        <v>0.04</v>
      </c>
      <c r="E317" s="78" t="e">
        <f>VLOOKUP(B317,MSS_Species_List2021_updating!$B$2:$B$556,1,FALSE)</f>
        <v>#N/A</v>
      </c>
      <c r="G317" s="86" t="e">
        <f t="shared" si="12"/>
        <v>#N/A</v>
      </c>
      <c r="H317" s="86" t="e">
        <f t="shared" si="13"/>
        <v>#N/A</v>
      </c>
      <c r="I317" s="86" t="e">
        <f t="shared" si="14"/>
        <v>#N/A</v>
      </c>
      <c r="J317" s="79">
        <f>Species_List_Final_19Jan2022!A317</f>
        <v>127155</v>
      </c>
      <c r="K317" s="79" t="str">
        <f>Species_List_Final_19Jan2022!B317</f>
        <v>Monochirus hispidus</v>
      </c>
      <c r="L317" s="79" t="str">
        <f>Species_List_Final_19Jan2022!C317</f>
        <v>Rafinesque, 1814</v>
      </c>
      <c r="M317" s="79" t="str">
        <f>Species_List_Final_19Jan2022!D317</f>
        <v>Animalia</v>
      </c>
      <c r="N317" s="79" t="str">
        <f>Species_List_Final_19Jan2022!E317</f>
        <v>Chordata</v>
      </c>
      <c r="O317" s="79" t="str">
        <f>Species_List_Final_19Jan2022!F317</f>
        <v>Actinopteri</v>
      </c>
      <c r="P317" s="79" t="str">
        <f>Species_List_Final_19Jan2022!G317</f>
        <v>Pleuronectiformes</v>
      </c>
      <c r="Q317" s="79" t="str">
        <f>Species_List_Final_19Jan2022!H317</f>
        <v>Soleidae</v>
      </c>
      <c r="R317" s="79" t="str">
        <f>Species_List_Final_19Jan2022!I317</f>
        <v>Monochirus</v>
      </c>
      <c r="S317" s="79" t="str">
        <f>Species_List_Final_19Jan2022!J317</f>
        <v>Species</v>
      </c>
      <c r="T317" s="79" t="str">
        <f>Species_List_Final_19Jan2022!K317</f>
        <v>Whiskered sole</v>
      </c>
    </row>
    <row r="318" spans="1:20" x14ac:dyDescent="0.25">
      <c r="A318" s="77" t="s">
        <v>520</v>
      </c>
      <c r="B318" s="77" t="s">
        <v>525</v>
      </c>
      <c r="C318" s="77">
        <v>4</v>
      </c>
      <c r="D318" s="77">
        <v>0.1</v>
      </c>
      <c r="E318" s="78" t="str">
        <f>VLOOKUP(B318,MSS_Species_List2021_updating!$B$2:$B$556,1,FALSE)</f>
        <v>Dicentrarchus punctatus</v>
      </c>
      <c r="G318" s="86" t="e">
        <f t="shared" si="12"/>
        <v>#N/A</v>
      </c>
      <c r="H318" s="86" t="e">
        <f t="shared" si="13"/>
        <v>#N/A</v>
      </c>
      <c r="I318" s="86" t="e">
        <f t="shared" si="14"/>
        <v>#N/A</v>
      </c>
      <c r="J318" s="79">
        <f>Species_List_Final_19Jan2022!A318</f>
        <v>275922</v>
      </c>
      <c r="K318" s="79" t="str">
        <f>Species_List_Final_19Jan2022!B318</f>
        <v>Monolene microstoma</v>
      </c>
      <c r="L318" s="79" t="str">
        <f>Species_List_Final_19Jan2022!C318</f>
        <v>Cadenat, 1937</v>
      </c>
      <c r="M318" s="79" t="str">
        <f>Species_List_Final_19Jan2022!D318</f>
        <v>Animalia</v>
      </c>
      <c r="N318" s="79" t="str">
        <f>Species_List_Final_19Jan2022!E318</f>
        <v>Chordata</v>
      </c>
      <c r="O318" s="79" t="str">
        <f>Species_List_Final_19Jan2022!F318</f>
        <v>Actinopteri</v>
      </c>
      <c r="P318" s="79" t="str">
        <f>Species_List_Final_19Jan2022!G318</f>
        <v>Pleuronectiformes</v>
      </c>
      <c r="Q318" s="79" t="str">
        <f>Species_List_Final_19Jan2022!H318</f>
        <v>Bothidae</v>
      </c>
      <c r="R318" s="79" t="str">
        <f>Species_List_Final_19Jan2022!I318</f>
        <v>Monolene</v>
      </c>
      <c r="S318" s="79" t="str">
        <f>Species_List_Final_19Jan2022!J318</f>
        <v>Species</v>
      </c>
      <c r="T318" s="79" t="str">
        <f>Species_List_Final_19Jan2022!K318</f>
        <v>Smallmouth moonflounder</v>
      </c>
    </row>
    <row r="319" spans="1:20" x14ac:dyDescent="0.25">
      <c r="A319" s="77" t="s">
        <v>520</v>
      </c>
      <c r="B319" s="77" t="s">
        <v>2887</v>
      </c>
      <c r="C319" s="77">
        <v>4.0999999999999996</v>
      </c>
      <c r="D319" s="77">
        <v>0.1</v>
      </c>
      <c r="E319" s="78" t="e">
        <f>VLOOKUP(B319,MSS_Species_List2021_updating!$B$2:$B$556,1,FALSE)</f>
        <v>#N/A</v>
      </c>
      <c r="G319" s="86" t="str">
        <f t="shared" si="12"/>
        <v>Mora moro</v>
      </c>
      <c r="H319" s="86" t="str">
        <f t="shared" si="13"/>
        <v>Mora</v>
      </c>
      <c r="I319" s="86" t="str">
        <f t="shared" si="14"/>
        <v>Mora moro</v>
      </c>
      <c r="J319" s="79">
        <f>Species_List_Final_19Jan2022!A319</f>
        <v>126497</v>
      </c>
      <c r="K319" s="79" t="str">
        <f>Species_List_Final_19Jan2022!B319</f>
        <v>Mora moro</v>
      </c>
      <c r="L319" s="79" t="str">
        <f>Species_List_Final_19Jan2022!C319</f>
        <v>(Risso, 1810)</v>
      </c>
      <c r="M319" s="79" t="str">
        <f>Species_List_Final_19Jan2022!D319</f>
        <v>Animalia</v>
      </c>
      <c r="N319" s="79" t="str">
        <f>Species_List_Final_19Jan2022!E319</f>
        <v>Chordata</v>
      </c>
      <c r="O319" s="79" t="str">
        <f>Species_List_Final_19Jan2022!F319</f>
        <v>Actinopteri</v>
      </c>
      <c r="P319" s="79" t="str">
        <f>Species_List_Final_19Jan2022!G319</f>
        <v>Gadiformes</v>
      </c>
      <c r="Q319" s="79" t="str">
        <f>Species_List_Final_19Jan2022!H319</f>
        <v>Moridae</v>
      </c>
      <c r="R319" s="79" t="str">
        <f>Species_List_Final_19Jan2022!I319</f>
        <v>Mora</v>
      </c>
      <c r="S319" s="79" t="str">
        <f>Species_List_Final_19Jan2022!J319</f>
        <v>Species</v>
      </c>
      <c r="T319" s="79" t="str">
        <f>Species_List_Final_19Jan2022!K319</f>
        <v>Mora</v>
      </c>
    </row>
    <row r="320" spans="1:20" x14ac:dyDescent="0.25">
      <c r="A320" s="77" t="s">
        <v>3236</v>
      </c>
      <c r="B320" s="77" t="s">
        <v>2886</v>
      </c>
      <c r="C320" s="77">
        <v>2.6</v>
      </c>
      <c r="D320" s="77">
        <v>0.35</v>
      </c>
      <c r="E320" s="78" t="e">
        <f>VLOOKUP(B320,MSS_Species_List2021_updating!$B$2:$B$556,1,FALSE)</f>
        <v>#N/A</v>
      </c>
      <c r="G320" s="86" t="str">
        <f t="shared" si="12"/>
        <v>Moridae</v>
      </c>
      <c r="H320" s="86" t="e">
        <f t="shared" si="13"/>
        <v>#N/A</v>
      </c>
      <c r="I320" s="86" t="str">
        <f t="shared" si="14"/>
        <v>Moridae</v>
      </c>
      <c r="J320" s="79">
        <f>Species_List_Final_19Jan2022!A320</f>
        <v>125474</v>
      </c>
      <c r="K320" s="79" t="str">
        <f>Species_List_Final_19Jan2022!B320</f>
        <v>Moridae</v>
      </c>
      <c r="L320" s="79" t="str">
        <f>Species_List_Final_19Jan2022!C320</f>
        <v>Moreau, 1881</v>
      </c>
      <c r="M320" s="79" t="str">
        <f>Species_List_Final_19Jan2022!D320</f>
        <v>Animalia</v>
      </c>
      <c r="N320" s="79" t="str">
        <f>Species_List_Final_19Jan2022!E320</f>
        <v>Chordata</v>
      </c>
      <c r="O320" s="79" t="str">
        <f>Species_List_Final_19Jan2022!F320</f>
        <v>Actinopteri</v>
      </c>
      <c r="P320" s="79" t="str">
        <f>Species_List_Final_19Jan2022!G320</f>
        <v>Gadiformes</v>
      </c>
      <c r="Q320" s="79" t="str">
        <f>Species_List_Final_19Jan2022!H320</f>
        <v>Moridae</v>
      </c>
      <c r="R320" s="79">
        <f>Species_List_Final_19Jan2022!I320</f>
        <v>0</v>
      </c>
      <c r="S320" s="79" t="str">
        <f>Species_List_Final_19Jan2022!J320</f>
        <v>Family</v>
      </c>
      <c r="T320" s="79" t="str">
        <f>Species_List_Final_19Jan2022!K320</f>
        <v>NA</v>
      </c>
    </row>
    <row r="321" spans="1:20" x14ac:dyDescent="0.25">
      <c r="A321" s="77" t="s">
        <v>530</v>
      </c>
      <c r="B321" s="77" t="s">
        <v>528</v>
      </c>
      <c r="C321" s="77">
        <v>3.8</v>
      </c>
      <c r="D321" s="77">
        <v>0.09</v>
      </c>
      <c r="E321" s="78" t="str">
        <f>VLOOKUP(B321,MSS_Species_List2021_updating!$B$2:$B$556,1,FALSE)</f>
        <v>Dicologlossa cuneata</v>
      </c>
      <c r="G321" s="86" t="str">
        <f t="shared" si="12"/>
        <v>Mugil cephalus</v>
      </c>
      <c r="H321" s="86" t="str">
        <f t="shared" si="13"/>
        <v>Mugil</v>
      </c>
      <c r="I321" s="86" t="str">
        <f t="shared" si="14"/>
        <v>Mugil cephalus</v>
      </c>
      <c r="J321" s="79">
        <f>Species_List_Final_19Jan2022!A321</f>
        <v>126983</v>
      </c>
      <c r="K321" s="79" t="str">
        <f>Species_List_Final_19Jan2022!B321</f>
        <v>Mugil cephalus</v>
      </c>
      <c r="L321" s="79" t="str">
        <f>Species_List_Final_19Jan2022!C321</f>
        <v>Linnaeus, 1758</v>
      </c>
      <c r="M321" s="79" t="str">
        <f>Species_List_Final_19Jan2022!D321</f>
        <v>Animalia</v>
      </c>
      <c r="N321" s="79" t="str">
        <f>Species_List_Final_19Jan2022!E321</f>
        <v>Chordata</v>
      </c>
      <c r="O321" s="79" t="str">
        <f>Species_List_Final_19Jan2022!F321</f>
        <v>Actinopteri</v>
      </c>
      <c r="P321" s="79" t="str">
        <f>Species_List_Final_19Jan2022!G321</f>
        <v>Perciformes</v>
      </c>
      <c r="Q321" s="79" t="str">
        <f>Species_List_Final_19Jan2022!H321</f>
        <v>Mugilidae</v>
      </c>
      <c r="R321" s="79" t="str">
        <f>Species_List_Final_19Jan2022!I321</f>
        <v>Mugil</v>
      </c>
      <c r="S321" s="79" t="str">
        <f>Species_List_Final_19Jan2022!J321</f>
        <v>Species</v>
      </c>
      <c r="T321" s="79" t="str">
        <f>Species_List_Final_19Jan2022!K321</f>
        <v>Flathead (grey) mullet</v>
      </c>
    </row>
    <row r="322" spans="1:20" x14ac:dyDescent="0.25">
      <c r="A322" s="77" t="s">
        <v>3237</v>
      </c>
      <c r="B322" s="77" t="s">
        <v>2885</v>
      </c>
      <c r="C322" s="77">
        <v>3.8</v>
      </c>
      <c r="D322" s="77">
        <v>0.09</v>
      </c>
      <c r="E322" s="78" t="e">
        <f>VLOOKUP(B322,MSS_Species_List2021_updating!$B$2:$B$556,1,FALSE)</f>
        <v>#N/A</v>
      </c>
      <c r="G322" s="86" t="str">
        <f t="shared" si="12"/>
        <v>Mugilidae</v>
      </c>
      <c r="H322" s="86" t="e">
        <f t="shared" si="13"/>
        <v>#N/A</v>
      </c>
      <c r="I322" s="86" t="str">
        <f t="shared" si="14"/>
        <v>Mugilidae</v>
      </c>
      <c r="J322" s="79">
        <f>Species_List_Final_19Jan2022!A322</f>
        <v>125546</v>
      </c>
      <c r="K322" s="79" t="str">
        <f>Species_List_Final_19Jan2022!B322</f>
        <v>Mugilidae</v>
      </c>
      <c r="L322" s="79" t="str">
        <f>Species_List_Final_19Jan2022!C322</f>
        <v>Jarocki, 1822</v>
      </c>
      <c r="M322" s="79" t="str">
        <f>Species_List_Final_19Jan2022!D322</f>
        <v>Animalia</v>
      </c>
      <c r="N322" s="79" t="str">
        <f>Species_List_Final_19Jan2022!E322</f>
        <v>Chordata</v>
      </c>
      <c r="O322" s="79" t="str">
        <f>Species_List_Final_19Jan2022!F322</f>
        <v>Actinopteri</v>
      </c>
      <c r="P322" s="79" t="str">
        <f>Species_List_Final_19Jan2022!G322</f>
        <v>Perciformes</v>
      </c>
      <c r="Q322" s="79" t="str">
        <f>Species_List_Final_19Jan2022!H322</f>
        <v>Mugilidae</v>
      </c>
      <c r="R322" s="79">
        <f>Species_List_Final_19Jan2022!I322</f>
        <v>0</v>
      </c>
      <c r="S322" s="79" t="str">
        <f>Species_List_Final_19Jan2022!J322</f>
        <v>Family</v>
      </c>
      <c r="T322" s="79" t="str">
        <f>Species_List_Final_19Jan2022!K322</f>
        <v>NA</v>
      </c>
    </row>
    <row r="323" spans="1:20" x14ac:dyDescent="0.25">
      <c r="A323" s="77" t="s">
        <v>3238</v>
      </c>
      <c r="B323" s="77" t="s">
        <v>2884</v>
      </c>
      <c r="C323" s="77">
        <v>2.5</v>
      </c>
      <c r="D323" s="77">
        <v>0.35</v>
      </c>
      <c r="E323" s="78" t="e">
        <f>VLOOKUP(B323,MSS_Species_List2021_updating!$B$2:$B$556,1,FALSE)</f>
        <v>#N/A</v>
      </c>
      <c r="G323" s="86" t="str">
        <f t="shared" ref="G323:G386" si="15">IF(ISTEXT(I323),I323,H323)</f>
        <v>Mullidae</v>
      </c>
      <c r="H323" s="86" t="e">
        <f t="shared" ref="H323:H386" si="16">VLOOKUP(R323,$A$2:$C$1135,1,FALSE)</f>
        <v>#N/A</v>
      </c>
      <c r="I323" s="86" t="str">
        <f t="shared" ref="I323:I386" si="17">VLOOKUP(K323,$B$2:$C$1135,1,FALSE)</f>
        <v>Mullidae</v>
      </c>
      <c r="J323" s="79">
        <f>Species_List_Final_19Jan2022!A323</f>
        <v>125547</v>
      </c>
      <c r="K323" s="79" t="str">
        <f>Species_List_Final_19Jan2022!B323</f>
        <v>Mullidae</v>
      </c>
      <c r="L323" s="79" t="str">
        <f>Species_List_Final_19Jan2022!C323</f>
        <v>Rafinesque, 1815</v>
      </c>
      <c r="M323" s="79" t="str">
        <f>Species_List_Final_19Jan2022!D323</f>
        <v>Animalia</v>
      </c>
      <c r="N323" s="79" t="str">
        <f>Species_List_Final_19Jan2022!E323</f>
        <v>Chordata</v>
      </c>
      <c r="O323" s="79" t="str">
        <f>Species_List_Final_19Jan2022!F323</f>
        <v>Actinopteri</v>
      </c>
      <c r="P323" s="79" t="str">
        <f>Species_List_Final_19Jan2022!G323</f>
        <v>Perciformes</v>
      </c>
      <c r="Q323" s="79" t="str">
        <f>Species_List_Final_19Jan2022!H323</f>
        <v>Mullidae</v>
      </c>
      <c r="R323" s="79">
        <f>Species_List_Final_19Jan2022!I323</f>
        <v>0</v>
      </c>
      <c r="S323" s="79" t="str">
        <f>Species_List_Final_19Jan2022!J323</f>
        <v>Family</v>
      </c>
      <c r="T323" s="79" t="str">
        <f>Species_List_Final_19Jan2022!K323</f>
        <v>NA</v>
      </c>
    </row>
    <row r="324" spans="1:20" x14ac:dyDescent="0.25">
      <c r="A324" s="77" t="s">
        <v>539</v>
      </c>
      <c r="B324" s="77" t="s">
        <v>538</v>
      </c>
      <c r="C324" s="77">
        <v>3.4</v>
      </c>
      <c r="D324" s="77">
        <v>0.4</v>
      </c>
      <c r="E324" s="78" t="str">
        <f>VLOOKUP(B324,MSS_Species_List2021_updating!$B$2:$B$556,1,FALSE)</f>
        <v>Diplodus annularis</v>
      </c>
      <c r="G324" s="86" t="str">
        <f t="shared" si="15"/>
        <v>Mullus</v>
      </c>
      <c r="H324" s="86" t="str">
        <f t="shared" si="16"/>
        <v>Mullus</v>
      </c>
      <c r="I324" s="86" t="e">
        <f t="shared" si="17"/>
        <v>#N/A</v>
      </c>
      <c r="J324" s="79">
        <f>Species_List_Final_19Jan2022!A324</f>
        <v>126034</v>
      </c>
      <c r="K324" s="79" t="str">
        <f>Species_List_Final_19Jan2022!B324</f>
        <v>Mullus</v>
      </c>
      <c r="L324" s="79" t="str">
        <f>Species_List_Final_19Jan2022!C324</f>
        <v>Linnaeus, 1758</v>
      </c>
      <c r="M324" s="79" t="str">
        <f>Species_List_Final_19Jan2022!D324</f>
        <v>Animalia</v>
      </c>
      <c r="N324" s="79" t="str">
        <f>Species_List_Final_19Jan2022!E324</f>
        <v>Chordata</v>
      </c>
      <c r="O324" s="79" t="str">
        <f>Species_List_Final_19Jan2022!F324</f>
        <v>Actinopteri</v>
      </c>
      <c r="P324" s="79" t="str">
        <f>Species_List_Final_19Jan2022!G324</f>
        <v>Perciformes</v>
      </c>
      <c r="Q324" s="79" t="str">
        <f>Species_List_Final_19Jan2022!H324</f>
        <v>Mullidae</v>
      </c>
      <c r="R324" s="79" t="str">
        <f>Species_List_Final_19Jan2022!I324</f>
        <v>Mullus</v>
      </c>
      <c r="S324" s="79" t="str">
        <f>Species_List_Final_19Jan2022!J324</f>
        <v>Genus</v>
      </c>
      <c r="T324" s="79" t="str">
        <f>Species_List_Final_19Jan2022!K324</f>
        <v>NA</v>
      </c>
    </row>
    <row r="325" spans="1:20" x14ac:dyDescent="0.25">
      <c r="A325" s="77" t="s">
        <v>539</v>
      </c>
      <c r="B325" s="77" t="s">
        <v>2004</v>
      </c>
      <c r="C325" s="77">
        <v>3</v>
      </c>
      <c r="D325" s="77">
        <v>0.37</v>
      </c>
      <c r="E325" s="78" t="e">
        <f>VLOOKUP(B325,MSS_Species_List2021_updating!$B$2:$B$556,1,FALSE)</f>
        <v>#N/A</v>
      </c>
      <c r="G325" s="86" t="str">
        <f t="shared" si="15"/>
        <v>Mullus</v>
      </c>
      <c r="H325" s="86" t="str">
        <f t="shared" si="16"/>
        <v>Mullus</v>
      </c>
      <c r="I325" s="86" t="e">
        <f t="shared" si="17"/>
        <v>#N/A</v>
      </c>
      <c r="J325" s="79">
        <f>Species_List_Final_19Jan2022!A325</f>
        <v>293632</v>
      </c>
      <c r="K325" s="79" t="str">
        <f>Species_List_Final_19Jan2022!B325</f>
        <v>Mullus barbatus barbatus</v>
      </c>
      <c r="L325" s="79" t="str">
        <f>Species_List_Final_19Jan2022!C325</f>
        <v>Linnaeus, 1758</v>
      </c>
      <c r="M325" s="79" t="str">
        <f>Species_List_Final_19Jan2022!D325</f>
        <v>Animalia</v>
      </c>
      <c r="N325" s="79" t="str">
        <f>Species_List_Final_19Jan2022!E325</f>
        <v>Chordata</v>
      </c>
      <c r="O325" s="79" t="str">
        <f>Species_List_Final_19Jan2022!F325</f>
        <v>Actinopteri</v>
      </c>
      <c r="P325" s="79" t="str">
        <f>Species_List_Final_19Jan2022!G325</f>
        <v>Perciformes</v>
      </c>
      <c r="Q325" s="79" t="str">
        <f>Species_List_Final_19Jan2022!H325</f>
        <v>Mullidae</v>
      </c>
      <c r="R325" s="79" t="str">
        <f>Species_List_Final_19Jan2022!I325</f>
        <v>Mullus</v>
      </c>
      <c r="S325" s="79" t="str">
        <f>Species_List_Final_19Jan2022!J325</f>
        <v>Species</v>
      </c>
      <c r="T325" s="79" t="str">
        <f>Species_List_Final_19Jan2022!K325</f>
        <v>Red mullet</v>
      </c>
    </row>
    <row r="326" spans="1:20" x14ac:dyDescent="0.25">
      <c r="A326" s="77" t="s">
        <v>539</v>
      </c>
      <c r="B326" s="77" t="s">
        <v>544</v>
      </c>
      <c r="C326" s="77">
        <v>3</v>
      </c>
      <c r="D326" s="77">
        <v>0.37</v>
      </c>
      <c r="E326" s="78" t="str">
        <f>VLOOKUP(B326,MSS_Species_List2021_updating!$B$2:$B$556,1,FALSE)</f>
        <v>Diplodus cervinus cervinus</v>
      </c>
      <c r="G326" s="86" t="str">
        <f t="shared" si="15"/>
        <v>Mullus surmuletus</v>
      </c>
      <c r="H326" s="86" t="str">
        <f t="shared" si="16"/>
        <v>Mullus</v>
      </c>
      <c r="I326" s="86" t="str">
        <f t="shared" si="17"/>
        <v>Mullus surmuletus</v>
      </c>
      <c r="J326" s="79">
        <f>Species_List_Final_19Jan2022!A326</f>
        <v>126986</v>
      </c>
      <c r="K326" s="79" t="str">
        <f>Species_List_Final_19Jan2022!B326</f>
        <v>Mullus surmuletus</v>
      </c>
      <c r="L326" s="79" t="str">
        <f>Species_List_Final_19Jan2022!C326</f>
        <v>Linnaeus, 1758</v>
      </c>
      <c r="M326" s="79" t="str">
        <f>Species_List_Final_19Jan2022!D326</f>
        <v>Animalia</v>
      </c>
      <c r="N326" s="79" t="str">
        <f>Species_List_Final_19Jan2022!E326</f>
        <v>Chordata</v>
      </c>
      <c r="O326" s="79" t="str">
        <f>Species_List_Final_19Jan2022!F326</f>
        <v>Actinopteri</v>
      </c>
      <c r="P326" s="79" t="str">
        <f>Species_List_Final_19Jan2022!G326</f>
        <v>Perciformes</v>
      </c>
      <c r="Q326" s="79" t="str">
        <f>Species_List_Final_19Jan2022!H326</f>
        <v>Mullidae</v>
      </c>
      <c r="R326" s="79" t="str">
        <f>Species_List_Final_19Jan2022!I326</f>
        <v>Mullus</v>
      </c>
      <c r="S326" s="79" t="str">
        <f>Species_List_Final_19Jan2022!J326</f>
        <v>Species</v>
      </c>
      <c r="T326" s="79" t="str">
        <f>Species_List_Final_19Jan2022!K326</f>
        <v>Striped red mullet</v>
      </c>
    </row>
    <row r="327" spans="1:20" x14ac:dyDescent="0.25">
      <c r="A327" s="77" t="s">
        <v>539</v>
      </c>
      <c r="B327" s="77" t="s">
        <v>547</v>
      </c>
      <c r="C327" s="77">
        <v>3.2</v>
      </c>
      <c r="D327" s="77">
        <v>0.01</v>
      </c>
      <c r="E327" s="78" t="str">
        <f>VLOOKUP(B327,MSS_Species_List2021_updating!$B$2:$B$556,1,FALSE)</f>
        <v>Diplodus puntazzo</v>
      </c>
      <c r="G327" s="86" t="str">
        <f t="shared" si="15"/>
        <v>Muraena helena</v>
      </c>
      <c r="H327" s="86" t="str">
        <f t="shared" si="16"/>
        <v>Muraena</v>
      </c>
      <c r="I327" s="86" t="str">
        <f t="shared" si="17"/>
        <v>Muraena helena</v>
      </c>
      <c r="J327" s="79">
        <f>Species_List_Final_19Jan2022!A327</f>
        <v>126303</v>
      </c>
      <c r="K327" s="79" t="str">
        <f>Species_List_Final_19Jan2022!B327</f>
        <v>Muraena helena</v>
      </c>
      <c r="L327" s="79" t="str">
        <f>Species_List_Final_19Jan2022!C327</f>
        <v>Linnaeus, 1758</v>
      </c>
      <c r="M327" s="79" t="str">
        <f>Species_List_Final_19Jan2022!D327</f>
        <v>Animalia</v>
      </c>
      <c r="N327" s="79" t="str">
        <f>Species_List_Final_19Jan2022!E327</f>
        <v>Chordata</v>
      </c>
      <c r="O327" s="79" t="str">
        <f>Species_List_Final_19Jan2022!F327</f>
        <v>Actinopteri</v>
      </c>
      <c r="P327" s="79" t="str">
        <f>Species_List_Final_19Jan2022!G327</f>
        <v>Anguilliformes</v>
      </c>
      <c r="Q327" s="79" t="str">
        <f>Species_List_Final_19Jan2022!H327</f>
        <v>Muraenidae</v>
      </c>
      <c r="R327" s="79" t="str">
        <f>Species_List_Final_19Jan2022!I327</f>
        <v>Muraena</v>
      </c>
      <c r="S327" s="79" t="str">
        <f>Species_List_Final_19Jan2022!J327</f>
        <v>Species</v>
      </c>
      <c r="T327" s="79" t="str">
        <f>Species_List_Final_19Jan2022!K327</f>
        <v>Mediterranean moray</v>
      </c>
    </row>
    <row r="328" spans="1:20" x14ac:dyDescent="0.25">
      <c r="A328" s="77" t="s">
        <v>539</v>
      </c>
      <c r="B328" s="77" t="s">
        <v>2883</v>
      </c>
      <c r="C328" s="77">
        <v>3.4</v>
      </c>
      <c r="D328" s="77">
        <v>0.1</v>
      </c>
      <c r="E328" s="78" t="e">
        <f>VLOOKUP(B328,MSS_Species_List2021_updating!$B$2:$B$556,1,FALSE)</f>
        <v>#N/A</v>
      </c>
      <c r="G328" s="86" t="str">
        <f t="shared" si="15"/>
        <v>Mustelus</v>
      </c>
      <c r="H328" s="86" t="str">
        <f t="shared" si="16"/>
        <v>Mustelus</v>
      </c>
      <c r="I328" s="86" t="e">
        <f t="shared" si="17"/>
        <v>#N/A</v>
      </c>
      <c r="J328" s="79">
        <f>Species_List_Final_19Jan2022!A328</f>
        <v>105732</v>
      </c>
      <c r="K328" s="79" t="str">
        <f>Species_List_Final_19Jan2022!B328</f>
        <v>Mustelus</v>
      </c>
      <c r="L328" s="79" t="str">
        <f>Species_List_Final_19Jan2022!C328</f>
        <v>Linck, 1790</v>
      </c>
      <c r="M328" s="79" t="str">
        <f>Species_List_Final_19Jan2022!D328</f>
        <v>Animalia</v>
      </c>
      <c r="N328" s="79" t="str">
        <f>Species_List_Final_19Jan2022!E328</f>
        <v>Chordata</v>
      </c>
      <c r="O328" s="79" t="str">
        <f>Species_List_Final_19Jan2022!F328</f>
        <v>Elasmobranchii</v>
      </c>
      <c r="P328" s="79" t="str">
        <f>Species_List_Final_19Jan2022!G328</f>
        <v>Carcharhiniformes</v>
      </c>
      <c r="Q328" s="79" t="str">
        <f>Species_List_Final_19Jan2022!H328</f>
        <v>Triakidae</v>
      </c>
      <c r="R328" s="79" t="str">
        <f>Species_List_Final_19Jan2022!I328</f>
        <v>Mustelus</v>
      </c>
      <c r="S328" s="79" t="str">
        <f>Species_List_Final_19Jan2022!J328</f>
        <v>Genus</v>
      </c>
      <c r="T328" s="79" t="str">
        <f>Species_List_Final_19Jan2022!K328</f>
        <v>NA</v>
      </c>
    </row>
    <row r="329" spans="1:20" x14ac:dyDescent="0.25">
      <c r="A329" s="77" t="s">
        <v>539</v>
      </c>
      <c r="B329" s="77" t="s">
        <v>549</v>
      </c>
      <c r="C329" s="77">
        <v>3.4</v>
      </c>
      <c r="D329" s="77">
        <v>0.1</v>
      </c>
      <c r="E329" s="78" t="str">
        <f>VLOOKUP(B329,MSS_Species_List2021_updating!$B$2:$B$556,1,FALSE)</f>
        <v>Diplodus sargus sargus</v>
      </c>
      <c r="G329" s="86" t="str">
        <f t="shared" si="15"/>
        <v>Mustelus asterias</v>
      </c>
      <c r="H329" s="86" t="str">
        <f t="shared" si="16"/>
        <v>Mustelus</v>
      </c>
      <c r="I329" s="86" t="str">
        <f t="shared" si="17"/>
        <v>Mustelus asterias</v>
      </c>
      <c r="J329" s="79">
        <f>Species_List_Final_19Jan2022!A329</f>
        <v>105821</v>
      </c>
      <c r="K329" s="79" t="str">
        <f>Species_List_Final_19Jan2022!B329</f>
        <v>Mustelus asterias</v>
      </c>
      <c r="L329" s="79" t="str">
        <f>Species_List_Final_19Jan2022!C329</f>
        <v>Cloquet, 1819</v>
      </c>
      <c r="M329" s="79" t="str">
        <f>Species_List_Final_19Jan2022!D329</f>
        <v>Animalia</v>
      </c>
      <c r="N329" s="79" t="str">
        <f>Species_List_Final_19Jan2022!E329</f>
        <v>Chordata</v>
      </c>
      <c r="O329" s="79" t="str">
        <f>Species_List_Final_19Jan2022!F329</f>
        <v>Elasmobranchii</v>
      </c>
      <c r="P329" s="79" t="str">
        <f>Species_List_Final_19Jan2022!G329</f>
        <v>Carcharhiniformes</v>
      </c>
      <c r="Q329" s="79" t="str">
        <f>Species_List_Final_19Jan2022!H329</f>
        <v>Triakidae</v>
      </c>
      <c r="R329" s="79" t="str">
        <f>Species_List_Final_19Jan2022!I329</f>
        <v>Mustelus</v>
      </c>
      <c r="S329" s="79" t="str">
        <f>Species_List_Final_19Jan2022!J329</f>
        <v>Species</v>
      </c>
      <c r="T329" s="79" t="str">
        <f>Species_List_Final_19Jan2022!K329</f>
        <v>Starry smooth hound</v>
      </c>
    </row>
    <row r="330" spans="1:20" x14ac:dyDescent="0.25">
      <c r="A330" s="77" t="s">
        <v>539</v>
      </c>
      <c r="B330" s="77" t="s">
        <v>2882</v>
      </c>
      <c r="C330" s="77">
        <v>3.3</v>
      </c>
      <c r="D330" s="77">
        <v>0.45</v>
      </c>
      <c r="E330" s="78" t="e">
        <f>VLOOKUP(B330,MSS_Species_List2021_updating!$B$2:$B$556,1,FALSE)</f>
        <v>#N/A</v>
      </c>
      <c r="G330" s="86" t="str">
        <f t="shared" si="15"/>
        <v>Mustelus mustelus</v>
      </c>
      <c r="H330" s="86" t="str">
        <f t="shared" si="16"/>
        <v>Mustelus</v>
      </c>
      <c r="I330" s="86" t="str">
        <f t="shared" si="17"/>
        <v>Mustelus mustelus</v>
      </c>
      <c r="J330" s="79">
        <f>Species_List_Final_19Jan2022!A330</f>
        <v>105822</v>
      </c>
      <c r="K330" s="79" t="str">
        <f>Species_List_Final_19Jan2022!B330</f>
        <v>Mustelus mustelus</v>
      </c>
      <c r="L330" s="79" t="str">
        <f>Species_List_Final_19Jan2022!C330</f>
        <v>(Linnaeus, 1758)</v>
      </c>
      <c r="M330" s="79" t="str">
        <f>Species_List_Final_19Jan2022!D330</f>
        <v>Animalia</v>
      </c>
      <c r="N330" s="79" t="str">
        <f>Species_List_Final_19Jan2022!E330</f>
        <v>Chordata</v>
      </c>
      <c r="O330" s="79" t="str">
        <f>Species_List_Final_19Jan2022!F330</f>
        <v>Elasmobranchii</v>
      </c>
      <c r="P330" s="79" t="str">
        <f>Species_List_Final_19Jan2022!G330</f>
        <v>Carcharhiniformes</v>
      </c>
      <c r="Q330" s="79" t="str">
        <f>Species_List_Final_19Jan2022!H330</f>
        <v>Triakidae</v>
      </c>
      <c r="R330" s="79" t="str">
        <f>Species_List_Final_19Jan2022!I330</f>
        <v>Mustelus</v>
      </c>
      <c r="S330" s="79" t="str">
        <f>Species_List_Final_19Jan2022!J330</f>
        <v>Species</v>
      </c>
      <c r="T330" s="79" t="str">
        <f>Species_List_Final_19Jan2022!K330</f>
        <v>Smooth hound</v>
      </c>
    </row>
    <row r="331" spans="1:20" x14ac:dyDescent="0.25">
      <c r="A331" s="77" t="s">
        <v>539</v>
      </c>
      <c r="B331" s="77" t="s">
        <v>551</v>
      </c>
      <c r="C331" s="77">
        <v>3.5</v>
      </c>
      <c r="D331" s="77">
        <v>0.1</v>
      </c>
      <c r="E331" s="78" t="str">
        <f>VLOOKUP(B331,MSS_Species_List2021_updating!$B$2:$B$556,1,FALSE)</f>
        <v>Diplodus vulgaris</v>
      </c>
      <c r="G331" s="86" t="str">
        <f t="shared" si="15"/>
        <v>Myctophidae</v>
      </c>
      <c r="H331" s="86" t="e">
        <f t="shared" si="16"/>
        <v>#N/A</v>
      </c>
      <c r="I331" s="86" t="str">
        <f t="shared" si="17"/>
        <v>Myctophidae</v>
      </c>
      <c r="J331" s="79">
        <f>Species_List_Final_19Jan2022!A331</f>
        <v>125498</v>
      </c>
      <c r="K331" s="79" t="str">
        <f>Species_List_Final_19Jan2022!B331</f>
        <v>Myctophidae</v>
      </c>
      <c r="L331" s="79" t="str">
        <f>Species_List_Final_19Jan2022!C331</f>
        <v>Gill, 1893</v>
      </c>
      <c r="M331" s="79" t="str">
        <f>Species_List_Final_19Jan2022!D331</f>
        <v>Animalia</v>
      </c>
      <c r="N331" s="79" t="str">
        <f>Species_List_Final_19Jan2022!E331</f>
        <v>Chordata</v>
      </c>
      <c r="O331" s="79" t="str">
        <f>Species_List_Final_19Jan2022!F331</f>
        <v>Actinopteri</v>
      </c>
      <c r="P331" s="79" t="str">
        <f>Species_List_Final_19Jan2022!G331</f>
        <v>Myctophiformes</v>
      </c>
      <c r="Q331" s="79" t="str">
        <f>Species_List_Final_19Jan2022!H331</f>
        <v>Myctophidae</v>
      </c>
      <c r="R331" s="79">
        <f>Species_List_Final_19Jan2022!I331</f>
        <v>0</v>
      </c>
      <c r="S331" s="79" t="str">
        <f>Species_List_Final_19Jan2022!J331</f>
        <v>Family</v>
      </c>
      <c r="T331" s="79" t="str">
        <f>Species_List_Final_19Jan2022!K331</f>
        <v>NA</v>
      </c>
    </row>
    <row r="332" spans="1:20" x14ac:dyDescent="0.25">
      <c r="A332" s="77" t="s">
        <v>553</v>
      </c>
      <c r="B332" s="77" t="s">
        <v>554</v>
      </c>
      <c r="C332" s="77">
        <v>4.2</v>
      </c>
      <c r="D332" s="77">
        <v>0.6</v>
      </c>
      <c r="E332" s="78" t="str">
        <f>VLOOKUP(B332,MSS_Species_List2021_updating!$B$2:$B$556,1,FALSE)</f>
        <v>Dipturus batis</v>
      </c>
      <c r="G332" s="86" t="str">
        <f t="shared" si="15"/>
        <v>Myctophum</v>
      </c>
      <c r="H332" s="86" t="str">
        <f t="shared" si="16"/>
        <v>Myctophum</v>
      </c>
      <c r="I332" s="86" t="e">
        <f t="shared" si="17"/>
        <v>#N/A</v>
      </c>
      <c r="J332" s="79">
        <f>Species_List_Final_19Jan2022!A332</f>
        <v>125829</v>
      </c>
      <c r="K332" s="79" t="str">
        <f>Species_List_Final_19Jan2022!B332</f>
        <v>Myctophum</v>
      </c>
      <c r="L332" s="79" t="str">
        <f>Species_List_Final_19Jan2022!C332</f>
        <v>Rafinesque, 1810</v>
      </c>
      <c r="M332" s="79" t="str">
        <f>Species_List_Final_19Jan2022!D332</f>
        <v>Animalia</v>
      </c>
      <c r="N332" s="79" t="str">
        <f>Species_List_Final_19Jan2022!E332</f>
        <v>Chordata</v>
      </c>
      <c r="O332" s="79" t="str">
        <f>Species_List_Final_19Jan2022!F332</f>
        <v>Actinopteri</v>
      </c>
      <c r="P332" s="79" t="str">
        <f>Species_List_Final_19Jan2022!G332</f>
        <v>Myctophiformes</v>
      </c>
      <c r="Q332" s="79" t="str">
        <f>Species_List_Final_19Jan2022!H332</f>
        <v>Myctophidae</v>
      </c>
      <c r="R332" s="79" t="str">
        <f>Species_List_Final_19Jan2022!I332</f>
        <v>Myctophum</v>
      </c>
      <c r="S332" s="79" t="str">
        <f>Species_List_Final_19Jan2022!J332</f>
        <v>Genus</v>
      </c>
      <c r="T332" s="79" t="str">
        <f>Species_List_Final_19Jan2022!K332</f>
        <v>NA</v>
      </c>
    </row>
    <row r="333" spans="1:20" x14ac:dyDescent="0.25">
      <c r="A333" s="77" t="s">
        <v>3239</v>
      </c>
      <c r="B333" s="77" t="s">
        <v>2881</v>
      </c>
      <c r="C333" s="77">
        <v>2</v>
      </c>
      <c r="D333" s="77">
        <v>0.35</v>
      </c>
      <c r="E333" s="78" t="e">
        <f>VLOOKUP(B333,MSS_Species_List2021_updating!$B$2:$B$556,1,FALSE)</f>
        <v>#N/A</v>
      </c>
      <c r="G333" s="86" t="str">
        <f t="shared" si="15"/>
        <v>Myctophum punctatum</v>
      </c>
      <c r="H333" s="86" t="str">
        <f t="shared" si="16"/>
        <v>Myctophum</v>
      </c>
      <c r="I333" s="86" t="str">
        <f t="shared" si="17"/>
        <v>Myctophum punctatum</v>
      </c>
      <c r="J333" s="79">
        <f>Species_List_Final_19Jan2022!A333</f>
        <v>126627</v>
      </c>
      <c r="K333" s="79" t="str">
        <f>Species_List_Final_19Jan2022!B333</f>
        <v>Myctophum punctatum</v>
      </c>
      <c r="L333" s="79" t="str">
        <f>Species_List_Final_19Jan2022!C333</f>
        <v>Rafinesque, 1810</v>
      </c>
      <c r="M333" s="79" t="str">
        <f>Species_List_Final_19Jan2022!D333</f>
        <v>Animalia</v>
      </c>
      <c r="N333" s="79" t="str">
        <f>Species_List_Final_19Jan2022!E333</f>
        <v>Chordata</v>
      </c>
      <c r="O333" s="79" t="str">
        <f>Species_List_Final_19Jan2022!F333</f>
        <v>Actinopteri</v>
      </c>
      <c r="P333" s="79" t="str">
        <f>Species_List_Final_19Jan2022!G333</f>
        <v>Myctophiformes</v>
      </c>
      <c r="Q333" s="79" t="str">
        <f>Species_List_Final_19Jan2022!H333</f>
        <v>Myctophidae</v>
      </c>
      <c r="R333" s="79" t="str">
        <f>Species_List_Final_19Jan2022!I333</f>
        <v>Myctophum</v>
      </c>
      <c r="S333" s="79" t="str">
        <f>Species_List_Final_19Jan2022!J333</f>
        <v>Species</v>
      </c>
      <c r="T333" s="79" t="str">
        <f>Species_List_Final_19Jan2022!K333</f>
        <v>Spotted lanternfish</v>
      </c>
    </row>
    <row r="334" spans="1:20" x14ac:dyDescent="0.25">
      <c r="A334" s="77" t="s">
        <v>3239</v>
      </c>
      <c r="B334" s="77" t="s">
        <v>2880</v>
      </c>
      <c r="C334" s="77">
        <v>2</v>
      </c>
      <c r="D334" s="77">
        <v>0.35</v>
      </c>
      <c r="E334" s="78" t="e">
        <f>VLOOKUP(B334,MSS_Species_List2021_updating!$B$2:$B$556,1,FALSE)</f>
        <v>#N/A</v>
      </c>
      <c r="G334" s="86" t="str">
        <f t="shared" si="15"/>
        <v>Myliobatis aquila</v>
      </c>
      <c r="H334" s="86" t="str">
        <f t="shared" si="16"/>
        <v>Myliobatis</v>
      </c>
      <c r="I334" s="86" t="str">
        <f t="shared" si="17"/>
        <v>Myliobatis aquila</v>
      </c>
      <c r="J334" s="79">
        <f>Species_List_Final_19Jan2022!A334</f>
        <v>105860</v>
      </c>
      <c r="K334" s="79" t="str">
        <f>Species_List_Final_19Jan2022!B334</f>
        <v>Myliobatis aquila</v>
      </c>
      <c r="L334" s="79" t="str">
        <f>Species_List_Final_19Jan2022!C334</f>
        <v>(Linnaeus, 1758)</v>
      </c>
      <c r="M334" s="79" t="str">
        <f>Species_List_Final_19Jan2022!D334</f>
        <v>Animalia</v>
      </c>
      <c r="N334" s="79" t="str">
        <f>Species_List_Final_19Jan2022!E334</f>
        <v>Chordata</v>
      </c>
      <c r="O334" s="79" t="str">
        <f>Species_List_Final_19Jan2022!F334</f>
        <v>Elasmobranchii</v>
      </c>
      <c r="P334" s="79" t="str">
        <f>Species_List_Final_19Jan2022!G334</f>
        <v>Myliobatiformes</v>
      </c>
      <c r="Q334" s="79" t="str">
        <f>Species_List_Final_19Jan2022!H334</f>
        <v>Myliobatidae</v>
      </c>
      <c r="R334" s="79" t="str">
        <f>Species_List_Final_19Jan2022!I334</f>
        <v>Myliobatis</v>
      </c>
      <c r="S334" s="79" t="str">
        <f>Species_List_Final_19Jan2022!J334</f>
        <v>Species</v>
      </c>
      <c r="T334" s="79" t="str">
        <f>Species_List_Final_19Jan2022!K334</f>
        <v>Common eagle ray</v>
      </c>
    </row>
    <row r="335" spans="1:20" x14ac:dyDescent="0.25">
      <c r="A335" s="77" t="s">
        <v>3240</v>
      </c>
      <c r="B335" s="77" t="s">
        <v>2879</v>
      </c>
      <c r="C335" s="77">
        <v>2.1</v>
      </c>
      <c r="D335" s="77">
        <v>0.35</v>
      </c>
      <c r="E335" s="78" t="e">
        <f>VLOOKUP(B335,MSS_Species_List2021_updating!$B$2:$B$556,1,FALSE)</f>
        <v>#N/A</v>
      </c>
      <c r="G335" s="86" t="e">
        <f t="shared" si="15"/>
        <v>#N/A</v>
      </c>
      <c r="H335" s="86" t="e">
        <f t="shared" si="16"/>
        <v>#N/A</v>
      </c>
      <c r="I335" s="86" t="e">
        <f t="shared" si="17"/>
        <v>#N/A</v>
      </c>
      <c r="J335" s="79">
        <f>Species_List_Final_19Jan2022!A335</f>
        <v>254529</v>
      </c>
      <c r="K335" s="79" t="str">
        <f>Species_List_Final_19Jan2022!B335</f>
        <v>Myoxocephalus quadricornis</v>
      </c>
      <c r="L335" s="79" t="str">
        <f>Species_List_Final_19Jan2022!C335</f>
        <v>(Linnaeus, 1758)</v>
      </c>
      <c r="M335" s="79" t="str">
        <f>Species_List_Final_19Jan2022!D335</f>
        <v>Animalia</v>
      </c>
      <c r="N335" s="79" t="str">
        <f>Species_List_Final_19Jan2022!E335</f>
        <v>Chordata</v>
      </c>
      <c r="O335" s="79" t="str">
        <f>Species_List_Final_19Jan2022!F335</f>
        <v>Actinopteri</v>
      </c>
      <c r="P335" s="79" t="str">
        <f>Species_List_Final_19Jan2022!G335</f>
        <v>Scorpaeniformes</v>
      </c>
      <c r="Q335" s="79" t="str">
        <f>Species_List_Final_19Jan2022!H335</f>
        <v>Cottidae</v>
      </c>
      <c r="R335" s="79" t="str">
        <f>Species_List_Final_19Jan2022!I335</f>
        <v>Myoxocephalus</v>
      </c>
      <c r="S335" s="79" t="str">
        <f>Species_List_Final_19Jan2022!J335</f>
        <v>Species</v>
      </c>
      <c r="T335" s="79" t="str">
        <f>Species_List_Final_19Jan2022!K335</f>
        <v>Four-horn sculpin</v>
      </c>
    </row>
    <row r="336" spans="1:20" x14ac:dyDescent="0.25">
      <c r="A336" s="77" t="s">
        <v>3240</v>
      </c>
      <c r="B336" s="77" t="s">
        <v>2878</v>
      </c>
      <c r="C336" s="77">
        <v>2.1</v>
      </c>
      <c r="D336" s="77">
        <v>0.35</v>
      </c>
      <c r="E336" s="78" t="e">
        <f>VLOOKUP(B336,MSS_Species_List2021_updating!$B$2:$B$556,1,FALSE)</f>
        <v>#N/A</v>
      </c>
      <c r="G336" s="86" t="e">
        <f t="shared" si="15"/>
        <v>#N/A</v>
      </c>
      <c r="H336" s="86" t="e">
        <f t="shared" si="16"/>
        <v>#N/A</v>
      </c>
      <c r="I336" s="86" t="e">
        <f t="shared" si="17"/>
        <v>#N/A</v>
      </c>
      <c r="J336" s="79">
        <f>Species_List_Final_19Jan2022!A336</f>
        <v>127202</v>
      </c>
      <c r="K336" s="79" t="str">
        <f>Species_List_Final_19Jan2022!B336</f>
        <v>Myoxocephalus scorpioides</v>
      </c>
      <c r="L336" s="79" t="str">
        <f>Species_List_Final_19Jan2022!C336</f>
        <v>(Fabricius, 1780)</v>
      </c>
      <c r="M336" s="79" t="str">
        <f>Species_List_Final_19Jan2022!D336</f>
        <v>Animalia</v>
      </c>
      <c r="N336" s="79" t="str">
        <f>Species_List_Final_19Jan2022!E336</f>
        <v>Chordata</v>
      </c>
      <c r="O336" s="79" t="str">
        <f>Species_List_Final_19Jan2022!F336</f>
        <v>Actinopteri</v>
      </c>
      <c r="P336" s="79" t="str">
        <f>Species_List_Final_19Jan2022!G336</f>
        <v>Scorpaeniformes</v>
      </c>
      <c r="Q336" s="79" t="str">
        <f>Species_List_Final_19Jan2022!H336</f>
        <v>Cottidae</v>
      </c>
      <c r="R336" s="79" t="str">
        <f>Species_List_Final_19Jan2022!I336</f>
        <v>Myoxocephalus</v>
      </c>
      <c r="S336" s="79" t="str">
        <f>Species_List_Final_19Jan2022!J336</f>
        <v>Species</v>
      </c>
      <c r="T336" s="79" t="str">
        <f>Species_List_Final_19Jan2022!K336</f>
        <v>Arctic sculpin</v>
      </c>
    </row>
    <row r="337" spans="1:20" x14ac:dyDescent="0.25">
      <c r="A337" s="77" t="s">
        <v>3241</v>
      </c>
      <c r="B337" s="77" t="s">
        <v>2877</v>
      </c>
      <c r="C337" s="77">
        <v>3.2</v>
      </c>
      <c r="D337" s="77">
        <v>0.35</v>
      </c>
      <c r="E337" s="78" t="e">
        <f>VLOOKUP(B337,MSS_Species_List2021_updating!$B$2:$B$556,1,FALSE)</f>
        <v>#N/A</v>
      </c>
      <c r="G337" s="86" t="e">
        <f t="shared" si="15"/>
        <v>#N/A</v>
      </c>
      <c r="H337" s="86" t="e">
        <f t="shared" si="16"/>
        <v>#N/A</v>
      </c>
      <c r="I337" s="86" t="e">
        <f t="shared" si="17"/>
        <v>#N/A</v>
      </c>
      <c r="J337" s="79">
        <f>Species_List_Final_19Jan2022!A337</f>
        <v>127203</v>
      </c>
      <c r="K337" s="79" t="str">
        <f>Species_List_Final_19Jan2022!B337</f>
        <v>Myoxocephalus scorpius</v>
      </c>
      <c r="L337" s="79" t="str">
        <f>Species_List_Final_19Jan2022!C337</f>
        <v>(Linnaeus, 1758)</v>
      </c>
      <c r="M337" s="79" t="str">
        <f>Species_List_Final_19Jan2022!D337</f>
        <v>Animalia</v>
      </c>
      <c r="N337" s="79" t="str">
        <f>Species_List_Final_19Jan2022!E337</f>
        <v>Chordata</v>
      </c>
      <c r="O337" s="79" t="str">
        <f>Species_List_Final_19Jan2022!F337</f>
        <v>Actinopteri</v>
      </c>
      <c r="P337" s="79" t="str">
        <f>Species_List_Final_19Jan2022!G337</f>
        <v>Scorpaeniformes</v>
      </c>
      <c r="Q337" s="79" t="str">
        <f>Species_List_Final_19Jan2022!H337</f>
        <v>Cottidae</v>
      </c>
      <c r="R337" s="79" t="str">
        <f>Species_List_Final_19Jan2022!I337</f>
        <v>Myoxocephalus</v>
      </c>
      <c r="S337" s="79" t="str">
        <f>Species_List_Final_19Jan2022!J337</f>
        <v>Species</v>
      </c>
      <c r="T337" s="79" t="str">
        <f>Species_List_Final_19Jan2022!K337</f>
        <v>Bullrout</v>
      </c>
    </row>
    <row r="338" spans="1:20" x14ac:dyDescent="0.25">
      <c r="A338" s="77" t="s">
        <v>3241</v>
      </c>
      <c r="B338" s="77" t="s">
        <v>2876</v>
      </c>
      <c r="C338" s="77">
        <v>3.2</v>
      </c>
      <c r="D338" s="77">
        <v>0.35</v>
      </c>
      <c r="E338" s="78" t="e">
        <f>VLOOKUP(B338,MSS_Species_List2021_updating!$B$2:$B$556,1,FALSE)</f>
        <v>#N/A</v>
      </c>
      <c r="G338" s="86" t="e">
        <f t="shared" si="15"/>
        <v>#N/A</v>
      </c>
      <c r="H338" s="86" t="e">
        <f t="shared" si="16"/>
        <v>#N/A</v>
      </c>
      <c r="I338" s="86" t="e">
        <f t="shared" si="17"/>
        <v>#N/A</v>
      </c>
      <c r="J338" s="79">
        <f>Species_List_Final_19Jan2022!A338</f>
        <v>101170</v>
      </c>
      <c r="K338" s="79" t="str">
        <f>Species_List_Final_19Jan2022!B338</f>
        <v>Myxine glutinosa</v>
      </c>
      <c r="L338" s="79" t="str">
        <f>Species_List_Final_19Jan2022!C338</f>
        <v>Linnaeus, 1758</v>
      </c>
      <c r="M338" s="79" t="str">
        <f>Species_List_Final_19Jan2022!D338</f>
        <v>Animalia</v>
      </c>
      <c r="N338" s="79" t="str">
        <f>Species_List_Final_19Jan2022!E338</f>
        <v>Chordata</v>
      </c>
      <c r="O338" s="79" t="str">
        <f>Species_List_Final_19Jan2022!F338</f>
        <v>Myxini</v>
      </c>
      <c r="P338" s="79" t="str">
        <f>Species_List_Final_19Jan2022!G338</f>
        <v>Myxiniformes</v>
      </c>
      <c r="Q338" s="79" t="str">
        <f>Species_List_Final_19Jan2022!H338</f>
        <v>Myxinidae</v>
      </c>
      <c r="R338" s="79" t="str">
        <f>Species_List_Final_19Jan2022!I338</f>
        <v>Myxine</v>
      </c>
      <c r="S338" s="79" t="str">
        <f>Species_List_Final_19Jan2022!J338</f>
        <v>Species</v>
      </c>
      <c r="T338" s="79" t="str">
        <f>Species_List_Final_19Jan2022!K338</f>
        <v>Hagfish</v>
      </c>
    </row>
    <row r="339" spans="1:20" x14ac:dyDescent="0.25">
      <c r="A339" s="77" t="s">
        <v>572</v>
      </c>
      <c r="B339" s="77" t="s">
        <v>575</v>
      </c>
      <c r="C339" s="77">
        <v>3.9</v>
      </c>
      <c r="D339" s="77">
        <v>0.04</v>
      </c>
      <c r="E339" s="78" t="str">
        <f>VLOOKUP(B339,MSS_Species_List2021_updating!$B$2:$B$556,1,FALSE)</f>
        <v>Echiichthys vipera</v>
      </c>
      <c r="G339" s="86" t="e">
        <f t="shared" si="15"/>
        <v>#N/A</v>
      </c>
      <c r="H339" s="86" t="e">
        <f t="shared" si="16"/>
        <v>#N/A</v>
      </c>
      <c r="I339" s="86" t="e">
        <f t="shared" si="17"/>
        <v>#N/A</v>
      </c>
      <c r="J339" s="79">
        <f>Species_List_Final_19Jan2022!A339</f>
        <v>125893</v>
      </c>
      <c r="K339" s="79" t="str">
        <f>Species_List_Final_19Jan2022!B339</f>
        <v>Nansenia</v>
      </c>
      <c r="L339" s="79" t="str">
        <f>Species_List_Final_19Jan2022!C339</f>
        <v>Jordan &amp; Evermann, 1896</v>
      </c>
      <c r="M339" s="79" t="str">
        <f>Species_List_Final_19Jan2022!D339</f>
        <v>Animalia</v>
      </c>
      <c r="N339" s="79" t="str">
        <f>Species_List_Final_19Jan2022!E339</f>
        <v>Chordata</v>
      </c>
      <c r="O339" s="79" t="str">
        <f>Species_List_Final_19Jan2022!F339</f>
        <v>Actinopteri</v>
      </c>
      <c r="P339" s="79" t="str">
        <f>Species_List_Final_19Jan2022!G339</f>
        <v>Osmeriformes</v>
      </c>
      <c r="Q339" s="79" t="str">
        <f>Species_List_Final_19Jan2022!H339</f>
        <v>Microstomatidae</v>
      </c>
      <c r="R339" s="79" t="str">
        <f>Species_List_Final_19Jan2022!I339</f>
        <v>Nansenia</v>
      </c>
      <c r="S339" s="79" t="str">
        <f>Species_List_Final_19Jan2022!J339</f>
        <v>Genus</v>
      </c>
      <c r="T339" s="79" t="str">
        <f>Species_List_Final_19Jan2022!K339</f>
        <v>NA</v>
      </c>
    </row>
    <row r="340" spans="1:20" x14ac:dyDescent="0.25">
      <c r="A340" s="77" t="s">
        <v>2875</v>
      </c>
      <c r="B340" s="77" t="s">
        <v>2875</v>
      </c>
      <c r="C340" s="77">
        <v>2</v>
      </c>
      <c r="D340" s="77">
        <v>0.35</v>
      </c>
      <c r="E340" s="78" t="e">
        <f>VLOOKUP(B340,MSS_Species_List2021_updating!$B$2:$B$556,1,FALSE)</f>
        <v>#N/A</v>
      </c>
      <c r="G340" s="86" t="e">
        <f t="shared" si="15"/>
        <v>#N/A</v>
      </c>
      <c r="H340" s="86" t="e">
        <f t="shared" si="16"/>
        <v>#N/A</v>
      </c>
      <c r="I340" s="86" t="e">
        <f t="shared" si="17"/>
        <v>#N/A</v>
      </c>
      <c r="J340" s="79">
        <f>Species_List_Final_19Jan2022!A340</f>
        <v>126729</v>
      </c>
      <c r="K340" s="79" t="str">
        <f>Species_List_Final_19Jan2022!B340</f>
        <v>Nansenia tenera</v>
      </c>
      <c r="L340" s="79" t="str">
        <f>Species_List_Final_19Jan2022!C340</f>
        <v>Kawaguchi &amp; Butler, 1984</v>
      </c>
      <c r="M340" s="79" t="str">
        <f>Species_List_Final_19Jan2022!D340</f>
        <v>Animalia</v>
      </c>
      <c r="N340" s="79" t="str">
        <f>Species_List_Final_19Jan2022!E340</f>
        <v>Chordata</v>
      </c>
      <c r="O340" s="79" t="str">
        <f>Species_List_Final_19Jan2022!F340</f>
        <v>Actinopteri</v>
      </c>
      <c r="P340" s="79" t="str">
        <f>Species_List_Final_19Jan2022!G340</f>
        <v>Osmeriformes</v>
      </c>
      <c r="Q340" s="79" t="str">
        <f>Species_List_Final_19Jan2022!H340</f>
        <v>Microstomatidae</v>
      </c>
      <c r="R340" s="79" t="str">
        <f>Species_List_Final_19Jan2022!I340</f>
        <v>Nansenia</v>
      </c>
      <c r="S340" s="79" t="str">
        <f>Species_List_Final_19Jan2022!J340</f>
        <v>Species</v>
      </c>
      <c r="T340" s="79" t="str">
        <f>Species_List_Final_19Jan2022!K340</f>
        <v>Pencil Smelt</v>
      </c>
    </row>
    <row r="341" spans="1:20" x14ac:dyDescent="0.25">
      <c r="A341" s="77" t="s">
        <v>3242</v>
      </c>
      <c r="B341" s="77" t="s">
        <v>2874</v>
      </c>
      <c r="C341" s="77">
        <v>2</v>
      </c>
      <c r="D341" s="77">
        <v>0.01</v>
      </c>
      <c r="E341" s="78" t="e">
        <f>VLOOKUP(B341,MSS_Species_List2021_updating!$B$2:$B$556,1,FALSE)</f>
        <v>#N/A</v>
      </c>
      <c r="G341" s="86" t="e">
        <f t="shared" si="15"/>
        <v>#N/A</v>
      </c>
      <c r="H341" s="86" t="e">
        <f t="shared" si="16"/>
        <v>#N/A</v>
      </c>
      <c r="I341" s="86" t="e">
        <f t="shared" si="17"/>
        <v>#N/A</v>
      </c>
      <c r="J341" s="79">
        <f>Species_List_Final_19Jan2022!A341</f>
        <v>126811</v>
      </c>
      <c r="K341" s="79" t="str">
        <f>Species_List_Final_19Jan2022!B341</f>
        <v>Naucrates ductor</v>
      </c>
      <c r="L341" s="79" t="str">
        <f>Species_List_Final_19Jan2022!C341</f>
        <v>(Linnaeus, 1758)</v>
      </c>
      <c r="M341" s="79" t="str">
        <f>Species_List_Final_19Jan2022!D341</f>
        <v>Animalia</v>
      </c>
      <c r="N341" s="79" t="str">
        <f>Species_List_Final_19Jan2022!E341</f>
        <v>Chordata</v>
      </c>
      <c r="O341" s="79" t="str">
        <f>Species_List_Final_19Jan2022!F341</f>
        <v>Actinopteri</v>
      </c>
      <c r="P341" s="79" t="str">
        <f>Species_List_Final_19Jan2022!G341</f>
        <v>Perciformes</v>
      </c>
      <c r="Q341" s="79" t="str">
        <f>Species_List_Final_19Jan2022!H341</f>
        <v>Carangidae</v>
      </c>
      <c r="R341" s="79" t="str">
        <f>Species_List_Final_19Jan2022!I341</f>
        <v>Naucrates</v>
      </c>
      <c r="S341" s="79" t="str">
        <f>Species_List_Final_19Jan2022!J341</f>
        <v>Species</v>
      </c>
      <c r="T341" s="79" t="str">
        <f>Species_List_Final_19Jan2022!K341</f>
        <v>Pilotfish</v>
      </c>
    </row>
    <row r="342" spans="1:20" x14ac:dyDescent="0.25">
      <c r="A342" s="77" t="s">
        <v>3243</v>
      </c>
      <c r="B342" s="77" t="s">
        <v>2873</v>
      </c>
      <c r="C342" s="77">
        <v>2</v>
      </c>
      <c r="D342" s="77">
        <v>0.35</v>
      </c>
      <c r="E342" s="78" t="e">
        <f>VLOOKUP(B342,MSS_Species_List2021_updating!$B$2:$B$556,1,FALSE)</f>
        <v>#N/A</v>
      </c>
      <c r="G342" s="86" t="e">
        <f t="shared" si="15"/>
        <v>#N/A</v>
      </c>
      <c r="H342" s="86" t="e">
        <f t="shared" si="16"/>
        <v>#N/A</v>
      </c>
      <c r="I342" s="86" t="e">
        <f t="shared" si="17"/>
        <v>#N/A</v>
      </c>
      <c r="J342" s="79">
        <f>Species_List_Final_19Jan2022!A342</f>
        <v>126306</v>
      </c>
      <c r="K342" s="79" t="str">
        <f>Species_List_Final_19Jan2022!B342</f>
        <v>Nemichthys scolopaceus</v>
      </c>
      <c r="L342" s="79" t="str">
        <f>Species_List_Final_19Jan2022!C342</f>
        <v>Richardson, 1848</v>
      </c>
      <c r="M342" s="79" t="str">
        <f>Species_List_Final_19Jan2022!D342</f>
        <v>Animalia</v>
      </c>
      <c r="N342" s="79" t="str">
        <f>Species_List_Final_19Jan2022!E342</f>
        <v>Chordata</v>
      </c>
      <c r="O342" s="79" t="str">
        <f>Species_List_Final_19Jan2022!F342</f>
        <v>Actinopteri</v>
      </c>
      <c r="P342" s="79" t="str">
        <f>Species_List_Final_19Jan2022!G342</f>
        <v>Anguilliformes</v>
      </c>
      <c r="Q342" s="79" t="str">
        <f>Species_List_Final_19Jan2022!H342</f>
        <v>Nemichthyidae</v>
      </c>
      <c r="R342" s="79" t="str">
        <f>Species_List_Final_19Jan2022!I342</f>
        <v>Nemichthys</v>
      </c>
      <c r="S342" s="79" t="str">
        <f>Species_List_Final_19Jan2022!J342</f>
        <v>Species</v>
      </c>
      <c r="T342" s="79" t="str">
        <f>Species_List_Final_19Jan2022!K342</f>
        <v>Slender snipe eel</v>
      </c>
    </row>
    <row r="343" spans="1:20" x14ac:dyDescent="0.25">
      <c r="A343" s="77" t="s">
        <v>2872</v>
      </c>
      <c r="B343" s="77" t="s">
        <v>2872</v>
      </c>
      <c r="C343" s="77">
        <v>2</v>
      </c>
      <c r="D343" s="77">
        <v>0.35</v>
      </c>
      <c r="E343" s="78" t="e">
        <f>VLOOKUP(B343,MSS_Species_List2021_updating!$B$2:$B$556,1,FALSE)</f>
        <v>#N/A</v>
      </c>
      <c r="G343" s="86" t="e">
        <f t="shared" si="15"/>
        <v>#N/A</v>
      </c>
      <c r="H343" s="86" t="e">
        <f t="shared" si="16"/>
        <v>#N/A</v>
      </c>
      <c r="I343" s="86" t="e">
        <f t="shared" si="17"/>
        <v>#N/A</v>
      </c>
      <c r="J343" s="79">
        <f>Species_List_Final_19Jan2022!A343</f>
        <v>398306</v>
      </c>
      <c r="K343" s="79" t="str">
        <f>Species_List_Final_19Jan2022!B343</f>
        <v>Neoraja iberica</v>
      </c>
      <c r="L343" s="79" t="str">
        <f>Species_List_Final_19Jan2022!C343</f>
        <v>Stehmann, Séret, Costa &amp; Baro, 2008</v>
      </c>
      <c r="M343" s="79" t="str">
        <f>Species_List_Final_19Jan2022!D343</f>
        <v>Animalia</v>
      </c>
      <c r="N343" s="79" t="str">
        <f>Species_List_Final_19Jan2022!E343</f>
        <v>Chordata</v>
      </c>
      <c r="O343" s="79" t="str">
        <f>Species_List_Final_19Jan2022!F343</f>
        <v>Elasmobranchii</v>
      </c>
      <c r="P343" s="79" t="str">
        <f>Species_List_Final_19Jan2022!G343</f>
        <v>Rajiformes</v>
      </c>
      <c r="Q343" s="79" t="str">
        <f>Species_List_Final_19Jan2022!H343</f>
        <v>Rajidae</v>
      </c>
      <c r="R343" s="79" t="str">
        <f>Species_List_Final_19Jan2022!I343</f>
        <v>Neoraja</v>
      </c>
      <c r="S343" s="79" t="str">
        <f>Species_List_Final_19Jan2022!J343</f>
        <v>Species</v>
      </c>
      <c r="T343" s="79" t="str">
        <f>Species_List_Final_19Jan2022!K343</f>
        <v>Iberian pygmy skate</v>
      </c>
    </row>
    <row r="344" spans="1:20" x14ac:dyDescent="0.25">
      <c r="A344" s="77" t="s">
        <v>2871</v>
      </c>
      <c r="B344" s="77" t="s">
        <v>2871</v>
      </c>
      <c r="C344" s="77">
        <v>2</v>
      </c>
      <c r="D344" s="77">
        <v>0.35</v>
      </c>
      <c r="E344" s="78" t="e">
        <f>VLOOKUP(B344,MSS_Species_List2021_updating!$B$2:$B$556,1,FALSE)</f>
        <v>#N/A</v>
      </c>
      <c r="G344" s="86" t="e">
        <f t="shared" si="15"/>
        <v>#N/A</v>
      </c>
      <c r="H344" s="86" t="e">
        <f t="shared" si="16"/>
        <v>#N/A</v>
      </c>
      <c r="I344" s="86" t="e">
        <f t="shared" si="17"/>
        <v>#N/A</v>
      </c>
      <c r="J344" s="79">
        <f>Species_List_Final_19Jan2022!A344</f>
        <v>127383</v>
      </c>
      <c r="K344" s="79" t="str">
        <f>Species_List_Final_19Jan2022!B344</f>
        <v>Nerophis lumbriciformis</v>
      </c>
      <c r="L344" s="79" t="str">
        <f>Species_List_Final_19Jan2022!C344</f>
        <v>(Jenyns, 1835)</v>
      </c>
      <c r="M344" s="79" t="str">
        <f>Species_List_Final_19Jan2022!D344</f>
        <v>Animalia</v>
      </c>
      <c r="N344" s="79" t="str">
        <f>Species_List_Final_19Jan2022!E344</f>
        <v>Chordata</v>
      </c>
      <c r="O344" s="79" t="str">
        <f>Species_List_Final_19Jan2022!F344</f>
        <v>Actinopteri</v>
      </c>
      <c r="P344" s="79" t="str">
        <f>Species_List_Final_19Jan2022!G344</f>
        <v>Syngnathiformes</v>
      </c>
      <c r="Q344" s="79" t="str">
        <f>Species_List_Final_19Jan2022!H344</f>
        <v>Syngnathidae</v>
      </c>
      <c r="R344" s="79" t="str">
        <f>Species_List_Final_19Jan2022!I344</f>
        <v>Nerophis</v>
      </c>
      <c r="S344" s="79" t="str">
        <f>Species_List_Final_19Jan2022!J344</f>
        <v>Species</v>
      </c>
      <c r="T344" s="79" t="str">
        <f>Species_List_Final_19Jan2022!K344</f>
        <v>Worm pipefish</v>
      </c>
    </row>
    <row r="345" spans="1:20" x14ac:dyDescent="0.25">
      <c r="A345" s="77" t="s">
        <v>2870</v>
      </c>
      <c r="B345" s="77" t="s">
        <v>2870</v>
      </c>
      <c r="C345" s="77">
        <v>2</v>
      </c>
      <c r="D345" s="77">
        <v>0.35</v>
      </c>
      <c r="E345" s="78" t="e">
        <f>VLOOKUP(B345,MSS_Species_List2021_updating!$B$2:$B$556,1,FALSE)</f>
        <v>#N/A</v>
      </c>
      <c r="G345" s="86" t="e">
        <f t="shared" si="15"/>
        <v>#N/A</v>
      </c>
      <c r="H345" s="86" t="e">
        <f t="shared" si="16"/>
        <v>#N/A</v>
      </c>
      <c r="I345" s="86" t="e">
        <f t="shared" si="17"/>
        <v>#N/A</v>
      </c>
      <c r="J345" s="79">
        <f>Species_List_Final_19Jan2022!A345</f>
        <v>127385</v>
      </c>
      <c r="K345" s="79" t="str">
        <f>Species_List_Final_19Jan2022!B345</f>
        <v>Nerophis ophidion</v>
      </c>
      <c r="L345" s="79" t="str">
        <f>Species_List_Final_19Jan2022!C345</f>
        <v>(Linnaeus, 1758)</v>
      </c>
      <c r="M345" s="79" t="str">
        <f>Species_List_Final_19Jan2022!D345</f>
        <v>Animalia</v>
      </c>
      <c r="N345" s="79" t="str">
        <f>Species_List_Final_19Jan2022!E345</f>
        <v>Chordata</v>
      </c>
      <c r="O345" s="79" t="str">
        <f>Species_List_Final_19Jan2022!F345</f>
        <v>Actinopteri</v>
      </c>
      <c r="P345" s="79" t="str">
        <f>Species_List_Final_19Jan2022!G345</f>
        <v>Syngnathiformes</v>
      </c>
      <c r="Q345" s="79" t="str">
        <f>Species_List_Final_19Jan2022!H345</f>
        <v>Syngnathidae</v>
      </c>
      <c r="R345" s="79" t="str">
        <f>Species_List_Final_19Jan2022!I345</f>
        <v>Nerophis</v>
      </c>
      <c r="S345" s="79" t="str">
        <f>Species_List_Final_19Jan2022!J345</f>
        <v>Species</v>
      </c>
      <c r="T345" s="79" t="str">
        <f>Species_List_Final_19Jan2022!K345</f>
        <v>Straight-nosed pipefish</v>
      </c>
    </row>
    <row r="346" spans="1:20" x14ac:dyDescent="0.25">
      <c r="A346" s="77" t="s">
        <v>3244</v>
      </c>
      <c r="B346" s="77" t="s">
        <v>2869</v>
      </c>
      <c r="C346" s="77">
        <v>2</v>
      </c>
      <c r="D346" s="77">
        <v>0.35</v>
      </c>
      <c r="E346" s="78" t="e">
        <f>VLOOKUP(B346,MSS_Species_List2021_updating!$B$2:$B$556,1,FALSE)</f>
        <v>#N/A</v>
      </c>
      <c r="G346" s="86" t="e">
        <f t="shared" si="15"/>
        <v>#N/A</v>
      </c>
      <c r="H346" s="86" t="e">
        <f t="shared" si="16"/>
        <v>#N/A</v>
      </c>
      <c r="I346" s="86" t="e">
        <f t="shared" si="17"/>
        <v>#N/A</v>
      </c>
      <c r="J346" s="79">
        <f>Species_List_Final_19Jan2022!A346</f>
        <v>126865</v>
      </c>
      <c r="K346" s="79" t="str">
        <f>Species_List_Final_19Jan2022!B346</f>
        <v>Nesiarchus nasutus</v>
      </c>
      <c r="L346" s="79" t="str">
        <f>Species_List_Final_19Jan2022!C346</f>
        <v>Johnson, 1862</v>
      </c>
      <c r="M346" s="79" t="str">
        <f>Species_List_Final_19Jan2022!D346</f>
        <v>Animalia</v>
      </c>
      <c r="N346" s="79" t="str">
        <f>Species_List_Final_19Jan2022!E346</f>
        <v>Chordata</v>
      </c>
      <c r="O346" s="79" t="str">
        <f>Species_List_Final_19Jan2022!F346</f>
        <v>Actinopteri</v>
      </c>
      <c r="P346" s="79" t="str">
        <f>Species_List_Final_19Jan2022!G346</f>
        <v>Perciformes</v>
      </c>
      <c r="Q346" s="79" t="str">
        <f>Species_List_Final_19Jan2022!H346</f>
        <v>Gempylidae</v>
      </c>
      <c r="R346" s="79" t="str">
        <f>Species_List_Final_19Jan2022!I346</f>
        <v>Nesiarchus</v>
      </c>
      <c r="S346" s="79" t="str">
        <f>Species_List_Final_19Jan2022!J346</f>
        <v>Species</v>
      </c>
      <c r="T346" s="79" t="str">
        <f>Species_List_Final_19Jan2022!K346</f>
        <v>Black gemfish</v>
      </c>
    </row>
    <row r="347" spans="1:20" x14ac:dyDescent="0.25">
      <c r="A347" s="77" t="s">
        <v>3244</v>
      </c>
      <c r="B347" s="77" t="s">
        <v>2868</v>
      </c>
      <c r="C347" s="77">
        <v>2</v>
      </c>
      <c r="D347" s="77">
        <v>0.01</v>
      </c>
      <c r="E347" s="78" t="e">
        <f>VLOOKUP(B347,MSS_Species_List2021_updating!$B$2:$B$556,1,FALSE)</f>
        <v>#N/A</v>
      </c>
      <c r="G347" s="86" t="e">
        <f t="shared" si="15"/>
        <v>#N/A</v>
      </c>
      <c r="H347" s="86" t="e">
        <f t="shared" si="16"/>
        <v>#N/A</v>
      </c>
      <c r="I347" s="86" t="e">
        <f t="shared" si="17"/>
        <v>#N/A</v>
      </c>
      <c r="J347" s="79">
        <f>Species_List_Final_19Jan2022!A347</f>
        <v>126292</v>
      </c>
      <c r="K347" s="79" t="str">
        <f>Species_List_Final_19Jan2022!B347</f>
        <v>Nessorhamphus ingolfianus</v>
      </c>
      <c r="L347" s="79" t="str">
        <f>Species_List_Final_19Jan2022!C347</f>
        <v>(Schmidt, 1912)</v>
      </c>
      <c r="M347" s="79" t="str">
        <f>Species_List_Final_19Jan2022!D347</f>
        <v>Animalia</v>
      </c>
      <c r="N347" s="79" t="str">
        <f>Species_List_Final_19Jan2022!E347</f>
        <v>Chordata</v>
      </c>
      <c r="O347" s="79" t="str">
        <f>Species_List_Final_19Jan2022!F347</f>
        <v>Actinopteri</v>
      </c>
      <c r="P347" s="79" t="str">
        <f>Species_List_Final_19Jan2022!G347</f>
        <v>Anguilliformes</v>
      </c>
      <c r="Q347" s="79" t="str">
        <f>Species_List_Final_19Jan2022!H347</f>
        <v>Derichthyidae</v>
      </c>
      <c r="R347" s="79" t="str">
        <f>Species_List_Final_19Jan2022!I347</f>
        <v>Nessorhamphus</v>
      </c>
      <c r="S347" s="79" t="str">
        <f>Species_List_Final_19Jan2022!J347</f>
        <v>Species</v>
      </c>
      <c r="T347" s="79" t="str">
        <f>Species_List_Final_19Jan2022!K347</f>
        <v>Duckbill oceanic eel</v>
      </c>
    </row>
    <row r="348" spans="1:20" x14ac:dyDescent="0.25">
      <c r="A348" s="77" t="s">
        <v>3244</v>
      </c>
      <c r="B348" s="77" t="s">
        <v>2867</v>
      </c>
      <c r="C348" s="77">
        <v>2</v>
      </c>
      <c r="D348" s="77">
        <v>0.35</v>
      </c>
      <c r="E348" s="78" t="e">
        <f>VLOOKUP(B348,MSS_Species_List2021_updating!$B$2:$B$556,1,FALSE)</f>
        <v>#N/A</v>
      </c>
      <c r="G348" s="86" t="e">
        <f t="shared" si="15"/>
        <v>#N/A</v>
      </c>
      <c r="H348" s="86" t="e">
        <f t="shared" si="16"/>
        <v>#N/A</v>
      </c>
      <c r="I348" s="86" t="e">
        <f t="shared" si="17"/>
        <v>#N/A</v>
      </c>
      <c r="J348" s="79">
        <f>Species_List_Final_19Jan2022!A348</f>
        <v>126308</v>
      </c>
      <c r="K348" s="79" t="str">
        <f>Species_List_Final_19Jan2022!B348</f>
        <v>Nettastoma melanurum</v>
      </c>
      <c r="L348" s="79" t="str">
        <f>Species_List_Final_19Jan2022!C348</f>
        <v>Rafinesque, 1810</v>
      </c>
      <c r="M348" s="79" t="str">
        <f>Species_List_Final_19Jan2022!D348</f>
        <v>Animalia</v>
      </c>
      <c r="N348" s="79" t="str">
        <f>Species_List_Final_19Jan2022!E348</f>
        <v>Chordata</v>
      </c>
      <c r="O348" s="79" t="str">
        <f>Species_List_Final_19Jan2022!F348</f>
        <v>Actinopteri</v>
      </c>
      <c r="P348" s="79" t="str">
        <f>Species_List_Final_19Jan2022!G348</f>
        <v>Anguilliformes</v>
      </c>
      <c r="Q348" s="79" t="str">
        <f>Species_List_Final_19Jan2022!H348</f>
        <v>Nettastomatidae</v>
      </c>
      <c r="R348" s="79" t="str">
        <f>Species_List_Final_19Jan2022!I348</f>
        <v>Nettastoma</v>
      </c>
      <c r="S348" s="79" t="str">
        <f>Species_List_Final_19Jan2022!J348</f>
        <v>Species</v>
      </c>
      <c r="T348" s="79" t="str">
        <f>Species_List_Final_19Jan2022!K348</f>
        <v>Blackfin scorcerer</v>
      </c>
    </row>
    <row r="349" spans="1:20" x14ac:dyDescent="0.25">
      <c r="A349" s="77" t="s">
        <v>578</v>
      </c>
      <c r="B349" s="77" t="s">
        <v>577</v>
      </c>
      <c r="C349" s="77">
        <v>3.7</v>
      </c>
      <c r="D349" s="77">
        <v>0.6</v>
      </c>
      <c r="E349" s="78" t="str">
        <f>VLOOKUP(B349,MSS_Species_List2021_updating!$B$2:$B$556,1,FALSE)</f>
        <v>Echiodon dentatus</v>
      </c>
      <c r="G349" s="86" t="str">
        <f t="shared" si="15"/>
        <v>Nezumia</v>
      </c>
      <c r="H349" s="86" t="str">
        <f t="shared" si="16"/>
        <v>Nezumia</v>
      </c>
      <c r="I349" s="86" t="e">
        <f t="shared" si="17"/>
        <v>#N/A</v>
      </c>
      <c r="J349" s="79">
        <f>Species_List_Final_19Jan2022!A349</f>
        <v>125754</v>
      </c>
      <c r="K349" s="79" t="str">
        <f>Species_List_Final_19Jan2022!B349</f>
        <v>Nezumia</v>
      </c>
      <c r="L349" s="79" t="str">
        <f>Species_List_Final_19Jan2022!C349</f>
        <v>Jordan, 1904 </v>
      </c>
      <c r="M349" s="79" t="str">
        <f>Species_List_Final_19Jan2022!D349</f>
        <v>Animalia</v>
      </c>
      <c r="N349" s="79" t="str">
        <f>Species_List_Final_19Jan2022!E349</f>
        <v>Chordata</v>
      </c>
      <c r="O349" s="79" t="str">
        <f>Species_List_Final_19Jan2022!F349</f>
        <v>Actinopteri</v>
      </c>
      <c r="P349" s="79" t="str">
        <f>Species_List_Final_19Jan2022!G349</f>
        <v>Gadiformes</v>
      </c>
      <c r="Q349" s="79" t="str">
        <f>Species_List_Final_19Jan2022!H349</f>
        <v>Macrouridae</v>
      </c>
      <c r="R349" s="79" t="str">
        <f>Species_List_Final_19Jan2022!I349</f>
        <v>Nezumia</v>
      </c>
      <c r="S349" s="79" t="str">
        <f>Species_List_Final_19Jan2022!J349</f>
        <v>Genus</v>
      </c>
      <c r="T349" s="79" t="str">
        <f>Species_List_Final_19Jan2022!K349</f>
        <v>na</v>
      </c>
    </row>
    <row r="350" spans="1:20" x14ac:dyDescent="0.25">
      <c r="A350" s="77" t="s">
        <v>578</v>
      </c>
      <c r="B350" s="77" t="s">
        <v>580</v>
      </c>
      <c r="C350" s="77">
        <v>4</v>
      </c>
      <c r="D350" s="77">
        <v>0.65</v>
      </c>
      <c r="E350" s="78" t="str">
        <f>VLOOKUP(B350,MSS_Species_List2021_updating!$B$2:$B$556,1,FALSE)</f>
        <v>Echiodon drummondii</v>
      </c>
      <c r="G350" s="86" t="str">
        <f t="shared" si="15"/>
        <v>Nezumia aequalis</v>
      </c>
      <c r="H350" s="86" t="str">
        <f t="shared" si="16"/>
        <v>Nezumia</v>
      </c>
      <c r="I350" s="86" t="str">
        <f t="shared" si="17"/>
        <v>Nezumia aequalis</v>
      </c>
      <c r="J350" s="79">
        <f>Species_List_Final_19Jan2022!A350</f>
        <v>126473</v>
      </c>
      <c r="K350" s="79" t="str">
        <f>Species_List_Final_19Jan2022!B350</f>
        <v>Nezumia aequalis</v>
      </c>
      <c r="L350" s="79" t="str">
        <f>Species_List_Final_19Jan2022!C350</f>
        <v>(Günther, 1878)</v>
      </c>
      <c r="M350" s="79" t="str">
        <f>Species_List_Final_19Jan2022!D350</f>
        <v>Animalia</v>
      </c>
      <c r="N350" s="79" t="str">
        <f>Species_List_Final_19Jan2022!E350</f>
        <v>Chordata</v>
      </c>
      <c r="O350" s="79" t="str">
        <f>Species_List_Final_19Jan2022!F350</f>
        <v>Actinopteri</v>
      </c>
      <c r="P350" s="79" t="str">
        <f>Species_List_Final_19Jan2022!G350</f>
        <v>Gadiformes</v>
      </c>
      <c r="Q350" s="79" t="str">
        <f>Species_List_Final_19Jan2022!H350</f>
        <v>Macrouridae</v>
      </c>
      <c r="R350" s="79" t="str">
        <f>Species_List_Final_19Jan2022!I350</f>
        <v>Nezumia</v>
      </c>
      <c r="S350" s="79" t="str">
        <f>Species_List_Final_19Jan2022!J350</f>
        <v>Species</v>
      </c>
      <c r="T350" s="79" t="str">
        <f>Species_List_Final_19Jan2022!K350</f>
        <v>Common Atlantic Grenadier</v>
      </c>
    </row>
    <row r="351" spans="1:20" x14ac:dyDescent="0.25">
      <c r="A351" s="77" t="s">
        <v>44</v>
      </c>
      <c r="B351" s="77" t="s">
        <v>44</v>
      </c>
      <c r="C351" s="77">
        <v>4</v>
      </c>
      <c r="D351" s="77">
        <v>0.35</v>
      </c>
      <c r="E351" s="78" t="e">
        <f>VLOOKUP(B351,MSS_Species_List2021_updating!$B$2:$B$556,1,FALSE)</f>
        <v>#N/A</v>
      </c>
      <c r="G351" s="86" t="str">
        <f t="shared" si="15"/>
        <v>Nezumia</v>
      </c>
      <c r="H351" s="86" t="str">
        <f t="shared" si="16"/>
        <v>Nezumia</v>
      </c>
      <c r="I351" s="86" t="e">
        <f t="shared" si="17"/>
        <v>#N/A</v>
      </c>
      <c r="J351" s="79">
        <f>Species_List_Final_19Jan2022!A351</f>
        <v>183289</v>
      </c>
      <c r="K351" s="79" t="str">
        <f>Species_List_Final_19Jan2022!B351</f>
        <v>Nezumia bairdii</v>
      </c>
      <c r="L351" s="79" t="str">
        <f>Species_List_Final_19Jan2022!C351</f>
        <v>(Goode &amp; Bean, 1877)</v>
      </c>
      <c r="M351" s="79" t="str">
        <f>Species_List_Final_19Jan2022!D351</f>
        <v>Animalia</v>
      </c>
      <c r="N351" s="79" t="str">
        <f>Species_List_Final_19Jan2022!E351</f>
        <v>Chordata</v>
      </c>
      <c r="O351" s="79" t="str">
        <f>Species_List_Final_19Jan2022!F351</f>
        <v>Actinopteri</v>
      </c>
      <c r="P351" s="79" t="str">
        <f>Species_List_Final_19Jan2022!G351</f>
        <v>Gadiformes</v>
      </c>
      <c r="Q351" s="79" t="str">
        <f>Species_List_Final_19Jan2022!H351</f>
        <v>Macrouridae</v>
      </c>
      <c r="R351" s="79" t="str">
        <f>Species_List_Final_19Jan2022!I351</f>
        <v>Nezumia</v>
      </c>
      <c r="S351" s="79" t="str">
        <f>Species_List_Final_19Jan2022!J351</f>
        <v>Species</v>
      </c>
      <c r="T351" s="79" t="str">
        <f>Species_List_Final_19Jan2022!K351</f>
        <v>INCORRECT DISTRIBUTION</v>
      </c>
    </row>
    <row r="352" spans="1:20" x14ac:dyDescent="0.25">
      <c r="A352" s="77" t="s">
        <v>2866</v>
      </c>
      <c r="B352" s="77" t="s">
        <v>2866</v>
      </c>
      <c r="C352" s="77">
        <v>4</v>
      </c>
      <c r="D352" s="77">
        <v>0.35</v>
      </c>
      <c r="E352" s="78" t="e">
        <f>VLOOKUP(B352,MSS_Species_List2021_updating!$B$2:$B$556,1,FALSE)</f>
        <v>#N/A</v>
      </c>
      <c r="G352" s="86" t="str">
        <f t="shared" si="15"/>
        <v>Nezumia</v>
      </c>
      <c r="H352" s="86" t="str">
        <f t="shared" si="16"/>
        <v>Nezumia</v>
      </c>
      <c r="I352" s="86" t="e">
        <f t="shared" si="17"/>
        <v>#N/A</v>
      </c>
      <c r="J352" s="79">
        <f>Species_List_Final_19Jan2022!A352</f>
        <v>126475</v>
      </c>
      <c r="K352" s="79" t="str">
        <f>Species_List_Final_19Jan2022!B352</f>
        <v>Nezumia sclerorhynchus</v>
      </c>
      <c r="L352" s="79" t="str">
        <f>Species_List_Final_19Jan2022!C352</f>
        <v>(Valenciennes, 1838)</v>
      </c>
      <c r="M352" s="79" t="str">
        <f>Species_List_Final_19Jan2022!D352</f>
        <v>Animalia</v>
      </c>
      <c r="N352" s="79" t="str">
        <f>Species_List_Final_19Jan2022!E352</f>
        <v>Chordata</v>
      </c>
      <c r="O352" s="79" t="str">
        <f>Species_List_Final_19Jan2022!F352</f>
        <v>Actinopteri</v>
      </c>
      <c r="P352" s="79" t="str">
        <f>Species_List_Final_19Jan2022!G352</f>
        <v>Gadiformes</v>
      </c>
      <c r="Q352" s="79" t="str">
        <f>Species_List_Final_19Jan2022!H352</f>
        <v>Macrouridae</v>
      </c>
      <c r="R352" s="79" t="str">
        <f>Species_List_Final_19Jan2022!I352</f>
        <v>Nezumia</v>
      </c>
      <c r="S352" s="79" t="str">
        <f>Species_List_Final_19Jan2022!J352</f>
        <v>Species</v>
      </c>
      <c r="T352" s="79" t="str">
        <f>Species_List_Final_19Jan2022!K352</f>
        <v>Roughtip grenadier</v>
      </c>
    </row>
    <row r="353" spans="1:20" x14ac:dyDescent="0.25">
      <c r="A353" s="77" t="s">
        <v>588</v>
      </c>
      <c r="B353" s="77" t="s">
        <v>586</v>
      </c>
      <c r="C353" s="77">
        <v>3.4</v>
      </c>
      <c r="D353" s="77">
        <v>0.45</v>
      </c>
      <c r="E353" s="78" t="str">
        <f>VLOOKUP(B353,MSS_Species_List2021_updating!$B$2:$B$556,1,FALSE)</f>
        <v>Electrona risso</v>
      </c>
      <c r="G353" s="86" t="e">
        <f t="shared" si="15"/>
        <v>#N/A</v>
      </c>
      <c r="H353" s="86" t="e">
        <f t="shared" si="16"/>
        <v>#N/A</v>
      </c>
      <c r="I353" s="86" t="e">
        <f t="shared" si="17"/>
        <v>#N/A</v>
      </c>
      <c r="J353" s="79">
        <f>Species_List_Final_19Jan2022!A353</f>
        <v>125501</v>
      </c>
      <c r="K353" s="79" t="str">
        <f>Species_List_Final_19Jan2022!B353</f>
        <v>Notacanthidae</v>
      </c>
      <c r="L353" s="79" t="str">
        <f>Species_List_Final_19Jan2022!C353</f>
        <v>Rafinesque, 1810</v>
      </c>
      <c r="M353" s="79" t="str">
        <f>Species_List_Final_19Jan2022!D353</f>
        <v>Animalia</v>
      </c>
      <c r="N353" s="79" t="str">
        <f>Species_List_Final_19Jan2022!E353</f>
        <v>Chordata</v>
      </c>
      <c r="O353" s="79" t="str">
        <f>Species_List_Final_19Jan2022!F353</f>
        <v>Actinopteri</v>
      </c>
      <c r="P353" s="79" t="str">
        <f>Species_List_Final_19Jan2022!G353</f>
        <v>Notacanthiformes</v>
      </c>
      <c r="Q353" s="79" t="str">
        <f>Species_List_Final_19Jan2022!H353</f>
        <v>Notacanthidae</v>
      </c>
      <c r="R353" s="79">
        <f>Species_List_Final_19Jan2022!I353</f>
        <v>0</v>
      </c>
      <c r="S353" s="79" t="str">
        <f>Species_List_Final_19Jan2022!J353</f>
        <v>Family</v>
      </c>
      <c r="T353" s="79" t="str">
        <f>Species_List_Final_19Jan2022!K353</f>
        <v>NA</v>
      </c>
    </row>
    <row r="354" spans="1:20" x14ac:dyDescent="0.25">
      <c r="A354" s="77" t="s">
        <v>3245</v>
      </c>
      <c r="B354" s="77" t="s">
        <v>2865</v>
      </c>
      <c r="C354" s="77">
        <v>3.3</v>
      </c>
      <c r="D354" s="77">
        <v>0.04</v>
      </c>
      <c r="E354" s="78" t="e">
        <f>VLOOKUP(B354,MSS_Species_List2021_updating!$B$2:$B$556,1,FALSE)</f>
        <v>#N/A</v>
      </c>
      <c r="G354" s="86" t="str">
        <f t="shared" si="15"/>
        <v>Notacanthus bonaparte</v>
      </c>
      <c r="H354" s="86" t="str">
        <f t="shared" si="16"/>
        <v>Notacanthus</v>
      </c>
      <c r="I354" s="86" t="str">
        <f t="shared" si="17"/>
        <v>Notacanthus bonaparte</v>
      </c>
      <c r="J354" s="79">
        <f>Species_List_Final_19Jan2022!A354</f>
        <v>126642</v>
      </c>
      <c r="K354" s="79" t="str">
        <f>Species_List_Final_19Jan2022!B354</f>
        <v>Notacanthus bonaparte</v>
      </c>
      <c r="L354" s="79" t="str">
        <f>Species_List_Final_19Jan2022!C354</f>
        <v>Risso, 1840</v>
      </c>
      <c r="M354" s="79" t="str">
        <f>Species_List_Final_19Jan2022!D354</f>
        <v>Animalia</v>
      </c>
      <c r="N354" s="79" t="str">
        <f>Species_List_Final_19Jan2022!E354</f>
        <v>Chordata</v>
      </c>
      <c r="O354" s="79" t="str">
        <f>Species_List_Final_19Jan2022!F354</f>
        <v>Actinopteri</v>
      </c>
      <c r="P354" s="79" t="str">
        <f>Species_List_Final_19Jan2022!G354</f>
        <v>Notacanthiformes</v>
      </c>
      <c r="Q354" s="79" t="str">
        <f>Species_List_Final_19Jan2022!H354</f>
        <v>Notacanthidae</v>
      </c>
      <c r="R354" s="79" t="str">
        <f>Species_List_Final_19Jan2022!I354</f>
        <v>Notacanthus</v>
      </c>
      <c r="S354" s="79" t="str">
        <f>Species_List_Final_19Jan2022!J354</f>
        <v>Species</v>
      </c>
      <c r="T354" s="79" t="str">
        <f>Species_List_Final_19Jan2022!K354</f>
        <v>Shortfin spiny eel</v>
      </c>
    </row>
    <row r="355" spans="1:20" x14ac:dyDescent="0.25">
      <c r="A355" s="77" t="s">
        <v>3245</v>
      </c>
      <c r="B355" s="77" t="s">
        <v>2864</v>
      </c>
      <c r="C355" s="77">
        <v>3.3</v>
      </c>
      <c r="D355" s="77">
        <v>0.04</v>
      </c>
      <c r="E355" s="78" t="e">
        <f>VLOOKUP(B355,MSS_Species_List2021_updating!$B$2:$B$556,1,FALSE)</f>
        <v>#N/A</v>
      </c>
      <c r="G355" s="86" t="str">
        <f t="shared" si="15"/>
        <v>Notoscopelus</v>
      </c>
      <c r="H355" s="86" t="str">
        <f t="shared" si="16"/>
        <v>Notoscopelus</v>
      </c>
      <c r="I355" s="86" t="e">
        <f t="shared" si="17"/>
        <v>#N/A</v>
      </c>
      <c r="J355" s="79">
        <f>Species_List_Final_19Jan2022!A355</f>
        <v>125831</v>
      </c>
      <c r="K355" s="79" t="str">
        <f>Species_List_Final_19Jan2022!B355</f>
        <v>Notoscopelus</v>
      </c>
      <c r="L355" s="79" t="str">
        <f>Species_List_Final_19Jan2022!C355</f>
        <v>Günther, 1864</v>
      </c>
      <c r="M355" s="79" t="str">
        <f>Species_List_Final_19Jan2022!D355</f>
        <v>Animalia</v>
      </c>
      <c r="N355" s="79" t="str">
        <f>Species_List_Final_19Jan2022!E355</f>
        <v>Chordata</v>
      </c>
      <c r="O355" s="79" t="str">
        <f>Species_List_Final_19Jan2022!F355</f>
        <v>Actinopteri</v>
      </c>
      <c r="P355" s="79" t="str">
        <f>Species_List_Final_19Jan2022!G355</f>
        <v>Myctophiformes</v>
      </c>
      <c r="Q355" s="79" t="str">
        <f>Species_List_Final_19Jan2022!H355</f>
        <v>Myctophidae</v>
      </c>
      <c r="R355" s="79" t="str">
        <f>Species_List_Final_19Jan2022!I355</f>
        <v>Notoscopelus</v>
      </c>
      <c r="S355" s="79" t="str">
        <f>Species_List_Final_19Jan2022!J355</f>
        <v>Genus</v>
      </c>
      <c r="T355" s="79" t="str">
        <f>Species_List_Final_19Jan2022!K355</f>
        <v>NA</v>
      </c>
    </row>
    <row r="356" spans="1:20" x14ac:dyDescent="0.25">
      <c r="A356" s="77" t="s">
        <v>3245</v>
      </c>
      <c r="B356" s="77" t="s">
        <v>2863</v>
      </c>
      <c r="C356" s="77">
        <v>3.7</v>
      </c>
      <c r="D356" s="77">
        <v>0.35</v>
      </c>
      <c r="E356" s="78" t="e">
        <f>VLOOKUP(B356,MSS_Species_List2021_updating!$B$2:$B$556,1,FALSE)</f>
        <v>#N/A</v>
      </c>
      <c r="G356" s="86" t="str">
        <f t="shared" si="15"/>
        <v>Notoscopelus</v>
      </c>
      <c r="H356" s="86" t="str">
        <f t="shared" si="16"/>
        <v>Notoscopelus</v>
      </c>
      <c r="I356" s="86" t="e">
        <f t="shared" si="17"/>
        <v>#N/A</v>
      </c>
      <c r="J356" s="79">
        <f>Species_List_Final_19Jan2022!A356</f>
        <v>158915</v>
      </c>
      <c r="K356" s="79" t="str">
        <f>Species_List_Final_19Jan2022!B356</f>
        <v>Notoscopelus elongatus</v>
      </c>
      <c r="L356" s="79" t="str">
        <f>Species_List_Final_19Jan2022!C356</f>
        <v>(Costa, 1844)</v>
      </c>
      <c r="M356" s="79" t="str">
        <f>Species_List_Final_19Jan2022!D356</f>
        <v>Animalia</v>
      </c>
      <c r="N356" s="79" t="str">
        <f>Species_List_Final_19Jan2022!E356</f>
        <v>Chordata</v>
      </c>
      <c r="O356" s="79" t="str">
        <f>Species_List_Final_19Jan2022!F356</f>
        <v>Actinopteri</v>
      </c>
      <c r="P356" s="79" t="str">
        <f>Species_List_Final_19Jan2022!G356</f>
        <v>Myctophiformes</v>
      </c>
      <c r="Q356" s="79" t="str">
        <f>Species_List_Final_19Jan2022!H356</f>
        <v>Myctophidae</v>
      </c>
      <c r="R356" s="79" t="str">
        <f>Species_List_Final_19Jan2022!I356</f>
        <v>Notoscopelus</v>
      </c>
      <c r="S356" s="79" t="str">
        <f>Species_List_Final_19Jan2022!J356</f>
        <v>Species</v>
      </c>
      <c r="T356" s="79" t="str">
        <f>Species_List_Final_19Jan2022!K356</f>
        <v>Lanternfish</v>
      </c>
    </row>
    <row r="357" spans="1:20" x14ac:dyDescent="0.25">
      <c r="A357" s="77" t="s">
        <v>3245</v>
      </c>
      <c r="B357" s="77" t="s">
        <v>2862</v>
      </c>
      <c r="C357" s="77">
        <v>3.48</v>
      </c>
      <c r="D357" s="77">
        <v>0.57999999999999996</v>
      </c>
      <c r="E357" s="78" t="e">
        <f>VLOOKUP(B357,MSS_Species_List2021_updating!$B$2:$B$556,1,FALSE)</f>
        <v>#N/A</v>
      </c>
      <c r="G357" s="86" t="str">
        <f t="shared" si="15"/>
        <v>Notoscopelus kroyeri</v>
      </c>
      <c r="H357" s="86" t="str">
        <f t="shared" si="16"/>
        <v>Notoscopelus</v>
      </c>
      <c r="I357" s="86" t="str">
        <f t="shared" si="17"/>
        <v>Notoscopelus kroyeri</v>
      </c>
      <c r="J357" s="79">
        <f>Species_List_Final_19Jan2022!A357</f>
        <v>272728</v>
      </c>
      <c r="K357" s="79" t="str">
        <f>Species_List_Final_19Jan2022!B357</f>
        <v>Notoscopelus kroyeri</v>
      </c>
      <c r="L357" s="79" t="str">
        <f>Species_List_Final_19Jan2022!C357</f>
        <v>(Malm, 1861)</v>
      </c>
      <c r="M357" s="79" t="str">
        <f>Species_List_Final_19Jan2022!D357</f>
        <v>Animalia</v>
      </c>
      <c r="N357" s="79" t="str">
        <f>Species_List_Final_19Jan2022!E357</f>
        <v>Chordata</v>
      </c>
      <c r="O357" s="79" t="str">
        <f>Species_List_Final_19Jan2022!F357</f>
        <v>Actinopteri</v>
      </c>
      <c r="P357" s="79" t="str">
        <f>Species_List_Final_19Jan2022!G357</f>
        <v>Myctophiformes</v>
      </c>
      <c r="Q357" s="79" t="str">
        <f>Species_List_Final_19Jan2022!H357</f>
        <v>Myctophidae</v>
      </c>
      <c r="R357" s="79" t="str">
        <f>Species_List_Final_19Jan2022!I357</f>
        <v>Notoscopelus</v>
      </c>
      <c r="S357" s="79" t="str">
        <f>Species_List_Final_19Jan2022!J357</f>
        <v>Species</v>
      </c>
      <c r="T357" s="79" t="str">
        <f>Species_List_Final_19Jan2022!K357</f>
        <v>Lancet fish</v>
      </c>
    </row>
    <row r="358" spans="1:20" x14ac:dyDescent="0.25">
      <c r="A358" s="77" t="s">
        <v>592</v>
      </c>
      <c r="B358" s="77" t="s">
        <v>590</v>
      </c>
      <c r="C358" s="77">
        <v>3.5</v>
      </c>
      <c r="D358" s="77">
        <v>0.2</v>
      </c>
      <c r="E358" s="78" t="str">
        <f>VLOOKUP(B358,MSS_Species_List2021_updating!$B$2:$B$556,1,FALSE)</f>
        <v>Enchelyopus cimbrius</v>
      </c>
      <c r="G358" s="86" t="e">
        <f t="shared" si="15"/>
        <v>#N/A</v>
      </c>
      <c r="H358" s="86" t="e">
        <f t="shared" si="16"/>
        <v>#N/A</v>
      </c>
      <c r="I358" s="86" t="e">
        <f t="shared" si="17"/>
        <v>#N/A</v>
      </c>
      <c r="J358" s="79">
        <f>Species_List_Final_19Jan2022!A358</f>
        <v>126316</v>
      </c>
      <c r="K358" s="79" t="str">
        <f>Species_List_Final_19Jan2022!B358</f>
        <v>Ophichthus rufus</v>
      </c>
      <c r="L358" s="79" t="str">
        <f>Species_List_Final_19Jan2022!C358</f>
        <v>(Rafinesque, 1810)</v>
      </c>
      <c r="M358" s="79" t="str">
        <f>Species_List_Final_19Jan2022!D358</f>
        <v>Animalia</v>
      </c>
      <c r="N358" s="79" t="str">
        <f>Species_List_Final_19Jan2022!E358</f>
        <v>Chordata</v>
      </c>
      <c r="O358" s="79" t="str">
        <f>Species_List_Final_19Jan2022!F358</f>
        <v>Actinopteri</v>
      </c>
      <c r="P358" s="79" t="str">
        <f>Species_List_Final_19Jan2022!G358</f>
        <v>Anguilliformes</v>
      </c>
      <c r="Q358" s="79" t="str">
        <f>Species_List_Final_19Jan2022!H358</f>
        <v>Ophichthidae</v>
      </c>
      <c r="R358" s="79" t="str">
        <f>Species_List_Final_19Jan2022!I358</f>
        <v>Ophichthus</v>
      </c>
      <c r="S358" s="79" t="str">
        <f>Species_List_Final_19Jan2022!J358</f>
        <v>Species</v>
      </c>
      <c r="T358" s="79" t="str">
        <f>Species_List_Final_19Jan2022!K358</f>
        <v>Rufus snake-eel</v>
      </c>
    </row>
    <row r="359" spans="1:20" x14ac:dyDescent="0.25">
      <c r="A359" s="77" t="s">
        <v>594</v>
      </c>
      <c r="B359" s="77" t="s">
        <v>596</v>
      </c>
      <c r="C359" s="77">
        <v>3.9</v>
      </c>
      <c r="D359" s="77">
        <v>0.09</v>
      </c>
      <c r="E359" s="78" t="str">
        <f>VLOOKUP(B359,MSS_Species_List2021_updating!$B$2:$B$556,1,FALSE)</f>
        <v>Engraulis encrasicolus</v>
      </c>
      <c r="G359" s="86" t="str">
        <f t="shared" si="15"/>
        <v>Ophidion barbatum</v>
      </c>
      <c r="H359" s="86" t="str">
        <f t="shared" si="16"/>
        <v>Ophidion</v>
      </c>
      <c r="I359" s="86" t="str">
        <f t="shared" si="17"/>
        <v>Ophidion barbatum</v>
      </c>
      <c r="J359" s="79">
        <f>Species_List_Final_19Jan2022!A359</f>
        <v>126675</v>
      </c>
      <c r="K359" s="79" t="str">
        <f>Species_List_Final_19Jan2022!B359</f>
        <v>Ophidion barbatum</v>
      </c>
      <c r="L359" s="79" t="str">
        <f>Species_List_Final_19Jan2022!C359</f>
        <v>Linnaeus, 1758</v>
      </c>
      <c r="M359" s="79" t="str">
        <f>Species_List_Final_19Jan2022!D359</f>
        <v>Animalia</v>
      </c>
      <c r="N359" s="79" t="str">
        <f>Species_List_Final_19Jan2022!E359</f>
        <v>Chordata</v>
      </c>
      <c r="O359" s="79" t="str">
        <f>Species_List_Final_19Jan2022!F359</f>
        <v>Actinopteri</v>
      </c>
      <c r="P359" s="79" t="str">
        <f>Species_List_Final_19Jan2022!G359</f>
        <v>Ophidiiformes</v>
      </c>
      <c r="Q359" s="79" t="str">
        <f>Species_List_Final_19Jan2022!H359</f>
        <v>Ophidiidae</v>
      </c>
      <c r="R359" s="79" t="str">
        <f>Species_List_Final_19Jan2022!I359</f>
        <v>Ophidion</v>
      </c>
      <c r="S359" s="79" t="str">
        <f>Species_List_Final_19Jan2022!J359</f>
        <v>Species</v>
      </c>
      <c r="T359" s="79" t="str">
        <f>Species_List_Final_19Jan2022!K359</f>
        <v>Snake blenny</v>
      </c>
    </row>
    <row r="360" spans="1:20" x14ac:dyDescent="0.25">
      <c r="A360" s="77" t="s">
        <v>3246</v>
      </c>
      <c r="B360" s="77" t="s">
        <v>2861</v>
      </c>
      <c r="C360" s="77">
        <v>2.1</v>
      </c>
      <c r="D360" s="77">
        <v>0.01</v>
      </c>
      <c r="E360" s="78" t="e">
        <f>VLOOKUP(B360,MSS_Species_List2021_updating!$B$2:$B$556,1,FALSE)</f>
        <v>#N/A</v>
      </c>
      <c r="G360" s="86" t="e">
        <f t="shared" si="15"/>
        <v>#N/A</v>
      </c>
      <c r="H360" s="86" t="e">
        <f t="shared" si="16"/>
        <v>#N/A</v>
      </c>
      <c r="I360" s="86" t="e">
        <f t="shared" si="17"/>
        <v>#N/A</v>
      </c>
      <c r="J360" s="79">
        <f>Species_List_Final_19Jan2022!A360</f>
        <v>126317</v>
      </c>
      <c r="K360" s="79" t="str">
        <f>Species_List_Final_19Jan2022!B360</f>
        <v>Ophisurus serpens</v>
      </c>
      <c r="L360" s="79" t="str">
        <f>Species_List_Final_19Jan2022!C360</f>
        <v>(Linnaeus, 1758)</v>
      </c>
      <c r="M360" s="79" t="str">
        <f>Species_List_Final_19Jan2022!D360</f>
        <v>Animalia</v>
      </c>
      <c r="N360" s="79" t="str">
        <f>Species_List_Final_19Jan2022!E360</f>
        <v>Chordata</v>
      </c>
      <c r="O360" s="79" t="str">
        <f>Species_List_Final_19Jan2022!F360</f>
        <v>Actinopteri</v>
      </c>
      <c r="P360" s="79" t="str">
        <f>Species_List_Final_19Jan2022!G360</f>
        <v>Anguilliformes</v>
      </c>
      <c r="Q360" s="79" t="str">
        <f>Species_List_Final_19Jan2022!H360</f>
        <v>Ophichthidae</v>
      </c>
      <c r="R360" s="79" t="str">
        <f>Species_List_Final_19Jan2022!I360</f>
        <v>Ophisurus</v>
      </c>
      <c r="S360" s="79" t="str">
        <f>Species_List_Final_19Jan2022!J360</f>
        <v>Species</v>
      </c>
      <c r="T360" s="79" t="str">
        <f>Species_List_Final_19Jan2022!K360</f>
        <v>Serpent eel</v>
      </c>
    </row>
    <row r="361" spans="1:20" x14ac:dyDescent="0.25">
      <c r="A361" s="77" t="s">
        <v>3246</v>
      </c>
      <c r="B361" s="77" t="s">
        <v>2860</v>
      </c>
      <c r="C361" s="77">
        <v>2.1</v>
      </c>
      <c r="D361" s="77">
        <v>0.35</v>
      </c>
      <c r="E361" s="78" t="e">
        <f>VLOOKUP(B361,MSS_Species_List2021_updating!$B$2:$B$556,1,FALSE)</f>
        <v>#N/A</v>
      </c>
      <c r="G361" s="86" t="e">
        <f t="shared" si="15"/>
        <v>#N/A</v>
      </c>
      <c r="H361" s="86" t="e">
        <f t="shared" si="16"/>
        <v>#N/A</v>
      </c>
      <c r="I361" s="86" t="e">
        <f t="shared" si="17"/>
        <v>#N/A</v>
      </c>
      <c r="J361" s="79">
        <f>Species_List_Final_19Jan2022!A361</f>
        <v>126733</v>
      </c>
      <c r="K361" s="79" t="str">
        <f>Species_List_Final_19Jan2022!B361</f>
        <v>Opisthoproctus soleatus</v>
      </c>
      <c r="L361" s="79" t="str">
        <f>Species_List_Final_19Jan2022!C361</f>
        <v>Vaillant, 1888</v>
      </c>
      <c r="M361" s="79" t="str">
        <f>Species_List_Final_19Jan2022!D361</f>
        <v>Animalia</v>
      </c>
      <c r="N361" s="79" t="str">
        <f>Species_List_Final_19Jan2022!E361</f>
        <v>Chordata</v>
      </c>
      <c r="O361" s="79" t="str">
        <f>Species_List_Final_19Jan2022!F361</f>
        <v>Actinopteri</v>
      </c>
      <c r="P361" s="79" t="str">
        <f>Species_List_Final_19Jan2022!G361</f>
        <v>Osmeriformes</v>
      </c>
      <c r="Q361" s="79" t="str">
        <f>Species_List_Final_19Jan2022!H361</f>
        <v>Opisthoproctidae</v>
      </c>
      <c r="R361" s="79" t="str">
        <f>Species_List_Final_19Jan2022!I361</f>
        <v>Opisthoproctus</v>
      </c>
      <c r="S361" s="79" t="str">
        <f>Species_List_Final_19Jan2022!J361</f>
        <v>Species</v>
      </c>
      <c r="T361" s="79" t="str">
        <f>Species_List_Final_19Jan2022!K361</f>
        <v>Barrel-eye</v>
      </c>
    </row>
    <row r="362" spans="1:20" x14ac:dyDescent="0.25">
      <c r="A362" s="77" t="s">
        <v>3246</v>
      </c>
      <c r="B362" s="77" t="s">
        <v>2859</v>
      </c>
      <c r="C362" s="77">
        <v>2.1</v>
      </c>
      <c r="D362" s="77">
        <v>0.35</v>
      </c>
      <c r="E362" s="78" t="e">
        <f>VLOOKUP(B362,MSS_Species_List2021_updating!$B$2:$B$556,1,FALSE)</f>
        <v>#N/A</v>
      </c>
      <c r="G362" s="86" t="str">
        <f t="shared" si="15"/>
        <v>Osmerus eperlanus</v>
      </c>
      <c r="H362" s="86" t="str">
        <f t="shared" si="16"/>
        <v>Osmerus</v>
      </c>
      <c r="I362" s="86" t="str">
        <f t="shared" si="17"/>
        <v>Osmerus eperlanus</v>
      </c>
      <c r="J362" s="79">
        <f>Species_List_Final_19Jan2022!A362</f>
        <v>126736</v>
      </c>
      <c r="K362" s="79" t="str">
        <f>Species_List_Final_19Jan2022!B362</f>
        <v>Osmerus eperlanus</v>
      </c>
      <c r="L362" s="79" t="str">
        <f>Species_List_Final_19Jan2022!C362</f>
        <v>(Linnaeus, 1758)</v>
      </c>
      <c r="M362" s="79" t="str">
        <f>Species_List_Final_19Jan2022!D362</f>
        <v>Animalia</v>
      </c>
      <c r="N362" s="79" t="str">
        <f>Species_List_Final_19Jan2022!E362</f>
        <v>Chordata</v>
      </c>
      <c r="O362" s="79" t="str">
        <f>Species_List_Final_19Jan2022!F362</f>
        <v>Actinopteri</v>
      </c>
      <c r="P362" s="79" t="str">
        <f>Species_List_Final_19Jan2022!G362</f>
        <v>Osmeriformes</v>
      </c>
      <c r="Q362" s="79" t="str">
        <f>Species_List_Final_19Jan2022!H362</f>
        <v>Osmeridae</v>
      </c>
      <c r="R362" s="79" t="str">
        <f>Species_List_Final_19Jan2022!I362</f>
        <v>Osmerus</v>
      </c>
      <c r="S362" s="79" t="str">
        <f>Species_List_Final_19Jan2022!J362</f>
        <v>Species</v>
      </c>
      <c r="T362" s="79" t="str">
        <f>Species_List_Final_19Jan2022!K362</f>
        <v>Smelt</v>
      </c>
    </row>
    <row r="363" spans="1:20" x14ac:dyDescent="0.25">
      <c r="A363" s="77" t="s">
        <v>601</v>
      </c>
      <c r="B363" s="77" t="s">
        <v>598</v>
      </c>
      <c r="C363" s="77">
        <v>3.5</v>
      </c>
      <c r="D363" s="77">
        <v>0.44</v>
      </c>
      <c r="E363" s="78" t="str">
        <f>VLOOKUP(B363,MSS_Species_List2021_updating!$B$2:$B$556,1,FALSE)</f>
        <v>Entelurus aequoreus</v>
      </c>
      <c r="G363" s="86" t="str">
        <f t="shared" si="15"/>
        <v>Oxynotus centrina</v>
      </c>
      <c r="H363" s="86" t="str">
        <f t="shared" si="16"/>
        <v>Oxynotus</v>
      </c>
      <c r="I363" s="86" t="str">
        <f t="shared" si="17"/>
        <v>Oxynotus centrina</v>
      </c>
      <c r="J363" s="79">
        <f>Species_List_Final_19Jan2022!A363</f>
        <v>105914</v>
      </c>
      <c r="K363" s="79" t="str">
        <f>Species_List_Final_19Jan2022!B363</f>
        <v>Oxynotus centrina</v>
      </c>
      <c r="L363" s="79" t="str">
        <f>Species_List_Final_19Jan2022!C363</f>
        <v>(Linnaeus, 1758)</v>
      </c>
      <c r="M363" s="79" t="str">
        <f>Species_List_Final_19Jan2022!D363</f>
        <v>Animalia</v>
      </c>
      <c r="N363" s="79" t="str">
        <f>Species_List_Final_19Jan2022!E363</f>
        <v>Chordata</v>
      </c>
      <c r="O363" s="79" t="str">
        <f>Species_List_Final_19Jan2022!F363</f>
        <v>Elasmobranchii</v>
      </c>
      <c r="P363" s="79" t="str">
        <f>Species_List_Final_19Jan2022!G363</f>
        <v>Squaliformes</v>
      </c>
      <c r="Q363" s="79" t="str">
        <f>Species_List_Final_19Jan2022!H363</f>
        <v>Oxynotidae</v>
      </c>
      <c r="R363" s="79" t="str">
        <f>Species_List_Final_19Jan2022!I363</f>
        <v>Oxynotus</v>
      </c>
      <c r="S363" s="79" t="str">
        <f>Species_List_Final_19Jan2022!J363</f>
        <v>Species</v>
      </c>
      <c r="T363" s="79" t="str">
        <f>Species_List_Final_19Jan2022!K363</f>
        <v>Angular roughshark</v>
      </c>
    </row>
    <row r="364" spans="1:20" x14ac:dyDescent="0.25">
      <c r="A364" s="77" t="s">
        <v>3247</v>
      </c>
      <c r="B364" s="77" t="s">
        <v>2858</v>
      </c>
      <c r="C364" s="77">
        <v>2.6</v>
      </c>
      <c r="D364" s="77">
        <v>0.35</v>
      </c>
      <c r="E364" s="78" t="e">
        <f>VLOOKUP(B364,MSS_Species_List2021_updating!$B$2:$B$556,1,FALSE)</f>
        <v>#N/A</v>
      </c>
      <c r="G364" s="86" t="str">
        <f t="shared" si="15"/>
        <v>Oxynotus</v>
      </c>
      <c r="H364" s="86" t="str">
        <f t="shared" si="16"/>
        <v>Oxynotus</v>
      </c>
      <c r="I364" s="86" t="e">
        <f t="shared" si="17"/>
        <v>#N/A</v>
      </c>
      <c r="J364" s="79">
        <f>Species_List_Final_19Jan2022!A364</f>
        <v>105915</v>
      </c>
      <c r="K364" s="79" t="str">
        <f>Species_List_Final_19Jan2022!B364</f>
        <v>Oxynotus paradoxus</v>
      </c>
      <c r="L364" s="79" t="str">
        <f>Species_List_Final_19Jan2022!C364</f>
        <v>Frade, 1929</v>
      </c>
      <c r="M364" s="79" t="str">
        <f>Species_List_Final_19Jan2022!D364</f>
        <v>Animalia</v>
      </c>
      <c r="N364" s="79" t="str">
        <f>Species_List_Final_19Jan2022!E364</f>
        <v>Chordata</v>
      </c>
      <c r="O364" s="79" t="str">
        <f>Species_List_Final_19Jan2022!F364</f>
        <v>Elasmobranchii</v>
      </c>
      <c r="P364" s="79" t="str">
        <f>Species_List_Final_19Jan2022!G364</f>
        <v>Squaliformes</v>
      </c>
      <c r="Q364" s="79" t="str">
        <f>Species_List_Final_19Jan2022!H364</f>
        <v>Oxynotidae</v>
      </c>
      <c r="R364" s="79" t="str">
        <f>Species_List_Final_19Jan2022!I364</f>
        <v>Oxynotus</v>
      </c>
      <c r="S364" s="79" t="str">
        <f>Species_List_Final_19Jan2022!J364</f>
        <v>Species</v>
      </c>
      <c r="T364" s="79" t="str">
        <f>Species_List_Final_19Jan2022!K364</f>
        <v>Sailfin roughshark</v>
      </c>
    </row>
    <row r="365" spans="1:20" x14ac:dyDescent="0.25">
      <c r="A365" s="77" t="s">
        <v>3247</v>
      </c>
      <c r="B365" s="77" t="s">
        <v>2857</v>
      </c>
      <c r="C365" s="77">
        <v>2.6</v>
      </c>
      <c r="D365" s="77">
        <v>0.35</v>
      </c>
      <c r="E365" s="78" t="e">
        <f>VLOOKUP(B365,MSS_Species_List2021_updating!$B$2:$B$556,1,FALSE)</f>
        <v>#N/A</v>
      </c>
      <c r="G365" s="86" t="str">
        <f t="shared" si="15"/>
        <v>Pagellus</v>
      </c>
      <c r="H365" s="86" t="str">
        <f t="shared" si="16"/>
        <v>Pagellus</v>
      </c>
      <c r="I365" s="86" t="e">
        <f t="shared" si="17"/>
        <v>#N/A</v>
      </c>
      <c r="J365" s="79">
        <f>Species_List_Final_19Jan2022!A365</f>
        <v>126079</v>
      </c>
      <c r="K365" s="79" t="str">
        <f>Species_List_Final_19Jan2022!B365</f>
        <v>Pagellus</v>
      </c>
      <c r="L365" s="79" t="str">
        <f>Species_List_Final_19Jan2022!C365</f>
        <v>Valenciennes, 1830</v>
      </c>
      <c r="M365" s="79" t="str">
        <f>Species_List_Final_19Jan2022!D365</f>
        <v>Animalia</v>
      </c>
      <c r="N365" s="79" t="str">
        <f>Species_List_Final_19Jan2022!E365</f>
        <v>Chordata</v>
      </c>
      <c r="O365" s="79" t="str">
        <f>Species_List_Final_19Jan2022!F365</f>
        <v>Actinopteri</v>
      </c>
      <c r="P365" s="79" t="str">
        <f>Species_List_Final_19Jan2022!G365</f>
        <v>Perciformes</v>
      </c>
      <c r="Q365" s="79" t="str">
        <f>Species_List_Final_19Jan2022!H365</f>
        <v>Sparidae</v>
      </c>
      <c r="R365" s="79" t="str">
        <f>Species_List_Final_19Jan2022!I365</f>
        <v>Pagellus</v>
      </c>
      <c r="S365" s="79" t="str">
        <f>Species_List_Final_19Jan2022!J365</f>
        <v>Genus</v>
      </c>
      <c r="T365" s="79" t="str">
        <f>Species_List_Final_19Jan2022!K365</f>
        <v>NA</v>
      </c>
    </row>
    <row r="366" spans="1:20" x14ac:dyDescent="0.25">
      <c r="A366" s="77" t="s">
        <v>610</v>
      </c>
      <c r="B366" s="77" t="s">
        <v>607</v>
      </c>
      <c r="C366" s="77">
        <v>3.4</v>
      </c>
      <c r="D366" s="77">
        <v>0.47</v>
      </c>
      <c r="E366" s="78" t="str">
        <f>VLOOKUP(B366,MSS_Species_List2021_updating!$B$2:$B$556,1,FALSE)</f>
        <v>Epigonus denticulatus</v>
      </c>
      <c r="G366" s="86" t="str">
        <f t="shared" si="15"/>
        <v>Pagellus acarne</v>
      </c>
      <c r="H366" s="86" t="str">
        <f t="shared" si="16"/>
        <v>Pagellus</v>
      </c>
      <c r="I366" s="86" t="str">
        <f t="shared" si="17"/>
        <v>Pagellus acarne</v>
      </c>
      <c r="J366" s="79">
        <f>Species_List_Final_19Jan2022!A366</f>
        <v>127057</v>
      </c>
      <c r="K366" s="79" t="str">
        <f>Species_List_Final_19Jan2022!B366</f>
        <v>Pagellus acarne</v>
      </c>
      <c r="L366" s="79" t="str">
        <f>Species_List_Final_19Jan2022!C366</f>
        <v>(Risso, 1827)</v>
      </c>
      <c r="M366" s="79" t="str">
        <f>Species_List_Final_19Jan2022!D366</f>
        <v>Animalia</v>
      </c>
      <c r="N366" s="79" t="str">
        <f>Species_List_Final_19Jan2022!E366</f>
        <v>Chordata</v>
      </c>
      <c r="O366" s="79" t="str">
        <f>Species_List_Final_19Jan2022!F366</f>
        <v>Actinopteri</v>
      </c>
      <c r="P366" s="79" t="str">
        <f>Species_List_Final_19Jan2022!G366</f>
        <v>Perciformes</v>
      </c>
      <c r="Q366" s="79" t="str">
        <f>Species_List_Final_19Jan2022!H366</f>
        <v>Sparidae</v>
      </c>
      <c r="R366" s="79" t="str">
        <f>Species_List_Final_19Jan2022!I366</f>
        <v>Pagellus</v>
      </c>
      <c r="S366" s="79" t="str">
        <f>Species_List_Final_19Jan2022!J366</f>
        <v>Species</v>
      </c>
      <c r="T366" s="79" t="str">
        <f>Species_List_Final_19Jan2022!K366</f>
        <v>Spanish sea bream</v>
      </c>
    </row>
    <row r="367" spans="1:20" x14ac:dyDescent="0.25">
      <c r="A367" s="77" t="s">
        <v>610</v>
      </c>
      <c r="B367" s="77" t="s">
        <v>612</v>
      </c>
      <c r="C367" s="77">
        <v>3.3</v>
      </c>
      <c r="D367" s="77">
        <v>0.5</v>
      </c>
      <c r="E367" s="78" t="str">
        <f>VLOOKUP(B367,MSS_Species_List2021_updating!$B$2:$B$556,1,FALSE)</f>
        <v>Epigonus telescopus</v>
      </c>
      <c r="G367" s="86" t="str">
        <f t="shared" si="15"/>
        <v>Pagellus bellottii</v>
      </c>
      <c r="H367" s="86" t="str">
        <f t="shared" si="16"/>
        <v>Pagellus</v>
      </c>
      <c r="I367" s="86" t="str">
        <f t="shared" si="17"/>
        <v>Pagellus bellottii</v>
      </c>
      <c r="J367" s="79">
        <f>Species_List_Final_19Jan2022!A367</f>
        <v>127058</v>
      </c>
      <c r="K367" s="79" t="str">
        <f>Species_List_Final_19Jan2022!B367</f>
        <v>Pagellus bellottii</v>
      </c>
      <c r="L367" s="79" t="str">
        <f>Species_List_Final_19Jan2022!C367</f>
        <v>Steindachner, 1882</v>
      </c>
      <c r="M367" s="79" t="str">
        <f>Species_List_Final_19Jan2022!D367</f>
        <v>Animalia</v>
      </c>
      <c r="N367" s="79" t="str">
        <f>Species_List_Final_19Jan2022!E367</f>
        <v>Chordata</v>
      </c>
      <c r="O367" s="79" t="str">
        <f>Species_List_Final_19Jan2022!F367</f>
        <v>Actinopteri</v>
      </c>
      <c r="P367" s="79" t="str">
        <f>Species_List_Final_19Jan2022!G367</f>
        <v>Perciformes</v>
      </c>
      <c r="Q367" s="79" t="str">
        <f>Species_List_Final_19Jan2022!H367</f>
        <v>Sparidae</v>
      </c>
      <c r="R367" s="79" t="str">
        <f>Species_List_Final_19Jan2022!I367</f>
        <v>Pagellus</v>
      </c>
      <c r="S367" s="79" t="str">
        <f>Species_List_Final_19Jan2022!J367</f>
        <v>Species</v>
      </c>
      <c r="T367" s="79" t="str">
        <f>Species_List_Final_19Jan2022!K367</f>
        <v>Red pandora</v>
      </c>
    </row>
    <row r="368" spans="1:20" x14ac:dyDescent="0.25">
      <c r="A368" s="77" t="s">
        <v>616</v>
      </c>
      <c r="B368" s="77" t="s">
        <v>614</v>
      </c>
      <c r="C368" s="77">
        <v>3.8</v>
      </c>
      <c r="D368" s="77">
        <v>0.55000000000000004</v>
      </c>
      <c r="E368" s="78" t="str">
        <f>VLOOKUP(B368,MSS_Species_List2021_updating!$B$2:$B$556,1,FALSE)</f>
        <v>Epinephelus caninus</v>
      </c>
      <c r="G368" s="86" t="str">
        <f t="shared" si="15"/>
        <v>Pagellus bogaraveo</v>
      </c>
      <c r="H368" s="86" t="str">
        <f t="shared" si="16"/>
        <v>Pagellus</v>
      </c>
      <c r="I368" s="86" t="str">
        <f t="shared" si="17"/>
        <v>Pagellus bogaraveo</v>
      </c>
      <c r="J368" s="79">
        <f>Species_List_Final_19Jan2022!A368</f>
        <v>127059</v>
      </c>
      <c r="K368" s="79" t="str">
        <f>Species_List_Final_19Jan2022!B368</f>
        <v>Pagellus bogaraveo</v>
      </c>
      <c r="L368" s="79" t="str">
        <f>Species_List_Final_19Jan2022!C368</f>
        <v>(Brünnich, 1768)</v>
      </c>
      <c r="M368" s="79" t="str">
        <f>Species_List_Final_19Jan2022!D368</f>
        <v>Animalia</v>
      </c>
      <c r="N368" s="79" t="str">
        <f>Species_List_Final_19Jan2022!E368</f>
        <v>Chordata</v>
      </c>
      <c r="O368" s="79" t="str">
        <f>Species_List_Final_19Jan2022!F368</f>
        <v>Actinopteri</v>
      </c>
      <c r="P368" s="79" t="str">
        <f>Species_List_Final_19Jan2022!G368</f>
        <v>Perciformes</v>
      </c>
      <c r="Q368" s="79" t="str">
        <f>Species_List_Final_19Jan2022!H368</f>
        <v>Sparidae</v>
      </c>
      <c r="R368" s="79" t="str">
        <f>Species_List_Final_19Jan2022!I368</f>
        <v>Pagellus</v>
      </c>
      <c r="S368" s="79" t="str">
        <f>Species_List_Final_19Jan2022!J368</f>
        <v>Species</v>
      </c>
      <c r="T368" s="79" t="str">
        <f>Species_List_Final_19Jan2022!K368</f>
        <v>Red sea bream</v>
      </c>
    </row>
    <row r="369" spans="1:20" x14ac:dyDescent="0.25">
      <c r="A369" s="77" t="s">
        <v>616</v>
      </c>
      <c r="B369" s="77" t="s">
        <v>2177</v>
      </c>
      <c r="C369" s="77">
        <v>4.4000000000000004</v>
      </c>
      <c r="D369" s="77">
        <v>0.01</v>
      </c>
      <c r="E369" s="78" t="e">
        <f>VLOOKUP(B369,MSS_Species_List2021_updating!$B$2:$B$556,1,FALSE)</f>
        <v>#N/A</v>
      </c>
      <c r="G369" s="86" t="str">
        <f t="shared" si="15"/>
        <v>Pagellus erythrinus</v>
      </c>
      <c r="H369" s="86" t="str">
        <f t="shared" si="16"/>
        <v>Pagellus</v>
      </c>
      <c r="I369" s="86" t="str">
        <f t="shared" si="17"/>
        <v>Pagellus erythrinus</v>
      </c>
      <c r="J369" s="79">
        <f>Species_List_Final_19Jan2022!A369</f>
        <v>127060</v>
      </c>
      <c r="K369" s="79" t="str">
        <f>Species_List_Final_19Jan2022!B369</f>
        <v>Pagellus erythrinus</v>
      </c>
      <c r="L369" s="79" t="str">
        <f>Species_List_Final_19Jan2022!C369</f>
        <v>(Linnaeus, 1758)</v>
      </c>
      <c r="M369" s="79" t="str">
        <f>Species_List_Final_19Jan2022!D369</f>
        <v>Animalia</v>
      </c>
      <c r="N369" s="79" t="str">
        <f>Species_List_Final_19Jan2022!E369</f>
        <v>Chordata</v>
      </c>
      <c r="O369" s="79" t="str">
        <f>Species_List_Final_19Jan2022!F369</f>
        <v>Actinopteri</v>
      </c>
      <c r="P369" s="79" t="str">
        <f>Species_List_Final_19Jan2022!G369</f>
        <v>Perciformes</v>
      </c>
      <c r="Q369" s="79" t="str">
        <f>Species_List_Final_19Jan2022!H369</f>
        <v>Sparidae</v>
      </c>
      <c r="R369" s="79" t="str">
        <f>Species_List_Final_19Jan2022!I369</f>
        <v>Pagellus</v>
      </c>
      <c r="S369" s="79" t="str">
        <f>Species_List_Final_19Jan2022!J369</f>
        <v>Species</v>
      </c>
      <c r="T369" s="79" t="str">
        <f>Species_List_Final_19Jan2022!K369</f>
        <v>Pandora</v>
      </c>
    </row>
    <row r="370" spans="1:20" x14ac:dyDescent="0.25">
      <c r="A370" s="77" t="s">
        <v>616</v>
      </c>
      <c r="B370" s="77" t="s">
        <v>2856</v>
      </c>
      <c r="C370" s="77">
        <v>4.4000000000000004</v>
      </c>
      <c r="D370" s="77">
        <v>0.01</v>
      </c>
      <c r="E370" s="78" t="e">
        <f>VLOOKUP(B370,MSS_Species_List2021_updating!$B$2:$B$556,1,FALSE)</f>
        <v>#N/A</v>
      </c>
      <c r="G370" s="86" t="str">
        <f t="shared" si="15"/>
        <v>Pagrus auriga</v>
      </c>
      <c r="H370" s="86" t="str">
        <f t="shared" si="16"/>
        <v>Pagrus</v>
      </c>
      <c r="I370" s="86" t="str">
        <f t="shared" si="17"/>
        <v>Pagrus auriga</v>
      </c>
      <c r="J370" s="79">
        <f>Species_List_Final_19Jan2022!A370</f>
        <v>127061</v>
      </c>
      <c r="K370" s="79" t="str">
        <f>Species_List_Final_19Jan2022!B370</f>
        <v>Pagrus auriga</v>
      </c>
      <c r="L370" s="79" t="str">
        <f>Species_List_Final_19Jan2022!C370</f>
        <v>Valenciennes, 1843</v>
      </c>
      <c r="M370" s="79" t="str">
        <f>Species_List_Final_19Jan2022!D370</f>
        <v>Animalia</v>
      </c>
      <c r="N370" s="79" t="str">
        <f>Species_List_Final_19Jan2022!E370</f>
        <v>Chordata</v>
      </c>
      <c r="O370" s="79" t="str">
        <f>Species_List_Final_19Jan2022!F370</f>
        <v>Actinopteri</v>
      </c>
      <c r="P370" s="79" t="str">
        <f>Species_List_Final_19Jan2022!G370</f>
        <v>Perciformes</v>
      </c>
      <c r="Q370" s="79" t="str">
        <f>Species_List_Final_19Jan2022!H370</f>
        <v>Sparidae</v>
      </c>
      <c r="R370" s="79" t="str">
        <f>Species_List_Final_19Jan2022!I370</f>
        <v>Pagrus</v>
      </c>
      <c r="S370" s="79" t="str">
        <f>Species_List_Final_19Jan2022!J370</f>
        <v>Species</v>
      </c>
      <c r="T370" s="79" t="str">
        <f>Species_List_Final_19Jan2022!K370</f>
        <v>Redbanded seabream</v>
      </c>
    </row>
    <row r="371" spans="1:20" x14ac:dyDescent="0.25">
      <c r="A371" s="77" t="s">
        <v>3248</v>
      </c>
      <c r="B371" s="77" t="s">
        <v>2855</v>
      </c>
      <c r="C371" s="77">
        <v>2.37</v>
      </c>
      <c r="D371" s="77">
        <v>0.35</v>
      </c>
      <c r="E371" s="78" t="e">
        <f>VLOOKUP(B371,MSS_Species_List2021_updating!$B$2:$B$556,1,FALSE)</f>
        <v>#N/A</v>
      </c>
      <c r="G371" s="86" t="str">
        <f t="shared" si="15"/>
        <v>Pagrus caeruleostictus</v>
      </c>
      <c r="H371" s="86" t="str">
        <f t="shared" si="16"/>
        <v>Pagrus</v>
      </c>
      <c r="I371" s="86" t="str">
        <f t="shared" si="17"/>
        <v>Pagrus caeruleostictus</v>
      </c>
      <c r="J371" s="79">
        <f>Species_List_Final_19Jan2022!A371</f>
        <v>127062</v>
      </c>
      <c r="K371" s="79" t="str">
        <f>Species_List_Final_19Jan2022!B371</f>
        <v>Pagrus caeruleostictus</v>
      </c>
      <c r="L371" s="79" t="str">
        <f>Species_List_Final_19Jan2022!C371</f>
        <v>(Valenciennes, 1830)</v>
      </c>
      <c r="M371" s="79" t="str">
        <f>Species_List_Final_19Jan2022!D371</f>
        <v>Animalia</v>
      </c>
      <c r="N371" s="79" t="str">
        <f>Species_List_Final_19Jan2022!E371</f>
        <v>Chordata</v>
      </c>
      <c r="O371" s="79" t="str">
        <f>Species_List_Final_19Jan2022!F371</f>
        <v>Actinopteri</v>
      </c>
      <c r="P371" s="79" t="str">
        <f>Species_List_Final_19Jan2022!G371</f>
        <v>Perciformes</v>
      </c>
      <c r="Q371" s="79" t="str">
        <f>Species_List_Final_19Jan2022!H371</f>
        <v>Sparidae</v>
      </c>
      <c r="R371" s="79" t="str">
        <f>Species_List_Final_19Jan2022!I371</f>
        <v>Pagrus</v>
      </c>
      <c r="S371" s="79" t="str">
        <f>Species_List_Final_19Jan2022!J371</f>
        <v>Species</v>
      </c>
      <c r="T371" s="79" t="str">
        <f>Species_List_Final_19Jan2022!K371</f>
        <v>Bluespotted seabream</v>
      </c>
    </row>
    <row r="372" spans="1:20" x14ac:dyDescent="0.25">
      <c r="A372" s="77" t="s">
        <v>2854</v>
      </c>
      <c r="B372" s="77" t="s">
        <v>2854</v>
      </c>
      <c r="C372" s="77">
        <v>2.34</v>
      </c>
      <c r="D372" s="77">
        <v>0.35</v>
      </c>
      <c r="E372" s="78" t="e">
        <f>VLOOKUP(B372,MSS_Species_List2021_updating!$B$2:$B$556,1,FALSE)</f>
        <v>#N/A</v>
      </c>
      <c r="G372" s="86" t="str">
        <f t="shared" si="15"/>
        <v>Pagrus pagrus</v>
      </c>
      <c r="H372" s="86" t="str">
        <f t="shared" si="16"/>
        <v>Pagrus</v>
      </c>
      <c r="I372" s="86" t="str">
        <f t="shared" si="17"/>
        <v>Pagrus pagrus</v>
      </c>
      <c r="J372" s="79">
        <f>Species_List_Final_19Jan2022!A372</f>
        <v>127063</v>
      </c>
      <c r="K372" s="79" t="str">
        <f>Species_List_Final_19Jan2022!B372</f>
        <v>Pagrus pagrus</v>
      </c>
      <c r="L372" s="79" t="str">
        <f>Species_List_Final_19Jan2022!C372</f>
        <v>(Linnaeus, 1758)</v>
      </c>
      <c r="M372" s="79" t="str">
        <f>Species_List_Final_19Jan2022!D372</f>
        <v>Animalia</v>
      </c>
      <c r="N372" s="79" t="str">
        <f>Species_List_Final_19Jan2022!E372</f>
        <v>Chordata</v>
      </c>
      <c r="O372" s="79" t="str">
        <f>Species_List_Final_19Jan2022!F372</f>
        <v>Actinopteri</v>
      </c>
      <c r="P372" s="79" t="str">
        <f>Species_List_Final_19Jan2022!G372</f>
        <v>Perciformes</v>
      </c>
      <c r="Q372" s="79" t="str">
        <f>Species_List_Final_19Jan2022!H372</f>
        <v>Sparidae</v>
      </c>
      <c r="R372" s="79" t="str">
        <f>Species_List_Final_19Jan2022!I372</f>
        <v>Pagrus</v>
      </c>
      <c r="S372" s="79" t="str">
        <f>Species_List_Final_19Jan2022!J372</f>
        <v>Species</v>
      </c>
      <c r="T372" s="79" t="str">
        <f>Species_List_Final_19Jan2022!K372</f>
        <v>Common seabream</v>
      </c>
    </row>
    <row r="373" spans="1:20" x14ac:dyDescent="0.25">
      <c r="A373" s="77" t="s">
        <v>3249</v>
      </c>
      <c r="B373" s="77" t="s">
        <v>2853</v>
      </c>
      <c r="C373" s="77">
        <v>2.34</v>
      </c>
      <c r="D373" s="77">
        <v>0.35</v>
      </c>
      <c r="E373" s="78" t="e">
        <f>VLOOKUP(B373,MSS_Species_List2021_updating!$B$2:$B$556,1,FALSE)</f>
        <v>#N/A</v>
      </c>
      <c r="G373" s="86" t="e">
        <f t="shared" si="15"/>
        <v>#N/A</v>
      </c>
      <c r="H373" s="86" t="e">
        <f t="shared" si="16"/>
        <v>#N/A</v>
      </c>
      <c r="I373" s="86" t="e">
        <f t="shared" si="17"/>
        <v>#N/A</v>
      </c>
      <c r="J373" s="79">
        <f>Species_List_Final_19Jan2022!A373</f>
        <v>126770</v>
      </c>
      <c r="K373" s="79" t="str">
        <f>Species_List_Final_19Jan2022!B373</f>
        <v>Parablennius gattorugine</v>
      </c>
      <c r="L373" s="79" t="str">
        <f>Species_List_Final_19Jan2022!C373</f>
        <v>(Linnaeus, 1758)</v>
      </c>
      <c r="M373" s="79" t="str">
        <f>Species_List_Final_19Jan2022!D373</f>
        <v>Animalia</v>
      </c>
      <c r="N373" s="79" t="str">
        <f>Species_List_Final_19Jan2022!E373</f>
        <v>Chordata</v>
      </c>
      <c r="O373" s="79" t="str">
        <f>Species_List_Final_19Jan2022!F373</f>
        <v>Actinopteri</v>
      </c>
      <c r="P373" s="79" t="str">
        <f>Species_List_Final_19Jan2022!G373</f>
        <v>Perciformes</v>
      </c>
      <c r="Q373" s="79" t="str">
        <f>Species_List_Final_19Jan2022!H373</f>
        <v>Blenniidae</v>
      </c>
      <c r="R373" s="79" t="str">
        <f>Species_List_Final_19Jan2022!I373</f>
        <v>Parablennius</v>
      </c>
      <c r="S373" s="79" t="str">
        <f>Species_List_Final_19Jan2022!J373</f>
        <v>Species</v>
      </c>
      <c r="T373" s="79" t="str">
        <f>Species_List_Final_19Jan2022!K373</f>
        <v>Tompot blenny</v>
      </c>
    </row>
    <row r="374" spans="1:20" x14ac:dyDescent="0.25">
      <c r="A374" s="77" t="s">
        <v>3249</v>
      </c>
      <c r="B374" s="77" t="s">
        <v>2852</v>
      </c>
      <c r="C374" s="77">
        <v>2.34</v>
      </c>
      <c r="D374" s="77">
        <v>0.35</v>
      </c>
      <c r="E374" s="78" t="e">
        <f>VLOOKUP(B374,MSS_Species_List2021_updating!$B$2:$B$556,1,FALSE)</f>
        <v>#N/A</v>
      </c>
      <c r="G374" s="86" t="str">
        <f t="shared" si="15"/>
        <v>Paralepis coregonoides</v>
      </c>
      <c r="H374" s="86" t="str">
        <f t="shared" si="16"/>
        <v>Paralepis</v>
      </c>
      <c r="I374" s="86" t="str">
        <f t="shared" si="17"/>
        <v>Paralepis coregonoides</v>
      </c>
      <c r="J374" s="79">
        <f>Species_List_Final_19Jan2022!A374</f>
        <v>126361</v>
      </c>
      <c r="K374" s="79" t="str">
        <f>Species_List_Final_19Jan2022!B374</f>
        <v>Paralepis coregonoides</v>
      </c>
      <c r="L374" s="79" t="str">
        <f>Species_List_Final_19Jan2022!C374</f>
        <v>Risso, 1820</v>
      </c>
      <c r="M374" s="79" t="str">
        <f>Species_List_Final_19Jan2022!D374</f>
        <v>Animalia</v>
      </c>
      <c r="N374" s="79" t="str">
        <f>Species_List_Final_19Jan2022!E374</f>
        <v>Chordata</v>
      </c>
      <c r="O374" s="79" t="str">
        <f>Species_List_Final_19Jan2022!F374</f>
        <v>Actinopteri</v>
      </c>
      <c r="P374" s="79" t="str">
        <f>Species_List_Final_19Jan2022!G374</f>
        <v>Aulopiformes</v>
      </c>
      <c r="Q374" s="79" t="str">
        <f>Species_List_Final_19Jan2022!H374</f>
        <v>Paralepididae</v>
      </c>
      <c r="R374" s="79" t="str">
        <f>Species_List_Final_19Jan2022!I374</f>
        <v>Paralepis</v>
      </c>
      <c r="S374" s="79" t="str">
        <f>Species_List_Final_19Jan2022!J374</f>
        <v>Species</v>
      </c>
      <c r="T374" s="79" t="str">
        <f>Species_List_Final_19Jan2022!K374</f>
        <v>Sharpchin barracudina</v>
      </c>
    </row>
    <row r="375" spans="1:20" x14ac:dyDescent="0.25">
      <c r="A375" s="77" t="s">
        <v>3250</v>
      </c>
      <c r="B375" s="77" t="s">
        <v>2851</v>
      </c>
      <c r="C375" s="77">
        <v>2.2000000000000002</v>
      </c>
      <c r="D375" s="77">
        <v>0.35</v>
      </c>
      <c r="E375" s="78" t="e">
        <f>VLOOKUP(B375,MSS_Species_List2021_updating!$B$2:$B$556,1,FALSE)</f>
        <v>#N/A</v>
      </c>
      <c r="G375" s="86" t="str">
        <f t="shared" si="15"/>
        <v>Paraliparis membranaceus</v>
      </c>
      <c r="H375" s="86" t="str">
        <f t="shared" si="16"/>
        <v>Paraliparis</v>
      </c>
      <c r="I375" s="86" t="str">
        <f t="shared" si="17"/>
        <v>Paraliparis membranaceus</v>
      </c>
      <c r="J375" s="79">
        <f>Species_List_Final_19Jan2022!A375</f>
        <v>127228</v>
      </c>
      <c r="K375" s="79" t="str">
        <f>Species_List_Final_19Jan2022!B375</f>
        <v>Paraliparis membranaceus</v>
      </c>
      <c r="L375" s="79" t="str">
        <f>Species_List_Final_19Jan2022!C375</f>
        <v>Günther, 1887</v>
      </c>
      <c r="M375" s="79" t="str">
        <f>Species_List_Final_19Jan2022!D375</f>
        <v>Animalia</v>
      </c>
      <c r="N375" s="79" t="str">
        <f>Species_List_Final_19Jan2022!E375</f>
        <v>Chordata</v>
      </c>
      <c r="O375" s="79" t="str">
        <f>Species_List_Final_19Jan2022!F375</f>
        <v>Actinopteri</v>
      </c>
      <c r="P375" s="79" t="str">
        <f>Species_List_Final_19Jan2022!G375</f>
        <v>Scorpaeniformes</v>
      </c>
      <c r="Q375" s="79" t="str">
        <f>Species_List_Final_19Jan2022!H375</f>
        <v>Liparidae</v>
      </c>
      <c r="R375" s="79" t="str">
        <f>Species_List_Final_19Jan2022!I375</f>
        <v>Paraliparis</v>
      </c>
      <c r="S375" s="79" t="str">
        <f>Species_List_Final_19Jan2022!J375</f>
        <v>Species</v>
      </c>
      <c r="T375" s="79" t="str">
        <f>Species_List_Final_19Jan2022!K375</f>
        <v>Snailfish Questionalble DISTRIBUTION</v>
      </c>
    </row>
    <row r="376" spans="1:20" x14ac:dyDescent="0.25">
      <c r="A376" s="77" t="s">
        <v>3250</v>
      </c>
      <c r="B376" s="77" t="s">
        <v>2850</v>
      </c>
      <c r="C376" s="77">
        <v>2.2000000000000002</v>
      </c>
      <c r="D376" s="77">
        <v>0.35</v>
      </c>
      <c r="E376" s="78" t="e">
        <f>VLOOKUP(B376,MSS_Species_List2021_updating!$B$2:$B$556,1,FALSE)</f>
        <v>#N/A</v>
      </c>
      <c r="G376" s="86" t="e">
        <f t="shared" si="15"/>
        <v>#N/A</v>
      </c>
      <c r="H376" s="86" t="e">
        <f t="shared" si="16"/>
        <v>#N/A</v>
      </c>
      <c r="I376" s="86" t="e">
        <f t="shared" si="17"/>
        <v>#N/A</v>
      </c>
      <c r="J376" s="79">
        <f>Species_List_Final_19Jan2022!A376</f>
        <v>126945</v>
      </c>
      <c r="K376" s="79" t="str">
        <f>Species_List_Final_19Jan2022!B376</f>
        <v>Parapristipoma octolineatum</v>
      </c>
      <c r="L376" s="79" t="str">
        <f>Species_List_Final_19Jan2022!C376</f>
        <v>(Valenciennes, 1833)</v>
      </c>
      <c r="M376" s="79" t="str">
        <f>Species_List_Final_19Jan2022!D376</f>
        <v>Animalia</v>
      </c>
      <c r="N376" s="79" t="str">
        <f>Species_List_Final_19Jan2022!E376</f>
        <v>Chordata</v>
      </c>
      <c r="O376" s="79" t="str">
        <f>Species_List_Final_19Jan2022!F376</f>
        <v>Actinopteri</v>
      </c>
      <c r="P376" s="79" t="str">
        <f>Species_List_Final_19Jan2022!G376</f>
        <v>Perciformes</v>
      </c>
      <c r="Q376" s="79" t="str">
        <f>Species_List_Final_19Jan2022!H376</f>
        <v>Haemulidae</v>
      </c>
      <c r="R376" s="79" t="str">
        <f>Species_List_Final_19Jan2022!I376</f>
        <v>Parapristipoma</v>
      </c>
      <c r="S376" s="79" t="str">
        <f>Species_List_Final_19Jan2022!J376</f>
        <v>Species</v>
      </c>
      <c r="T376" s="79" t="str">
        <f>Species_List_Final_19Jan2022!K376</f>
        <v>African striped grunt</v>
      </c>
    </row>
    <row r="377" spans="1:20" x14ac:dyDescent="0.25">
      <c r="A377" s="77" t="s">
        <v>620</v>
      </c>
      <c r="B377" s="77" t="s">
        <v>622</v>
      </c>
      <c r="C377" s="77">
        <v>4.2</v>
      </c>
      <c r="D377" s="77">
        <v>0.4</v>
      </c>
      <c r="E377" s="78" t="str">
        <f>VLOOKUP(B377,MSS_Species_List2021_updating!$B$2:$B$556,1,FALSE)</f>
        <v>Etmopterus pusillus</v>
      </c>
      <c r="G377" s="86" t="e">
        <f t="shared" si="15"/>
        <v>#N/A</v>
      </c>
      <c r="H377" s="86" t="e">
        <f t="shared" si="16"/>
        <v>#N/A</v>
      </c>
      <c r="I377" s="86" t="e">
        <f t="shared" si="17"/>
        <v>#N/A</v>
      </c>
      <c r="J377" s="79">
        <f>Species_List_Final_19Jan2022!A377</f>
        <v>275832</v>
      </c>
      <c r="K377" s="79" t="str">
        <f>Species_List_Final_19Jan2022!B377</f>
        <v>Parasudis fraserbrunneri</v>
      </c>
      <c r="L377" s="79" t="str">
        <f>Species_List_Final_19Jan2022!C377</f>
        <v>(Poll, 1953)</v>
      </c>
      <c r="M377" s="79" t="str">
        <f>Species_List_Final_19Jan2022!D377</f>
        <v>Animalia</v>
      </c>
      <c r="N377" s="79" t="str">
        <f>Species_List_Final_19Jan2022!E377</f>
        <v>Chordata</v>
      </c>
      <c r="O377" s="79" t="str">
        <f>Species_List_Final_19Jan2022!F377</f>
        <v>Actinopteri</v>
      </c>
      <c r="P377" s="79" t="str">
        <f>Species_List_Final_19Jan2022!G377</f>
        <v>Aulopiformes</v>
      </c>
      <c r="Q377" s="79" t="str">
        <f>Species_List_Final_19Jan2022!H377</f>
        <v>Chlorophthalmidae</v>
      </c>
      <c r="R377" s="79" t="str">
        <f>Species_List_Final_19Jan2022!I377</f>
        <v>Parasudis</v>
      </c>
      <c r="S377" s="79" t="str">
        <f>Species_List_Final_19Jan2022!J377</f>
        <v>Species</v>
      </c>
      <c r="T377" s="79" t="str">
        <f>Species_List_Final_19Jan2022!K377</f>
        <v>Greeneye</v>
      </c>
    </row>
    <row r="378" spans="1:20" x14ac:dyDescent="0.25">
      <c r="A378" s="77" t="s">
        <v>620</v>
      </c>
      <c r="B378" s="77" t="s">
        <v>624</v>
      </c>
      <c r="C378" s="77">
        <v>3.8</v>
      </c>
      <c r="D378" s="77">
        <v>0.5</v>
      </c>
      <c r="E378" s="78" t="str">
        <f>VLOOKUP(B378,MSS_Species_List2021_updating!$B$2:$B$556,1,FALSE)</f>
        <v>Etmopterus spinax</v>
      </c>
      <c r="G378" s="86" t="str">
        <f t="shared" si="15"/>
        <v>Pegusa</v>
      </c>
      <c r="H378" s="86" t="str">
        <f t="shared" si="16"/>
        <v>Pegusa</v>
      </c>
      <c r="I378" s="86" t="e">
        <f t="shared" si="17"/>
        <v>#N/A</v>
      </c>
      <c r="J378" s="79">
        <f>Species_List_Final_19Jan2022!A378</f>
        <v>126131</v>
      </c>
      <c r="K378" s="79" t="str">
        <f>Species_List_Final_19Jan2022!B378</f>
        <v>Pegusa</v>
      </c>
      <c r="L378" s="79" t="str">
        <f>Species_List_Final_19Jan2022!C378</f>
        <v>Günther, 1862</v>
      </c>
      <c r="M378" s="79" t="str">
        <f>Species_List_Final_19Jan2022!D378</f>
        <v>Animalia</v>
      </c>
      <c r="N378" s="79" t="str">
        <f>Species_List_Final_19Jan2022!E378</f>
        <v>Chordata</v>
      </c>
      <c r="O378" s="79" t="str">
        <f>Species_List_Final_19Jan2022!F378</f>
        <v>Actinopteri</v>
      </c>
      <c r="P378" s="79" t="str">
        <f>Species_List_Final_19Jan2022!G378</f>
        <v>Pleuronectiformes</v>
      </c>
      <c r="Q378" s="79" t="str">
        <f>Species_List_Final_19Jan2022!H378</f>
        <v>Soleidae</v>
      </c>
      <c r="R378" s="79" t="str">
        <f>Species_List_Final_19Jan2022!I378</f>
        <v>Pegusa</v>
      </c>
      <c r="S378" s="79" t="str">
        <f>Species_List_Final_19Jan2022!J378</f>
        <v>Genus</v>
      </c>
      <c r="T378" s="79" t="str">
        <f>Species_List_Final_19Jan2022!K378</f>
        <v>NA</v>
      </c>
    </row>
    <row r="379" spans="1:20" x14ac:dyDescent="0.25">
      <c r="A379" s="77" t="s">
        <v>620</v>
      </c>
      <c r="B379" s="77" t="s">
        <v>2849</v>
      </c>
      <c r="C379" s="77">
        <v>4.38</v>
      </c>
      <c r="D379" s="77">
        <v>0.63</v>
      </c>
      <c r="E379" s="78" t="e">
        <f>VLOOKUP(B379,MSS_Species_List2021_updating!$B$2:$B$556,1,FALSE)</f>
        <v>#N/A</v>
      </c>
      <c r="G379" s="86" t="str">
        <f t="shared" si="15"/>
        <v>Pegusa lascaris</v>
      </c>
      <c r="H379" s="86" t="str">
        <f t="shared" si="16"/>
        <v>Pegusa</v>
      </c>
      <c r="I379" s="86" t="str">
        <f t="shared" si="17"/>
        <v>Pegusa lascaris</v>
      </c>
      <c r="J379" s="79">
        <f>Species_List_Final_19Jan2022!A379</f>
        <v>127156</v>
      </c>
      <c r="K379" s="79" t="str">
        <f>Species_List_Final_19Jan2022!B379</f>
        <v>Pegusa lascaris</v>
      </c>
      <c r="L379" s="79" t="str">
        <f>Species_List_Final_19Jan2022!C379</f>
        <v>(Risso, 1810)</v>
      </c>
      <c r="M379" s="79" t="str">
        <f>Species_List_Final_19Jan2022!D379</f>
        <v>Animalia</v>
      </c>
      <c r="N379" s="79" t="str">
        <f>Species_List_Final_19Jan2022!E379</f>
        <v>Chordata</v>
      </c>
      <c r="O379" s="79" t="str">
        <f>Species_List_Final_19Jan2022!F379</f>
        <v>Actinopteri</v>
      </c>
      <c r="P379" s="79" t="str">
        <f>Species_List_Final_19Jan2022!G379</f>
        <v>Pleuronectiformes</v>
      </c>
      <c r="Q379" s="79" t="str">
        <f>Species_List_Final_19Jan2022!H379</f>
        <v>Soleidae</v>
      </c>
      <c r="R379" s="79" t="str">
        <f>Species_List_Final_19Jan2022!I379</f>
        <v>Pegusa</v>
      </c>
      <c r="S379" s="79" t="str">
        <f>Species_List_Final_19Jan2022!J379</f>
        <v>Species</v>
      </c>
      <c r="T379" s="79" t="str">
        <f>Species_List_Final_19Jan2022!K379</f>
        <v>Sand sole</v>
      </c>
    </row>
    <row r="380" spans="1:20" x14ac:dyDescent="0.25">
      <c r="A380" s="77" t="s">
        <v>2848</v>
      </c>
      <c r="B380" s="77" t="s">
        <v>2848</v>
      </c>
      <c r="C380" s="77">
        <v>2.2000000000000002</v>
      </c>
      <c r="D380" s="77">
        <v>0.35</v>
      </c>
      <c r="E380" s="78" t="e">
        <f>VLOOKUP(B380,MSS_Species_List2021_updating!$B$2:$B$556,1,FALSE)</f>
        <v>#N/A</v>
      </c>
      <c r="G380" s="86" t="str">
        <f t="shared" si="15"/>
        <v>Peristedion cataphractum</v>
      </c>
      <c r="H380" s="86" t="str">
        <f t="shared" si="16"/>
        <v>Peristedion</v>
      </c>
      <c r="I380" s="86" t="str">
        <f t="shared" si="17"/>
        <v>Peristedion cataphractum</v>
      </c>
      <c r="J380" s="79">
        <f>Species_List_Final_19Jan2022!A380</f>
        <v>127233</v>
      </c>
      <c r="K380" s="79" t="str">
        <f>Species_List_Final_19Jan2022!B380</f>
        <v>Peristedion cataphractum</v>
      </c>
      <c r="L380" s="79" t="str">
        <f>Species_List_Final_19Jan2022!C380</f>
        <v>(Linnaeus, 1758)</v>
      </c>
      <c r="M380" s="79" t="str">
        <f>Species_List_Final_19Jan2022!D380</f>
        <v>Animalia</v>
      </c>
      <c r="N380" s="79" t="str">
        <f>Species_List_Final_19Jan2022!E380</f>
        <v>Chordata</v>
      </c>
      <c r="O380" s="79" t="str">
        <f>Species_List_Final_19Jan2022!F380</f>
        <v>Actinopteri</v>
      </c>
      <c r="P380" s="79" t="str">
        <f>Species_List_Final_19Jan2022!G380</f>
        <v>Scorpaeniformes</v>
      </c>
      <c r="Q380" s="79" t="str">
        <f>Species_List_Final_19Jan2022!H380</f>
        <v>Peristediidae</v>
      </c>
      <c r="R380" s="79" t="str">
        <f>Species_List_Final_19Jan2022!I380</f>
        <v>Peristedion</v>
      </c>
      <c r="S380" s="79" t="str">
        <f>Species_List_Final_19Jan2022!J380</f>
        <v>Species</v>
      </c>
      <c r="T380" s="79" t="str">
        <f>Species_List_Final_19Jan2022!K380</f>
        <v>African armoured searobin</v>
      </c>
    </row>
    <row r="381" spans="1:20" x14ac:dyDescent="0.25">
      <c r="A381" s="77" t="s">
        <v>2847</v>
      </c>
      <c r="B381" s="77" t="s">
        <v>2847</v>
      </c>
      <c r="C381" s="77">
        <v>3.5</v>
      </c>
      <c r="D381" s="77">
        <v>0.35</v>
      </c>
      <c r="E381" s="78" t="e">
        <f>VLOOKUP(B381,MSS_Species_List2021_updating!$B$2:$B$556,1,FALSE)</f>
        <v>#N/A</v>
      </c>
      <c r="G381" s="86" t="str">
        <f t="shared" si="15"/>
        <v>Petromyzon</v>
      </c>
      <c r="H381" s="86" t="str">
        <f t="shared" si="16"/>
        <v>Petromyzon</v>
      </c>
      <c r="I381" s="86" t="e">
        <f t="shared" si="17"/>
        <v>#N/A</v>
      </c>
      <c r="J381" s="79">
        <f>Species_List_Final_19Jan2022!A381</f>
        <v>101169</v>
      </c>
      <c r="K381" s="79" t="str">
        <f>Species_List_Final_19Jan2022!B381</f>
        <v>Petromyzon</v>
      </c>
      <c r="L381" s="79" t="str">
        <f>Species_List_Final_19Jan2022!C381</f>
        <v>Linnaeus, 1758</v>
      </c>
      <c r="M381" s="79" t="str">
        <f>Species_List_Final_19Jan2022!D381</f>
        <v>Animalia</v>
      </c>
      <c r="N381" s="79" t="str">
        <f>Species_List_Final_19Jan2022!E381</f>
        <v>Chordata</v>
      </c>
      <c r="O381" s="79" t="str">
        <f>Species_List_Final_19Jan2022!F381</f>
        <v>Petromyzonti</v>
      </c>
      <c r="P381" s="79" t="str">
        <f>Species_List_Final_19Jan2022!G381</f>
        <v>Petromyzontiformes</v>
      </c>
      <c r="Q381" s="79" t="str">
        <f>Species_List_Final_19Jan2022!H381</f>
        <v>Petromyzontidae</v>
      </c>
      <c r="R381" s="79" t="str">
        <f>Species_List_Final_19Jan2022!I381</f>
        <v>Petromyzon</v>
      </c>
      <c r="S381" s="79" t="str">
        <f>Species_List_Final_19Jan2022!J381</f>
        <v>Genus</v>
      </c>
      <c r="T381" s="79" t="str">
        <f>Species_List_Final_19Jan2022!K381</f>
        <v>NA</v>
      </c>
    </row>
    <row r="382" spans="1:20" x14ac:dyDescent="0.25">
      <c r="A382" s="77" t="s">
        <v>3251</v>
      </c>
      <c r="B382" s="77" t="s">
        <v>2846</v>
      </c>
      <c r="C382" s="77">
        <v>2.2000000000000002</v>
      </c>
      <c r="D382" s="77">
        <v>0.35</v>
      </c>
      <c r="E382" s="78" t="e">
        <f>VLOOKUP(B382,MSS_Species_List2021_updating!$B$2:$B$556,1,FALSE)</f>
        <v>#N/A</v>
      </c>
      <c r="G382" s="86" t="str">
        <f t="shared" si="15"/>
        <v>Petromyzon marinus</v>
      </c>
      <c r="H382" s="86" t="str">
        <f t="shared" si="16"/>
        <v>Petromyzon</v>
      </c>
      <c r="I382" s="86" t="str">
        <f t="shared" si="17"/>
        <v>Petromyzon marinus</v>
      </c>
      <c r="J382" s="79">
        <f>Species_List_Final_19Jan2022!A382</f>
        <v>101174</v>
      </c>
      <c r="K382" s="79" t="str">
        <f>Species_List_Final_19Jan2022!B382</f>
        <v>Petromyzon marinus</v>
      </c>
      <c r="L382" s="79" t="str">
        <f>Species_List_Final_19Jan2022!C382</f>
        <v>Linnaeus, 1758</v>
      </c>
      <c r="M382" s="79" t="str">
        <f>Species_List_Final_19Jan2022!D382</f>
        <v>Animalia</v>
      </c>
      <c r="N382" s="79" t="str">
        <f>Species_List_Final_19Jan2022!E382</f>
        <v>Chordata</v>
      </c>
      <c r="O382" s="79" t="str">
        <f>Species_List_Final_19Jan2022!F382</f>
        <v>Petromyzonti</v>
      </c>
      <c r="P382" s="79" t="str">
        <f>Species_List_Final_19Jan2022!G382</f>
        <v>Petromyzontiformes</v>
      </c>
      <c r="Q382" s="79" t="str">
        <f>Species_List_Final_19Jan2022!H382</f>
        <v>Petromyzontidae</v>
      </c>
      <c r="R382" s="79" t="str">
        <f>Species_List_Final_19Jan2022!I382</f>
        <v>Petromyzon</v>
      </c>
      <c r="S382" s="79" t="str">
        <f>Species_List_Final_19Jan2022!J382</f>
        <v>Species</v>
      </c>
      <c r="T382" s="79" t="str">
        <f>Species_List_Final_19Jan2022!K382</f>
        <v>Sea lamprey</v>
      </c>
    </row>
    <row r="383" spans="1:20" x14ac:dyDescent="0.25">
      <c r="A383" s="77" t="s">
        <v>3251</v>
      </c>
      <c r="B383" s="77" t="s">
        <v>2845</v>
      </c>
      <c r="C383" s="77">
        <v>2.2000000000000002</v>
      </c>
      <c r="D383" s="77">
        <v>0.35</v>
      </c>
      <c r="E383" s="78" t="e">
        <f>VLOOKUP(B383,MSS_Species_List2021_updating!$B$2:$B$556,1,FALSE)</f>
        <v>#N/A</v>
      </c>
      <c r="G383" s="86" t="str">
        <f t="shared" si="15"/>
        <v>Petromyzontidae</v>
      </c>
      <c r="H383" s="86" t="e">
        <f t="shared" si="16"/>
        <v>#N/A</v>
      </c>
      <c r="I383" s="86" t="str">
        <f t="shared" si="17"/>
        <v>Petromyzontidae</v>
      </c>
      <c r="J383" s="79">
        <f>Species_List_Final_19Jan2022!A383</f>
        <v>101163</v>
      </c>
      <c r="K383" s="79" t="str">
        <f>Species_List_Final_19Jan2022!B383</f>
        <v>Petromyzontidae</v>
      </c>
      <c r="L383" s="79" t="str">
        <f>Species_List_Final_19Jan2022!C383</f>
        <v>Bonaparte, 1831</v>
      </c>
      <c r="M383" s="79" t="str">
        <f>Species_List_Final_19Jan2022!D383</f>
        <v>Animalia</v>
      </c>
      <c r="N383" s="79" t="str">
        <f>Species_List_Final_19Jan2022!E383</f>
        <v>Chordata</v>
      </c>
      <c r="O383" s="79" t="str">
        <f>Species_List_Final_19Jan2022!F383</f>
        <v>Petromyzonti</v>
      </c>
      <c r="P383" s="79" t="str">
        <f>Species_List_Final_19Jan2022!G383</f>
        <v>Petromyzontiformes</v>
      </c>
      <c r="Q383" s="79" t="str">
        <f>Species_List_Final_19Jan2022!H383</f>
        <v>Petromyzontidae</v>
      </c>
      <c r="R383" s="79">
        <f>Species_List_Final_19Jan2022!I383</f>
        <v>0</v>
      </c>
      <c r="S383" s="79" t="str">
        <f>Species_List_Final_19Jan2022!J383</f>
        <v>Family</v>
      </c>
      <c r="T383" s="79" t="str">
        <f>Species_List_Final_19Jan2022!K383</f>
        <v>NA</v>
      </c>
    </row>
    <row r="384" spans="1:20" x14ac:dyDescent="0.25">
      <c r="A384" s="77" t="s">
        <v>3252</v>
      </c>
      <c r="B384" s="77" t="s">
        <v>2844</v>
      </c>
      <c r="C384" s="77">
        <v>2.2000000000000002</v>
      </c>
      <c r="D384" s="77">
        <v>0.35</v>
      </c>
      <c r="E384" s="78" t="e">
        <f>VLOOKUP(B384,MSS_Species_List2021_updating!$B$2:$B$556,1,FALSE)</f>
        <v>#N/A</v>
      </c>
      <c r="G384" s="86" t="e">
        <f t="shared" si="15"/>
        <v>#N/A</v>
      </c>
      <c r="H384" s="86" t="e">
        <f t="shared" si="16"/>
        <v>#N/A</v>
      </c>
      <c r="I384" s="86" t="e">
        <f t="shared" si="17"/>
        <v>#N/A</v>
      </c>
      <c r="J384" s="79">
        <f>Species_List_Final_19Jan2022!A384</f>
        <v>125550</v>
      </c>
      <c r="K384" s="79" t="str">
        <f>Species_List_Final_19Jan2022!B384</f>
        <v>Pholidae</v>
      </c>
      <c r="L384" s="79" t="str">
        <f>Species_List_Final_19Jan2022!C384</f>
        <v>Gill, 1893</v>
      </c>
      <c r="M384" s="79" t="str">
        <f>Species_List_Final_19Jan2022!D384</f>
        <v>Animalia</v>
      </c>
      <c r="N384" s="79" t="str">
        <f>Species_List_Final_19Jan2022!E384</f>
        <v>Chordata</v>
      </c>
      <c r="O384" s="79" t="str">
        <f>Species_List_Final_19Jan2022!F384</f>
        <v>Actinopteri</v>
      </c>
      <c r="P384" s="79" t="str">
        <f>Species_List_Final_19Jan2022!G384</f>
        <v>Perciformes</v>
      </c>
      <c r="Q384" s="79" t="str">
        <f>Species_List_Final_19Jan2022!H384</f>
        <v>Pholidae</v>
      </c>
      <c r="R384" s="79">
        <f>Species_List_Final_19Jan2022!I384</f>
        <v>0</v>
      </c>
      <c r="S384" s="79" t="str">
        <f>Species_List_Final_19Jan2022!J384</f>
        <v>Family</v>
      </c>
      <c r="T384" s="79" t="str">
        <f>Species_List_Final_19Jan2022!K384</f>
        <v>NA</v>
      </c>
    </row>
    <row r="385" spans="1:20" x14ac:dyDescent="0.25">
      <c r="A385" s="77" t="s">
        <v>2843</v>
      </c>
      <c r="B385" s="77" t="s">
        <v>2843</v>
      </c>
      <c r="C385" s="77">
        <v>2.2000000000000002</v>
      </c>
      <c r="D385" s="77">
        <v>0.35</v>
      </c>
      <c r="E385" s="78" t="e">
        <f>VLOOKUP(B385,MSS_Species_List2021_updating!$B$2:$B$556,1,FALSE)</f>
        <v>#N/A</v>
      </c>
      <c r="G385" s="86" t="e">
        <f t="shared" si="15"/>
        <v>#N/A</v>
      </c>
      <c r="H385" s="86" t="e">
        <f t="shared" si="16"/>
        <v>#N/A</v>
      </c>
      <c r="I385" s="86" t="e">
        <f t="shared" si="17"/>
        <v>#N/A</v>
      </c>
      <c r="J385" s="79">
        <f>Species_List_Final_19Jan2022!A385</f>
        <v>126996</v>
      </c>
      <c r="K385" s="79" t="str">
        <f>Species_List_Final_19Jan2022!B385</f>
        <v>Pholis gunnellus</v>
      </c>
      <c r="L385" s="79" t="str">
        <f>Species_List_Final_19Jan2022!C385</f>
        <v>(Linnaeus, 1758)</v>
      </c>
      <c r="M385" s="79" t="str">
        <f>Species_List_Final_19Jan2022!D385</f>
        <v>Animalia</v>
      </c>
      <c r="N385" s="79" t="str">
        <f>Species_List_Final_19Jan2022!E385</f>
        <v>Chordata</v>
      </c>
      <c r="O385" s="79" t="str">
        <f>Species_List_Final_19Jan2022!F385</f>
        <v>Actinopteri</v>
      </c>
      <c r="P385" s="79" t="str">
        <f>Species_List_Final_19Jan2022!G385</f>
        <v>Perciformes</v>
      </c>
      <c r="Q385" s="79" t="str">
        <f>Species_List_Final_19Jan2022!H385</f>
        <v>Pholidae</v>
      </c>
      <c r="R385" s="79" t="str">
        <f>Species_List_Final_19Jan2022!I385</f>
        <v>Pholis</v>
      </c>
      <c r="S385" s="79" t="str">
        <f>Species_List_Final_19Jan2022!J385</f>
        <v>Species</v>
      </c>
      <c r="T385" s="79" t="str">
        <f>Species_List_Final_19Jan2022!K385</f>
        <v>Butterfish</v>
      </c>
    </row>
    <row r="386" spans="1:20" x14ac:dyDescent="0.25">
      <c r="A386" s="77" t="s">
        <v>3253</v>
      </c>
      <c r="B386" s="77" t="s">
        <v>2842</v>
      </c>
      <c r="C386" s="77">
        <v>2.5</v>
      </c>
      <c r="D386" s="77">
        <v>0.35</v>
      </c>
      <c r="E386" s="78" t="e">
        <f>VLOOKUP(B386,MSS_Species_List2021_updating!$B$2:$B$556,1,FALSE)</f>
        <v>#N/A</v>
      </c>
      <c r="G386" s="86" t="e">
        <f t="shared" si="15"/>
        <v>#N/A</v>
      </c>
      <c r="H386" s="86" t="e">
        <f t="shared" si="16"/>
        <v>#N/A</v>
      </c>
      <c r="I386" s="86" t="e">
        <f t="shared" si="17"/>
        <v>#N/A</v>
      </c>
      <c r="J386" s="79">
        <f>Species_List_Final_19Jan2022!A386</f>
        <v>127372</v>
      </c>
      <c r="K386" s="79" t="str">
        <f>Species_List_Final_19Jan2022!B386</f>
        <v>Photostomias guernei</v>
      </c>
      <c r="L386" s="79" t="str">
        <f>Species_List_Final_19Jan2022!C386</f>
        <v>Collett, 1889</v>
      </c>
      <c r="M386" s="79" t="str">
        <f>Species_List_Final_19Jan2022!D386</f>
        <v>Animalia</v>
      </c>
      <c r="N386" s="79" t="str">
        <f>Species_List_Final_19Jan2022!E386</f>
        <v>Chordata</v>
      </c>
      <c r="O386" s="79" t="str">
        <f>Species_List_Final_19Jan2022!F386</f>
        <v>Actinopteri</v>
      </c>
      <c r="P386" s="79" t="str">
        <f>Species_List_Final_19Jan2022!G386</f>
        <v>Stomiiformes</v>
      </c>
      <c r="Q386" s="79" t="str">
        <f>Species_List_Final_19Jan2022!H386</f>
        <v>Stomiidae</v>
      </c>
      <c r="R386" s="79" t="str">
        <f>Species_List_Final_19Jan2022!I386</f>
        <v>Photostomias</v>
      </c>
      <c r="S386" s="79" t="str">
        <f>Species_List_Final_19Jan2022!J386</f>
        <v>Species</v>
      </c>
      <c r="T386" s="79" t="str">
        <f>Species_List_Final_19Jan2022!K386</f>
        <v>Barbeled dragonfish</v>
      </c>
    </row>
    <row r="387" spans="1:20" x14ac:dyDescent="0.25">
      <c r="A387" s="77" t="s">
        <v>3254</v>
      </c>
      <c r="B387" s="77" t="s">
        <v>2841</v>
      </c>
      <c r="C387" s="77">
        <v>2.1</v>
      </c>
      <c r="D387" s="77">
        <v>0.35</v>
      </c>
      <c r="E387" s="78" t="e">
        <f>VLOOKUP(B387,MSS_Species_List2021_updating!$B$2:$B$556,1,FALSE)</f>
        <v>#N/A</v>
      </c>
      <c r="G387" s="86" t="str">
        <f t="shared" ref="G387:G450" si="18">IF(ISTEXT(I387),I387,H387)</f>
        <v>Phrynorhombus norvegicus</v>
      </c>
      <c r="H387" s="86" t="str">
        <f t="shared" ref="H387:H450" si="19">VLOOKUP(R387,$A$2:$C$1135,1,FALSE)</f>
        <v>Phrynorhombus</v>
      </c>
      <c r="I387" s="86" t="str">
        <f t="shared" ref="I387:I450" si="20">VLOOKUP(K387,$B$2:$C$1135,1,FALSE)</f>
        <v>Phrynorhombus norvegicus</v>
      </c>
      <c r="J387" s="79">
        <f>Species_List_Final_19Jan2022!A387</f>
        <v>127147</v>
      </c>
      <c r="K387" s="79" t="str">
        <f>Species_List_Final_19Jan2022!B387</f>
        <v>Phrynorhombus norvegicus</v>
      </c>
      <c r="L387" s="79" t="str">
        <f>Species_List_Final_19Jan2022!C387</f>
        <v>(Günther, 1862)</v>
      </c>
      <c r="M387" s="79" t="str">
        <f>Species_List_Final_19Jan2022!D387</f>
        <v>Animalia</v>
      </c>
      <c r="N387" s="79" t="str">
        <f>Species_List_Final_19Jan2022!E387</f>
        <v>Chordata</v>
      </c>
      <c r="O387" s="79" t="str">
        <f>Species_List_Final_19Jan2022!F387</f>
        <v>Actinopteri</v>
      </c>
      <c r="P387" s="79" t="str">
        <f>Species_List_Final_19Jan2022!G387</f>
        <v>Pleuronectiformes</v>
      </c>
      <c r="Q387" s="79" t="str">
        <f>Species_List_Final_19Jan2022!H387</f>
        <v>Scophthalmidae</v>
      </c>
      <c r="R387" s="79" t="str">
        <f>Species_List_Final_19Jan2022!I387</f>
        <v>Phrynorhombus</v>
      </c>
      <c r="S387" s="79" t="str">
        <f>Species_List_Final_19Jan2022!J387</f>
        <v>Species</v>
      </c>
      <c r="T387" s="79" t="str">
        <f>Species_List_Final_19Jan2022!K387</f>
        <v>Norwegian topknot</v>
      </c>
    </row>
    <row r="388" spans="1:20" x14ac:dyDescent="0.25">
      <c r="A388" s="77" t="s">
        <v>3255</v>
      </c>
      <c r="B388" s="77" t="s">
        <v>2840</v>
      </c>
      <c r="C388" s="77">
        <v>2.29</v>
      </c>
      <c r="D388" s="77">
        <v>0.35</v>
      </c>
      <c r="E388" s="78" t="e">
        <f>VLOOKUP(B388,MSS_Species_List2021_updating!$B$2:$B$556,1,FALSE)</f>
        <v>#N/A</v>
      </c>
      <c r="G388" s="86" t="e">
        <f t="shared" si="18"/>
        <v>#N/A</v>
      </c>
      <c r="H388" s="86" t="e">
        <f t="shared" si="19"/>
        <v>#N/A</v>
      </c>
      <c r="I388" s="86" t="e">
        <f t="shared" si="20"/>
        <v>#N/A</v>
      </c>
      <c r="J388" s="79">
        <f>Species_List_Final_19Jan2022!A388</f>
        <v>125475</v>
      </c>
      <c r="K388" s="79" t="str">
        <f>Species_List_Final_19Jan2022!B388</f>
        <v>Phycidae</v>
      </c>
      <c r="L388" s="79" t="str">
        <f>Species_List_Final_19Jan2022!C388</f>
        <v>Swainson, 1838</v>
      </c>
      <c r="M388" s="79" t="str">
        <f>Species_List_Final_19Jan2022!D388</f>
        <v>Animalia</v>
      </c>
      <c r="N388" s="79" t="str">
        <f>Species_List_Final_19Jan2022!E388</f>
        <v>Chordata</v>
      </c>
      <c r="O388" s="79" t="str">
        <f>Species_List_Final_19Jan2022!F388</f>
        <v>Actinopteri</v>
      </c>
      <c r="P388" s="79" t="str">
        <f>Species_List_Final_19Jan2022!G388</f>
        <v>Gadiformes</v>
      </c>
      <c r="Q388" s="79" t="str">
        <f>Species_List_Final_19Jan2022!H388</f>
        <v>Phycidae</v>
      </c>
      <c r="R388" s="79">
        <f>Species_List_Final_19Jan2022!I388</f>
        <v>0</v>
      </c>
      <c r="S388" s="79" t="str">
        <f>Species_List_Final_19Jan2022!J388</f>
        <v>Family</v>
      </c>
      <c r="T388" s="79" t="str">
        <f>Species_List_Final_19Jan2022!K388</f>
        <v>NA</v>
      </c>
    </row>
    <row r="389" spans="1:20" x14ac:dyDescent="0.25">
      <c r="A389" s="77" t="s">
        <v>3256</v>
      </c>
      <c r="B389" s="77" t="s">
        <v>2839</v>
      </c>
      <c r="C389" s="77">
        <v>2.37</v>
      </c>
      <c r="D389" s="77">
        <v>0.35</v>
      </c>
      <c r="E389" s="78" t="e">
        <f>VLOOKUP(B389,MSS_Species_List2021_updating!$B$2:$B$556,1,FALSE)</f>
        <v>#N/A</v>
      </c>
      <c r="G389" s="86" t="str">
        <f t="shared" si="18"/>
        <v>Phycis blennoides</v>
      </c>
      <c r="H389" s="86" t="str">
        <f t="shared" si="19"/>
        <v>Phycis</v>
      </c>
      <c r="I389" s="86" t="str">
        <f t="shared" si="20"/>
        <v>Phycis blennoides</v>
      </c>
      <c r="J389" s="79">
        <f>Species_List_Final_19Jan2022!A389</f>
        <v>126501</v>
      </c>
      <c r="K389" s="79" t="str">
        <f>Species_List_Final_19Jan2022!B389</f>
        <v>Phycis blennoides</v>
      </c>
      <c r="L389" s="79" t="str">
        <f>Species_List_Final_19Jan2022!C389</f>
        <v>(Brünnich, 1768)</v>
      </c>
      <c r="M389" s="79" t="str">
        <f>Species_List_Final_19Jan2022!D389</f>
        <v>Animalia</v>
      </c>
      <c r="N389" s="79" t="str">
        <f>Species_List_Final_19Jan2022!E389</f>
        <v>Chordata</v>
      </c>
      <c r="O389" s="79" t="str">
        <f>Species_List_Final_19Jan2022!F389</f>
        <v>Actinopteri</v>
      </c>
      <c r="P389" s="79" t="str">
        <f>Species_List_Final_19Jan2022!G389</f>
        <v>Gadiformes</v>
      </c>
      <c r="Q389" s="79" t="str">
        <f>Species_List_Final_19Jan2022!H389</f>
        <v>Phycidae</v>
      </c>
      <c r="R389" s="79" t="str">
        <f>Species_List_Final_19Jan2022!I389</f>
        <v>Phycis</v>
      </c>
      <c r="S389" s="79" t="str">
        <f>Species_List_Final_19Jan2022!J389</f>
        <v>Species</v>
      </c>
      <c r="T389" s="79" t="str">
        <f>Species_List_Final_19Jan2022!K389</f>
        <v>Greater forkbeard</v>
      </c>
    </row>
    <row r="390" spans="1:20" x14ac:dyDescent="0.25">
      <c r="A390" s="77" t="s">
        <v>3257</v>
      </c>
      <c r="B390" s="77" t="s">
        <v>2838</v>
      </c>
      <c r="C390" s="77">
        <v>4.5</v>
      </c>
      <c r="D390" s="77">
        <v>0.01</v>
      </c>
      <c r="E390" s="78" t="e">
        <f>VLOOKUP(B390,MSS_Species_List2021_updating!$B$2:$B$556,1,FALSE)</f>
        <v>#N/A</v>
      </c>
      <c r="G390" s="86" t="str">
        <f t="shared" si="18"/>
        <v>Phycis phycis</v>
      </c>
      <c r="H390" s="86" t="str">
        <f t="shared" si="19"/>
        <v>Phycis</v>
      </c>
      <c r="I390" s="86" t="str">
        <f t="shared" si="20"/>
        <v>Phycis phycis</v>
      </c>
      <c r="J390" s="79">
        <f>Species_List_Final_19Jan2022!A390</f>
        <v>126502</v>
      </c>
      <c r="K390" s="79" t="str">
        <f>Species_List_Final_19Jan2022!B390</f>
        <v>Phycis phycis</v>
      </c>
      <c r="L390" s="79" t="str">
        <f>Species_List_Final_19Jan2022!C390</f>
        <v>(Linnaeus, 1766)</v>
      </c>
      <c r="M390" s="79" t="str">
        <f>Species_List_Final_19Jan2022!D390</f>
        <v>Animalia</v>
      </c>
      <c r="N390" s="79" t="str">
        <f>Species_List_Final_19Jan2022!E390</f>
        <v>Chordata</v>
      </c>
      <c r="O390" s="79" t="str">
        <f>Species_List_Final_19Jan2022!F390</f>
        <v>Actinopteri</v>
      </c>
      <c r="P390" s="79" t="str">
        <f>Species_List_Final_19Jan2022!G390</f>
        <v>Gadiformes</v>
      </c>
      <c r="Q390" s="79" t="str">
        <f>Species_List_Final_19Jan2022!H390</f>
        <v>Phycidae</v>
      </c>
      <c r="R390" s="79" t="str">
        <f>Species_List_Final_19Jan2022!I390</f>
        <v>Phycis</v>
      </c>
      <c r="S390" s="79" t="str">
        <f>Species_List_Final_19Jan2022!J390</f>
        <v>Species</v>
      </c>
      <c r="T390" s="79" t="str">
        <f>Species_List_Final_19Jan2022!K390</f>
        <v>Forkbeard</v>
      </c>
    </row>
    <row r="391" spans="1:20" x14ac:dyDescent="0.25">
      <c r="A391" s="77" t="s">
        <v>626</v>
      </c>
      <c r="B391" s="77" t="s">
        <v>628</v>
      </c>
      <c r="C391" s="77">
        <v>3.9</v>
      </c>
      <c r="D391" s="77">
        <v>0.02</v>
      </c>
      <c r="E391" s="78" t="str">
        <f>VLOOKUP(B391,MSS_Species_List2021_updating!$B$2:$B$556,1,FALSE)</f>
        <v>Eutrigla gurnardus</v>
      </c>
      <c r="G391" s="86" t="e">
        <f t="shared" si="18"/>
        <v>#N/A</v>
      </c>
      <c r="H391" s="86" t="e">
        <f t="shared" si="19"/>
        <v>#N/A</v>
      </c>
      <c r="I391" s="86" t="e">
        <f t="shared" si="20"/>
        <v>#N/A</v>
      </c>
      <c r="J391" s="79">
        <f>Species_List_Final_19Jan2022!A391</f>
        <v>126498</v>
      </c>
      <c r="K391" s="79" t="str">
        <f>Species_List_Final_19Jan2022!B391</f>
        <v>Physiculus dalwigki</v>
      </c>
      <c r="L391" s="79" t="str">
        <f>Species_List_Final_19Jan2022!C391</f>
        <v>Kaup, 1858</v>
      </c>
      <c r="M391" s="79" t="str">
        <f>Species_List_Final_19Jan2022!D391</f>
        <v>Animalia</v>
      </c>
      <c r="N391" s="79" t="str">
        <f>Species_List_Final_19Jan2022!E391</f>
        <v>Chordata</v>
      </c>
      <c r="O391" s="79" t="str">
        <f>Species_List_Final_19Jan2022!F391</f>
        <v>Actinopteri</v>
      </c>
      <c r="P391" s="79" t="str">
        <f>Species_List_Final_19Jan2022!G391</f>
        <v>Gadiformes</v>
      </c>
      <c r="Q391" s="79" t="str">
        <f>Species_List_Final_19Jan2022!H391</f>
        <v>Moridae</v>
      </c>
      <c r="R391" s="79" t="str">
        <f>Species_List_Final_19Jan2022!I391</f>
        <v>Physiculus</v>
      </c>
      <c r="S391" s="79" t="str">
        <f>Species_List_Final_19Jan2022!J391</f>
        <v>Species</v>
      </c>
      <c r="T391" s="79" t="str">
        <f>Species_List_Final_19Jan2022!K391</f>
        <v>Black codling</v>
      </c>
    </row>
    <row r="392" spans="1:20" x14ac:dyDescent="0.25">
      <c r="A392" s="77" t="s">
        <v>626</v>
      </c>
      <c r="B392" s="77" t="s">
        <v>2837</v>
      </c>
      <c r="C392" s="77">
        <v>3.87</v>
      </c>
      <c r="D392" s="77">
        <v>0.03</v>
      </c>
      <c r="E392" s="78" t="e">
        <f>VLOOKUP(B392,MSS_Species_List2021_updating!$B$2:$B$556,1,FALSE)</f>
        <v>#N/A</v>
      </c>
      <c r="G392" s="86" t="str">
        <f t="shared" si="18"/>
        <v>Platichthys flesus</v>
      </c>
      <c r="H392" s="86" t="str">
        <f t="shared" si="19"/>
        <v>Platichthys</v>
      </c>
      <c r="I392" s="86" t="str">
        <f t="shared" si="20"/>
        <v>Platichthys flesus</v>
      </c>
      <c r="J392" s="79">
        <f>Species_List_Final_19Jan2022!A392</f>
        <v>127141</v>
      </c>
      <c r="K392" s="79" t="str">
        <f>Species_List_Final_19Jan2022!B392</f>
        <v>Platichthys flesus</v>
      </c>
      <c r="L392" s="79" t="str">
        <f>Species_List_Final_19Jan2022!C392</f>
        <v>(Linnaeus, 1758)</v>
      </c>
      <c r="M392" s="79" t="str">
        <f>Species_List_Final_19Jan2022!D392</f>
        <v>Animalia</v>
      </c>
      <c r="N392" s="79" t="str">
        <f>Species_List_Final_19Jan2022!E392</f>
        <v>Chordata</v>
      </c>
      <c r="O392" s="79" t="str">
        <f>Species_List_Final_19Jan2022!F392</f>
        <v>Actinopteri</v>
      </c>
      <c r="P392" s="79" t="str">
        <f>Species_List_Final_19Jan2022!G392</f>
        <v>Pleuronectiformes</v>
      </c>
      <c r="Q392" s="79" t="str">
        <f>Species_List_Final_19Jan2022!H392</f>
        <v>Pleuronectidae</v>
      </c>
      <c r="R392" s="79" t="str">
        <f>Species_List_Final_19Jan2022!I392</f>
        <v>Platichthys</v>
      </c>
      <c r="S392" s="79" t="str">
        <f>Species_List_Final_19Jan2022!J392</f>
        <v>Species</v>
      </c>
      <c r="T392" s="79" t="str">
        <f>Species_List_Final_19Jan2022!K392</f>
        <v>Flounder</v>
      </c>
    </row>
    <row r="393" spans="1:20" x14ac:dyDescent="0.25">
      <c r="A393" s="77" t="s">
        <v>626</v>
      </c>
      <c r="B393" s="77" t="s">
        <v>2836</v>
      </c>
      <c r="C393" s="77">
        <v>4.22</v>
      </c>
      <c r="D393" s="77">
        <v>7.0000000000000007E-2</v>
      </c>
      <c r="E393" s="78" t="e">
        <f>VLOOKUP(B393,MSS_Species_List2021_updating!$B$2:$B$556,1,FALSE)</f>
        <v>#N/A</v>
      </c>
      <c r="G393" s="86" t="str">
        <f t="shared" si="18"/>
        <v>Plectorhinchus mediterraneus</v>
      </c>
      <c r="H393" s="86" t="str">
        <f t="shared" si="19"/>
        <v>Plectorhinchus</v>
      </c>
      <c r="I393" s="86" t="str">
        <f t="shared" si="20"/>
        <v>Plectorhinchus mediterraneus</v>
      </c>
      <c r="J393" s="79">
        <f>Species_List_Final_19Jan2022!A393</f>
        <v>126946</v>
      </c>
      <c r="K393" s="79" t="str">
        <f>Species_List_Final_19Jan2022!B393</f>
        <v>Plectorhinchus mediterraneus</v>
      </c>
      <c r="L393" s="79" t="str">
        <f>Species_List_Final_19Jan2022!C393</f>
        <v>(Guichenot, 1850)</v>
      </c>
      <c r="M393" s="79" t="str">
        <f>Species_List_Final_19Jan2022!D393</f>
        <v>Animalia</v>
      </c>
      <c r="N393" s="79" t="str">
        <f>Species_List_Final_19Jan2022!E393</f>
        <v>Chordata</v>
      </c>
      <c r="O393" s="79" t="str">
        <f>Species_List_Final_19Jan2022!F393</f>
        <v>Actinopteri</v>
      </c>
      <c r="P393" s="79" t="str">
        <f>Species_List_Final_19Jan2022!G393</f>
        <v>Perciformes</v>
      </c>
      <c r="Q393" s="79" t="str">
        <f>Species_List_Final_19Jan2022!H393</f>
        <v>Haemulidae</v>
      </c>
      <c r="R393" s="79" t="str">
        <f>Species_List_Final_19Jan2022!I393</f>
        <v>Plectorhinchus</v>
      </c>
      <c r="S393" s="79" t="str">
        <f>Species_List_Final_19Jan2022!J393</f>
        <v>Species</v>
      </c>
      <c r="T393" s="79" t="str">
        <f>Species_List_Final_19Jan2022!K393</f>
        <v>Rubberlip grunt</v>
      </c>
    </row>
    <row r="394" spans="1:20" x14ac:dyDescent="0.25">
      <c r="A394" s="77" t="s">
        <v>3258</v>
      </c>
      <c r="B394" s="77" t="s">
        <v>2835</v>
      </c>
      <c r="C394" s="77">
        <v>1</v>
      </c>
      <c r="D394" s="77">
        <v>0.01</v>
      </c>
      <c r="E394" s="78" t="e">
        <f>VLOOKUP(B394,MSS_Species_List2021_updating!$B$2:$B$556,1,FALSE)</f>
        <v>#N/A</v>
      </c>
      <c r="G394" s="86" t="str">
        <f t="shared" si="18"/>
        <v>Pleuronectes platessa</v>
      </c>
      <c r="H394" s="86" t="str">
        <f t="shared" si="19"/>
        <v>Pleuronectes</v>
      </c>
      <c r="I394" s="86" t="str">
        <f t="shared" si="20"/>
        <v>Pleuronectes platessa</v>
      </c>
      <c r="J394" s="79">
        <f>Species_List_Final_19Jan2022!A394</f>
        <v>127143</v>
      </c>
      <c r="K394" s="79" t="str">
        <f>Species_List_Final_19Jan2022!B394</f>
        <v>Pleuronectes platessa</v>
      </c>
      <c r="L394" s="79" t="str">
        <f>Species_List_Final_19Jan2022!C394</f>
        <v>Linnaeus, 1758</v>
      </c>
      <c r="M394" s="79" t="str">
        <f>Species_List_Final_19Jan2022!D394</f>
        <v>Animalia</v>
      </c>
      <c r="N394" s="79" t="str">
        <f>Species_List_Final_19Jan2022!E394</f>
        <v>Chordata</v>
      </c>
      <c r="O394" s="79" t="str">
        <f>Species_List_Final_19Jan2022!F394</f>
        <v>Actinopteri</v>
      </c>
      <c r="P394" s="79" t="str">
        <f>Species_List_Final_19Jan2022!G394</f>
        <v>Pleuronectiformes</v>
      </c>
      <c r="Q394" s="79" t="str">
        <f>Species_List_Final_19Jan2022!H394</f>
        <v>Pleuronectidae</v>
      </c>
      <c r="R394" s="79" t="str">
        <f>Species_List_Final_19Jan2022!I394</f>
        <v>Pleuronectes</v>
      </c>
      <c r="S394" s="79" t="str">
        <f>Species_List_Final_19Jan2022!J394</f>
        <v>Species</v>
      </c>
      <c r="T394" s="79" t="str">
        <f>Species_List_Final_19Jan2022!K394</f>
        <v>Plaice</v>
      </c>
    </row>
    <row r="395" spans="1:20" x14ac:dyDescent="0.25">
      <c r="A395" s="77" t="s">
        <v>3258</v>
      </c>
      <c r="B395" s="77" t="s">
        <v>2834</v>
      </c>
      <c r="C395" s="77">
        <v>1</v>
      </c>
      <c r="D395" s="77">
        <v>0.01</v>
      </c>
      <c r="E395" s="78" t="e">
        <f>VLOOKUP(B395,MSS_Species_List2021_updating!$B$2:$B$556,1,FALSE)</f>
        <v>#N/A</v>
      </c>
      <c r="G395" s="86" t="str">
        <f t="shared" si="18"/>
        <v>Pollachius pollachius</v>
      </c>
      <c r="H395" s="86" t="str">
        <f t="shared" si="19"/>
        <v>Pollachius</v>
      </c>
      <c r="I395" s="86" t="str">
        <f t="shared" si="20"/>
        <v>Pollachius pollachius</v>
      </c>
      <c r="J395" s="79">
        <f>Species_List_Final_19Jan2022!A395</f>
        <v>126440</v>
      </c>
      <c r="K395" s="79" t="str">
        <f>Species_List_Final_19Jan2022!B395</f>
        <v>Pollachius pollachius</v>
      </c>
      <c r="L395" s="79" t="str">
        <f>Species_List_Final_19Jan2022!C395</f>
        <v>(Linnaeus, 1758)</v>
      </c>
      <c r="M395" s="79" t="str">
        <f>Species_List_Final_19Jan2022!D395</f>
        <v>Animalia</v>
      </c>
      <c r="N395" s="79" t="str">
        <f>Species_List_Final_19Jan2022!E395</f>
        <v>Chordata</v>
      </c>
      <c r="O395" s="79" t="str">
        <f>Species_List_Final_19Jan2022!F395</f>
        <v>Actinopteri</v>
      </c>
      <c r="P395" s="79" t="str">
        <f>Species_List_Final_19Jan2022!G395</f>
        <v>Gadiformes</v>
      </c>
      <c r="Q395" s="79" t="str">
        <f>Species_List_Final_19Jan2022!H395</f>
        <v>Gadidae</v>
      </c>
      <c r="R395" s="79" t="str">
        <f>Species_List_Final_19Jan2022!I395</f>
        <v>Pollachius</v>
      </c>
      <c r="S395" s="79" t="str">
        <f>Species_List_Final_19Jan2022!J395</f>
        <v>Species</v>
      </c>
      <c r="T395" s="79" t="str">
        <f>Species_List_Final_19Jan2022!K395</f>
        <v>Pollack</v>
      </c>
    </row>
    <row r="396" spans="1:20" x14ac:dyDescent="0.25">
      <c r="A396" s="77" t="s">
        <v>3259</v>
      </c>
      <c r="B396" s="77" t="s">
        <v>2833</v>
      </c>
      <c r="C396" s="77">
        <v>2.34</v>
      </c>
      <c r="D396" s="77">
        <v>0.35</v>
      </c>
      <c r="E396" s="78" t="e">
        <f>VLOOKUP(B396,MSS_Species_List2021_updating!$B$2:$B$556,1,FALSE)</f>
        <v>#N/A</v>
      </c>
      <c r="G396" s="86" t="str">
        <f t="shared" si="18"/>
        <v>Pollachius virens</v>
      </c>
      <c r="H396" s="86" t="str">
        <f t="shared" si="19"/>
        <v>Pollachius</v>
      </c>
      <c r="I396" s="86" t="str">
        <f t="shared" si="20"/>
        <v>Pollachius virens</v>
      </c>
      <c r="J396" s="79">
        <f>Species_List_Final_19Jan2022!A396</f>
        <v>126441</v>
      </c>
      <c r="K396" s="79" t="str">
        <f>Species_List_Final_19Jan2022!B396</f>
        <v>Pollachius virens</v>
      </c>
      <c r="L396" s="79" t="str">
        <f>Species_List_Final_19Jan2022!C396</f>
        <v>(Linnaeus, 1758)</v>
      </c>
      <c r="M396" s="79" t="str">
        <f>Species_List_Final_19Jan2022!D396</f>
        <v>Animalia</v>
      </c>
      <c r="N396" s="79" t="str">
        <f>Species_List_Final_19Jan2022!E396</f>
        <v>Chordata</v>
      </c>
      <c r="O396" s="79" t="str">
        <f>Species_List_Final_19Jan2022!F396</f>
        <v>Actinopteri</v>
      </c>
      <c r="P396" s="79" t="str">
        <f>Species_List_Final_19Jan2022!G396</f>
        <v>Gadiformes</v>
      </c>
      <c r="Q396" s="79" t="str">
        <f>Species_List_Final_19Jan2022!H396</f>
        <v>Gadidae</v>
      </c>
      <c r="R396" s="79" t="str">
        <f>Species_List_Final_19Jan2022!I396</f>
        <v>Pollachius</v>
      </c>
      <c r="S396" s="79" t="str">
        <f>Species_List_Final_19Jan2022!J396</f>
        <v>Species</v>
      </c>
      <c r="T396" s="79" t="str">
        <f>Species_List_Final_19Jan2022!K396</f>
        <v>Saithe</v>
      </c>
    </row>
    <row r="397" spans="1:20" x14ac:dyDescent="0.25">
      <c r="A397" s="77" t="s">
        <v>642</v>
      </c>
      <c r="B397" s="77" t="s">
        <v>645</v>
      </c>
      <c r="C397" s="77">
        <v>3.6</v>
      </c>
      <c r="D397" s="77">
        <v>0.3</v>
      </c>
      <c r="E397" s="78" t="str">
        <f>VLOOKUP(B397,MSS_Species_List2021_updating!$B$2:$B$556,1,FALSE)</f>
        <v>Gadiculus argenteus</v>
      </c>
      <c r="G397" s="86" t="e">
        <f t="shared" si="18"/>
        <v>#N/A</v>
      </c>
      <c r="H397" s="86" t="e">
        <f t="shared" si="19"/>
        <v>#N/A</v>
      </c>
      <c r="I397" s="86" t="e">
        <f t="shared" si="20"/>
        <v>#N/A</v>
      </c>
      <c r="J397" s="79">
        <f>Species_List_Final_19Jan2022!A397</f>
        <v>126645</v>
      </c>
      <c r="K397" s="79" t="str">
        <f>Species_List_Final_19Jan2022!B397</f>
        <v>Polyacanthonotus rissoanus</v>
      </c>
      <c r="L397" s="79" t="str">
        <f>Species_List_Final_19Jan2022!C397</f>
        <v>(De Filippi &amp; Vérany, 1857)</v>
      </c>
      <c r="M397" s="79" t="str">
        <f>Species_List_Final_19Jan2022!D397</f>
        <v>Animalia</v>
      </c>
      <c r="N397" s="79" t="str">
        <f>Species_List_Final_19Jan2022!E397</f>
        <v>Chordata</v>
      </c>
      <c r="O397" s="79" t="str">
        <f>Species_List_Final_19Jan2022!F397</f>
        <v>Actinopteri</v>
      </c>
      <c r="P397" s="79" t="str">
        <f>Species_List_Final_19Jan2022!G397</f>
        <v>Notacanthiformes</v>
      </c>
      <c r="Q397" s="79" t="str">
        <f>Species_List_Final_19Jan2022!H397</f>
        <v>Notacanthidae</v>
      </c>
      <c r="R397" s="79" t="str">
        <f>Species_List_Final_19Jan2022!I397</f>
        <v>Polyacanthonotus</v>
      </c>
      <c r="S397" s="79" t="str">
        <f>Species_List_Final_19Jan2022!J397</f>
        <v>Species</v>
      </c>
      <c r="T397" s="79" t="str">
        <f>Species_List_Final_19Jan2022!K397</f>
        <v>Smallmouth spiny eel</v>
      </c>
    </row>
    <row r="398" spans="1:20" x14ac:dyDescent="0.25">
      <c r="A398" s="77" t="s">
        <v>644</v>
      </c>
      <c r="B398" s="77" t="s">
        <v>644</v>
      </c>
      <c r="C398" s="77">
        <v>3.5</v>
      </c>
      <c r="D398" s="77">
        <v>0.35</v>
      </c>
      <c r="E398" s="78" t="e">
        <f>VLOOKUP(B398,MSS_Species_List2021_updating!$B$2:$B$556,1,FALSE)</f>
        <v>#N/A</v>
      </c>
      <c r="G398" s="86" t="str">
        <f t="shared" si="18"/>
        <v>Polymetme corythaeola</v>
      </c>
      <c r="H398" s="86" t="str">
        <f t="shared" si="19"/>
        <v>Polymetme</v>
      </c>
      <c r="I398" s="86" t="str">
        <f t="shared" si="20"/>
        <v>Polymetme corythaeola</v>
      </c>
      <c r="J398" s="79">
        <f>Species_List_Final_19Jan2022!A398</f>
        <v>127300</v>
      </c>
      <c r="K398" s="79" t="str">
        <f>Species_List_Final_19Jan2022!B398</f>
        <v>Polymetme corythaeola</v>
      </c>
      <c r="L398" s="79" t="str">
        <f>Species_List_Final_19Jan2022!C398</f>
        <v>(Alcock, 1898)</v>
      </c>
      <c r="M398" s="79" t="str">
        <f>Species_List_Final_19Jan2022!D398</f>
        <v>Animalia</v>
      </c>
      <c r="N398" s="79" t="str">
        <f>Species_List_Final_19Jan2022!E398</f>
        <v>Chordata</v>
      </c>
      <c r="O398" s="79" t="str">
        <f>Species_List_Final_19Jan2022!F398</f>
        <v>Actinopteri</v>
      </c>
      <c r="P398" s="79" t="str">
        <f>Species_List_Final_19Jan2022!G398</f>
        <v>Stomiiformes</v>
      </c>
      <c r="Q398" s="79" t="str">
        <f>Species_List_Final_19Jan2022!H398</f>
        <v>Phosichthyidae</v>
      </c>
      <c r="R398" s="79" t="str">
        <f>Species_List_Final_19Jan2022!I398</f>
        <v>Polymetme</v>
      </c>
      <c r="S398" s="79" t="str">
        <f>Species_List_Final_19Jan2022!J398</f>
        <v>Species</v>
      </c>
      <c r="T398" s="79" t="str">
        <f>Species_List_Final_19Jan2022!K398</f>
        <v>Rendezvous fish</v>
      </c>
    </row>
    <row r="399" spans="1:20" x14ac:dyDescent="0.25">
      <c r="A399" s="77" t="s">
        <v>268</v>
      </c>
      <c r="B399" s="77" t="s">
        <v>268</v>
      </c>
      <c r="C399" s="77">
        <v>4.2</v>
      </c>
      <c r="D399" s="77">
        <v>0.45</v>
      </c>
      <c r="E399" s="78" t="e">
        <f>VLOOKUP(B399,MSS_Species_List2021_updating!$B$2:$B$556,1,FALSE)</f>
        <v>#N/A</v>
      </c>
      <c r="G399" s="86" t="str">
        <f t="shared" si="18"/>
        <v>Polymetme</v>
      </c>
      <c r="H399" s="86" t="str">
        <f t="shared" si="19"/>
        <v>Polymetme</v>
      </c>
      <c r="I399" s="86" t="e">
        <f t="shared" si="20"/>
        <v>#N/A</v>
      </c>
      <c r="J399" s="79">
        <f>Species_List_Final_19Jan2022!A399</f>
        <v>127301</v>
      </c>
      <c r="K399" s="79" t="str">
        <f>Species_List_Final_19Jan2022!B399</f>
        <v>Polymetme thaeocoryla</v>
      </c>
      <c r="L399" s="79" t="str">
        <f>Species_List_Final_19Jan2022!C399</f>
        <v>Parin &amp; Borodulina, 1990</v>
      </c>
      <c r="M399" s="79" t="str">
        <f>Species_List_Final_19Jan2022!D399</f>
        <v>Animalia</v>
      </c>
      <c r="N399" s="79" t="str">
        <f>Species_List_Final_19Jan2022!E399</f>
        <v>Chordata</v>
      </c>
      <c r="O399" s="79" t="str">
        <f>Species_List_Final_19Jan2022!F399</f>
        <v>Actinopteri</v>
      </c>
      <c r="P399" s="79" t="str">
        <f>Species_List_Final_19Jan2022!G399</f>
        <v>Stomiiformes</v>
      </c>
      <c r="Q399" s="79" t="str">
        <f>Species_List_Final_19Jan2022!H399</f>
        <v>Phosichthyidae</v>
      </c>
      <c r="R399" s="79" t="str">
        <f>Species_List_Final_19Jan2022!I399</f>
        <v>Polymetme</v>
      </c>
      <c r="S399" s="79" t="str">
        <f>Species_List_Final_19Jan2022!J399</f>
        <v>Species</v>
      </c>
      <c r="T399" s="79" t="str">
        <f>Species_List_Final_19Jan2022!K399</f>
        <v>Lightfish</v>
      </c>
    </row>
    <row r="400" spans="1:20" x14ac:dyDescent="0.25">
      <c r="A400" s="77" t="s">
        <v>651</v>
      </c>
      <c r="B400" s="77" t="s">
        <v>2832</v>
      </c>
      <c r="C400" s="77">
        <v>4.2</v>
      </c>
      <c r="D400" s="77">
        <v>0.1</v>
      </c>
      <c r="E400" s="78" t="e">
        <f>VLOOKUP(B400,MSS_Species_List2021_updating!$B$2:$B$556,1,FALSE)</f>
        <v>#N/A</v>
      </c>
      <c r="G400" s="86" t="str">
        <f t="shared" si="18"/>
        <v>Polyprion americanus</v>
      </c>
      <c r="H400" s="86" t="str">
        <f t="shared" si="19"/>
        <v>Polyprion</v>
      </c>
      <c r="I400" s="86" t="str">
        <f t="shared" si="20"/>
        <v>Polyprion americanus</v>
      </c>
      <c r="J400" s="79">
        <f>Species_List_Final_19Jan2022!A400</f>
        <v>126998</v>
      </c>
      <c r="K400" s="79" t="str">
        <f>Species_List_Final_19Jan2022!B400</f>
        <v>Polyprion americanus</v>
      </c>
      <c r="L400" s="79" t="str">
        <f>Species_List_Final_19Jan2022!C400</f>
        <v>(Bloch &amp; Schneider, 1801)</v>
      </c>
      <c r="M400" s="79" t="str">
        <f>Species_List_Final_19Jan2022!D400</f>
        <v>Animalia</v>
      </c>
      <c r="N400" s="79" t="str">
        <f>Species_List_Final_19Jan2022!E400</f>
        <v>Chordata</v>
      </c>
      <c r="O400" s="79" t="str">
        <f>Species_List_Final_19Jan2022!F400</f>
        <v>Actinopteri</v>
      </c>
      <c r="P400" s="79" t="str">
        <f>Species_List_Final_19Jan2022!G400</f>
        <v>Perciformes</v>
      </c>
      <c r="Q400" s="79" t="str">
        <f>Species_List_Final_19Jan2022!H400</f>
        <v>Polyprionidae</v>
      </c>
      <c r="R400" s="79" t="str">
        <f>Species_List_Final_19Jan2022!I400</f>
        <v>Polyprion</v>
      </c>
      <c r="S400" s="79" t="str">
        <f>Species_List_Final_19Jan2022!J400</f>
        <v>Species</v>
      </c>
      <c r="T400" s="79" t="str">
        <f>Species_List_Final_19Jan2022!K400</f>
        <v>Wreckfish</v>
      </c>
    </row>
    <row r="401" spans="1:20" x14ac:dyDescent="0.25">
      <c r="A401" s="77" t="s">
        <v>651</v>
      </c>
      <c r="B401" s="77" t="s">
        <v>650</v>
      </c>
      <c r="C401" s="77">
        <v>4.3499999999999996</v>
      </c>
      <c r="D401" s="77">
        <v>0.13</v>
      </c>
      <c r="E401" s="78" t="str">
        <f>VLOOKUP(B401,MSS_Species_List2021_updating!$B$2:$B$556,1,FALSE)</f>
        <v>Gadus morhua</v>
      </c>
      <c r="G401" s="86" t="str">
        <f t="shared" si="18"/>
        <v>Pomadasys incisus</v>
      </c>
      <c r="H401" s="86" t="str">
        <f t="shared" si="19"/>
        <v>Pomadasys</v>
      </c>
      <c r="I401" s="86" t="str">
        <f t="shared" si="20"/>
        <v>Pomadasys incisus</v>
      </c>
      <c r="J401" s="79">
        <f>Species_List_Final_19Jan2022!A401</f>
        <v>126947</v>
      </c>
      <c r="K401" s="79" t="str">
        <f>Species_List_Final_19Jan2022!B401</f>
        <v>Pomadasys incisus</v>
      </c>
      <c r="L401" s="79" t="str">
        <f>Species_List_Final_19Jan2022!C401</f>
        <v>(Bowdich, 1825)</v>
      </c>
      <c r="M401" s="79" t="str">
        <f>Species_List_Final_19Jan2022!D401</f>
        <v>Animalia</v>
      </c>
      <c r="N401" s="79" t="str">
        <f>Species_List_Final_19Jan2022!E401</f>
        <v>Chordata</v>
      </c>
      <c r="O401" s="79" t="str">
        <f>Species_List_Final_19Jan2022!F401</f>
        <v>Actinopteri</v>
      </c>
      <c r="P401" s="79" t="str">
        <f>Species_List_Final_19Jan2022!G401</f>
        <v>Perciformes</v>
      </c>
      <c r="Q401" s="79" t="str">
        <f>Species_List_Final_19Jan2022!H401</f>
        <v>Haemulidae</v>
      </c>
      <c r="R401" s="79" t="str">
        <f>Species_List_Final_19Jan2022!I401</f>
        <v>Pomadasys</v>
      </c>
      <c r="S401" s="79" t="str">
        <f>Species_List_Final_19Jan2022!J401</f>
        <v>Species</v>
      </c>
      <c r="T401" s="79" t="str">
        <f>Species_List_Final_19Jan2022!K401</f>
        <v>Bastard grunt</v>
      </c>
    </row>
    <row r="402" spans="1:20" x14ac:dyDescent="0.25">
      <c r="A402" s="77" t="s">
        <v>653</v>
      </c>
      <c r="B402" s="77" t="s">
        <v>656</v>
      </c>
      <c r="C402" s="77">
        <v>3.6</v>
      </c>
      <c r="D402" s="77">
        <v>0.3</v>
      </c>
      <c r="E402" s="78" t="str">
        <f>VLOOKUP(B402,MSS_Species_List2021_updating!$B$2:$B$556,1,FALSE)</f>
        <v>Gaidropsarus biscayensis</v>
      </c>
      <c r="G402" s="86" t="str">
        <f t="shared" si="18"/>
        <v>Pomatomus saltatrix</v>
      </c>
      <c r="H402" s="86" t="str">
        <f t="shared" si="19"/>
        <v>Pomatomus</v>
      </c>
      <c r="I402" s="86" t="str">
        <f t="shared" si="20"/>
        <v>Pomatomus saltatrix</v>
      </c>
      <c r="J402" s="79">
        <f>Species_List_Final_19Jan2022!A402</f>
        <v>151482</v>
      </c>
      <c r="K402" s="79" t="str">
        <f>Species_List_Final_19Jan2022!B402</f>
        <v>Pomatomus saltatrix</v>
      </c>
      <c r="L402" s="79" t="str">
        <f>Species_List_Final_19Jan2022!C402</f>
        <v>(Linnaeus, 1766)</v>
      </c>
      <c r="M402" s="79" t="str">
        <f>Species_List_Final_19Jan2022!D402</f>
        <v>Animalia</v>
      </c>
      <c r="N402" s="79" t="str">
        <f>Species_List_Final_19Jan2022!E402</f>
        <v>Chordata</v>
      </c>
      <c r="O402" s="79" t="str">
        <f>Species_List_Final_19Jan2022!F402</f>
        <v>Actinopteri</v>
      </c>
      <c r="P402" s="79" t="str">
        <f>Species_List_Final_19Jan2022!G402</f>
        <v>Perciformes</v>
      </c>
      <c r="Q402" s="79" t="str">
        <f>Species_List_Final_19Jan2022!H402</f>
        <v>Pomatomidae</v>
      </c>
      <c r="R402" s="79" t="str">
        <f>Species_List_Final_19Jan2022!I402</f>
        <v>Pomatomus</v>
      </c>
      <c r="S402" s="79" t="str">
        <f>Species_List_Final_19Jan2022!J402</f>
        <v>Species</v>
      </c>
      <c r="T402" s="79" t="str">
        <f>Species_List_Final_19Jan2022!K402</f>
        <v>Bluefish</v>
      </c>
    </row>
    <row r="403" spans="1:20" x14ac:dyDescent="0.25">
      <c r="A403" s="77" t="s">
        <v>653</v>
      </c>
      <c r="B403" s="77" t="s">
        <v>659</v>
      </c>
      <c r="C403" s="77">
        <v>3.73</v>
      </c>
      <c r="D403" s="77">
        <v>0.05</v>
      </c>
      <c r="E403" s="78" t="str">
        <f>VLOOKUP(B403,MSS_Species_List2021_updating!$B$2:$B$556,1,FALSE)</f>
        <v>Gaidropsarus macrophthalmus</v>
      </c>
      <c r="G403" s="86" t="str">
        <f t="shared" si="18"/>
        <v>Pomatoschistus</v>
      </c>
      <c r="H403" s="86" t="str">
        <f t="shared" si="19"/>
        <v>Pomatoschistus</v>
      </c>
      <c r="I403" s="86" t="e">
        <f t="shared" si="20"/>
        <v>#N/A</v>
      </c>
      <c r="J403" s="79">
        <f>Species_List_Final_19Jan2022!A403</f>
        <v>125999</v>
      </c>
      <c r="K403" s="79" t="str">
        <f>Species_List_Final_19Jan2022!B403</f>
        <v>Pomatoschistus</v>
      </c>
      <c r="L403" s="79" t="str">
        <f>Species_List_Final_19Jan2022!C403</f>
        <v>Gill, 1863</v>
      </c>
      <c r="M403" s="79" t="str">
        <f>Species_List_Final_19Jan2022!D403</f>
        <v>Animalia</v>
      </c>
      <c r="N403" s="79" t="str">
        <f>Species_List_Final_19Jan2022!E403</f>
        <v>Chordata</v>
      </c>
      <c r="O403" s="79" t="str">
        <f>Species_List_Final_19Jan2022!F403</f>
        <v>Actinopteri</v>
      </c>
      <c r="P403" s="79" t="str">
        <f>Species_List_Final_19Jan2022!G403</f>
        <v>Perciformes</v>
      </c>
      <c r="Q403" s="79" t="str">
        <f>Species_List_Final_19Jan2022!H403</f>
        <v>Gobiidae</v>
      </c>
      <c r="R403" s="79" t="str">
        <f>Species_List_Final_19Jan2022!I403</f>
        <v>Pomatoschistus</v>
      </c>
      <c r="S403" s="79" t="str">
        <f>Species_List_Final_19Jan2022!J403</f>
        <v>Genus</v>
      </c>
      <c r="T403" s="79" t="str">
        <f>Species_List_Final_19Jan2022!K403</f>
        <v>NA</v>
      </c>
    </row>
    <row r="404" spans="1:20" x14ac:dyDescent="0.25">
      <c r="A404" s="77" t="s">
        <v>653</v>
      </c>
      <c r="B404" s="77" t="s">
        <v>661</v>
      </c>
      <c r="C404" s="77">
        <v>3.4</v>
      </c>
      <c r="D404" s="77">
        <v>0.5</v>
      </c>
      <c r="E404" s="78" t="str">
        <f>VLOOKUP(B404,MSS_Species_List2021_updating!$B$2:$B$556,1,FALSE)</f>
        <v>Gaidropsarus mediterraneus</v>
      </c>
      <c r="G404" s="86" t="str">
        <f t="shared" si="18"/>
        <v>Pomatoschistus lozanoi</v>
      </c>
      <c r="H404" s="86" t="str">
        <f t="shared" si="19"/>
        <v>Pomatoschistus</v>
      </c>
      <c r="I404" s="86" t="str">
        <f t="shared" si="20"/>
        <v>Pomatoschistus lozanoi</v>
      </c>
      <c r="J404" s="79">
        <f>Species_List_Final_19Jan2022!A404</f>
        <v>126925</v>
      </c>
      <c r="K404" s="79" t="str">
        <f>Species_List_Final_19Jan2022!B404</f>
        <v>Pomatoschistus lozanoi</v>
      </c>
      <c r="L404" s="79" t="str">
        <f>Species_List_Final_19Jan2022!C404</f>
        <v>(de Buen, 1923)</v>
      </c>
      <c r="M404" s="79" t="str">
        <f>Species_List_Final_19Jan2022!D404</f>
        <v>Animalia</v>
      </c>
      <c r="N404" s="79" t="str">
        <f>Species_List_Final_19Jan2022!E404</f>
        <v>Chordata</v>
      </c>
      <c r="O404" s="79" t="str">
        <f>Species_List_Final_19Jan2022!F404</f>
        <v>Actinopteri</v>
      </c>
      <c r="P404" s="79" t="str">
        <f>Species_List_Final_19Jan2022!G404</f>
        <v>Perciformes</v>
      </c>
      <c r="Q404" s="79" t="str">
        <f>Species_List_Final_19Jan2022!H404</f>
        <v>Gobiidae</v>
      </c>
      <c r="R404" s="79" t="str">
        <f>Species_List_Final_19Jan2022!I404</f>
        <v>Pomatoschistus</v>
      </c>
      <c r="S404" s="79" t="str">
        <f>Species_List_Final_19Jan2022!J404</f>
        <v>Species</v>
      </c>
      <c r="T404" s="79" t="str">
        <f>Species_List_Final_19Jan2022!K404</f>
        <v>Lozano's goby</v>
      </c>
    </row>
    <row r="405" spans="1:20" x14ac:dyDescent="0.25">
      <c r="A405" s="77" t="s">
        <v>653</v>
      </c>
      <c r="B405" s="77" t="s">
        <v>2831</v>
      </c>
      <c r="C405" s="77">
        <v>3.44</v>
      </c>
      <c r="D405" s="77">
        <v>0.5</v>
      </c>
      <c r="E405" s="78" t="e">
        <f>VLOOKUP(B405,MSS_Species_List2021_updating!$B$2:$B$556,1,FALSE)</f>
        <v>#N/A</v>
      </c>
      <c r="G405" s="86" t="str">
        <f t="shared" si="18"/>
        <v>Pomatoschistus</v>
      </c>
      <c r="H405" s="86" t="str">
        <f t="shared" si="19"/>
        <v>Pomatoschistus</v>
      </c>
      <c r="I405" s="86" t="e">
        <f t="shared" si="20"/>
        <v>#N/A</v>
      </c>
      <c r="J405" s="79">
        <f>Species_List_Final_19Jan2022!A405</f>
        <v>126927</v>
      </c>
      <c r="K405" s="79" t="str">
        <f>Species_List_Final_19Jan2022!B405</f>
        <v>Pomatoschistus microps</v>
      </c>
      <c r="L405" s="79" t="str">
        <f>Species_List_Final_19Jan2022!C405</f>
        <v>(Krøyer, 1838)</v>
      </c>
      <c r="M405" s="79" t="str">
        <f>Species_List_Final_19Jan2022!D405</f>
        <v>Animalia</v>
      </c>
      <c r="N405" s="79" t="str">
        <f>Species_List_Final_19Jan2022!E405</f>
        <v>Chordata</v>
      </c>
      <c r="O405" s="79" t="str">
        <f>Species_List_Final_19Jan2022!F405</f>
        <v>Actinopteri</v>
      </c>
      <c r="P405" s="79" t="str">
        <f>Species_List_Final_19Jan2022!G405</f>
        <v>Perciformes</v>
      </c>
      <c r="Q405" s="79" t="str">
        <f>Species_List_Final_19Jan2022!H405</f>
        <v>Gobiidae</v>
      </c>
      <c r="R405" s="79" t="str">
        <f>Species_List_Final_19Jan2022!I405</f>
        <v>Pomatoschistus</v>
      </c>
      <c r="S405" s="79" t="str">
        <f>Species_List_Final_19Jan2022!J405</f>
        <v>Species</v>
      </c>
      <c r="T405" s="79" t="str">
        <f>Species_List_Final_19Jan2022!K405</f>
        <v>Common goby</v>
      </c>
    </row>
    <row r="406" spans="1:20" x14ac:dyDescent="0.25">
      <c r="A406" s="77" t="s">
        <v>653</v>
      </c>
      <c r="B406" s="77" t="s">
        <v>663</v>
      </c>
      <c r="C406" s="77">
        <v>3.3</v>
      </c>
      <c r="D406" s="77">
        <v>0.5</v>
      </c>
      <c r="E406" s="78" t="str">
        <f>VLOOKUP(B406,MSS_Species_List2021_updating!$B$2:$B$556,1,FALSE)</f>
        <v>Gaidropsarus vulgaris</v>
      </c>
      <c r="G406" s="86" t="str">
        <f t="shared" si="18"/>
        <v>Pomatoschistus minutus</v>
      </c>
      <c r="H406" s="86" t="str">
        <f t="shared" si="19"/>
        <v>Pomatoschistus</v>
      </c>
      <c r="I406" s="86" t="str">
        <f t="shared" si="20"/>
        <v>Pomatoschistus minutus</v>
      </c>
      <c r="J406" s="79">
        <f>Species_List_Final_19Jan2022!A406</f>
        <v>126928</v>
      </c>
      <c r="K406" s="79" t="str">
        <f>Species_List_Final_19Jan2022!B406</f>
        <v>Pomatoschistus minutus</v>
      </c>
      <c r="L406" s="79" t="str">
        <f>Species_List_Final_19Jan2022!C406</f>
        <v>(Pallas, 1770)</v>
      </c>
      <c r="M406" s="79" t="str">
        <f>Species_List_Final_19Jan2022!D406</f>
        <v>Animalia</v>
      </c>
      <c r="N406" s="79" t="str">
        <f>Species_List_Final_19Jan2022!E406</f>
        <v>Chordata</v>
      </c>
      <c r="O406" s="79" t="str">
        <f>Species_List_Final_19Jan2022!F406</f>
        <v>Actinopteri</v>
      </c>
      <c r="P406" s="79" t="str">
        <f>Species_List_Final_19Jan2022!G406</f>
        <v>Perciformes</v>
      </c>
      <c r="Q406" s="79" t="str">
        <f>Species_List_Final_19Jan2022!H406</f>
        <v>Gobiidae</v>
      </c>
      <c r="R406" s="79" t="str">
        <f>Species_List_Final_19Jan2022!I406</f>
        <v>Pomatoschistus</v>
      </c>
      <c r="S406" s="79" t="str">
        <f>Species_List_Final_19Jan2022!J406</f>
        <v>Species</v>
      </c>
      <c r="T406" s="79" t="str">
        <f>Species_List_Final_19Jan2022!K406</f>
        <v>Sand goby</v>
      </c>
    </row>
    <row r="407" spans="1:20" x14ac:dyDescent="0.25">
      <c r="A407" s="77" t="s">
        <v>3260</v>
      </c>
      <c r="B407" s="77" t="s">
        <v>2830</v>
      </c>
      <c r="C407" s="77">
        <v>2.6</v>
      </c>
      <c r="D407" s="77">
        <v>0.35</v>
      </c>
      <c r="E407" s="78" t="e">
        <f>VLOOKUP(B407,MSS_Species_List2021_updating!$B$2:$B$556,1,FALSE)</f>
        <v>#N/A</v>
      </c>
      <c r="G407" s="86" t="str">
        <f t="shared" si="18"/>
        <v>Pomatoschistus</v>
      </c>
      <c r="H407" s="86" t="str">
        <f t="shared" si="19"/>
        <v>Pomatoschistus</v>
      </c>
      <c r="I407" s="86" t="e">
        <f t="shared" si="20"/>
        <v>#N/A</v>
      </c>
      <c r="J407" s="79">
        <f>Species_List_Final_19Jan2022!A407</f>
        <v>126929</v>
      </c>
      <c r="K407" s="79" t="str">
        <f>Species_List_Final_19Jan2022!B407</f>
        <v>Pomatoschistus norvegicus</v>
      </c>
      <c r="L407" s="79" t="str">
        <f>Species_List_Final_19Jan2022!C407</f>
        <v>(Collett, 1902)</v>
      </c>
      <c r="M407" s="79" t="str">
        <f>Species_List_Final_19Jan2022!D407</f>
        <v>Animalia</v>
      </c>
      <c r="N407" s="79" t="str">
        <f>Species_List_Final_19Jan2022!E407</f>
        <v>Chordata</v>
      </c>
      <c r="O407" s="79" t="str">
        <f>Species_List_Final_19Jan2022!F407</f>
        <v>Actinopteri</v>
      </c>
      <c r="P407" s="79" t="str">
        <f>Species_List_Final_19Jan2022!G407</f>
        <v>Perciformes</v>
      </c>
      <c r="Q407" s="79" t="str">
        <f>Species_List_Final_19Jan2022!H407</f>
        <v>Gobiidae</v>
      </c>
      <c r="R407" s="79" t="str">
        <f>Species_List_Final_19Jan2022!I407</f>
        <v>Pomatoschistus</v>
      </c>
      <c r="S407" s="79" t="str">
        <f>Species_List_Final_19Jan2022!J407</f>
        <v>Species</v>
      </c>
      <c r="T407" s="79" t="str">
        <f>Species_List_Final_19Jan2022!K407</f>
        <v>Norway goby</v>
      </c>
    </row>
    <row r="408" spans="1:20" x14ac:dyDescent="0.25">
      <c r="A408" s="77" t="s">
        <v>3260</v>
      </c>
      <c r="B408" s="77" t="s">
        <v>2829</v>
      </c>
      <c r="C408" s="77">
        <v>2.5</v>
      </c>
      <c r="D408" s="77">
        <v>0.35</v>
      </c>
      <c r="E408" s="78" t="e">
        <f>VLOOKUP(B408,MSS_Species_List2021_updating!$B$2:$B$556,1,FALSE)</f>
        <v>#N/A</v>
      </c>
      <c r="G408" s="86" t="str">
        <f t="shared" si="18"/>
        <v>Pomatoschistus pictus</v>
      </c>
      <c r="H408" s="86" t="str">
        <f t="shared" si="19"/>
        <v>Pomatoschistus</v>
      </c>
      <c r="I408" s="86" t="str">
        <f t="shared" si="20"/>
        <v>Pomatoschistus pictus</v>
      </c>
      <c r="J408" s="79">
        <f>Species_List_Final_19Jan2022!A408</f>
        <v>126930</v>
      </c>
      <c r="K408" s="79" t="str">
        <f>Species_List_Final_19Jan2022!B408</f>
        <v>Pomatoschistus pictus</v>
      </c>
      <c r="L408" s="79" t="str">
        <f>Species_List_Final_19Jan2022!C408</f>
        <v>(Malm, 1865)</v>
      </c>
      <c r="M408" s="79" t="str">
        <f>Species_List_Final_19Jan2022!D408</f>
        <v>Animalia</v>
      </c>
      <c r="N408" s="79" t="str">
        <f>Species_List_Final_19Jan2022!E408</f>
        <v>Chordata</v>
      </c>
      <c r="O408" s="79" t="str">
        <f>Species_List_Final_19Jan2022!F408</f>
        <v>Actinopteri</v>
      </c>
      <c r="P408" s="79" t="str">
        <f>Species_List_Final_19Jan2022!G408</f>
        <v>Perciformes</v>
      </c>
      <c r="Q408" s="79" t="str">
        <f>Species_List_Final_19Jan2022!H408</f>
        <v>Gobiidae</v>
      </c>
      <c r="R408" s="79" t="str">
        <f>Species_List_Final_19Jan2022!I408</f>
        <v>Pomatoschistus</v>
      </c>
      <c r="S408" s="79" t="str">
        <f>Species_List_Final_19Jan2022!J408</f>
        <v>Species</v>
      </c>
      <c r="T408" s="79" t="str">
        <f>Species_List_Final_19Jan2022!K408</f>
        <v>Painted goby</v>
      </c>
    </row>
    <row r="409" spans="1:20" x14ac:dyDescent="0.25">
      <c r="A409" s="77" t="s">
        <v>3260</v>
      </c>
      <c r="B409" s="77" t="s">
        <v>2828</v>
      </c>
      <c r="C409" s="77">
        <v>3.09</v>
      </c>
      <c r="D409" s="77">
        <v>0.35</v>
      </c>
      <c r="E409" s="78" t="e">
        <f>VLOOKUP(B409,MSS_Species_List2021_updating!$B$2:$B$556,1,FALSE)</f>
        <v>#N/A</v>
      </c>
      <c r="G409" s="86" t="str">
        <f t="shared" si="18"/>
        <v>Pontinus kuhlii</v>
      </c>
      <c r="H409" s="86" t="str">
        <f t="shared" si="19"/>
        <v>Pontinus</v>
      </c>
      <c r="I409" s="86" t="str">
        <f t="shared" si="20"/>
        <v>Pontinus kuhlii</v>
      </c>
      <c r="J409" s="79">
        <f>Species_List_Final_19Jan2022!A409</f>
        <v>127240</v>
      </c>
      <c r="K409" s="79" t="str">
        <f>Species_List_Final_19Jan2022!B409</f>
        <v>Pontinus kuhlii</v>
      </c>
      <c r="L409" s="79" t="str">
        <f>Species_List_Final_19Jan2022!C409</f>
        <v>(Bowdich, 1825)</v>
      </c>
      <c r="M409" s="79" t="str">
        <f>Species_List_Final_19Jan2022!D409</f>
        <v>Animalia</v>
      </c>
      <c r="N409" s="79" t="str">
        <f>Species_List_Final_19Jan2022!E409</f>
        <v>Chordata</v>
      </c>
      <c r="O409" s="79" t="str">
        <f>Species_List_Final_19Jan2022!F409</f>
        <v>Actinopteri</v>
      </c>
      <c r="P409" s="79" t="str">
        <f>Species_List_Final_19Jan2022!G409</f>
        <v>Scorpaeniformes</v>
      </c>
      <c r="Q409" s="79" t="str">
        <f>Species_List_Final_19Jan2022!H409</f>
        <v>Scorpaenidae</v>
      </c>
      <c r="R409" s="79" t="str">
        <f>Species_List_Final_19Jan2022!I409</f>
        <v>Pontinus</v>
      </c>
      <c r="S409" s="79" t="str">
        <f>Species_List_Final_19Jan2022!J409</f>
        <v>Species</v>
      </c>
      <c r="T409" s="79" t="str">
        <f>Species_List_Final_19Jan2022!K409</f>
        <v>Offshore rockfish</v>
      </c>
    </row>
    <row r="410" spans="1:20" x14ac:dyDescent="0.25">
      <c r="A410" s="77" t="s">
        <v>2827</v>
      </c>
      <c r="B410" s="77" t="s">
        <v>2827</v>
      </c>
      <c r="C410" s="77">
        <v>2.2999999999999998</v>
      </c>
      <c r="D410" s="77">
        <v>0.35</v>
      </c>
      <c r="E410" s="78" t="e">
        <f>VLOOKUP(B410,MSS_Species_List2021_updating!$B$2:$B$556,1,FALSE)</f>
        <v>#N/A</v>
      </c>
      <c r="G410" s="86" t="e">
        <f t="shared" si="18"/>
        <v>#N/A</v>
      </c>
      <c r="H410" s="86" t="e">
        <f t="shared" si="19"/>
        <v>#N/A</v>
      </c>
      <c r="I410" s="86" t="e">
        <f t="shared" si="20"/>
        <v>#N/A</v>
      </c>
      <c r="J410" s="79">
        <f>Species_List_Final_19Jan2022!A410</f>
        <v>127272</v>
      </c>
      <c r="K410" s="79" t="str">
        <f>Species_List_Final_19Jan2022!B410</f>
        <v>Poromitra capito</v>
      </c>
      <c r="L410" s="79" t="str">
        <f>Species_List_Final_19Jan2022!C410</f>
        <v>Goode &amp; Bean, 1883</v>
      </c>
      <c r="M410" s="79" t="str">
        <f>Species_List_Final_19Jan2022!D410</f>
        <v>Animalia</v>
      </c>
      <c r="N410" s="79" t="str">
        <f>Species_List_Final_19Jan2022!E410</f>
        <v>Chordata</v>
      </c>
      <c r="O410" s="79" t="str">
        <f>Species_List_Final_19Jan2022!F410</f>
        <v>Actinopteri</v>
      </c>
      <c r="P410" s="79" t="str">
        <f>Species_List_Final_19Jan2022!G410</f>
        <v>Stephanoberyciformes</v>
      </c>
      <c r="Q410" s="79" t="str">
        <f>Species_List_Final_19Jan2022!H410</f>
        <v>Melamphaidae</v>
      </c>
      <c r="R410" s="79" t="str">
        <f>Species_List_Final_19Jan2022!I410</f>
        <v>Poromitra</v>
      </c>
      <c r="S410" s="79" t="str">
        <f>Species_List_Final_19Jan2022!J410</f>
        <v>Species</v>
      </c>
      <c r="T410" s="79" t="str">
        <f>Species_List_Final_19Jan2022!K410</f>
        <v>Ridgehead</v>
      </c>
    </row>
    <row r="411" spans="1:20" x14ac:dyDescent="0.25">
      <c r="A411" s="77" t="s">
        <v>3261</v>
      </c>
      <c r="B411" s="77" t="s">
        <v>2826</v>
      </c>
      <c r="C411" s="77">
        <v>4.5</v>
      </c>
      <c r="D411" s="77">
        <v>0.01</v>
      </c>
      <c r="E411" s="78" t="e">
        <f>VLOOKUP(B411,MSS_Species_List2021_updating!$B$2:$B$556,1,FALSE)</f>
        <v>#N/A</v>
      </c>
      <c r="G411" s="86" t="e">
        <f t="shared" si="18"/>
        <v>#N/A</v>
      </c>
      <c r="H411" s="86" t="e">
        <f t="shared" si="19"/>
        <v>#N/A</v>
      </c>
      <c r="I411" s="86" t="e">
        <f t="shared" si="20"/>
        <v>#N/A</v>
      </c>
      <c r="J411" s="79">
        <f>Species_List_Final_19Jan2022!A411</f>
        <v>158917</v>
      </c>
      <c r="K411" s="79" t="str">
        <f>Species_List_Final_19Jan2022!B411</f>
        <v>Protomyctophum arcticum</v>
      </c>
      <c r="L411" s="79" t="str">
        <f>Species_List_Final_19Jan2022!C411</f>
        <v>(Lütken, 1892)</v>
      </c>
      <c r="M411" s="79" t="str">
        <f>Species_List_Final_19Jan2022!D411</f>
        <v>Animalia</v>
      </c>
      <c r="N411" s="79" t="str">
        <f>Species_List_Final_19Jan2022!E411</f>
        <v>Chordata</v>
      </c>
      <c r="O411" s="79" t="str">
        <f>Species_List_Final_19Jan2022!F411</f>
        <v>Actinopteri</v>
      </c>
      <c r="P411" s="79" t="str">
        <f>Species_List_Final_19Jan2022!G411</f>
        <v>Myctophiformes</v>
      </c>
      <c r="Q411" s="79" t="str">
        <f>Species_List_Final_19Jan2022!H411</f>
        <v>Myctophidae</v>
      </c>
      <c r="R411" s="79" t="str">
        <f>Species_List_Final_19Jan2022!I411</f>
        <v>Protomyctophum</v>
      </c>
      <c r="S411" s="79" t="str">
        <f>Species_List_Final_19Jan2022!J411</f>
        <v>Species</v>
      </c>
      <c r="T411" s="79" t="str">
        <f>Species_List_Final_19Jan2022!K411</f>
        <v>Artic telescope</v>
      </c>
    </row>
    <row r="412" spans="1:20" x14ac:dyDescent="0.25">
      <c r="A412" s="77" t="s">
        <v>3262</v>
      </c>
      <c r="B412" s="77" t="s">
        <v>2825</v>
      </c>
      <c r="C412" s="77">
        <v>3.93</v>
      </c>
      <c r="D412" s="77">
        <v>0.14000000000000001</v>
      </c>
      <c r="E412" s="78" t="e">
        <f>VLOOKUP(B412,MSS_Species_List2021_updating!$B$2:$B$556,1,FALSE)</f>
        <v>#N/A</v>
      </c>
      <c r="G412" s="86" t="e">
        <f t="shared" si="18"/>
        <v>#N/A</v>
      </c>
      <c r="H412" s="86" t="e">
        <f t="shared" si="19"/>
        <v>#N/A</v>
      </c>
      <c r="I412" s="86" t="e">
        <f t="shared" si="20"/>
        <v>#N/A</v>
      </c>
      <c r="J412" s="79">
        <f>Species_List_Final_19Jan2022!A412</f>
        <v>158540</v>
      </c>
      <c r="K412" s="79" t="str">
        <f>Species_List_Final_19Jan2022!B412</f>
        <v>Pteroplatytrygon violacea</v>
      </c>
      <c r="L412" s="79" t="str">
        <f>Species_List_Final_19Jan2022!C412</f>
        <v>(Bonaparte, 1832)</v>
      </c>
      <c r="M412" s="79" t="str">
        <f>Species_List_Final_19Jan2022!D412</f>
        <v>Animalia</v>
      </c>
      <c r="N412" s="79" t="str">
        <f>Species_List_Final_19Jan2022!E412</f>
        <v>Chordata</v>
      </c>
      <c r="O412" s="79" t="str">
        <f>Species_List_Final_19Jan2022!F412</f>
        <v>Elasmobranchii</v>
      </c>
      <c r="P412" s="79" t="str">
        <f>Species_List_Final_19Jan2022!G412</f>
        <v>Myliobatiformes</v>
      </c>
      <c r="Q412" s="79" t="str">
        <f>Species_List_Final_19Jan2022!H412</f>
        <v>Dasyatidae</v>
      </c>
      <c r="R412" s="79" t="str">
        <f>Species_List_Final_19Jan2022!I412</f>
        <v>Pteroplatytrygon</v>
      </c>
      <c r="S412" s="79" t="str">
        <f>Species_List_Final_19Jan2022!J412</f>
        <v>Species</v>
      </c>
      <c r="T412" s="79" t="str">
        <f>Species_List_Final_19Jan2022!K412</f>
        <v>Pelagic stingray</v>
      </c>
    </row>
    <row r="413" spans="1:20" x14ac:dyDescent="0.25">
      <c r="A413" s="77" t="s">
        <v>669</v>
      </c>
      <c r="B413" s="77" t="s">
        <v>666</v>
      </c>
      <c r="C413" s="77">
        <v>4.88</v>
      </c>
      <c r="D413" s="77">
        <v>0.14000000000000001</v>
      </c>
      <c r="E413" s="78" t="str">
        <f>VLOOKUP(B413,MSS_Species_List2021_updating!$B$2:$B$556,1,FALSE)</f>
        <v>Galeorhinus galeus</v>
      </c>
      <c r="G413" s="86" t="e">
        <f t="shared" si="18"/>
        <v>#N/A</v>
      </c>
      <c r="H413" s="86" t="e">
        <f t="shared" si="19"/>
        <v>#N/A</v>
      </c>
      <c r="I413" s="86" t="e">
        <f t="shared" si="20"/>
        <v>#N/A</v>
      </c>
      <c r="J413" s="79">
        <f>Species_List_Final_19Jan2022!A413</f>
        <v>126785</v>
      </c>
      <c r="K413" s="79" t="str">
        <f>Species_List_Final_19Jan2022!B413</f>
        <v>Pterycombus brama</v>
      </c>
      <c r="L413" s="79" t="str">
        <f>Species_List_Final_19Jan2022!C413</f>
        <v>Fries, 1837</v>
      </c>
      <c r="M413" s="79" t="str">
        <f>Species_List_Final_19Jan2022!D413</f>
        <v>Animalia</v>
      </c>
      <c r="N413" s="79" t="str">
        <f>Species_List_Final_19Jan2022!E413</f>
        <v>Chordata</v>
      </c>
      <c r="O413" s="79" t="str">
        <f>Species_List_Final_19Jan2022!F413</f>
        <v>Actinopteri</v>
      </c>
      <c r="P413" s="79" t="str">
        <f>Species_List_Final_19Jan2022!G413</f>
        <v>Perciformes</v>
      </c>
      <c r="Q413" s="79" t="str">
        <f>Species_List_Final_19Jan2022!H413</f>
        <v>Bramidae</v>
      </c>
      <c r="R413" s="79" t="str">
        <f>Species_List_Final_19Jan2022!I413</f>
        <v>Pterycombus</v>
      </c>
      <c r="S413" s="79" t="str">
        <f>Species_List_Final_19Jan2022!J413</f>
        <v>Species</v>
      </c>
      <c r="T413" s="79" t="str">
        <f>Species_List_Final_19Jan2022!K413</f>
        <v>Atlantic fanfish</v>
      </c>
    </row>
    <row r="414" spans="1:20" x14ac:dyDescent="0.25">
      <c r="A414" s="77" t="s">
        <v>673</v>
      </c>
      <c r="B414" s="77" t="s">
        <v>671</v>
      </c>
      <c r="C414" s="77">
        <v>4</v>
      </c>
      <c r="D414" s="77">
        <v>0.2</v>
      </c>
      <c r="E414" s="78" t="str">
        <f>VLOOKUP(B414,MSS_Species_List2021_updating!$B$2:$B$556,1,FALSE)</f>
        <v>Galeus atlanticus</v>
      </c>
      <c r="G414" s="86" t="str">
        <f t="shared" si="18"/>
        <v>Raja</v>
      </c>
      <c r="H414" s="86" t="str">
        <f t="shared" si="19"/>
        <v>Raja</v>
      </c>
      <c r="I414" s="86" t="e">
        <f t="shared" si="20"/>
        <v>#N/A</v>
      </c>
      <c r="J414" s="79">
        <f>Species_List_Final_19Jan2022!A414</f>
        <v>105766</v>
      </c>
      <c r="K414" s="79" t="str">
        <f>Species_List_Final_19Jan2022!B414</f>
        <v>Raja</v>
      </c>
      <c r="L414" s="79" t="str">
        <f>Species_List_Final_19Jan2022!C414</f>
        <v>Linnaeus, 1758</v>
      </c>
      <c r="M414" s="79" t="str">
        <f>Species_List_Final_19Jan2022!D414</f>
        <v>Animalia</v>
      </c>
      <c r="N414" s="79" t="str">
        <f>Species_List_Final_19Jan2022!E414</f>
        <v>Chordata</v>
      </c>
      <c r="O414" s="79" t="str">
        <f>Species_List_Final_19Jan2022!F414</f>
        <v>Elasmobranchii</v>
      </c>
      <c r="P414" s="79" t="str">
        <f>Species_List_Final_19Jan2022!G414</f>
        <v>Rajiformes</v>
      </c>
      <c r="Q414" s="79" t="str">
        <f>Species_List_Final_19Jan2022!H414</f>
        <v>Rajidae</v>
      </c>
      <c r="R414" s="79" t="str">
        <f>Species_List_Final_19Jan2022!I414</f>
        <v>Raja</v>
      </c>
      <c r="S414" s="79" t="str">
        <f>Species_List_Final_19Jan2022!J414</f>
        <v>Genus</v>
      </c>
      <c r="T414" s="79" t="str">
        <f>Species_List_Final_19Jan2022!K414</f>
        <v>NA</v>
      </c>
    </row>
    <row r="415" spans="1:20" x14ac:dyDescent="0.25">
      <c r="A415" s="77" t="s">
        <v>673</v>
      </c>
      <c r="B415" s="77" t="s">
        <v>675</v>
      </c>
      <c r="C415" s="77">
        <v>4.04</v>
      </c>
      <c r="D415" s="77">
        <v>0.04</v>
      </c>
      <c r="E415" s="78" t="str">
        <f>VLOOKUP(B415,MSS_Species_List2021_updating!$B$2:$B$556,1,FALSE)</f>
        <v>Galeus melastomus</v>
      </c>
      <c r="G415" s="86" t="str">
        <f t="shared" si="18"/>
        <v>Raja asterias</v>
      </c>
      <c r="H415" s="86" t="str">
        <f t="shared" si="19"/>
        <v>Raja</v>
      </c>
      <c r="I415" s="86" t="str">
        <f t="shared" si="20"/>
        <v>Raja asterias</v>
      </c>
      <c r="J415" s="79">
        <f>Species_List_Final_19Jan2022!A415</f>
        <v>105881</v>
      </c>
      <c r="K415" s="79" t="str">
        <f>Species_List_Final_19Jan2022!B415</f>
        <v>Raja asterias</v>
      </c>
      <c r="L415" s="79" t="str">
        <f>Species_List_Final_19Jan2022!C415</f>
        <v>Delaroche, 1809</v>
      </c>
      <c r="M415" s="79" t="str">
        <f>Species_List_Final_19Jan2022!D415</f>
        <v>Animalia</v>
      </c>
      <c r="N415" s="79" t="str">
        <f>Species_List_Final_19Jan2022!E415</f>
        <v>Chordata</v>
      </c>
      <c r="O415" s="79" t="str">
        <f>Species_List_Final_19Jan2022!F415</f>
        <v>Elasmobranchii</v>
      </c>
      <c r="P415" s="79" t="str">
        <f>Species_List_Final_19Jan2022!G415</f>
        <v>Rajiformes</v>
      </c>
      <c r="Q415" s="79" t="str">
        <f>Species_List_Final_19Jan2022!H415</f>
        <v>Rajidae</v>
      </c>
      <c r="R415" s="79" t="str">
        <f>Species_List_Final_19Jan2022!I415</f>
        <v>Raja</v>
      </c>
      <c r="S415" s="79" t="str">
        <f>Species_List_Final_19Jan2022!J415</f>
        <v>Species</v>
      </c>
      <c r="T415" s="79" t="str">
        <f>Species_List_Final_19Jan2022!K415</f>
        <v>Mediterranean starry ray</v>
      </c>
    </row>
    <row r="416" spans="1:20" x14ac:dyDescent="0.25">
      <c r="A416" s="77" t="s">
        <v>673</v>
      </c>
      <c r="B416" s="77" t="s">
        <v>2824</v>
      </c>
      <c r="C416" s="77">
        <v>4.04</v>
      </c>
      <c r="D416" s="77">
        <v>0.04</v>
      </c>
      <c r="E416" s="78" t="e">
        <f>VLOOKUP(B416,MSS_Species_List2021_updating!$B$2:$B$556,1,FALSE)</f>
        <v>#N/A</v>
      </c>
      <c r="G416" s="86" t="str">
        <f t="shared" si="18"/>
        <v>Raja brachyura</v>
      </c>
      <c r="H416" s="86" t="str">
        <f t="shared" si="19"/>
        <v>Raja</v>
      </c>
      <c r="I416" s="86" t="str">
        <f t="shared" si="20"/>
        <v>Raja brachyura</v>
      </c>
      <c r="J416" s="79">
        <f>Species_List_Final_19Jan2022!A416</f>
        <v>367297</v>
      </c>
      <c r="K416" s="79" t="str">
        <f>Species_List_Final_19Jan2022!B416</f>
        <v>Raja brachyura</v>
      </c>
      <c r="L416" s="79" t="str">
        <f>Species_List_Final_19Jan2022!C416</f>
        <v>Lafont, 1871</v>
      </c>
      <c r="M416" s="79" t="str">
        <f>Species_List_Final_19Jan2022!D416</f>
        <v>Animalia</v>
      </c>
      <c r="N416" s="79" t="str">
        <f>Species_List_Final_19Jan2022!E416</f>
        <v>Chordata</v>
      </c>
      <c r="O416" s="79" t="str">
        <f>Species_List_Final_19Jan2022!F416</f>
        <v>Elasmobranchii</v>
      </c>
      <c r="P416" s="79" t="str">
        <f>Species_List_Final_19Jan2022!G416</f>
        <v>Rajiformes</v>
      </c>
      <c r="Q416" s="79" t="str">
        <f>Species_List_Final_19Jan2022!H416</f>
        <v>Rajidae</v>
      </c>
      <c r="R416" s="79" t="str">
        <f>Species_List_Final_19Jan2022!I416</f>
        <v>Raja</v>
      </c>
      <c r="S416" s="79" t="str">
        <f>Species_List_Final_19Jan2022!J416</f>
        <v>Species</v>
      </c>
      <c r="T416" s="79" t="str">
        <f>Species_List_Final_19Jan2022!K416</f>
        <v>Blond ray</v>
      </c>
    </row>
    <row r="417" spans="1:20" x14ac:dyDescent="0.25">
      <c r="A417" s="77" t="s">
        <v>2823</v>
      </c>
      <c r="B417" s="77" t="s">
        <v>2823</v>
      </c>
      <c r="C417" s="77">
        <v>2.29</v>
      </c>
      <c r="D417" s="77">
        <v>0.35</v>
      </c>
      <c r="E417" s="78" t="e">
        <f>VLOOKUP(B417,MSS_Species_List2021_updating!$B$2:$B$556,1,FALSE)</f>
        <v>#N/A</v>
      </c>
      <c r="G417" s="86" t="str">
        <f t="shared" si="18"/>
        <v>Raja clavata</v>
      </c>
      <c r="H417" s="86" t="str">
        <f t="shared" si="19"/>
        <v>Raja</v>
      </c>
      <c r="I417" s="86" t="str">
        <f t="shared" si="20"/>
        <v>Raja clavata</v>
      </c>
      <c r="J417" s="79">
        <f>Species_List_Final_19Jan2022!A417</f>
        <v>105883</v>
      </c>
      <c r="K417" s="79" t="str">
        <f>Species_List_Final_19Jan2022!B417</f>
        <v>Raja clavata</v>
      </c>
      <c r="L417" s="79" t="str">
        <f>Species_List_Final_19Jan2022!C417</f>
        <v>Linnaeus, 1758</v>
      </c>
      <c r="M417" s="79" t="str">
        <f>Species_List_Final_19Jan2022!D417</f>
        <v>Animalia</v>
      </c>
      <c r="N417" s="79" t="str">
        <f>Species_List_Final_19Jan2022!E417</f>
        <v>Chordata</v>
      </c>
      <c r="O417" s="79" t="str">
        <f>Species_List_Final_19Jan2022!F417</f>
        <v>Elasmobranchii</v>
      </c>
      <c r="P417" s="79" t="str">
        <f>Species_List_Final_19Jan2022!G417</f>
        <v>Rajiformes</v>
      </c>
      <c r="Q417" s="79" t="str">
        <f>Species_List_Final_19Jan2022!H417</f>
        <v>Rajidae</v>
      </c>
      <c r="R417" s="79" t="str">
        <f>Species_List_Final_19Jan2022!I417</f>
        <v>Raja</v>
      </c>
      <c r="S417" s="79" t="str">
        <f>Species_List_Final_19Jan2022!J417</f>
        <v>Species</v>
      </c>
      <c r="T417" s="79" t="str">
        <f>Species_List_Final_19Jan2022!K417</f>
        <v>Thornback ray</v>
      </c>
    </row>
    <row r="418" spans="1:20" x14ac:dyDescent="0.25">
      <c r="A418" s="77" t="s">
        <v>3263</v>
      </c>
      <c r="B418" s="77" t="s">
        <v>2822</v>
      </c>
      <c r="C418" s="77">
        <v>2.29</v>
      </c>
      <c r="D418" s="77">
        <v>0.35</v>
      </c>
      <c r="E418" s="78" t="e">
        <f>VLOOKUP(B418,MSS_Species_List2021_updating!$B$2:$B$556,1,FALSE)</f>
        <v>#N/A</v>
      </c>
      <c r="G418" s="86" t="str">
        <f t="shared" si="18"/>
        <v>Raja microocellata</v>
      </c>
      <c r="H418" s="86" t="str">
        <f t="shared" si="19"/>
        <v>Raja</v>
      </c>
      <c r="I418" s="86" t="str">
        <f t="shared" si="20"/>
        <v>Raja microocellata</v>
      </c>
      <c r="J418" s="79">
        <f>Species_List_Final_19Jan2022!A418</f>
        <v>105885</v>
      </c>
      <c r="K418" s="79" t="str">
        <f>Species_List_Final_19Jan2022!B418</f>
        <v>Raja microocellata</v>
      </c>
      <c r="L418" s="79" t="str">
        <f>Species_List_Final_19Jan2022!C418</f>
        <v>Montagu, 1818</v>
      </c>
      <c r="M418" s="79" t="str">
        <f>Species_List_Final_19Jan2022!D418</f>
        <v>Animalia</v>
      </c>
      <c r="N418" s="79" t="str">
        <f>Species_List_Final_19Jan2022!E418</f>
        <v>Chordata</v>
      </c>
      <c r="O418" s="79" t="str">
        <f>Species_List_Final_19Jan2022!F418</f>
        <v>Elasmobranchii</v>
      </c>
      <c r="P418" s="79" t="str">
        <f>Species_List_Final_19Jan2022!G418</f>
        <v>Rajiformes</v>
      </c>
      <c r="Q418" s="79" t="str">
        <f>Species_List_Final_19Jan2022!H418</f>
        <v>Rajidae</v>
      </c>
      <c r="R418" s="79" t="str">
        <f>Species_List_Final_19Jan2022!I418</f>
        <v>Raja</v>
      </c>
      <c r="S418" s="79" t="str">
        <f>Species_List_Final_19Jan2022!J418</f>
        <v>Species</v>
      </c>
      <c r="T418" s="79" t="str">
        <f>Species_List_Final_19Jan2022!K418</f>
        <v>Small eyed ray</v>
      </c>
    </row>
    <row r="419" spans="1:20" x14ac:dyDescent="0.25">
      <c r="A419" s="77" t="s">
        <v>3264</v>
      </c>
      <c r="B419" s="77" t="s">
        <v>2821</v>
      </c>
      <c r="C419" s="77">
        <v>2.37</v>
      </c>
      <c r="D419" s="77">
        <v>0.35</v>
      </c>
      <c r="E419" s="78" t="e">
        <f>VLOOKUP(B419,MSS_Species_List2021_updating!$B$2:$B$556,1,FALSE)</f>
        <v>#N/A</v>
      </c>
      <c r="G419" s="86" t="str">
        <f t="shared" si="18"/>
        <v>Raja</v>
      </c>
      <c r="H419" s="86" t="str">
        <f t="shared" si="19"/>
        <v>Raja</v>
      </c>
      <c r="I419" s="86" t="e">
        <f t="shared" si="20"/>
        <v>#N/A</v>
      </c>
      <c r="J419" s="79">
        <f>Species_List_Final_19Jan2022!A419</f>
        <v>105886</v>
      </c>
      <c r="K419" s="79" t="str">
        <f>Species_List_Final_19Jan2022!B419</f>
        <v>Raja miraletus</v>
      </c>
      <c r="L419" s="79" t="str">
        <f>Species_List_Final_19Jan2022!C419</f>
        <v>Linnaeus, 1758</v>
      </c>
      <c r="M419" s="79" t="str">
        <f>Species_List_Final_19Jan2022!D419</f>
        <v>Animalia</v>
      </c>
      <c r="N419" s="79" t="str">
        <f>Species_List_Final_19Jan2022!E419</f>
        <v>Chordata</v>
      </c>
      <c r="O419" s="79" t="str">
        <f>Species_List_Final_19Jan2022!F419</f>
        <v>Elasmobranchii</v>
      </c>
      <c r="P419" s="79" t="str">
        <f>Species_List_Final_19Jan2022!G419</f>
        <v>Rajiformes</v>
      </c>
      <c r="Q419" s="79" t="str">
        <f>Species_List_Final_19Jan2022!H419</f>
        <v>Rajidae</v>
      </c>
      <c r="R419" s="79" t="str">
        <f>Species_List_Final_19Jan2022!I419</f>
        <v>Raja</v>
      </c>
      <c r="S419" s="79" t="str">
        <f>Species_List_Final_19Jan2022!J419</f>
        <v>Species</v>
      </c>
      <c r="T419" s="79" t="str">
        <f>Species_List_Final_19Jan2022!K419</f>
        <v>Brown ray</v>
      </c>
    </row>
    <row r="420" spans="1:20" x14ac:dyDescent="0.25">
      <c r="A420" s="77" t="s">
        <v>2820</v>
      </c>
      <c r="B420" s="77" t="s">
        <v>2820</v>
      </c>
      <c r="C420" s="77">
        <v>3.09</v>
      </c>
      <c r="D420" s="77">
        <v>0.35</v>
      </c>
      <c r="E420" s="78" t="e">
        <f>VLOOKUP(B420,MSS_Species_List2021_updating!$B$2:$B$556,1,FALSE)</f>
        <v>#N/A</v>
      </c>
      <c r="G420" s="86" t="str">
        <f t="shared" si="18"/>
        <v>Raja montagui</v>
      </c>
      <c r="H420" s="86" t="str">
        <f t="shared" si="19"/>
        <v>Raja</v>
      </c>
      <c r="I420" s="86" t="str">
        <f t="shared" si="20"/>
        <v>Raja montagui</v>
      </c>
      <c r="J420" s="79">
        <f>Species_List_Final_19Jan2022!A420</f>
        <v>105887</v>
      </c>
      <c r="K420" s="79" t="str">
        <f>Species_List_Final_19Jan2022!B420</f>
        <v>Raja montagui</v>
      </c>
      <c r="L420" s="79" t="str">
        <f>Species_List_Final_19Jan2022!C420</f>
        <v>Fowler, 1910</v>
      </c>
      <c r="M420" s="79" t="str">
        <f>Species_List_Final_19Jan2022!D420</f>
        <v>Animalia</v>
      </c>
      <c r="N420" s="79" t="str">
        <f>Species_List_Final_19Jan2022!E420</f>
        <v>Chordata</v>
      </c>
      <c r="O420" s="79" t="str">
        <f>Species_List_Final_19Jan2022!F420</f>
        <v>Elasmobranchii</v>
      </c>
      <c r="P420" s="79" t="str">
        <f>Species_List_Final_19Jan2022!G420</f>
        <v>Rajiformes</v>
      </c>
      <c r="Q420" s="79" t="str">
        <f>Species_List_Final_19Jan2022!H420</f>
        <v>Rajidae</v>
      </c>
      <c r="R420" s="79" t="str">
        <f>Species_List_Final_19Jan2022!I420</f>
        <v>Raja</v>
      </c>
      <c r="S420" s="79" t="str">
        <f>Species_List_Final_19Jan2022!J420</f>
        <v>Species</v>
      </c>
      <c r="T420" s="79" t="str">
        <f>Species_List_Final_19Jan2022!K420</f>
        <v>Spotted ray</v>
      </c>
    </row>
    <row r="421" spans="1:20" x14ac:dyDescent="0.25">
      <c r="A421" s="77" t="s">
        <v>3265</v>
      </c>
      <c r="B421" s="77" t="s">
        <v>2819</v>
      </c>
      <c r="C421" s="77">
        <v>2.2000000000000002</v>
      </c>
      <c r="D421" s="77">
        <v>0.35</v>
      </c>
      <c r="E421" s="78" t="e">
        <f>VLOOKUP(B421,MSS_Species_List2021_updating!$B$2:$B$556,1,FALSE)</f>
        <v>#N/A</v>
      </c>
      <c r="G421" s="86" t="str">
        <f t="shared" si="18"/>
        <v>Raja undulata</v>
      </c>
      <c r="H421" s="86" t="str">
        <f t="shared" si="19"/>
        <v>Raja</v>
      </c>
      <c r="I421" s="86" t="str">
        <f t="shared" si="20"/>
        <v>Raja undulata</v>
      </c>
      <c r="J421" s="79">
        <f>Species_List_Final_19Jan2022!A421</f>
        <v>105891</v>
      </c>
      <c r="K421" s="79" t="str">
        <f>Species_List_Final_19Jan2022!B421</f>
        <v>Raja undulata</v>
      </c>
      <c r="L421" s="79" t="str">
        <f>Species_List_Final_19Jan2022!C421</f>
        <v>Lacepède, 1802</v>
      </c>
      <c r="M421" s="79" t="str">
        <f>Species_List_Final_19Jan2022!D421</f>
        <v>Animalia</v>
      </c>
      <c r="N421" s="79" t="str">
        <f>Species_List_Final_19Jan2022!E421</f>
        <v>Chordata</v>
      </c>
      <c r="O421" s="79" t="str">
        <f>Species_List_Final_19Jan2022!F421</f>
        <v>Elasmobranchii</v>
      </c>
      <c r="P421" s="79" t="str">
        <f>Species_List_Final_19Jan2022!G421</f>
        <v>Rajiformes</v>
      </c>
      <c r="Q421" s="79" t="str">
        <f>Species_List_Final_19Jan2022!H421</f>
        <v>Rajidae</v>
      </c>
      <c r="R421" s="79" t="str">
        <f>Species_List_Final_19Jan2022!I421</f>
        <v>Raja</v>
      </c>
      <c r="S421" s="79" t="str">
        <f>Species_List_Final_19Jan2022!J421</f>
        <v>Species</v>
      </c>
      <c r="T421" s="79" t="str">
        <f>Species_List_Final_19Jan2022!K421</f>
        <v>Undulate ray</v>
      </c>
    </row>
    <row r="422" spans="1:20" x14ac:dyDescent="0.25">
      <c r="A422" s="77" t="s">
        <v>3266</v>
      </c>
      <c r="B422" s="77" t="s">
        <v>2818</v>
      </c>
      <c r="C422" s="77">
        <v>1</v>
      </c>
      <c r="D422" s="77">
        <v>0.01</v>
      </c>
      <c r="E422" s="78" t="e">
        <f>VLOOKUP(B422,MSS_Species_List2021_updating!$B$2:$B$556,1,FALSE)</f>
        <v>#N/A</v>
      </c>
      <c r="G422" s="86" t="e">
        <f t="shared" si="18"/>
        <v>#N/A</v>
      </c>
      <c r="H422" s="86" t="e">
        <f t="shared" si="19"/>
        <v>#N/A</v>
      </c>
      <c r="I422" s="86" t="e">
        <f t="shared" si="20"/>
        <v>#N/A</v>
      </c>
      <c r="J422" s="79">
        <f>Species_List_Final_19Jan2022!A422</f>
        <v>105892</v>
      </c>
      <c r="K422" s="79" t="str">
        <f>Species_List_Final_19Jan2022!B422</f>
        <v>Rajella bathyphila</v>
      </c>
      <c r="L422" s="79" t="str">
        <f>Species_List_Final_19Jan2022!C422</f>
        <v>(Holt &amp; Byrne, 1908)</v>
      </c>
      <c r="M422" s="79" t="str">
        <f>Species_List_Final_19Jan2022!D422</f>
        <v>Animalia</v>
      </c>
      <c r="N422" s="79" t="str">
        <f>Species_List_Final_19Jan2022!E422</f>
        <v>Chordata</v>
      </c>
      <c r="O422" s="79" t="str">
        <f>Species_List_Final_19Jan2022!F422</f>
        <v>Elasmobranchii</v>
      </c>
      <c r="P422" s="79" t="str">
        <f>Species_List_Final_19Jan2022!G422</f>
        <v>Rajiformes</v>
      </c>
      <c r="Q422" s="79" t="str">
        <f>Species_List_Final_19Jan2022!H422</f>
        <v>Rajidae</v>
      </c>
      <c r="R422" s="79" t="str">
        <f>Species_List_Final_19Jan2022!I422</f>
        <v>Rajella</v>
      </c>
      <c r="S422" s="79" t="str">
        <f>Species_List_Final_19Jan2022!J422</f>
        <v>Species</v>
      </c>
      <c r="T422" s="79" t="str">
        <f>Species_List_Final_19Jan2022!K422</f>
        <v>Deepwater ray</v>
      </c>
    </row>
    <row r="423" spans="1:20" x14ac:dyDescent="0.25">
      <c r="A423" s="77" t="s">
        <v>1096</v>
      </c>
      <c r="B423" s="77" t="s">
        <v>1096</v>
      </c>
      <c r="C423" s="77">
        <v>4.25</v>
      </c>
      <c r="D423" s="77">
        <v>0.71</v>
      </c>
      <c r="E423" s="78" t="e">
        <f>VLOOKUP(B423,MSS_Species_List2021_updating!$B$2:$B$556,1,FALSE)</f>
        <v>#N/A</v>
      </c>
      <c r="G423" s="86" t="e">
        <f t="shared" si="18"/>
        <v>#N/A</v>
      </c>
      <c r="H423" s="86" t="e">
        <f t="shared" si="19"/>
        <v>#N/A</v>
      </c>
      <c r="I423" s="86" t="e">
        <f t="shared" si="20"/>
        <v>#N/A</v>
      </c>
      <c r="J423" s="79">
        <f>Species_List_Final_19Jan2022!A423</f>
        <v>105894</v>
      </c>
      <c r="K423" s="79" t="str">
        <f>Species_List_Final_19Jan2022!B423</f>
        <v>Rajella fyllae</v>
      </c>
      <c r="L423" s="79" t="str">
        <f>Species_List_Final_19Jan2022!C423</f>
        <v>(Lütken, 1887)</v>
      </c>
      <c r="M423" s="79" t="str">
        <f>Species_List_Final_19Jan2022!D423</f>
        <v>Animalia</v>
      </c>
      <c r="N423" s="79" t="str">
        <f>Species_List_Final_19Jan2022!E423</f>
        <v>Chordata</v>
      </c>
      <c r="O423" s="79" t="str">
        <f>Species_List_Final_19Jan2022!F423</f>
        <v>Elasmobranchii</v>
      </c>
      <c r="P423" s="79" t="str">
        <f>Species_List_Final_19Jan2022!G423</f>
        <v>Rajiformes</v>
      </c>
      <c r="Q423" s="79" t="str">
        <f>Species_List_Final_19Jan2022!H423</f>
        <v>Rajidae</v>
      </c>
      <c r="R423" s="79" t="str">
        <f>Species_List_Final_19Jan2022!I423</f>
        <v>Rajella</v>
      </c>
      <c r="S423" s="79" t="str">
        <f>Species_List_Final_19Jan2022!J423</f>
        <v>Species</v>
      </c>
      <c r="T423" s="79" t="str">
        <f>Species_List_Final_19Jan2022!K423</f>
        <v>Round ray</v>
      </c>
    </row>
    <row r="424" spans="1:20" x14ac:dyDescent="0.25">
      <c r="A424" s="77" t="s">
        <v>2817</v>
      </c>
      <c r="B424" s="77" t="s">
        <v>2817</v>
      </c>
      <c r="C424" s="77">
        <v>2</v>
      </c>
      <c r="D424" s="77">
        <v>0.35</v>
      </c>
      <c r="E424" s="78" t="e">
        <f>VLOOKUP(B424,MSS_Species_List2021_updating!$B$2:$B$556,1,FALSE)</f>
        <v>#N/A</v>
      </c>
      <c r="G424" s="86" t="str">
        <f t="shared" si="18"/>
        <v>Rajidae</v>
      </c>
      <c r="H424" s="86" t="e">
        <f t="shared" si="19"/>
        <v>#N/A</v>
      </c>
      <c r="I424" s="86" t="str">
        <f t="shared" si="20"/>
        <v>Rajidae</v>
      </c>
      <c r="J424" s="79">
        <f>Species_List_Final_19Jan2022!A424</f>
        <v>105711</v>
      </c>
      <c r="K424" s="79" t="str">
        <f>Species_List_Final_19Jan2022!B424</f>
        <v>Rajidae</v>
      </c>
      <c r="L424" s="79" t="str">
        <f>Species_List_Final_19Jan2022!C424</f>
        <v>de Blainville, 1816</v>
      </c>
      <c r="M424" s="79" t="str">
        <f>Species_List_Final_19Jan2022!D424</f>
        <v>Animalia</v>
      </c>
      <c r="N424" s="79" t="str">
        <f>Species_List_Final_19Jan2022!E424</f>
        <v>Chordata</v>
      </c>
      <c r="O424" s="79" t="str">
        <f>Species_List_Final_19Jan2022!F424</f>
        <v>Elasmobranchii</v>
      </c>
      <c r="P424" s="79" t="str">
        <f>Species_List_Final_19Jan2022!G424</f>
        <v>Rajiformes</v>
      </c>
      <c r="Q424" s="79" t="str">
        <f>Species_List_Final_19Jan2022!H424</f>
        <v>Rajidae</v>
      </c>
      <c r="R424" s="79">
        <f>Species_List_Final_19Jan2022!I424</f>
        <v>0</v>
      </c>
      <c r="S424" s="79" t="str">
        <f>Species_List_Final_19Jan2022!J424</f>
        <v>Family</v>
      </c>
      <c r="T424" s="79" t="str">
        <f>Species_List_Final_19Jan2022!K424</f>
        <v>NA</v>
      </c>
    </row>
    <row r="425" spans="1:20" x14ac:dyDescent="0.25">
      <c r="A425" s="77" t="s">
        <v>3267</v>
      </c>
      <c r="B425" s="77" t="s">
        <v>2816</v>
      </c>
      <c r="C425" s="77">
        <v>2.6</v>
      </c>
      <c r="D425" s="77">
        <v>0.35</v>
      </c>
      <c r="E425" s="78" t="e">
        <f>VLOOKUP(B425,MSS_Species_List2021_updating!$B$2:$B$556,1,FALSE)</f>
        <v>#N/A</v>
      </c>
      <c r="G425" s="86" t="str">
        <f t="shared" si="18"/>
        <v>Raniceps raninus</v>
      </c>
      <c r="H425" s="86" t="str">
        <f t="shared" si="19"/>
        <v>Raniceps</v>
      </c>
      <c r="I425" s="86" t="str">
        <f t="shared" si="20"/>
        <v>Raniceps raninus</v>
      </c>
      <c r="J425" s="79">
        <f>Species_List_Final_19Jan2022!A425</f>
        <v>126442</v>
      </c>
      <c r="K425" s="79" t="str">
        <f>Species_List_Final_19Jan2022!B425</f>
        <v>Raniceps raninus</v>
      </c>
      <c r="L425" s="79" t="str">
        <f>Species_List_Final_19Jan2022!C425</f>
        <v>(Linnaeus, 1758)</v>
      </c>
      <c r="M425" s="79" t="str">
        <f>Species_List_Final_19Jan2022!D425</f>
        <v>Animalia</v>
      </c>
      <c r="N425" s="79" t="str">
        <f>Species_List_Final_19Jan2022!E425</f>
        <v>Chordata</v>
      </c>
      <c r="O425" s="79" t="str">
        <f>Species_List_Final_19Jan2022!F425</f>
        <v>Actinopteri</v>
      </c>
      <c r="P425" s="79" t="str">
        <f>Species_List_Final_19Jan2022!G425</f>
        <v>Gadiformes</v>
      </c>
      <c r="Q425" s="79" t="str">
        <f>Species_List_Final_19Jan2022!H425</f>
        <v>Gadidae</v>
      </c>
      <c r="R425" s="79" t="str">
        <f>Species_List_Final_19Jan2022!I425</f>
        <v>Raniceps</v>
      </c>
      <c r="S425" s="79" t="str">
        <f>Species_List_Final_19Jan2022!J425</f>
        <v>Species</v>
      </c>
      <c r="T425" s="79" t="str">
        <f>Species_List_Final_19Jan2022!K425</f>
        <v>Tadpole fish</v>
      </c>
    </row>
    <row r="426" spans="1:20" x14ac:dyDescent="0.25">
      <c r="A426" s="77" t="s">
        <v>3267</v>
      </c>
      <c r="B426" s="77" t="s">
        <v>2815</v>
      </c>
      <c r="C426" s="77">
        <v>2.6</v>
      </c>
      <c r="D426" s="77">
        <v>0.35</v>
      </c>
      <c r="E426" s="78" t="e">
        <f>VLOOKUP(B426,MSS_Species_List2021_updating!$B$2:$B$556,1,FALSE)</f>
        <v>#N/A</v>
      </c>
      <c r="G426" s="86" t="e">
        <f t="shared" si="18"/>
        <v>#N/A</v>
      </c>
      <c r="H426" s="86" t="e">
        <f t="shared" si="19"/>
        <v>#N/A</v>
      </c>
      <c r="I426" s="86" t="e">
        <f t="shared" si="20"/>
        <v>#N/A</v>
      </c>
      <c r="J426" s="79">
        <f>Species_List_Final_19Jan2022!A426</f>
        <v>127406</v>
      </c>
      <c r="K426" s="79" t="str">
        <f>Species_List_Final_19Jan2022!B426</f>
        <v>Ranzania laevis</v>
      </c>
      <c r="L426" s="79" t="str">
        <f>Species_List_Final_19Jan2022!C426</f>
        <v>(Pennant, 1776)</v>
      </c>
      <c r="M426" s="79" t="str">
        <f>Species_List_Final_19Jan2022!D426</f>
        <v>Animalia</v>
      </c>
      <c r="N426" s="79" t="str">
        <f>Species_List_Final_19Jan2022!E426</f>
        <v>Chordata</v>
      </c>
      <c r="O426" s="79" t="str">
        <f>Species_List_Final_19Jan2022!F426</f>
        <v>Actinopteri</v>
      </c>
      <c r="P426" s="79" t="str">
        <f>Species_List_Final_19Jan2022!G426</f>
        <v>Tetraodontiformes</v>
      </c>
      <c r="Q426" s="79" t="str">
        <f>Species_List_Final_19Jan2022!H426</f>
        <v>Molidae</v>
      </c>
      <c r="R426" s="79" t="str">
        <f>Species_List_Final_19Jan2022!I426</f>
        <v>Ranzania</v>
      </c>
      <c r="S426" s="79" t="str">
        <f>Species_List_Final_19Jan2022!J426</f>
        <v>Species</v>
      </c>
      <c r="T426" s="79" t="str">
        <f>Species_List_Final_19Jan2022!K426</f>
        <v>Slender sunfish</v>
      </c>
    </row>
    <row r="427" spans="1:20" x14ac:dyDescent="0.25">
      <c r="A427" s="77" t="s">
        <v>2814</v>
      </c>
      <c r="B427" s="77" t="s">
        <v>2814</v>
      </c>
      <c r="C427" s="77">
        <v>2.6</v>
      </c>
      <c r="D427" s="77">
        <v>0.35</v>
      </c>
      <c r="E427" s="78" t="e">
        <f>VLOOKUP(B427,MSS_Species_List2021_updating!$B$2:$B$556,1,FALSE)</f>
        <v>#N/A</v>
      </c>
      <c r="G427" s="86" t="e">
        <f t="shared" si="18"/>
        <v>#N/A</v>
      </c>
      <c r="H427" s="86" t="e">
        <f t="shared" si="19"/>
        <v>#N/A</v>
      </c>
      <c r="I427" s="86" t="e">
        <f t="shared" si="20"/>
        <v>#N/A</v>
      </c>
      <c r="J427" s="79">
        <f>Species_List_Final_19Jan2022!A427</f>
        <v>126853</v>
      </c>
      <c r="K427" s="79" t="str">
        <f>Species_List_Final_19Jan2022!B427</f>
        <v>Remora remora</v>
      </c>
      <c r="L427" s="79" t="str">
        <f>Species_List_Final_19Jan2022!C427</f>
        <v>(Linnaeus, 1758)</v>
      </c>
      <c r="M427" s="79" t="str">
        <f>Species_List_Final_19Jan2022!D427</f>
        <v>Animalia</v>
      </c>
      <c r="N427" s="79" t="str">
        <f>Species_List_Final_19Jan2022!E427</f>
        <v>Chordata</v>
      </c>
      <c r="O427" s="79" t="str">
        <f>Species_List_Final_19Jan2022!F427</f>
        <v>Actinopteri</v>
      </c>
      <c r="P427" s="79" t="str">
        <f>Species_List_Final_19Jan2022!G427</f>
        <v>Perciformes</v>
      </c>
      <c r="Q427" s="79" t="str">
        <f>Species_List_Final_19Jan2022!H427</f>
        <v>Echeneidae</v>
      </c>
      <c r="R427" s="79" t="str">
        <f>Species_List_Final_19Jan2022!I427</f>
        <v>Remora</v>
      </c>
      <c r="S427" s="79" t="str">
        <f>Species_List_Final_19Jan2022!J427</f>
        <v>Species</v>
      </c>
      <c r="T427" s="79" t="str">
        <f>Species_List_Final_19Jan2022!K427</f>
        <v>Shark sucker</v>
      </c>
    </row>
    <row r="428" spans="1:20" x14ac:dyDescent="0.25">
      <c r="A428" s="77" t="s">
        <v>3268</v>
      </c>
      <c r="B428" s="77" t="s">
        <v>2813</v>
      </c>
      <c r="C428" s="77">
        <v>3.2</v>
      </c>
      <c r="D428" s="77">
        <v>0.35</v>
      </c>
      <c r="E428" s="78" t="e">
        <f>VLOOKUP(B428,MSS_Species_List2021_updating!$B$2:$B$556,1,FALSE)</f>
        <v>#N/A</v>
      </c>
      <c r="G428" s="86" t="e">
        <f t="shared" si="18"/>
        <v>#N/A</v>
      </c>
      <c r="H428" s="86" t="e">
        <f t="shared" si="19"/>
        <v>#N/A</v>
      </c>
      <c r="I428" s="86" t="e">
        <f t="shared" si="20"/>
        <v>#N/A</v>
      </c>
      <c r="J428" s="79">
        <f>Species_List_Final_19Jan2022!A428</f>
        <v>105896</v>
      </c>
      <c r="K428" s="79" t="str">
        <f>Species_List_Final_19Jan2022!B428</f>
        <v>Rostroraja alba</v>
      </c>
      <c r="L428" s="79" t="str">
        <f>Species_List_Final_19Jan2022!C428</f>
        <v>(Lacepède, 1803)</v>
      </c>
      <c r="M428" s="79" t="str">
        <f>Species_List_Final_19Jan2022!D428</f>
        <v>Animalia</v>
      </c>
      <c r="N428" s="79" t="str">
        <f>Species_List_Final_19Jan2022!E428</f>
        <v>Chordata</v>
      </c>
      <c r="O428" s="79" t="str">
        <f>Species_List_Final_19Jan2022!F428</f>
        <v>Elasmobranchii</v>
      </c>
      <c r="P428" s="79" t="str">
        <f>Species_List_Final_19Jan2022!G428</f>
        <v>Rajiformes</v>
      </c>
      <c r="Q428" s="79" t="str">
        <f>Species_List_Final_19Jan2022!H428</f>
        <v>Rajidae</v>
      </c>
      <c r="R428" s="79" t="str">
        <f>Species_List_Final_19Jan2022!I428</f>
        <v>Rostroraja</v>
      </c>
      <c r="S428" s="79" t="str">
        <f>Species_List_Final_19Jan2022!J428</f>
        <v>Species</v>
      </c>
      <c r="T428" s="79" t="str">
        <f>Species_List_Final_19Jan2022!K428</f>
        <v>White skate</v>
      </c>
    </row>
    <row r="429" spans="1:20" x14ac:dyDescent="0.25">
      <c r="A429" s="77" t="s">
        <v>3268</v>
      </c>
      <c r="B429" s="77" t="s">
        <v>2812</v>
      </c>
      <c r="C429" s="77">
        <v>2.37</v>
      </c>
      <c r="D429" s="77">
        <v>0.35</v>
      </c>
      <c r="E429" s="78" t="e">
        <f>VLOOKUP(B429,MSS_Species_List2021_updating!$B$2:$B$556,1,FALSE)</f>
        <v>#N/A</v>
      </c>
      <c r="G429" s="86" t="str">
        <f t="shared" si="18"/>
        <v>Ruvettus pretiosus</v>
      </c>
      <c r="H429" s="86" t="str">
        <f t="shared" si="19"/>
        <v>Ruvettus</v>
      </c>
      <c r="I429" s="86" t="str">
        <f t="shared" si="20"/>
        <v>Ruvettus pretiosus</v>
      </c>
      <c r="J429" s="79">
        <f>Species_List_Final_19Jan2022!A429</f>
        <v>126867</v>
      </c>
      <c r="K429" s="79" t="str">
        <f>Species_List_Final_19Jan2022!B429</f>
        <v>Ruvettus pretiosus</v>
      </c>
      <c r="L429" s="79" t="str">
        <f>Species_List_Final_19Jan2022!C429</f>
        <v>Cocco, 1833</v>
      </c>
      <c r="M429" s="79" t="str">
        <f>Species_List_Final_19Jan2022!D429</f>
        <v>Animalia</v>
      </c>
      <c r="N429" s="79" t="str">
        <f>Species_List_Final_19Jan2022!E429</f>
        <v>Chordata</v>
      </c>
      <c r="O429" s="79" t="str">
        <f>Species_List_Final_19Jan2022!F429</f>
        <v>Actinopteri</v>
      </c>
      <c r="P429" s="79" t="str">
        <f>Species_List_Final_19Jan2022!G429</f>
        <v>Perciformes</v>
      </c>
      <c r="Q429" s="79" t="str">
        <f>Species_List_Final_19Jan2022!H429</f>
        <v>Gempylidae</v>
      </c>
      <c r="R429" s="79" t="str">
        <f>Species_List_Final_19Jan2022!I429</f>
        <v>Ruvettus</v>
      </c>
      <c r="S429" s="79" t="str">
        <f>Species_List_Final_19Jan2022!J429</f>
        <v>Species</v>
      </c>
      <c r="T429" s="79" t="str">
        <f>Species_List_Final_19Jan2022!K429</f>
        <v>Oilfish</v>
      </c>
    </row>
    <row r="430" spans="1:20" x14ac:dyDescent="0.25">
      <c r="A430" s="77" t="s">
        <v>3269</v>
      </c>
      <c r="B430" s="77" t="s">
        <v>2811</v>
      </c>
      <c r="C430" s="77">
        <v>3.7</v>
      </c>
      <c r="D430" s="77">
        <v>0.35</v>
      </c>
      <c r="E430" s="78" t="e">
        <f>VLOOKUP(B430,MSS_Species_List2021_updating!$B$2:$B$556,1,FALSE)</f>
        <v>#N/A</v>
      </c>
      <c r="G430" s="86" t="e">
        <f t="shared" si="18"/>
        <v>#N/A</v>
      </c>
      <c r="H430" s="86" t="e">
        <f t="shared" si="19"/>
        <v>#N/A</v>
      </c>
      <c r="I430" s="86" t="e">
        <f t="shared" si="20"/>
        <v>#N/A</v>
      </c>
      <c r="J430" s="79">
        <f>Species_List_Final_19Jan2022!A430</f>
        <v>126748</v>
      </c>
      <c r="K430" s="79" t="str">
        <f>Species_List_Final_19Jan2022!B430</f>
        <v>Sagamichthys schnakenbecki</v>
      </c>
      <c r="L430" s="79" t="str">
        <f>Species_List_Final_19Jan2022!C430</f>
        <v>(Krefft, 1953)</v>
      </c>
      <c r="M430" s="79" t="str">
        <f>Species_List_Final_19Jan2022!D430</f>
        <v>Animalia</v>
      </c>
      <c r="N430" s="79" t="str">
        <f>Species_List_Final_19Jan2022!E430</f>
        <v>Chordata</v>
      </c>
      <c r="O430" s="79" t="str">
        <f>Species_List_Final_19Jan2022!F430</f>
        <v>Actinopteri</v>
      </c>
      <c r="P430" s="79" t="str">
        <f>Species_List_Final_19Jan2022!G430</f>
        <v>Osmeriformes</v>
      </c>
      <c r="Q430" s="79" t="str">
        <f>Species_List_Final_19Jan2022!H430</f>
        <v>Platytroctidae</v>
      </c>
      <c r="R430" s="79" t="str">
        <f>Species_List_Final_19Jan2022!I430</f>
        <v>Sagamichthys</v>
      </c>
      <c r="S430" s="79" t="str">
        <f>Species_List_Final_19Jan2022!J430</f>
        <v>Species</v>
      </c>
      <c r="T430" s="79" t="str">
        <f>Species_List_Final_19Jan2022!K430</f>
        <v>Schnakenbeck's searsid</v>
      </c>
    </row>
    <row r="431" spans="1:20" x14ac:dyDescent="0.25">
      <c r="A431" s="77" t="s">
        <v>3270</v>
      </c>
      <c r="B431" s="77" t="s">
        <v>2810</v>
      </c>
      <c r="C431" s="77">
        <v>2</v>
      </c>
      <c r="D431" s="77">
        <v>0.35</v>
      </c>
      <c r="E431" s="78" t="e">
        <f>VLOOKUP(B431,MSS_Species_List2021_updating!$B$2:$B$556,1,FALSE)</f>
        <v>#N/A</v>
      </c>
      <c r="G431" s="86" t="str">
        <f t="shared" si="18"/>
        <v>Salmo</v>
      </c>
      <c r="H431" s="86" t="str">
        <f t="shared" si="19"/>
        <v>Salmo</v>
      </c>
      <c r="I431" s="86" t="e">
        <f t="shared" si="20"/>
        <v>#N/A</v>
      </c>
      <c r="J431" s="79">
        <f>Species_List_Final_19Jan2022!A431</f>
        <v>126141</v>
      </c>
      <c r="K431" s="79" t="str">
        <f>Species_List_Final_19Jan2022!B431</f>
        <v>Salmo</v>
      </c>
      <c r="L431" s="79" t="str">
        <f>Species_List_Final_19Jan2022!C431</f>
        <v>Linnaeus, 1758</v>
      </c>
      <c r="M431" s="79" t="str">
        <f>Species_List_Final_19Jan2022!D431</f>
        <v>Animalia</v>
      </c>
      <c r="N431" s="79" t="str">
        <f>Species_List_Final_19Jan2022!E431</f>
        <v>Chordata</v>
      </c>
      <c r="O431" s="79" t="str">
        <f>Species_List_Final_19Jan2022!F431</f>
        <v>Actinopteri</v>
      </c>
      <c r="P431" s="79" t="str">
        <f>Species_List_Final_19Jan2022!G431</f>
        <v>Salmoniformes</v>
      </c>
      <c r="Q431" s="79" t="str">
        <f>Species_List_Final_19Jan2022!H431</f>
        <v>Salmonidae</v>
      </c>
      <c r="R431" s="79" t="str">
        <f>Species_List_Final_19Jan2022!I431</f>
        <v>Salmo</v>
      </c>
      <c r="S431" s="79" t="str">
        <f>Species_List_Final_19Jan2022!J431</f>
        <v>Genus</v>
      </c>
      <c r="T431" s="79" t="str">
        <f>Species_List_Final_19Jan2022!K431</f>
        <v>NA</v>
      </c>
    </row>
    <row r="432" spans="1:20" x14ac:dyDescent="0.25">
      <c r="A432" s="77" t="s">
        <v>3270</v>
      </c>
      <c r="B432" s="77" t="s">
        <v>2809</v>
      </c>
      <c r="C432" s="77">
        <v>2.1</v>
      </c>
      <c r="D432" s="77">
        <v>0.35</v>
      </c>
      <c r="E432" s="78" t="e">
        <f>VLOOKUP(B432,MSS_Species_List2021_updating!$B$2:$B$556,1,FALSE)</f>
        <v>#N/A</v>
      </c>
      <c r="G432" s="86" t="str">
        <f t="shared" si="18"/>
        <v>Salmo salar</v>
      </c>
      <c r="H432" s="86" t="str">
        <f t="shared" si="19"/>
        <v>Salmo</v>
      </c>
      <c r="I432" s="86" t="str">
        <f t="shared" si="20"/>
        <v>Salmo salar</v>
      </c>
      <c r="J432" s="79">
        <f>Species_List_Final_19Jan2022!A432</f>
        <v>127186</v>
      </c>
      <c r="K432" s="79" t="str">
        <f>Species_List_Final_19Jan2022!B432</f>
        <v>Salmo salar</v>
      </c>
      <c r="L432" s="79" t="str">
        <f>Species_List_Final_19Jan2022!C432</f>
        <v>Linnaeus, 1758</v>
      </c>
      <c r="M432" s="79" t="str">
        <f>Species_List_Final_19Jan2022!D432</f>
        <v>Animalia</v>
      </c>
      <c r="N432" s="79" t="str">
        <f>Species_List_Final_19Jan2022!E432</f>
        <v>Chordata</v>
      </c>
      <c r="O432" s="79" t="str">
        <f>Species_List_Final_19Jan2022!F432</f>
        <v>Actinopteri</v>
      </c>
      <c r="P432" s="79" t="str">
        <f>Species_List_Final_19Jan2022!G432</f>
        <v>Salmoniformes</v>
      </c>
      <c r="Q432" s="79" t="str">
        <f>Species_List_Final_19Jan2022!H432</f>
        <v>Salmonidae</v>
      </c>
      <c r="R432" s="79" t="str">
        <f>Species_List_Final_19Jan2022!I432</f>
        <v>Salmo</v>
      </c>
      <c r="S432" s="79" t="str">
        <f>Species_List_Final_19Jan2022!J432</f>
        <v>Species</v>
      </c>
      <c r="T432" s="79" t="str">
        <f>Species_List_Final_19Jan2022!K432</f>
        <v>Salmon</v>
      </c>
    </row>
    <row r="433" spans="1:20" x14ac:dyDescent="0.25">
      <c r="A433" s="77" t="s">
        <v>693</v>
      </c>
      <c r="B433" s="77" t="s">
        <v>691</v>
      </c>
      <c r="C433" s="77">
        <v>3.88</v>
      </c>
      <c r="D433" s="77">
        <v>0.09</v>
      </c>
      <c r="E433" s="78" t="str">
        <f>VLOOKUP(B433,MSS_Species_List2021_updating!$B$2:$B$556,1,FALSE)</f>
        <v>Glyptocephalus cynoglossus</v>
      </c>
      <c r="G433" s="86" t="str">
        <f t="shared" si="18"/>
        <v>Salmo</v>
      </c>
      <c r="H433" s="86" t="str">
        <f t="shared" si="19"/>
        <v>Salmo</v>
      </c>
      <c r="I433" s="86" t="e">
        <f t="shared" si="20"/>
        <v>#N/A</v>
      </c>
      <c r="J433" s="79">
        <f>Species_List_Final_19Jan2022!A433</f>
        <v>223866</v>
      </c>
      <c r="K433" s="79" t="str">
        <f>Species_List_Final_19Jan2022!B433</f>
        <v>Salmo trutta trutta</v>
      </c>
      <c r="L433" s="79" t="str">
        <f>Species_List_Final_19Jan2022!C433</f>
        <v>Linnaeus, 1758</v>
      </c>
      <c r="M433" s="79" t="str">
        <f>Species_List_Final_19Jan2022!D433</f>
        <v>Animalia</v>
      </c>
      <c r="N433" s="79" t="str">
        <f>Species_List_Final_19Jan2022!E433</f>
        <v>Chordata</v>
      </c>
      <c r="O433" s="79" t="str">
        <f>Species_List_Final_19Jan2022!F433</f>
        <v>Actinopteri</v>
      </c>
      <c r="P433" s="79" t="str">
        <f>Species_List_Final_19Jan2022!G433</f>
        <v>Salmoniformes</v>
      </c>
      <c r="Q433" s="79" t="str">
        <f>Species_List_Final_19Jan2022!H433</f>
        <v>Salmonidae</v>
      </c>
      <c r="R433" s="79" t="str">
        <f>Species_List_Final_19Jan2022!I433</f>
        <v>Salmo</v>
      </c>
      <c r="S433" s="79" t="str">
        <f>Species_List_Final_19Jan2022!J433</f>
        <v>Subspecies</v>
      </c>
      <c r="T433" s="79" t="str">
        <f>Species_List_Final_19Jan2022!K433</f>
        <v>Sea trout</v>
      </c>
    </row>
    <row r="434" spans="1:20" x14ac:dyDescent="0.25">
      <c r="A434" s="77" t="s">
        <v>3271</v>
      </c>
      <c r="B434" s="77" t="s">
        <v>2808</v>
      </c>
      <c r="C434" s="77">
        <v>2.1</v>
      </c>
      <c r="D434" s="77">
        <v>0.35</v>
      </c>
      <c r="E434" s="78" t="e">
        <f>VLOOKUP(B434,MSS_Species_List2021_updating!$B$2:$B$556,1,FALSE)</f>
        <v>#N/A</v>
      </c>
      <c r="G434" s="86" t="str">
        <f t="shared" si="18"/>
        <v>Sander lucioperca</v>
      </c>
      <c r="H434" s="86" t="str">
        <f t="shared" si="19"/>
        <v>Sander</v>
      </c>
      <c r="I434" s="86" t="str">
        <f t="shared" si="20"/>
        <v>Sander lucioperca</v>
      </c>
      <c r="J434" s="79">
        <f>Species_List_Final_19Jan2022!A434</f>
        <v>151308</v>
      </c>
      <c r="K434" s="79" t="str">
        <f>Species_List_Final_19Jan2022!B434</f>
        <v>Sander lucioperca</v>
      </c>
      <c r="L434" s="79" t="str">
        <f>Species_List_Final_19Jan2022!C434</f>
        <v>(Linnaeus, 1758)</v>
      </c>
      <c r="M434" s="79" t="str">
        <f>Species_List_Final_19Jan2022!D434</f>
        <v>Animalia</v>
      </c>
      <c r="N434" s="79" t="str">
        <f>Species_List_Final_19Jan2022!E434</f>
        <v>Chordata</v>
      </c>
      <c r="O434" s="79" t="str">
        <f>Species_List_Final_19Jan2022!F434</f>
        <v>Actinopteri</v>
      </c>
      <c r="P434" s="79" t="str">
        <f>Species_List_Final_19Jan2022!G434</f>
        <v>Perciformes</v>
      </c>
      <c r="Q434" s="79" t="str">
        <f>Species_List_Final_19Jan2022!H434</f>
        <v>Percidae</v>
      </c>
      <c r="R434" s="79" t="str">
        <f>Species_List_Final_19Jan2022!I434</f>
        <v>Sander</v>
      </c>
      <c r="S434" s="79" t="str">
        <f>Species_List_Final_19Jan2022!J434</f>
        <v>Species</v>
      </c>
      <c r="T434" s="79" t="str">
        <f>Species_List_Final_19Jan2022!K434</f>
        <v>Pike perch</v>
      </c>
    </row>
    <row r="435" spans="1:20" x14ac:dyDescent="0.25">
      <c r="A435" s="77" t="s">
        <v>3272</v>
      </c>
      <c r="B435" s="77" t="s">
        <v>2807</v>
      </c>
      <c r="C435" s="77">
        <v>2.1</v>
      </c>
      <c r="D435" s="77">
        <v>0.35</v>
      </c>
      <c r="E435" s="78" t="e">
        <f>VLOOKUP(B435,MSS_Species_List2021_updating!$B$2:$B$556,1,FALSE)</f>
        <v>#N/A</v>
      </c>
      <c r="G435" s="86" t="str">
        <f t="shared" si="18"/>
        <v>Sarda sarda</v>
      </c>
      <c r="H435" s="86" t="str">
        <f t="shared" si="19"/>
        <v>Sarda</v>
      </c>
      <c r="I435" s="86" t="str">
        <f t="shared" si="20"/>
        <v>Sarda sarda</v>
      </c>
      <c r="J435" s="79">
        <f>Species_List_Final_19Jan2022!A435</f>
        <v>127021</v>
      </c>
      <c r="K435" s="79" t="str">
        <f>Species_List_Final_19Jan2022!B435</f>
        <v>Sarda sarda</v>
      </c>
      <c r="L435" s="79" t="str">
        <f>Species_List_Final_19Jan2022!C435</f>
        <v>(Bloch, 1793)</v>
      </c>
      <c r="M435" s="79" t="str">
        <f>Species_List_Final_19Jan2022!D435</f>
        <v>Animalia</v>
      </c>
      <c r="N435" s="79" t="str">
        <f>Species_List_Final_19Jan2022!E435</f>
        <v>Chordata</v>
      </c>
      <c r="O435" s="79" t="str">
        <f>Species_List_Final_19Jan2022!F435</f>
        <v>Actinopteri</v>
      </c>
      <c r="P435" s="79" t="str">
        <f>Species_List_Final_19Jan2022!G435</f>
        <v>Perciformes</v>
      </c>
      <c r="Q435" s="79" t="str">
        <f>Species_List_Final_19Jan2022!H435</f>
        <v>Scombridae</v>
      </c>
      <c r="R435" s="79" t="str">
        <f>Species_List_Final_19Jan2022!I435</f>
        <v>Sarda</v>
      </c>
      <c r="S435" s="79" t="str">
        <f>Species_List_Final_19Jan2022!J435</f>
        <v>Species</v>
      </c>
      <c r="T435" s="79" t="str">
        <f>Species_List_Final_19Jan2022!K435</f>
        <v>Atlantic bonito</v>
      </c>
    </row>
    <row r="436" spans="1:20" x14ac:dyDescent="0.25">
      <c r="A436" s="77" t="s">
        <v>120</v>
      </c>
      <c r="B436" s="77" t="s">
        <v>120</v>
      </c>
      <c r="C436" s="77">
        <v>3.1</v>
      </c>
      <c r="D436" s="77">
        <v>0.35</v>
      </c>
      <c r="E436" s="78" t="str">
        <f>VLOOKUP(B436,MSS_Species_List2021_updating!$B$2:$B$556,1,FALSE)</f>
        <v>Gobiidae</v>
      </c>
      <c r="G436" s="86" t="str">
        <f t="shared" si="18"/>
        <v>Sardina pilchardus</v>
      </c>
      <c r="H436" s="86" t="str">
        <f t="shared" si="19"/>
        <v>Sardina</v>
      </c>
      <c r="I436" s="86" t="str">
        <f t="shared" si="20"/>
        <v>Sardina pilchardus</v>
      </c>
      <c r="J436" s="79">
        <f>Species_List_Final_19Jan2022!A436</f>
        <v>126421</v>
      </c>
      <c r="K436" s="79" t="str">
        <f>Species_List_Final_19Jan2022!B436</f>
        <v>Sardina pilchardus</v>
      </c>
      <c r="L436" s="79" t="str">
        <f>Species_List_Final_19Jan2022!C436</f>
        <v>(Walbaum, 1792)</v>
      </c>
      <c r="M436" s="79" t="str">
        <f>Species_List_Final_19Jan2022!D436</f>
        <v>Animalia</v>
      </c>
      <c r="N436" s="79" t="str">
        <f>Species_List_Final_19Jan2022!E436</f>
        <v>Chordata</v>
      </c>
      <c r="O436" s="79" t="str">
        <f>Species_List_Final_19Jan2022!F436</f>
        <v>Actinopteri</v>
      </c>
      <c r="P436" s="79" t="str">
        <f>Species_List_Final_19Jan2022!G436</f>
        <v>Clupeiformes</v>
      </c>
      <c r="Q436" s="79" t="str">
        <f>Species_List_Final_19Jan2022!H436</f>
        <v>Clupeidae</v>
      </c>
      <c r="R436" s="79" t="str">
        <f>Species_List_Final_19Jan2022!I436</f>
        <v>Sardina</v>
      </c>
      <c r="S436" s="79" t="str">
        <f>Species_List_Final_19Jan2022!J436</f>
        <v>Species</v>
      </c>
      <c r="T436" s="79" t="str">
        <f>Species_List_Final_19Jan2022!K436</f>
        <v>Pilchard</v>
      </c>
    </row>
    <row r="437" spans="1:20" x14ac:dyDescent="0.25">
      <c r="A437" s="77" t="s">
        <v>699</v>
      </c>
      <c r="B437" s="77" t="s">
        <v>699</v>
      </c>
      <c r="C437" s="77">
        <v>3.1</v>
      </c>
      <c r="D437" s="77">
        <v>0.35</v>
      </c>
      <c r="E437" s="78" t="str">
        <f>VLOOKUP(B437,MSS_Species_List2021_updating!$B$2:$B$556,1,FALSE)</f>
        <v>Gobioidei</v>
      </c>
      <c r="G437" s="86" t="str">
        <f t="shared" si="18"/>
        <v>Sardinella</v>
      </c>
      <c r="H437" s="86" t="str">
        <f t="shared" si="19"/>
        <v>Sardinella</v>
      </c>
      <c r="I437" s="86" t="e">
        <f t="shared" si="20"/>
        <v>#N/A</v>
      </c>
      <c r="J437" s="79">
        <f>Species_List_Final_19Jan2022!A437</f>
        <v>126422</v>
      </c>
      <c r="K437" s="79" t="str">
        <f>Species_List_Final_19Jan2022!B437</f>
        <v>Sardinella aurita</v>
      </c>
      <c r="L437" s="79" t="str">
        <f>Species_List_Final_19Jan2022!C437</f>
        <v>Valenciennes, 1847</v>
      </c>
      <c r="M437" s="79" t="str">
        <f>Species_List_Final_19Jan2022!D437</f>
        <v>Animalia</v>
      </c>
      <c r="N437" s="79" t="str">
        <f>Species_List_Final_19Jan2022!E437</f>
        <v>Chordata</v>
      </c>
      <c r="O437" s="79" t="str">
        <f>Species_List_Final_19Jan2022!F437</f>
        <v>Actinopteri</v>
      </c>
      <c r="P437" s="79" t="str">
        <f>Species_List_Final_19Jan2022!G437</f>
        <v>Clupeiformes</v>
      </c>
      <c r="Q437" s="79" t="str">
        <f>Species_List_Final_19Jan2022!H437</f>
        <v>Clupeidae</v>
      </c>
      <c r="R437" s="79" t="str">
        <f>Species_List_Final_19Jan2022!I437</f>
        <v>Sardinella</v>
      </c>
      <c r="S437" s="79" t="str">
        <f>Species_List_Final_19Jan2022!J437</f>
        <v>Species</v>
      </c>
      <c r="T437" s="79" t="str">
        <f>Species_List_Final_19Jan2022!K437</f>
        <v>Round sardinella</v>
      </c>
    </row>
    <row r="438" spans="1:20" x14ac:dyDescent="0.25">
      <c r="A438" s="77" t="s">
        <v>3273</v>
      </c>
      <c r="B438" s="77" t="s">
        <v>2806</v>
      </c>
      <c r="C438" s="77">
        <v>3.1</v>
      </c>
      <c r="D438" s="77">
        <v>0.35</v>
      </c>
      <c r="E438" s="78" t="e">
        <f>VLOOKUP(B438,MSS_Species_List2021_updating!$B$2:$B$556,1,FALSE)</f>
        <v>#N/A</v>
      </c>
      <c r="G438" s="86" t="str">
        <f t="shared" si="18"/>
        <v>Sarpa salpa</v>
      </c>
      <c r="H438" s="86" t="str">
        <f t="shared" si="19"/>
        <v>Sarpa</v>
      </c>
      <c r="I438" s="86" t="str">
        <f t="shared" si="20"/>
        <v>Sarpa salpa</v>
      </c>
      <c r="J438" s="79">
        <f>Species_List_Final_19Jan2022!A438</f>
        <v>127064</v>
      </c>
      <c r="K438" s="79" t="str">
        <f>Species_List_Final_19Jan2022!B438</f>
        <v>Sarpa salpa</v>
      </c>
      <c r="L438" s="79" t="str">
        <f>Species_List_Final_19Jan2022!C438</f>
        <v>(Linnaeus, 1758)</v>
      </c>
      <c r="M438" s="79" t="str">
        <f>Species_List_Final_19Jan2022!D438</f>
        <v>Animalia</v>
      </c>
      <c r="N438" s="79" t="str">
        <f>Species_List_Final_19Jan2022!E438</f>
        <v>Chordata</v>
      </c>
      <c r="O438" s="79" t="str">
        <f>Species_List_Final_19Jan2022!F438</f>
        <v>Actinopteri</v>
      </c>
      <c r="P438" s="79" t="str">
        <f>Species_List_Final_19Jan2022!G438</f>
        <v>Perciformes</v>
      </c>
      <c r="Q438" s="79" t="str">
        <f>Species_List_Final_19Jan2022!H438</f>
        <v>Sparidae</v>
      </c>
      <c r="R438" s="79" t="str">
        <f>Species_List_Final_19Jan2022!I438</f>
        <v>Sarpa</v>
      </c>
      <c r="S438" s="79" t="str">
        <f>Species_List_Final_19Jan2022!J438</f>
        <v>Species</v>
      </c>
      <c r="T438" s="79" t="str">
        <f>Species_List_Final_19Jan2022!K438</f>
        <v>Salema</v>
      </c>
    </row>
    <row r="439" spans="1:20" x14ac:dyDescent="0.25">
      <c r="A439" s="77" t="s">
        <v>701</v>
      </c>
      <c r="B439" s="77" t="s">
        <v>708</v>
      </c>
      <c r="C439" s="77">
        <v>3.2</v>
      </c>
      <c r="D439" s="77">
        <v>0.4</v>
      </c>
      <c r="E439" s="78" t="str">
        <f>VLOOKUP(B439,MSS_Species_List2021_updating!$B$2:$B$556,1,FALSE)</f>
        <v>Gobius niger</v>
      </c>
      <c r="G439" s="86" t="str">
        <f t="shared" si="18"/>
        <v>Schedophilus</v>
      </c>
      <c r="H439" s="86" t="str">
        <f t="shared" si="19"/>
        <v>Schedophilus</v>
      </c>
      <c r="I439" s="86" t="e">
        <f t="shared" si="20"/>
        <v>#N/A</v>
      </c>
      <c r="J439" s="79">
        <f>Species_List_Final_19Jan2022!A439</f>
        <v>126833</v>
      </c>
      <c r="K439" s="79" t="str">
        <f>Species_List_Final_19Jan2022!B439</f>
        <v>Schedophilus medusophagus</v>
      </c>
      <c r="L439" s="79" t="str">
        <f>Species_List_Final_19Jan2022!C439</f>
        <v>(Cocco, 1839)</v>
      </c>
      <c r="M439" s="79" t="str">
        <f>Species_List_Final_19Jan2022!D439</f>
        <v>Animalia</v>
      </c>
      <c r="N439" s="79" t="str">
        <f>Species_List_Final_19Jan2022!E439</f>
        <v>Chordata</v>
      </c>
      <c r="O439" s="79" t="str">
        <f>Species_List_Final_19Jan2022!F439</f>
        <v>Actinopteri</v>
      </c>
      <c r="P439" s="79" t="str">
        <f>Species_List_Final_19Jan2022!G439</f>
        <v>Perciformes</v>
      </c>
      <c r="Q439" s="79" t="str">
        <f>Species_List_Final_19Jan2022!H439</f>
        <v>Centrolophidae</v>
      </c>
      <c r="R439" s="79" t="str">
        <f>Species_List_Final_19Jan2022!I439</f>
        <v>Schedophilus</v>
      </c>
      <c r="S439" s="79" t="str">
        <f>Species_List_Final_19Jan2022!J439</f>
        <v>Species</v>
      </c>
      <c r="T439" s="79" t="str">
        <f>Species_List_Final_19Jan2022!K439</f>
        <v>Cornish blackfish</v>
      </c>
    </row>
    <row r="440" spans="1:20" x14ac:dyDescent="0.25">
      <c r="A440" s="77" t="s">
        <v>701</v>
      </c>
      <c r="B440" s="77" t="s">
        <v>2805</v>
      </c>
      <c r="C440" s="77">
        <v>3.2</v>
      </c>
      <c r="D440" s="77">
        <v>0.45</v>
      </c>
      <c r="E440" s="78" t="e">
        <f>VLOOKUP(B440,MSS_Species_List2021_updating!$B$2:$B$556,1,FALSE)</f>
        <v>#N/A</v>
      </c>
      <c r="G440" s="86" t="str">
        <f t="shared" si="18"/>
        <v>Schedophilus ovalis</v>
      </c>
      <c r="H440" s="86" t="str">
        <f t="shared" si="19"/>
        <v>Schedophilus</v>
      </c>
      <c r="I440" s="86" t="str">
        <f t="shared" si="20"/>
        <v>Schedophilus ovalis</v>
      </c>
      <c r="J440" s="79">
        <f>Species_List_Final_19Jan2022!A440</f>
        <v>126834</v>
      </c>
      <c r="K440" s="79" t="str">
        <f>Species_List_Final_19Jan2022!B440</f>
        <v>Schedophilus ovalis</v>
      </c>
      <c r="L440" s="79" t="str">
        <f>Species_List_Final_19Jan2022!C440</f>
        <v>(Cuvier, 1833)</v>
      </c>
      <c r="M440" s="79" t="str">
        <f>Species_List_Final_19Jan2022!D440</f>
        <v>Animalia</v>
      </c>
      <c r="N440" s="79" t="str">
        <f>Species_List_Final_19Jan2022!E440</f>
        <v>Chordata</v>
      </c>
      <c r="O440" s="79" t="str">
        <f>Species_List_Final_19Jan2022!F440</f>
        <v>Actinopteri</v>
      </c>
      <c r="P440" s="79" t="str">
        <f>Species_List_Final_19Jan2022!G440</f>
        <v>Perciformes</v>
      </c>
      <c r="Q440" s="79" t="str">
        <f>Species_List_Final_19Jan2022!H440</f>
        <v>Centrolophidae</v>
      </c>
      <c r="R440" s="79" t="str">
        <f>Species_List_Final_19Jan2022!I440</f>
        <v>Schedophilus</v>
      </c>
      <c r="S440" s="79" t="str">
        <f>Species_List_Final_19Jan2022!J440</f>
        <v>Species</v>
      </c>
      <c r="T440" s="79" t="str">
        <f>Species_List_Final_19Jan2022!K440</f>
        <v>Imperial blackfish</v>
      </c>
    </row>
    <row r="441" spans="1:20" x14ac:dyDescent="0.25">
      <c r="A441" s="77" t="s">
        <v>714</v>
      </c>
      <c r="B441" s="77" t="s">
        <v>712</v>
      </c>
      <c r="C441" s="77">
        <v>3.2</v>
      </c>
      <c r="D441" s="77">
        <v>0.34</v>
      </c>
      <c r="E441" s="78" t="str">
        <f>VLOOKUP(B441,MSS_Species_List2021_updating!$B$2:$B$556,1,FALSE)</f>
        <v>Gobiusculus flavescens</v>
      </c>
      <c r="G441" s="86" t="str">
        <f t="shared" si="18"/>
        <v>Scomber colias</v>
      </c>
      <c r="H441" s="86" t="str">
        <f t="shared" si="19"/>
        <v>Scomber</v>
      </c>
      <c r="I441" s="86" t="str">
        <f t="shared" si="20"/>
        <v>Scomber colias</v>
      </c>
      <c r="J441" s="79">
        <f>Species_List_Final_19Jan2022!A441</f>
        <v>151174</v>
      </c>
      <c r="K441" s="79" t="str">
        <f>Species_List_Final_19Jan2022!B441</f>
        <v>Scomber colias</v>
      </c>
      <c r="L441" s="79" t="str">
        <f>Species_List_Final_19Jan2022!C441</f>
        <v>Gmelin, 1789</v>
      </c>
      <c r="M441" s="79" t="str">
        <f>Species_List_Final_19Jan2022!D441</f>
        <v>Animalia</v>
      </c>
      <c r="N441" s="79" t="str">
        <f>Species_List_Final_19Jan2022!E441</f>
        <v>Chordata</v>
      </c>
      <c r="O441" s="79" t="str">
        <f>Species_List_Final_19Jan2022!F441</f>
        <v>Actinopteri</v>
      </c>
      <c r="P441" s="79" t="str">
        <f>Species_List_Final_19Jan2022!G441</f>
        <v>Perciformes</v>
      </c>
      <c r="Q441" s="79" t="str">
        <f>Species_List_Final_19Jan2022!H441</f>
        <v>Scombridae</v>
      </c>
      <c r="R441" s="79" t="str">
        <f>Species_List_Final_19Jan2022!I441</f>
        <v>Scomber</v>
      </c>
      <c r="S441" s="79" t="str">
        <f>Species_List_Final_19Jan2022!J441</f>
        <v>Species</v>
      </c>
      <c r="T441" s="79" t="str">
        <f>Species_List_Final_19Jan2022!K441</f>
        <v>Atlantic chub mackerel</v>
      </c>
    </row>
    <row r="442" spans="1:20" x14ac:dyDescent="0.25">
      <c r="A442" s="77" t="s">
        <v>3274</v>
      </c>
      <c r="B442" s="77" t="s">
        <v>2804</v>
      </c>
      <c r="C442" s="77">
        <v>2.9</v>
      </c>
      <c r="D442" s="77">
        <v>0.35</v>
      </c>
      <c r="E442" s="78" t="e">
        <f>VLOOKUP(B442,MSS_Species_List2021_updating!$B$2:$B$556,1,FALSE)</f>
        <v>#N/A</v>
      </c>
      <c r="G442" s="86" t="str">
        <f t="shared" si="18"/>
        <v>Scomber scombrus</v>
      </c>
      <c r="H442" s="86" t="str">
        <f t="shared" si="19"/>
        <v>Scomber</v>
      </c>
      <c r="I442" s="86" t="str">
        <f t="shared" si="20"/>
        <v>Scomber scombrus</v>
      </c>
      <c r="J442" s="79">
        <f>Species_List_Final_19Jan2022!A442</f>
        <v>127023</v>
      </c>
      <c r="K442" s="79" t="str">
        <f>Species_List_Final_19Jan2022!B442</f>
        <v>Scomber scombrus</v>
      </c>
      <c r="L442" s="79" t="str">
        <f>Species_List_Final_19Jan2022!C442</f>
        <v>Linnaeus, 1758</v>
      </c>
      <c r="M442" s="79" t="str">
        <f>Species_List_Final_19Jan2022!D442</f>
        <v>Animalia</v>
      </c>
      <c r="N442" s="79" t="str">
        <f>Species_List_Final_19Jan2022!E442</f>
        <v>Chordata</v>
      </c>
      <c r="O442" s="79" t="str">
        <f>Species_List_Final_19Jan2022!F442</f>
        <v>Actinopteri</v>
      </c>
      <c r="P442" s="79" t="str">
        <f>Species_List_Final_19Jan2022!G442</f>
        <v>Perciformes</v>
      </c>
      <c r="Q442" s="79" t="str">
        <f>Species_List_Final_19Jan2022!H442</f>
        <v>Scombridae</v>
      </c>
      <c r="R442" s="79" t="str">
        <f>Species_List_Final_19Jan2022!I442</f>
        <v>Scomber</v>
      </c>
      <c r="S442" s="79" t="str">
        <f>Species_List_Final_19Jan2022!J442</f>
        <v>Species</v>
      </c>
      <c r="T442" s="79" t="str">
        <f>Species_List_Final_19Jan2022!K442</f>
        <v>Mackerel</v>
      </c>
    </row>
    <row r="443" spans="1:20" x14ac:dyDescent="0.25">
      <c r="A443" s="77" t="s">
        <v>3275</v>
      </c>
      <c r="B443" s="77" t="s">
        <v>2803</v>
      </c>
      <c r="C443" s="77">
        <v>2</v>
      </c>
      <c r="D443" s="77">
        <v>0.35</v>
      </c>
      <c r="E443" s="78" t="e">
        <f>VLOOKUP(B443,MSS_Species_List2021_updating!$B$2:$B$556,1,FALSE)</f>
        <v>#N/A</v>
      </c>
      <c r="G443" s="86" t="str">
        <f t="shared" si="18"/>
        <v>Scomberesox saurus saurus</v>
      </c>
      <c r="H443" s="86" t="str">
        <f t="shared" si="19"/>
        <v>Scomberesox</v>
      </c>
      <c r="I443" s="86" t="str">
        <f t="shared" si="20"/>
        <v>Scomberesox saurus saurus</v>
      </c>
      <c r="J443" s="79">
        <f>Species_List_Final_19Jan2022!A443</f>
        <v>236461</v>
      </c>
      <c r="K443" s="79" t="str">
        <f>Species_List_Final_19Jan2022!B443</f>
        <v>Scomberesox saurus saurus</v>
      </c>
      <c r="L443" s="79" t="str">
        <f>Species_List_Final_19Jan2022!C443</f>
        <v>(Walbaum, 1792)</v>
      </c>
      <c r="M443" s="79" t="str">
        <f>Species_List_Final_19Jan2022!D443</f>
        <v>Animalia</v>
      </c>
      <c r="N443" s="79" t="str">
        <f>Species_List_Final_19Jan2022!E443</f>
        <v>Chordata</v>
      </c>
      <c r="O443" s="79" t="str">
        <f>Species_List_Final_19Jan2022!F443</f>
        <v>Actinopteri</v>
      </c>
      <c r="P443" s="79" t="str">
        <f>Species_List_Final_19Jan2022!G443</f>
        <v>Beloniformes</v>
      </c>
      <c r="Q443" s="79" t="str">
        <f>Species_List_Final_19Jan2022!H443</f>
        <v>Scomberesocidae</v>
      </c>
      <c r="R443" s="79" t="str">
        <f>Species_List_Final_19Jan2022!I443</f>
        <v>Scomberesox</v>
      </c>
      <c r="S443" s="79" t="str">
        <f>Species_List_Final_19Jan2022!J443</f>
        <v>Species</v>
      </c>
      <c r="T443" s="79" t="str">
        <f>Species_List_Final_19Jan2022!K443</f>
        <v>Atlantic saury</v>
      </c>
    </row>
    <row r="444" spans="1:20" x14ac:dyDescent="0.25">
      <c r="A444" s="77" t="s">
        <v>3276</v>
      </c>
      <c r="B444" s="77" t="s">
        <v>2802</v>
      </c>
      <c r="C444" s="77">
        <v>2</v>
      </c>
      <c r="D444" s="77">
        <v>0.35</v>
      </c>
      <c r="E444" s="78" t="e">
        <f>VLOOKUP(B444,MSS_Species_List2021_updating!$B$2:$B$556,1,FALSE)</f>
        <v>#N/A</v>
      </c>
      <c r="G444" s="86" t="str">
        <f t="shared" si="18"/>
        <v>Scophthalmus maximus</v>
      </c>
      <c r="H444" s="86" t="str">
        <f t="shared" si="19"/>
        <v>Scophthalmus</v>
      </c>
      <c r="I444" s="86" t="str">
        <f t="shared" si="20"/>
        <v>Scophthalmus maximus</v>
      </c>
      <c r="J444" s="79">
        <f>Species_List_Final_19Jan2022!A444</f>
        <v>127149</v>
      </c>
      <c r="K444" s="79" t="str">
        <f>Species_List_Final_19Jan2022!B444</f>
        <v>Scophthalmus maximus</v>
      </c>
      <c r="L444" s="79" t="str">
        <f>Species_List_Final_19Jan2022!C444</f>
        <v>(Linnaeus, 1758)</v>
      </c>
      <c r="M444" s="79" t="str">
        <f>Species_List_Final_19Jan2022!D444</f>
        <v>Animalia</v>
      </c>
      <c r="N444" s="79" t="str">
        <f>Species_List_Final_19Jan2022!E444</f>
        <v>Chordata</v>
      </c>
      <c r="O444" s="79" t="str">
        <f>Species_List_Final_19Jan2022!F444</f>
        <v>Actinopteri</v>
      </c>
      <c r="P444" s="79" t="str">
        <f>Species_List_Final_19Jan2022!G444</f>
        <v>Pleuronectiformes</v>
      </c>
      <c r="Q444" s="79" t="str">
        <f>Species_List_Final_19Jan2022!H444</f>
        <v>Scophthalmidae</v>
      </c>
      <c r="R444" s="79" t="str">
        <f>Species_List_Final_19Jan2022!I444</f>
        <v>Scophthalmus</v>
      </c>
      <c r="S444" s="79" t="str">
        <f>Species_List_Final_19Jan2022!J444</f>
        <v>Species</v>
      </c>
      <c r="T444" s="79" t="str">
        <f>Species_List_Final_19Jan2022!K444</f>
        <v>Turbot</v>
      </c>
    </row>
    <row r="445" spans="1:20" x14ac:dyDescent="0.25">
      <c r="A445" s="77" t="s">
        <v>724</v>
      </c>
      <c r="B445" s="77" t="s">
        <v>726</v>
      </c>
      <c r="C445" s="77">
        <v>2.7</v>
      </c>
      <c r="D445" s="77">
        <v>0.3</v>
      </c>
      <c r="E445" s="78" t="str">
        <f>VLOOKUP(B445,MSS_Species_List2021_updating!$B$2:$B$556,1,FALSE)</f>
        <v>Gymnammodytes semisquamatus</v>
      </c>
      <c r="G445" s="86" t="str">
        <f t="shared" si="18"/>
        <v>Scophthalmus rhombus</v>
      </c>
      <c r="H445" s="86" t="str">
        <f t="shared" si="19"/>
        <v>Scophthalmus</v>
      </c>
      <c r="I445" s="86" t="str">
        <f t="shared" si="20"/>
        <v>Scophthalmus rhombus</v>
      </c>
      <c r="J445" s="79">
        <f>Species_List_Final_19Jan2022!A445</f>
        <v>127150</v>
      </c>
      <c r="K445" s="79" t="str">
        <f>Species_List_Final_19Jan2022!B445</f>
        <v>Scophthalmus rhombus</v>
      </c>
      <c r="L445" s="79" t="str">
        <f>Species_List_Final_19Jan2022!C445</f>
        <v>(Linnaeus, 1758)</v>
      </c>
      <c r="M445" s="79" t="str">
        <f>Species_List_Final_19Jan2022!D445</f>
        <v>Animalia</v>
      </c>
      <c r="N445" s="79" t="str">
        <f>Species_List_Final_19Jan2022!E445</f>
        <v>Chordata</v>
      </c>
      <c r="O445" s="79" t="str">
        <f>Species_List_Final_19Jan2022!F445</f>
        <v>Actinopteri</v>
      </c>
      <c r="P445" s="79" t="str">
        <f>Species_List_Final_19Jan2022!G445</f>
        <v>Pleuronectiformes</v>
      </c>
      <c r="Q445" s="79" t="str">
        <f>Species_List_Final_19Jan2022!H445</f>
        <v>Scophthalmidae</v>
      </c>
      <c r="R445" s="79" t="str">
        <f>Species_List_Final_19Jan2022!I445</f>
        <v>Scophthalmus</v>
      </c>
      <c r="S445" s="79" t="str">
        <f>Species_List_Final_19Jan2022!J445</f>
        <v>Species</v>
      </c>
      <c r="T445" s="79" t="str">
        <f>Species_List_Final_19Jan2022!K445</f>
        <v>Brill</v>
      </c>
    </row>
    <row r="446" spans="1:20" x14ac:dyDescent="0.25">
      <c r="A446" s="77" t="s">
        <v>3277</v>
      </c>
      <c r="B446" s="77" t="s">
        <v>2182</v>
      </c>
      <c r="C446" s="77">
        <v>4.5</v>
      </c>
      <c r="D446" s="77">
        <v>0.1</v>
      </c>
      <c r="E446" s="78" t="e">
        <f>VLOOKUP(B446,MSS_Species_List2021_updating!$B$2:$B$556,1,FALSE)</f>
        <v>#N/A</v>
      </c>
      <c r="G446" s="86" t="str">
        <f t="shared" si="18"/>
        <v>Scorpaena</v>
      </c>
      <c r="H446" s="86" t="str">
        <f t="shared" si="19"/>
        <v>Scorpaena</v>
      </c>
      <c r="I446" s="86" t="e">
        <f t="shared" si="20"/>
        <v>#N/A</v>
      </c>
      <c r="J446" s="79">
        <f>Species_List_Final_19Jan2022!A446</f>
        <v>126171</v>
      </c>
      <c r="K446" s="79" t="str">
        <f>Species_List_Final_19Jan2022!B446</f>
        <v>Scorpaena</v>
      </c>
      <c r="L446" s="79" t="str">
        <f>Species_List_Final_19Jan2022!C446</f>
        <v>Linnaeus, 1758</v>
      </c>
      <c r="M446" s="79" t="str">
        <f>Species_List_Final_19Jan2022!D446</f>
        <v>Animalia</v>
      </c>
      <c r="N446" s="79" t="str">
        <f>Species_List_Final_19Jan2022!E446</f>
        <v>Chordata</v>
      </c>
      <c r="O446" s="79" t="str">
        <f>Species_List_Final_19Jan2022!F446</f>
        <v>Actinopteri</v>
      </c>
      <c r="P446" s="79" t="str">
        <f>Species_List_Final_19Jan2022!G446</f>
        <v>Scorpaeniformes</v>
      </c>
      <c r="Q446" s="79" t="str">
        <f>Species_List_Final_19Jan2022!H446</f>
        <v>Scorpaenidae</v>
      </c>
      <c r="R446" s="79" t="str">
        <f>Species_List_Final_19Jan2022!I446</f>
        <v>Scorpaena</v>
      </c>
      <c r="S446" s="79" t="str">
        <f>Species_List_Final_19Jan2022!J446</f>
        <v>Genus</v>
      </c>
      <c r="T446" s="79" t="str">
        <f>Species_List_Final_19Jan2022!K446</f>
        <v>NA</v>
      </c>
    </row>
    <row r="447" spans="1:20" x14ac:dyDescent="0.25">
      <c r="A447" s="77" t="s">
        <v>2801</v>
      </c>
      <c r="B447" s="77" t="s">
        <v>2801</v>
      </c>
      <c r="C447" s="77">
        <v>3.63</v>
      </c>
      <c r="D447" s="77">
        <v>0.52</v>
      </c>
      <c r="E447" s="78" t="e">
        <f>VLOOKUP(B447,MSS_Species_List2021_updating!$B$2:$B$556,1,FALSE)</f>
        <v>#N/A</v>
      </c>
      <c r="G447" s="86" t="str">
        <f t="shared" si="18"/>
        <v>Scorpaena</v>
      </c>
      <c r="H447" s="86" t="str">
        <f t="shared" si="19"/>
        <v>Scorpaena</v>
      </c>
      <c r="I447" s="86" t="e">
        <f t="shared" si="20"/>
        <v>#N/A</v>
      </c>
      <c r="J447" s="79">
        <f>Species_List_Final_19Jan2022!A447</f>
        <v>127242</v>
      </c>
      <c r="K447" s="79" t="str">
        <f>Species_List_Final_19Jan2022!B447</f>
        <v>Scorpaena elongata</v>
      </c>
      <c r="L447" s="79" t="str">
        <f>Species_List_Final_19Jan2022!C447</f>
        <v>Cadenat, 1943</v>
      </c>
      <c r="M447" s="79" t="str">
        <f>Species_List_Final_19Jan2022!D447</f>
        <v>Animalia</v>
      </c>
      <c r="N447" s="79" t="str">
        <f>Species_List_Final_19Jan2022!E447</f>
        <v>Chordata</v>
      </c>
      <c r="O447" s="79" t="str">
        <f>Species_List_Final_19Jan2022!F447</f>
        <v>Actinopteri</v>
      </c>
      <c r="P447" s="79" t="str">
        <f>Species_List_Final_19Jan2022!G447</f>
        <v>Scorpaeniformes</v>
      </c>
      <c r="Q447" s="79" t="str">
        <f>Species_List_Final_19Jan2022!H447</f>
        <v>Scorpaenidae</v>
      </c>
      <c r="R447" s="79" t="str">
        <f>Species_List_Final_19Jan2022!I447</f>
        <v>Scorpaena</v>
      </c>
      <c r="S447" s="79" t="str">
        <f>Species_List_Final_19Jan2022!J447</f>
        <v>Species</v>
      </c>
      <c r="T447" s="79" t="str">
        <f>Species_List_Final_19Jan2022!K447</f>
        <v>Slender rockfish</v>
      </c>
    </row>
    <row r="448" spans="1:20" x14ac:dyDescent="0.25">
      <c r="A448" s="77" t="s">
        <v>731</v>
      </c>
      <c r="B448" s="77" t="s">
        <v>729</v>
      </c>
      <c r="C448" s="77">
        <v>3.4</v>
      </c>
      <c r="D448" s="77">
        <v>0.47</v>
      </c>
      <c r="E448" s="78" t="str">
        <f>VLOOKUP(B448,MSS_Species_List2021_updating!$B$2:$B$556,1,FALSE)</f>
        <v>Halargyreus johnsonii</v>
      </c>
      <c r="G448" s="86" t="str">
        <f t="shared" si="18"/>
        <v>Scorpaena loppei</v>
      </c>
      <c r="H448" s="86" t="str">
        <f t="shared" si="19"/>
        <v>Scorpaena</v>
      </c>
      <c r="I448" s="86" t="str">
        <f t="shared" si="20"/>
        <v>Scorpaena loppei</v>
      </c>
      <c r="J448" s="79">
        <f>Species_List_Final_19Jan2022!A448</f>
        <v>127244</v>
      </c>
      <c r="K448" s="79" t="str">
        <f>Species_List_Final_19Jan2022!B448</f>
        <v>Scorpaena loppei</v>
      </c>
      <c r="L448" s="79" t="str">
        <f>Species_List_Final_19Jan2022!C448</f>
        <v>Cadenat, 1943</v>
      </c>
      <c r="M448" s="79" t="str">
        <f>Species_List_Final_19Jan2022!D448</f>
        <v>Animalia</v>
      </c>
      <c r="N448" s="79" t="str">
        <f>Species_List_Final_19Jan2022!E448</f>
        <v>Chordata</v>
      </c>
      <c r="O448" s="79" t="str">
        <f>Species_List_Final_19Jan2022!F448</f>
        <v>Actinopteri</v>
      </c>
      <c r="P448" s="79" t="str">
        <f>Species_List_Final_19Jan2022!G448</f>
        <v>Scorpaeniformes</v>
      </c>
      <c r="Q448" s="79" t="str">
        <f>Species_List_Final_19Jan2022!H448</f>
        <v>Scorpaenidae</v>
      </c>
      <c r="R448" s="79" t="str">
        <f>Species_List_Final_19Jan2022!I448</f>
        <v>Scorpaena</v>
      </c>
      <c r="S448" s="79" t="str">
        <f>Species_List_Final_19Jan2022!J448</f>
        <v>Species</v>
      </c>
      <c r="T448" s="79" t="str">
        <f>Species_List_Final_19Jan2022!K448</f>
        <v>Cadenat's rockfish</v>
      </c>
    </row>
    <row r="449" spans="1:20" x14ac:dyDescent="0.25">
      <c r="A449" s="77" t="s">
        <v>3278</v>
      </c>
      <c r="B449" s="77" t="s">
        <v>2800</v>
      </c>
      <c r="C449" s="77">
        <v>2.29</v>
      </c>
      <c r="D449" s="77">
        <v>0.35</v>
      </c>
      <c r="E449" s="78" t="e">
        <f>VLOOKUP(B449,MSS_Species_List2021_updating!$B$2:$B$556,1,FALSE)</f>
        <v>#N/A</v>
      </c>
      <c r="G449" s="86" t="str">
        <f t="shared" si="18"/>
        <v>Scorpaena notata</v>
      </c>
      <c r="H449" s="86" t="str">
        <f t="shared" si="19"/>
        <v>Scorpaena</v>
      </c>
      <c r="I449" s="86" t="str">
        <f t="shared" si="20"/>
        <v>Scorpaena notata</v>
      </c>
      <c r="J449" s="79">
        <f>Species_List_Final_19Jan2022!A449</f>
        <v>127246</v>
      </c>
      <c r="K449" s="79" t="str">
        <f>Species_List_Final_19Jan2022!B449</f>
        <v>Scorpaena notata</v>
      </c>
      <c r="L449" s="79" t="str">
        <f>Species_List_Final_19Jan2022!C449</f>
        <v>Rafinesque, 1810</v>
      </c>
      <c r="M449" s="79" t="str">
        <f>Species_List_Final_19Jan2022!D449</f>
        <v>Animalia</v>
      </c>
      <c r="N449" s="79" t="str">
        <f>Species_List_Final_19Jan2022!E449</f>
        <v>Chordata</v>
      </c>
      <c r="O449" s="79" t="str">
        <f>Species_List_Final_19Jan2022!F449</f>
        <v>Actinopteri</v>
      </c>
      <c r="P449" s="79" t="str">
        <f>Species_List_Final_19Jan2022!G449</f>
        <v>Scorpaeniformes</v>
      </c>
      <c r="Q449" s="79" t="str">
        <f>Species_List_Final_19Jan2022!H449</f>
        <v>Scorpaenidae</v>
      </c>
      <c r="R449" s="79" t="str">
        <f>Species_List_Final_19Jan2022!I449</f>
        <v>Scorpaena</v>
      </c>
      <c r="S449" s="79" t="str">
        <f>Species_List_Final_19Jan2022!J449</f>
        <v>Species</v>
      </c>
      <c r="T449" s="79" t="str">
        <f>Species_List_Final_19Jan2022!K449</f>
        <v>Small red scorpionfish</v>
      </c>
    </row>
    <row r="450" spans="1:20" x14ac:dyDescent="0.25">
      <c r="A450" s="77" t="s">
        <v>3279</v>
      </c>
      <c r="B450" s="77" t="s">
        <v>2799</v>
      </c>
      <c r="C450" s="77">
        <v>2</v>
      </c>
      <c r="D450" s="77">
        <v>0.01</v>
      </c>
      <c r="E450" s="78" t="e">
        <f>VLOOKUP(B450,MSS_Species_List2021_updating!$B$2:$B$556,1,FALSE)</f>
        <v>#N/A</v>
      </c>
      <c r="G450" s="86" t="str">
        <f t="shared" si="18"/>
        <v>Scorpaena porcus</v>
      </c>
      <c r="H450" s="86" t="str">
        <f t="shared" si="19"/>
        <v>Scorpaena</v>
      </c>
      <c r="I450" s="86" t="str">
        <f t="shared" si="20"/>
        <v>Scorpaena porcus</v>
      </c>
      <c r="J450" s="79">
        <f>Species_List_Final_19Jan2022!A450</f>
        <v>127247</v>
      </c>
      <c r="K450" s="79" t="str">
        <f>Species_List_Final_19Jan2022!B450</f>
        <v>Scorpaena porcus</v>
      </c>
      <c r="L450" s="79" t="str">
        <f>Species_List_Final_19Jan2022!C450</f>
        <v>Linnaeus, 1758</v>
      </c>
      <c r="M450" s="79" t="str">
        <f>Species_List_Final_19Jan2022!D450</f>
        <v>Animalia</v>
      </c>
      <c r="N450" s="79" t="str">
        <f>Species_List_Final_19Jan2022!E450</f>
        <v>Chordata</v>
      </c>
      <c r="O450" s="79" t="str">
        <f>Species_List_Final_19Jan2022!F450</f>
        <v>Actinopteri</v>
      </c>
      <c r="P450" s="79" t="str">
        <f>Species_List_Final_19Jan2022!G450</f>
        <v>Scorpaeniformes</v>
      </c>
      <c r="Q450" s="79" t="str">
        <f>Species_List_Final_19Jan2022!H450</f>
        <v>Scorpaenidae</v>
      </c>
      <c r="R450" s="79" t="str">
        <f>Species_List_Final_19Jan2022!I450</f>
        <v>Scorpaena</v>
      </c>
      <c r="S450" s="79" t="str">
        <f>Species_List_Final_19Jan2022!J450</f>
        <v>Species</v>
      </c>
      <c r="T450" s="79" t="str">
        <f>Species_List_Final_19Jan2022!K450</f>
        <v>Black scorpionfish</v>
      </c>
    </row>
    <row r="451" spans="1:20" x14ac:dyDescent="0.25">
      <c r="A451" s="77" t="s">
        <v>736</v>
      </c>
      <c r="B451" s="77" t="s">
        <v>733</v>
      </c>
      <c r="C451" s="77">
        <v>4</v>
      </c>
      <c r="D451" s="77">
        <v>0.64</v>
      </c>
      <c r="E451" s="78" t="str">
        <f>VLOOKUP(B451,MSS_Species_List2021_updating!$B$2:$B$556,1,FALSE)</f>
        <v>Halobatrachus didactylus</v>
      </c>
      <c r="G451" s="86" t="str">
        <f t="shared" ref="G451:G514" si="21">IF(ISTEXT(I451),I451,H451)</f>
        <v>Scorpaena scrofa</v>
      </c>
      <c r="H451" s="86" t="str">
        <f t="shared" ref="H451:H514" si="22">VLOOKUP(R451,$A$2:$C$1135,1,FALSE)</f>
        <v>Scorpaena</v>
      </c>
      <c r="I451" s="86" t="str">
        <f t="shared" ref="I451:I514" si="23">VLOOKUP(K451,$B$2:$C$1135,1,FALSE)</f>
        <v>Scorpaena scrofa</v>
      </c>
      <c r="J451" s="79">
        <f>Species_List_Final_19Jan2022!A451</f>
        <v>127248</v>
      </c>
      <c r="K451" s="79" t="str">
        <f>Species_List_Final_19Jan2022!B451</f>
        <v>Scorpaena scrofa</v>
      </c>
      <c r="L451" s="79" t="str">
        <f>Species_List_Final_19Jan2022!C451</f>
        <v>Linnaeus, 1758</v>
      </c>
      <c r="M451" s="79" t="str">
        <f>Species_List_Final_19Jan2022!D451</f>
        <v>Animalia</v>
      </c>
      <c r="N451" s="79" t="str">
        <f>Species_List_Final_19Jan2022!E451</f>
        <v>Chordata</v>
      </c>
      <c r="O451" s="79" t="str">
        <f>Species_List_Final_19Jan2022!F451</f>
        <v>Actinopteri</v>
      </c>
      <c r="P451" s="79" t="str">
        <f>Species_List_Final_19Jan2022!G451</f>
        <v>Scorpaeniformes</v>
      </c>
      <c r="Q451" s="79" t="str">
        <f>Species_List_Final_19Jan2022!H451</f>
        <v>Scorpaenidae</v>
      </c>
      <c r="R451" s="79" t="str">
        <f>Species_List_Final_19Jan2022!I451</f>
        <v>Scorpaena</v>
      </c>
      <c r="S451" s="79" t="str">
        <f>Species_List_Final_19Jan2022!J451</f>
        <v>Species</v>
      </c>
      <c r="T451" s="79" t="str">
        <f>Species_List_Final_19Jan2022!K451</f>
        <v>Scorpionfish</v>
      </c>
    </row>
    <row r="452" spans="1:20" x14ac:dyDescent="0.25">
      <c r="A452" s="77" t="s">
        <v>3280</v>
      </c>
      <c r="B452" s="77" t="s">
        <v>2798</v>
      </c>
      <c r="C452" s="77">
        <v>2.29</v>
      </c>
      <c r="D452" s="77">
        <v>0.35</v>
      </c>
      <c r="E452" s="78" t="e">
        <f>VLOOKUP(B452,MSS_Species_List2021_updating!$B$2:$B$556,1,FALSE)</f>
        <v>#N/A</v>
      </c>
      <c r="G452" s="86" t="str">
        <f t="shared" si="21"/>
        <v>Scorpaenidae</v>
      </c>
      <c r="H452" s="86" t="e">
        <f t="shared" si="22"/>
        <v>#N/A</v>
      </c>
      <c r="I452" s="86" t="str">
        <f t="shared" si="23"/>
        <v>Scorpaenidae</v>
      </c>
      <c r="J452" s="79">
        <f>Species_List_Final_19Jan2022!A452</f>
        <v>125595</v>
      </c>
      <c r="K452" s="79" t="str">
        <f>Species_List_Final_19Jan2022!B452</f>
        <v>Scorpaenidae</v>
      </c>
      <c r="L452" s="79" t="str">
        <f>Species_List_Final_19Jan2022!C452</f>
        <v>Risso, 1827</v>
      </c>
      <c r="M452" s="79" t="str">
        <f>Species_List_Final_19Jan2022!D452</f>
        <v>Animalia</v>
      </c>
      <c r="N452" s="79" t="str">
        <f>Species_List_Final_19Jan2022!E452</f>
        <v>Chordata</v>
      </c>
      <c r="O452" s="79" t="str">
        <f>Species_List_Final_19Jan2022!F452</f>
        <v>Actinopteri</v>
      </c>
      <c r="P452" s="79" t="str">
        <f>Species_List_Final_19Jan2022!G452</f>
        <v>Scorpaeniformes</v>
      </c>
      <c r="Q452" s="79" t="str">
        <f>Species_List_Final_19Jan2022!H452</f>
        <v>Scorpaenidae</v>
      </c>
      <c r="R452" s="79">
        <f>Species_List_Final_19Jan2022!I452</f>
        <v>0</v>
      </c>
      <c r="S452" s="79" t="str">
        <f>Species_List_Final_19Jan2022!J452</f>
        <v>Family</v>
      </c>
      <c r="T452" s="79" t="str">
        <f>Species_List_Final_19Jan2022!K452</f>
        <v>NA</v>
      </c>
    </row>
    <row r="453" spans="1:20" x14ac:dyDescent="0.25">
      <c r="A453" s="77" t="s">
        <v>740</v>
      </c>
      <c r="B453" s="77" t="s">
        <v>738</v>
      </c>
      <c r="C453" s="77">
        <v>3.99</v>
      </c>
      <c r="D453" s="77">
        <v>0.05</v>
      </c>
      <c r="E453" s="78" t="str">
        <f>VLOOKUP(B453,MSS_Species_List2021_updating!$B$2:$B$556,1,FALSE)</f>
        <v>Helicolenus dactylopterus</v>
      </c>
      <c r="G453" s="86" t="str">
        <f t="shared" si="21"/>
        <v>Scyliorhinus</v>
      </c>
      <c r="H453" s="86" t="str">
        <f t="shared" si="22"/>
        <v>Scyliorhinus</v>
      </c>
      <c r="I453" s="86" t="e">
        <f t="shared" si="23"/>
        <v>#N/A</v>
      </c>
      <c r="J453" s="79">
        <f>Species_List_Final_19Jan2022!A453</f>
        <v>105729</v>
      </c>
      <c r="K453" s="79" t="str">
        <f>Species_List_Final_19Jan2022!B453</f>
        <v>Scyliorhinus</v>
      </c>
      <c r="L453" s="79" t="str">
        <f>Species_List_Final_19Jan2022!C453</f>
        <v>Blainville, 1816</v>
      </c>
      <c r="M453" s="79" t="str">
        <f>Species_List_Final_19Jan2022!D453</f>
        <v>Animalia</v>
      </c>
      <c r="N453" s="79" t="str">
        <f>Species_List_Final_19Jan2022!E453</f>
        <v>Chordata</v>
      </c>
      <c r="O453" s="79" t="str">
        <f>Species_List_Final_19Jan2022!F453</f>
        <v>Elasmobranchii</v>
      </c>
      <c r="P453" s="79" t="str">
        <f>Species_List_Final_19Jan2022!G453</f>
        <v>Carcharhiniformes</v>
      </c>
      <c r="Q453" s="79" t="str">
        <f>Species_List_Final_19Jan2022!H453</f>
        <v>Scyliorhinidae</v>
      </c>
      <c r="R453" s="79" t="str">
        <f>Species_List_Final_19Jan2022!I453</f>
        <v>Scyliorhinus</v>
      </c>
      <c r="S453" s="79" t="str">
        <f>Species_List_Final_19Jan2022!J453</f>
        <v>Genus</v>
      </c>
      <c r="T453" s="79" t="str">
        <f>Species_List_Final_19Jan2022!K453</f>
        <v>NA</v>
      </c>
    </row>
    <row r="454" spans="1:20" x14ac:dyDescent="0.25">
      <c r="A454" s="77" t="s">
        <v>745</v>
      </c>
      <c r="B454" s="77" t="s">
        <v>742</v>
      </c>
      <c r="C454" s="77">
        <v>4.2</v>
      </c>
      <c r="D454" s="77">
        <v>0.4</v>
      </c>
      <c r="E454" s="78" t="str">
        <f>VLOOKUP(B454,MSS_Species_List2021_updating!$B$2:$B$556,1,FALSE)</f>
        <v>Heptranchias perlo</v>
      </c>
      <c r="G454" s="86" t="str">
        <f t="shared" si="21"/>
        <v>Scyliorhinus canicula</v>
      </c>
      <c r="H454" s="86" t="str">
        <f t="shared" si="22"/>
        <v>Scyliorhinus</v>
      </c>
      <c r="I454" s="86" t="str">
        <f t="shared" si="23"/>
        <v>Scyliorhinus canicula</v>
      </c>
      <c r="J454" s="79">
        <f>Species_List_Final_19Jan2022!A454</f>
        <v>105814</v>
      </c>
      <c r="K454" s="79" t="str">
        <f>Species_List_Final_19Jan2022!B454</f>
        <v>Scyliorhinus canicula</v>
      </c>
      <c r="L454" s="79" t="str">
        <f>Species_List_Final_19Jan2022!C454</f>
        <v>(Linnaeus, 1758)</v>
      </c>
      <c r="M454" s="79" t="str">
        <f>Species_List_Final_19Jan2022!D454</f>
        <v>Animalia</v>
      </c>
      <c r="N454" s="79" t="str">
        <f>Species_List_Final_19Jan2022!E454</f>
        <v>Chordata</v>
      </c>
      <c r="O454" s="79" t="str">
        <f>Species_List_Final_19Jan2022!F454</f>
        <v>Elasmobranchii</v>
      </c>
      <c r="P454" s="79" t="str">
        <f>Species_List_Final_19Jan2022!G454</f>
        <v>Carcharhiniformes</v>
      </c>
      <c r="Q454" s="79" t="str">
        <f>Species_List_Final_19Jan2022!H454</f>
        <v>Scyliorhinidae</v>
      </c>
      <c r="R454" s="79" t="str">
        <f>Species_List_Final_19Jan2022!I454</f>
        <v>Scyliorhinus</v>
      </c>
      <c r="S454" s="79" t="str">
        <f>Species_List_Final_19Jan2022!J454</f>
        <v>Species</v>
      </c>
      <c r="T454" s="79" t="str">
        <f>Species_List_Final_19Jan2022!K454</f>
        <v>Lesser spotted dogfish</v>
      </c>
    </row>
    <row r="455" spans="1:20" x14ac:dyDescent="0.25">
      <c r="A455" s="77" t="s">
        <v>748</v>
      </c>
      <c r="B455" s="77" t="s">
        <v>747</v>
      </c>
      <c r="C455" s="77">
        <v>4.3</v>
      </c>
      <c r="D455" s="77">
        <v>0.5</v>
      </c>
      <c r="E455" s="78" t="str">
        <f>VLOOKUP(B455,MSS_Species_List2021_updating!$B$2:$B$556,1,FALSE)</f>
        <v>Hexanchus griseus</v>
      </c>
      <c r="G455" s="86" t="str">
        <f t="shared" si="21"/>
        <v>Scyliorhinus stellaris</v>
      </c>
      <c r="H455" s="86" t="str">
        <f t="shared" si="22"/>
        <v>Scyliorhinus</v>
      </c>
      <c r="I455" s="86" t="str">
        <f t="shared" si="23"/>
        <v>Scyliorhinus stellaris</v>
      </c>
      <c r="J455" s="79">
        <f>Species_List_Final_19Jan2022!A455</f>
        <v>105815</v>
      </c>
      <c r="K455" s="79" t="str">
        <f>Species_List_Final_19Jan2022!B455</f>
        <v>Scyliorhinus stellaris</v>
      </c>
      <c r="L455" s="79" t="str">
        <f>Species_List_Final_19Jan2022!C455</f>
        <v>(Linnaeus, 1758)</v>
      </c>
      <c r="M455" s="79" t="str">
        <f>Species_List_Final_19Jan2022!D455</f>
        <v>Animalia</v>
      </c>
      <c r="N455" s="79" t="str">
        <f>Species_List_Final_19Jan2022!E455</f>
        <v>Chordata</v>
      </c>
      <c r="O455" s="79" t="str">
        <f>Species_List_Final_19Jan2022!F455</f>
        <v>Elasmobranchii</v>
      </c>
      <c r="P455" s="79" t="str">
        <f>Species_List_Final_19Jan2022!G455</f>
        <v>Carcharhiniformes</v>
      </c>
      <c r="Q455" s="79" t="str">
        <f>Species_List_Final_19Jan2022!H455</f>
        <v>Scyliorhinidae</v>
      </c>
      <c r="R455" s="79" t="str">
        <f>Species_List_Final_19Jan2022!I455</f>
        <v>Scyliorhinus</v>
      </c>
      <c r="S455" s="79" t="str">
        <f>Species_List_Final_19Jan2022!J455</f>
        <v>Species</v>
      </c>
      <c r="T455" s="79" t="str">
        <f>Species_List_Final_19Jan2022!K455</f>
        <v>Nurse hound</v>
      </c>
    </row>
    <row r="456" spans="1:20" x14ac:dyDescent="0.25">
      <c r="A456" s="77" t="s">
        <v>2797</v>
      </c>
      <c r="B456" s="77" t="s">
        <v>2797</v>
      </c>
      <c r="C456" s="77">
        <v>3</v>
      </c>
      <c r="D456" s="77">
        <v>0.35</v>
      </c>
      <c r="E456" s="78" t="e">
        <f>VLOOKUP(B456,MSS_Species_List2021_updating!$B$2:$B$556,1,FALSE)</f>
        <v>#N/A</v>
      </c>
      <c r="G456" s="86" t="str">
        <f t="shared" si="21"/>
        <v>Scymnodon ringens</v>
      </c>
      <c r="H456" s="86" t="str">
        <f t="shared" si="22"/>
        <v>Scymnodon</v>
      </c>
      <c r="I456" s="86" t="str">
        <f t="shared" si="23"/>
        <v>Scymnodon ringens</v>
      </c>
      <c r="J456" s="79">
        <f>Species_List_Final_19Jan2022!A456</f>
        <v>105918</v>
      </c>
      <c r="K456" s="79" t="str">
        <f>Species_List_Final_19Jan2022!B456</f>
        <v>Scymnodon ringens</v>
      </c>
      <c r="L456" s="79" t="str">
        <f>Species_List_Final_19Jan2022!C456</f>
        <v>Barbosa du Bocage &amp; de Brito Capello, 1864</v>
      </c>
      <c r="M456" s="79" t="str">
        <f>Species_List_Final_19Jan2022!D456</f>
        <v>Animalia</v>
      </c>
      <c r="N456" s="79" t="str">
        <f>Species_List_Final_19Jan2022!E456</f>
        <v>Chordata</v>
      </c>
      <c r="O456" s="79" t="str">
        <f>Species_List_Final_19Jan2022!F456</f>
        <v>Elasmobranchii</v>
      </c>
      <c r="P456" s="79" t="str">
        <f>Species_List_Final_19Jan2022!G456</f>
        <v>Squaliformes</v>
      </c>
      <c r="Q456" s="79" t="str">
        <f>Species_List_Final_19Jan2022!H456</f>
        <v>Somniosidae</v>
      </c>
      <c r="R456" s="79" t="str">
        <f>Species_List_Final_19Jan2022!I456</f>
        <v>Scymnodon</v>
      </c>
      <c r="S456" s="79" t="str">
        <f>Species_List_Final_19Jan2022!J456</f>
        <v>Species</v>
      </c>
      <c r="T456" s="79" t="str">
        <f>Species_List_Final_19Jan2022!K456</f>
        <v>Knifetooth dogfish</v>
      </c>
    </row>
    <row r="457" spans="1:20" x14ac:dyDescent="0.25">
      <c r="A457" s="77" t="s">
        <v>3281</v>
      </c>
      <c r="B457" s="77" t="s">
        <v>2796</v>
      </c>
      <c r="C457" s="77">
        <v>2.06</v>
      </c>
      <c r="D457" s="77">
        <v>0.35</v>
      </c>
      <c r="E457" s="78" t="e">
        <f>VLOOKUP(B457,MSS_Species_List2021_updating!$B$2:$B$556,1,FALSE)</f>
        <v>#N/A</v>
      </c>
      <c r="G457" s="86" t="e">
        <f t="shared" si="21"/>
        <v>#N/A</v>
      </c>
      <c r="H457" s="86" t="e">
        <f t="shared" si="22"/>
        <v>#N/A</v>
      </c>
      <c r="I457" s="86" t="e">
        <f t="shared" si="23"/>
        <v>#N/A</v>
      </c>
      <c r="J457" s="79">
        <f>Species_List_Final_19Jan2022!A457</f>
        <v>126749</v>
      </c>
      <c r="K457" s="79" t="str">
        <f>Species_List_Final_19Jan2022!B457</f>
        <v>Searsia koefoedi</v>
      </c>
      <c r="L457" s="79" t="str">
        <f>Species_List_Final_19Jan2022!C457</f>
        <v>Parr, 1937</v>
      </c>
      <c r="M457" s="79" t="str">
        <f>Species_List_Final_19Jan2022!D457</f>
        <v>Animalia</v>
      </c>
      <c r="N457" s="79" t="str">
        <f>Species_List_Final_19Jan2022!E457</f>
        <v>Chordata</v>
      </c>
      <c r="O457" s="79" t="str">
        <f>Species_List_Final_19Jan2022!F457</f>
        <v>Actinopteri</v>
      </c>
      <c r="P457" s="79" t="str">
        <f>Species_List_Final_19Jan2022!G457</f>
        <v>Osmeriformes</v>
      </c>
      <c r="Q457" s="79" t="str">
        <f>Species_List_Final_19Jan2022!H457</f>
        <v>Platytroctidae</v>
      </c>
      <c r="R457" s="79" t="str">
        <f>Species_List_Final_19Jan2022!I457</f>
        <v>Searsia</v>
      </c>
      <c r="S457" s="79" t="str">
        <f>Species_List_Final_19Jan2022!J457</f>
        <v>Species</v>
      </c>
      <c r="T457" s="79" t="str">
        <f>Species_List_Final_19Jan2022!K457</f>
        <v>Koefoed's searsid</v>
      </c>
    </row>
    <row r="458" spans="1:20" x14ac:dyDescent="0.25">
      <c r="A458" s="77" t="s">
        <v>3282</v>
      </c>
      <c r="B458" s="77" t="s">
        <v>2795</v>
      </c>
      <c r="C458" s="77">
        <v>1</v>
      </c>
      <c r="D458" s="77">
        <v>0.01</v>
      </c>
      <c r="E458" s="78" t="e">
        <f>VLOOKUP(B458,MSS_Species_List2021_updating!$B$2:$B$556,1,FALSE)</f>
        <v>#N/A</v>
      </c>
      <c r="G458" s="86" t="str">
        <f t="shared" si="21"/>
        <v>Sebastes</v>
      </c>
      <c r="H458" s="86" t="str">
        <f t="shared" si="22"/>
        <v>Sebastes</v>
      </c>
      <c r="I458" s="86" t="e">
        <f t="shared" si="23"/>
        <v>#N/A</v>
      </c>
      <c r="J458" s="79">
        <f>Species_List_Final_19Jan2022!A458</f>
        <v>126175</v>
      </c>
      <c r="K458" s="79" t="str">
        <f>Species_List_Final_19Jan2022!B458</f>
        <v>Sebastes</v>
      </c>
      <c r="L458" s="79" t="str">
        <f>Species_List_Final_19Jan2022!C458</f>
        <v>Cuvier, 1829</v>
      </c>
      <c r="M458" s="79" t="str">
        <f>Species_List_Final_19Jan2022!D458</f>
        <v>Animalia</v>
      </c>
      <c r="N458" s="79" t="str">
        <f>Species_List_Final_19Jan2022!E458</f>
        <v>Chordata</v>
      </c>
      <c r="O458" s="79" t="str">
        <f>Species_List_Final_19Jan2022!F458</f>
        <v>Actinopteri</v>
      </c>
      <c r="P458" s="79" t="str">
        <f>Species_List_Final_19Jan2022!G458</f>
        <v>Scorpaeniformes</v>
      </c>
      <c r="Q458" s="79" t="str">
        <f>Species_List_Final_19Jan2022!H458</f>
        <v>Sebastidae</v>
      </c>
      <c r="R458" s="79" t="str">
        <f>Species_List_Final_19Jan2022!I458</f>
        <v>Sebastes</v>
      </c>
      <c r="S458" s="79" t="str">
        <f>Species_List_Final_19Jan2022!J458</f>
        <v>Genus</v>
      </c>
      <c r="T458" s="79" t="str">
        <f>Species_List_Final_19Jan2022!K458</f>
        <v>NA</v>
      </c>
    </row>
    <row r="459" spans="1:20" x14ac:dyDescent="0.25">
      <c r="A459" s="77" t="s">
        <v>3283</v>
      </c>
      <c r="B459" s="77" t="s">
        <v>2794</v>
      </c>
      <c r="C459" s="77">
        <v>2.37</v>
      </c>
      <c r="D459" s="77">
        <v>0.35</v>
      </c>
      <c r="E459" s="78" t="e">
        <f>VLOOKUP(B459,MSS_Species_List2021_updating!$B$2:$B$556,1,FALSE)</f>
        <v>#N/A</v>
      </c>
      <c r="G459" s="86" t="str">
        <f t="shared" si="21"/>
        <v>Sebastes mentella</v>
      </c>
      <c r="H459" s="86" t="str">
        <f t="shared" si="22"/>
        <v>Sebastes</v>
      </c>
      <c r="I459" s="86" t="str">
        <f t="shared" si="23"/>
        <v>Sebastes mentella</v>
      </c>
      <c r="J459" s="79">
        <f>Species_List_Final_19Jan2022!A459</f>
        <v>127254</v>
      </c>
      <c r="K459" s="79" t="str">
        <f>Species_List_Final_19Jan2022!B459</f>
        <v>Sebastes mentella</v>
      </c>
      <c r="L459" s="79" t="str">
        <f>Species_List_Final_19Jan2022!C459</f>
        <v>Travin, 1951</v>
      </c>
      <c r="M459" s="79" t="str">
        <f>Species_List_Final_19Jan2022!D459</f>
        <v>Animalia</v>
      </c>
      <c r="N459" s="79" t="str">
        <f>Species_List_Final_19Jan2022!E459</f>
        <v>Chordata</v>
      </c>
      <c r="O459" s="79" t="str">
        <f>Species_List_Final_19Jan2022!F459</f>
        <v>Actinopteri</v>
      </c>
      <c r="P459" s="79" t="str">
        <f>Species_List_Final_19Jan2022!G459</f>
        <v>Scorpaeniformes</v>
      </c>
      <c r="Q459" s="79" t="str">
        <f>Species_List_Final_19Jan2022!H459</f>
        <v>Sebastidae</v>
      </c>
      <c r="R459" s="79" t="str">
        <f>Species_List_Final_19Jan2022!I459</f>
        <v>Sebastes</v>
      </c>
      <c r="S459" s="79" t="str">
        <f>Species_List_Final_19Jan2022!J459</f>
        <v>Species</v>
      </c>
      <c r="T459" s="79" t="str">
        <f>Species_List_Final_19Jan2022!K459</f>
        <v>Redfish</v>
      </c>
    </row>
    <row r="460" spans="1:20" x14ac:dyDescent="0.25">
      <c r="A460" s="77" t="s">
        <v>751</v>
      </c>
      <c r="B460" s="77" t="s">
        <v>2793</v>
      </c>
      <c r="C460" s="77">
        <v>3.2</v>
      </c>
      <c r="D460" s="77">
        <v>0.4</v>
      </c>
      <c r="E460" s="78" t="e">
        <f>VLOOKUP(B460,MSS_Species_List2021_updating!$B$2:$B$556,1,FALSE)</f>
        <v>#N/A</v>
      </c>
      <c r="G460" s="86" t="str">
        <f t="shared" si="21"/>
        <v>Sebastes</v>
      </c>
      <c r="H460" s="86" t="str">
        <f t="shared" si="22"/>
        <v>Sebastes</v>
      </c>
      <c r="I460" s="86" t="e">
        <f t="shared" si="23"/>
        <v>#N/A</v>
      </c>
      <c r="J460" s="79">
        <f>Species_List_Final_19Jan2022!A460</f>
        <v>151324</v>
      </c>
      <c r="K460" s="79" t="str">
        <f>Species_List_Final_19Jan2022!B460</f>
        <v>Sebastes norvegicus</v>
      </c>
      <c r="L460" s="79" t="str">
        <f>Species_List_Final_19Jan2022!C460</f>
        <v>(Ascanius, 1772)</v>
      </c>
      <c r="M460" s="79" t="str">
        <f>Species_List_Final_19Jan2022!D460</f>
        <v>Animalia</v>
      </c>
      <c r="N460" s="79" t="str">
        <f>Species_List_Final_19Jan2022!E460</f>
        <v>Chordata</v>
      </c>
      <c r="O460" s="79" t="str">
        <f>Species_List_Final_19Jan2022!F460</f>
        <v>Actinopteri</v>
      </c>
      <c r="P460" s="79" t="str">
        <f>Species_List_Final_19Jan2022!G460</f>
        <v>Scorpaeniformes</v>
      </c>
      <c r="Q460" s="79" t="str">
        <f>Species_List_Final_19Jan2022!H460</f>
        <v>Sebastidae</v>
      </c>
      <c r="R460" s="79" t="str">
        <f>Species_List_Final_19Jan2022!I460</f>
        <v>Sebastes</v>
      </c>
      <c r="S460" s="79" t="str">
        <f>Species_List_Final_19Jan2022!J460</f>
        <v>Species</v>
      </c>
      <c r="T460" s="79" t="str">
        <f>Species_List_Final_19Jan2022!K460</f>
        <v>Golden redfish</v>
      </c>
    </row>
    <row r="461" spans="1:20" x14ac:dyDescent="0.25">
      <c r="A461" s="77" t="s">
        <v>760</v>
      </c>
      <c r="B461" s="77" t="s">
        <v>758</v>
      </c>
      <c r="C461" s="77">
        <v>4.03</v>
      </c>
      <c r="D461" s="77">
        <v>0.03</v>
      </c>
      <c r="E461" s="78" t="str">
        <f>VLOOKUP(B461,MSS_Species_List2021_updating!$B$2:$B$556,1,FALSE)</f>
        <v>Hippoglossoides platessoides</v>
      </c>
      <c r="G461" s="86" t="str">
        <f t="shared" si="21"/>
        <v>Sebastes</v>
      </c>
      <c r="H461" s="86" t="str">
        <f t="shared" si="22"/>
        <v>Sebastes</v>
      </c>
      <c r="I461" s="86" t="e">
        <f t="shared" si="23"/>
        <v>#N/A</v>
      </c>
      <c r="J461" s="79">
        <f>Species_List_Final_19Jan2022!A461</f>
        <v>127255</v>
      </c>
      <c r="K461" s="79" t="str">
        <f>Species_List_Final_19Jan2022!B461</f>
        <v>Sebastes viviparus</v>
      </c>
      <c r="L461" s="79" t="str">
        <f>Species_List_Final_19Jan2022!C461</f>
        <v>Krøyer, 1845</v>
      </c>
      <c r="M461" s="79" t="str">
        <f>Species_List_Final_19Jan2022!D461</f>
        <v>Animalia</v>
      </c>
      <c r="N461" s="79" t="str">
        <f>Species_List_Final_19Jan2022!E461</f>
        <v>Chordata</v>
      </c>
      <c r="O461" s="79" t="str">
        <f>Species_List_Final_19Jan2022!F461</f>
        <v>Actinopteri</v>
      </c>
      <c r="P461" s="79" t="str">
        <f>Species_List_Final_19Jan2022!G461</f>
        <v>Scorpaeniformes</v>
      </c>
      <c r="Q461" s="79" t="str">
        <f>Species_List_Final_19Jan2022!H461</f>
        <v>Sebastidae</v>
      </c>
      <c r="R461" s="79" t="str">
        <f>Species_List_Final_19Jan2022!I461</f>
        <v>Sebastes</v>
      </c>
      <c r="S461" s="79" t="str">
        <f>Species_List_Final_19Jan2022!J461</f>
        <v>Species</v>
      </c>
      <c r="T461" s="79" t="str">
        <f>Species_List_Final_19Jan2022!K461</f>
        <v>Norway haddock</v>
      </c>
    </row>
    <row r="462" spans="1:20" x14ac:dyDescent="0.25">
      <c r="A462" s="77" t="s">
        <v>763</v>
      </c>
      <c r="B462" s="77" t="s">
        <v>762</v>
      </c>
      <c r="C462" s="77">
        <v>4</v>
      </c>
      <c r="D462" s="77">
        <v>0.5</v>
      </c>
      <c r="E462" s="78" t="str">
        <f>VLOOKUP(B462,MSS_Species_List2021_updating!$B$2:$B$556,1,FALSE)</f>
        <v>Hippoglossus hippoglossus</v>
      </c>
      <c r="G462" s="86" t="str">
        <f t="shared" si="21"/>
        <v>Serranus cabrilla</v>
      </c>
      <c r="H462" s="86" t="str">
        <f t="shared" si="22"/>
        <v>Serranus</v>
      </c>
      <c r="I462" s="86" t="str">
        <f t="shared" si="23"/>
        <v>Serranus cabrilla</v>
      </c>
      <c r="J462" s="79">
        <f>Species_List_Final_19Jan2022!A462</f>
        <v>127041</v>
      </c>
      <c r="K462" s="79" t="str">
        <f>Species_List_Final_19Jan2022!B462</f>
        <v>Serranus cabrilla</v>
      </c>
      <c r="L462" s="79" t="str">
        <f>Species_List_Final_19Jan2022!C462</f>
        <v>(Linnaeus, 1758)</v>
      </c>
      <c r="M462" s="79" t="str">
        <f>Species_List_Final_19Jan2022!D462</f>
        <v>Animalia</v>
      </c>
      <c r="N462" s="79" t="str">
        <f>Species_List_Final_19Jan2022!E462</f>
        <v>Chordata</v>
      </c>
      <c r="O462" s="79" t="str">
        <f>Species_List_Final_19Jan2022!F462</f>
        <v>Actinopteri</v>
      </c>
      <c r="P462" s="79" t="str">
        <f>Species_List_Final_19Jan2022!G462</f>
        <v>Perciformes</v>
      </c>
      <c r="Q462" s="79" t="str">
        <f>Species_List_Final_19Jan2022!H462</f>
        <v>Serranidae</v>
      </c>
      <c r="R462" s="79" t="str">
        <f>Species_List_Final_19Jan2022!I462</f>
        <v>Serranus</v>
      </c>
      <c r="S462" s="79" t="str">
        <f>Species_List_Final_19Jan2022!J462</f>
        <v>Species</v>
      </c>
      <c r="T462" s="79" t="str">
        <f>Species_List_Final_19Jan2022!K462</f>
        <v>Comber</v>
      </c>
    </row>
    <row r="463" spans="1:20" x14ac:dyDescent="0.25">
      <c r="A463" s="77" t="s">
        <v>2792</v>
      </c>
      <c r="B463" s="77" t="s">
        <v>2792</v>
      </c>
      <c r="C463" s="77">
        <v>2.06</v>
      </c>
      <c r="D463" s="77">
        <v>0.35</v>
      </c>
      <c r="E463" s="78" t="e">
        <f>VLOOKUP(B463,MSS_Species_List2021_updating!$B$2:$B$556,1,FALSE)</f>
        <v>#N/A</v>
      </c>
      <c r="G463" s="86" t="str">
        <f t="shared" si="21"/>
        <v>Serranus hepatus</v>
      </c>
      <c r="H463" s="86" t="str">
        <f t="shared" si="22"/>
        <v>Serranus</v>
      </c>
      <c r="I463" s="86" t="str">
        <f t="shared" si="23"/>
        <v>Serranus hepatus</v>
      </c>
      <c r="J463" s="79">
        <f>Species_List_Final_19Jan2022!A463</f>
        <v>127042</v>
      </c>
      <c r="K463" s="79" t="str">
        <f>Species_List_Final_19Jan2022!B463</f>
        <v>Serranus hepatus</v>
      </c>
      <c r="L463" s="79" t="str">
        <f>Species_List_Final_19Jan2022!C463</f>
        <v>(Linnaeus, 1758)</v>
      </c>
      <c r="M463" s="79" t="str">
        <f>Species_List_Final_19Jan2022!D463</f>
        <v>Animalia</v>
      </c>
      <c r="N463" s="79" t="str">
        <f>Species_List_Final_19Jan2022!E463</f>
        <v>Chordata</v>
      </c>
      <c r="O463" s="79" t="str">
        <f>Species_List_Final_19Jan2022!F463</f>
        <v>Actinopteri</v>
      </c>
      <c r="P463" s="79" t="str">
        <f>Species_List_Final_19Jan2022!G463</f>
        <v>Perciformes</v>
      </c>
      <c r="Q463" s="79" t="str">
        <f>Species_List_Final_19Jan2022!H463</f>
        <v>Serranidae</v>
      </c>
      <c r="R463" s="79" t="str">
        <f>Species_List_Final_19Jan2022!I463</f>
        <v>Serranus</v>
      </c>
      <c r="S463" s="79" t="str">
        <f>Species_List_Final_19Jan2022!J463</f>
        <v>Species</v>
      </c>
      <c r="T463" s="79" t="str">
        <f>Species_List_Final_19Jan2022!K463</f>
        <v>Brown comber</v>
      </c>
    </row>
    <row r="464" spans="1:20" x14ac:dyDescent="0.25">
      <c r="A464" s="77" t="s">
        <v>3284</v>
      </c>
      <c r="B464" s="77" t="s">
        <v>2791</v>
      </c>
      <c r="C464" s="77">
        <v>3</v>
      </c>
      <c r="D464" s="77">
        <v>0.1</v>
      </c>
      <c r="E464" s="78" t="e">
        <f>VLOOKUP(B464,MSS_Species_List2021_updating!$B$2:$B$556,1,FALSE)</f>
        <v>#N/A</v>
      </c>
      <c r="G464" s="86" t="str">
        <f t="shared" si="21"/>
        <v>Serranus scriba</v>
      </c>
      <c r="H464" s="86" t="str">
        <f t="shared" si="22"/>
        <v>Serranus</v>
      </c>
      <c r="I464" s="86" t="str">
        <f t="shared" si="23"/>
        <v>Serranus scriba</v>
      </c>
      <c r="J464" s="79">
        <f>Species_List_Final_19Jan2022!A464</f>
        <v>127043</v>
      </c>
      <c r="K464" s="79" t="str">
        <f>Species_List_Final_19Jan2022!B464</f>
        <v>Serranus scriba</v>
      </c>
      <c r="L464" s="79" t="str">
        <f>Species_List_Final_19Jan2022!C464</f>
        <v>(Linnaeus, 1758)</v>
      </c>
      <c r="M464" s="79" t="str">
        <f>Species_List_Final_19Jan2022!D464</f>
        <v>Animalia</v>
      </c>
      <c r="N464" s="79" t="str">
        <f>Species_List_Final_19Jan2022!E464</f>
        <v>Chordata</v>
      </c>
      <c r="O464" s="79" t="str">
        <f>Species_List_Final_19Jan2022!F464</f>
        <v>Actinopteri</v>
      </c>
      <c r="P464" s="79" t="str">
        <f>Species_List_Final_19Jan2022!G464</f>
        <v>Perciformes</v>
      </c>
      <c r="Q464" s="79" t="str">
        <f>Species_List_Final_19Jan2022!H464</f>
        <v>Serranidae</v>
      </c>
      <c r="R464" s="79" t="str">
        <f>Species_List_Final_19Jan2022!I464</f>
        <v>Serranus</v>
      </c>
      <c r="S464" s="79" t="str">
        <f>Species_List_Final_19Jan2022!J464</f>
        <v>Species</v>
      </c>
      <c r="T464" s="79" t="str">
        <f>Species_List_Final_19Jan2022!K464</f>
        <v>Painted comber</v>
      </c>
    </row>
    <row r="465" spans="1:20" x14ac:dyDescent="0.25">
      <c r="A465" s="77" t="s">
        <v>3285</v>
      </c>
      <c r="B465" s="77" t="s">
        <v>2790</v>
      </c>
      <c r="C465" s="77">
        <v>3.5</v>
      </c>
      <c r="D465" s="77">
        <v>0.35</v>
      </c>
      <c r="E465" s="78" t="e">
        <f>VLOOKUP(B465,MSS_Species_List2021_updating!$B$2:$B$556,1,FALSE)</f>
        <v>#N/A</v>
      </c>
      <c r="G465" s="86" t="e">
        <f t="shared" si="21"/>
        <v>#N/A</v>
      </c>
      <c r="H465" s="86" t="e">
        <f t="shared" si="22"/>
        <v>#N/A</v>
      </c>
      <c r="I465" s="86" t="e">
        <f t="shared" si="23"/>
        <v>#N/A</v>
      </c>
      <c r="J465" s="79">
        <f>Species_List_Final_19Jan2022!A465</f>
        <v>126319</v>
      </c>
      <c r="K465" s="79" t="str">
        <f>Species_List_Final_19Jan2022!B465</f>
        <v>Serrivomer beanii</v>
      </c>
      <c r="L465" s="79" t="str">
        <f>Species_List_Final_19Jan2022!C465</f>
        <v>Gill &amp; Ryder, 1883</v>
      </c>
      <c r="M465" s="79" t="str">
        <f>Species_List_Final_19Jan2022!D465</f>
        <v>Animalia</v>
      </c>
      <c r="N465" s="79" t="str">
        <f>Species_List_Final_19Jan2022!E465</f>
        <v>Chordata</v>
      </c>
      <c r="O465" s="79" t="str">
        <f>Species_List_Final_19Jan2022!F465</f>
        <v>Actinopteri</v>
      </c>
      <c r="P465" s="79" t="str">
        <f>Species_List_Final_19Jan2022!G465</f>
        <v>Anguilliformes</v>
      </c>
      <c r="Q465" s="79" t="str">
        <f>Species_List_Final_19Jan2022!H465</f>
        <v>Serrivomeridae</v>
      </c>
      <c r="R465" s="79" t="str">
        <f>Species_List_Final_19Jan2022!I465</f>
        <v>Serrivomer</v>
      </c>
      <c r="S465" s="79" t="str">
        <f>Species_List_Final_19Jan2022!J465</f>
        <v>Species</v>
      </c>
      <c r="T465" s="79" t="str">
        <f>Species_List_Final_19Jan2022!K465</f>
        <v>Stout sawpalate</v>
      </c>
    </row>
    <row r="466" spans="1:20" x14ac:dyDescent="0.25">
      <c r="A466" s="77" t="s">
        <v>3286</v>
      </c>
      <c r="B466" s="77" t="s">
        <v>2789</v>
      </c>
      <c r="C466" s="77">
        <v>2</v>
      </c>
      <c r="D466" s="77">
        <v>0.35</v>
      </c>
      <c r="E466" s="78" t="e">
        <f>VLOOKUP(B466,MSS_Species_List2021_updating!$B$2:$B$556,1,FALSE)</f>
        <v>#N/A</v>
      </c>
      <c r="G466" s="86" t="e">
        <f t="shared" si="21"/>
        <v>#N/A</v>
      </c>
      <c r="H466" s="86" t="e">
        <f t="shared" si="22"/>
        <v>#N/A</v>
      </c>
      <c r="I466" s="86" t="e">
        <f t="shared" si="23"/>
        <v>#N/A</v>
      </c>
      <c r="J466" s="79">
        <f>Species_List_Final_19Jan2022!A466</f>
        <v>127258</v>
      </c>
      <c r="K466" s="79" t="str">
        <f>Species_List_Final_19Jan2022!B466</f>
        <v>Setarches guentheri</v>
      </c>
      <c r="L466" s="79" t="str">
        <f>Species_List_Final_19Jan2022!C466</f>
        <v>Johnson, 1862</v>
      </c>
      <c r="M466" s="79" t="str">
        <f>Species_List_Final_19Jan2022!D466</f>
        <v>Animalia</v>
      </c>
      <c r="N466" s="79" t="str">
        <f>Species_List_Final_19Jan2022!E466</f>
        <v>Chordata</v>
      </c>
      <c r="O466" s="79" t="str">
        <f>Species_List_Final_19Jan2022!F466</f>
        <v>Actinopteri</v>
      </c>
      <c r="P466" s="79" t="str">
        <f>Species_List_Final_19Jan2022!G466</f>
        <v>Scorpaeniformes</v>
      </c>
      <c r="Q466" s="79" t="str">
        <f>Species_List_Final_19Jan2022!H466</f>
        <v>Setarchidae</v>
      </c>
      <c r="R466" s="79" t="str">
        <f>Species_List_Final_19Jan2022!I466</f>
        <v>Setarches</v>
      </c>
      <c r="S466" s="79" t="str">
        <f>Species_List_Final_19Jan2022!J466</f>
        <v>Species</v>
      </c>
      <c r="T466" s="79" t="str">
        <f>Species_List_Final_19Jan2022!K466</f>
        <v>Channeled rockfish</v>
      </c>
    </row>
    <row r="467" spans="1:20" x14ac:dyDescent="0.25">
      <c r="A467" s="77" t="s">
        <v>2788</v>
      </c>
      <c r="B467" s="77" t="s">
        <v>2788</v>
      </c>
      <c r="C467" s="77">
        <v>2.9</v>
      </c>
      <c r="D467" s="77">
        <v>0.35</v>
      </c>
      <c r="E467" s="78" t="e">
        <f>VLOOKUP(B467,MSS_Species_List2021_updating!$B$2:$B$556,1,FALSE)</f>
        <v>#N/A</v>
      </c>
      <c r="G467" s="86" t="e">
        <f t="shared" si="21"/>
        <v>#N/A</v>
      </c>
      <c r="H467" s="86" t="e">
        <f t="shared" si="22"/>
        <v>#N/A</v>
      </c>
      <c r="I467" s="86" t="e">
        <f t="shared" si="23"/>
        <v>#N/A</v>
      </c>
      <c r="J467" s="79">
        <f>Species_List_Final_19Jan2022!A467</f>
        <v>398363</v>
      </c>
      <c r="K467" s="79" t="str">
        <f>Species_List_Final_19Jan2022!B467</f>
        <v>Sigmops bathyphilus</v>
      </c>
      <c r="L467" s="79" t="str">
        <f>Species_List_Final_19Jan2022!C467</f>
        <v>(Vaillant, 1884)</v>
      </c>
      <c r="M467" s="79" t="str">
        <f>Species_List_Final_19Jan2022!D467</f>
        <v>Animalia</v>
      </c>
      <c r="N467" s="79" t="str">
        <f>Species_List_Final_19Jan2022!E467</f>
        <v>Chordata</v>
      </c>
      <c r="O467" s="79" t="str">
        <f>Species_List_Final_19Jan2022!F467</f>
        <v>Actinopteri</v>
      </c>
      <c r="P467" s="79" t="str">
        <f>Species_List_Final_19Jan2022!G467</f>
        <v>Stomiiformes</v>
      </c>
      <c r="Q467" s="79" t="str">
        <f>Species_List_Final_19Jan2022!H467</f>
        <v>Gonostomatidae</v>
      </c>
      <c r="R467" s="79" t="str">
        <f>Species_List_Final_19Jan2022!I467</f>
        <v>Sigmops</v>
      </c>
      <c r="S467" s="79" t="str">
        <f>Species_List_Final_19Jan2022!J467</f>
        <v>Species</v>
      </c>
      <c r="T467" s="79" t="str">
        <f>Species_List_Final_19Jan2022!K467</f>
        <v>Spark anglemouth</v>
      </c>
    </row>
    <row r="468" spans="1:20" x14ac:dyDescent="0.25">
      <c r="A468" s="77" t="s">
        <v>3287</v>
      </c>
      <c r="B468" s="77" t="s">
        <v>2787</v>
      </c>
      <c r="C468" s="77">
        <v>3.7</v>
      </c>
      <c r="D468" s="77">
        <v>0.23</v>
      </c>
      <c r="E468" s="78" t="e">
        <f>VLOOKUP(B468,MSS_Species_List2021_updating!$B$2:$B$556,1,FALSE)</f>
        <v>#N/A</v>
      </c>
      <c r="G468" s="86" t="str">
        <f t="shared" si="21"/>
        <v>Solea senegalensis</v>
      </c>
      <c r="H468" s="86" t="str">
        <f t="shared" si="22"/>
        <v>Solea</v>
      </c>
      <c r="I468" s="86" t="str">
        <f t="shared" si="23"/>
        <v>Solea senegalensis</v>
      </c>
      <c r="J468" s="79">
        <f>Species_List_Final_19Jan2022!A468</f>
        <v>127159</v>
      </c>
      <c r="K468" s="79" t="str">
        <f>Species_List_Final_19Jan2022!B468</f>
        <v>Solea senegalensis</v>
      </c>
      <c r="L468" s="79" t="str">
        <f>Species_List_Final_19Jan2022!C468</f>
        <v>Kaup, 1858</v>
      </c>
      <c r="M468" s="79" t="str">
        <f>Species_List_Final_19Jan2022!D468</f>
        <v>Animalia</v>
      </c>
      <c r="N468" s="79" t="str">
        <f>Species_List_Final_19Jan2022!E468</f>
        <v>Chordata</v>
      </c>
      <c r="O468" s="79" t="str">
        <f>Species_List_Final_19Jan2022!F468</f>
        <v>Actinopteri</v>
      </c>
      <c r="P468" s="79" t="str">
        <f>Species_List_Final_19Jan2022!G468</f>
        <v>Pleuronectiformes</v>
      </c>
      <c r="Q468" s="79" t="str">
        <f>Species_List_Final_19Jan2022!H468</f>
        <v>Soleidae</v>
      </c>
      <c r="R468" s="79" t="str">
        <f>Species_List_Final_19Jan2022!I468</f>
        <v>Solea</v>
      </c>
      <c r="S468" s="79" t="str">
        <f>Species_List_Final_19Jan2022!J468</f>
        <v>Species</v>
      </c>
      <c r="T468" s="79" t="str">
        <f>Species_List_Final_19Jan2022!K468</f>
        <v>Senegalese sole</v>
      </c>
    </row>
    <row r="469" spans="1:20" x14ac:dyDescent="0.25">
      <c r="A469" s="77" t="s">
        <v>3287</v>
      </c>
      <c r="B469" s="77" t="s">
        <v>2786</v>
      </c>
      <c r="C469" s="77">
        <v>3.7</v>
      </c>
      <c r="D469" s="77">
        <v>0.23</v>
      </c>
      <c r="E469" s="78" t="e">
        <f>VLOOKUP(B469,MSS_Species_List2021_updating!$B$2:$B$556,1,FALSE)</f>
        <v>#N/A</v>
      </c>
      <c r="G469" s="86" t="str">
        <f t="shared" si="21"/>
        <v>Solea solea</v>
      </c>
      <c r="H469" s="86" t="str">
        <f t="shared" si="22"/>
        <v>Solea</v>
      </c>
      <c r="I469" s="86" t="str">
        <f t="shared" si="23"/>
        <v>Solea solea</v>
      </c>
      <c r="J469" s="79">
        <f>Species_List_Final_19Jan2022!A469</f>
        <v>127160</v>
      </c>
      <c r="K469" s="79" t="str">
        <f>Species_List_Final_19Jan2022!B469</f>
        <v>Solea solea</v>
      </c>
      <c r="L469" s="79" t="str">
        <f>Species_List_Final_19Jan2022!C469</f>
        <v>(Linnaeus, 1758)</v>
      </c>
      <c r="M469" s="79" t="str">
        <f>Species_List_Final_19Jan2022!D469</f>
        <v>Animalia</v>
      </c>
      <c r="N469" s="79" t="str">
        <f>Species_List_Final_19Jan2022!E469</f>
        <v>Chordata</v>
      </c>
      <c r="O469" s="79" t="str">
        <f>Species_List_Final_19Jan2022!F469</f>
        <v>Actinopteri</v>
      </c>
      <c r="P469" s="79" t="str">
        <f>Species_List_Final_19Jan2022!G469</f>
        <v>Pleuronectiformes</v>
      </c>
      <c r="Q469" s="79" t="str">
        <f>Species_List_Final_19Jan2022!H469</f>
        <v>Soleidae</v>
      </c>
      <c r="R469" s="79" t="str">
        <f>Species_List_Final_19Jan2022!I469</f>
        <v>Solea</v>
      </c>
      <c r="S469" s="79" t="str">
        <f>Species_List_Final_19Jan2022!J469</f>
        <v>Species</v>
      </c>
      <c r="T469" s="79" t="str">
        <f>Species_List_Final_19Jan2022!K469</f>
        <v>Dover sole</v>
      </c>
    </row>
    <row r="470" spans="1:20" x14ac:dyDescent="0.25">
      <c r="A470" s="77" t="s">
        <v>768</v>
      </c>
      <c r="B470" s="77" t="s">
        <v>765</v>
      </c>
      <c r="C470" s="77">
        <v>4.5</v>
      </c>
      <c r="D470" s="77">
        <v>0.04</v>
      </c>
      <c r="E470" s="78" t="str">
        <f>VLOOKUP(B470,MSS_Species_List2021_updating!$B$2:$B$556,1,FALSE)</f>
        <v>Hoplostethus atlanticus</v>
      </c>
      <c r="G470" s="86" t="str">
        <f t="shared" si="21"/>
        <v>Soleidae</v>
      </c>
      <c r="H470" s="86" t="e">
        <f t="shared" si="22"/>
        <v>#N/A</v>
      </c>
      <c r="I470" s="86" t="str">
        <f t="shared" si="23"/>
        <v>Soleidae</v>
      </c>
      <c r="J470" s="79">
        <f>Species_List_Final_19Jan2022!A470</f>
        <v>125581</v>
      </c>
      <c r="K470" s="79" t="str">
        <f>Species_List_Final_19Jan2022!B470</f>
        <v>Soleidae</v>
      </c>
      <c r="L470" s="79" t="str">
        <f>Species_List_Final_19Jan2022!C470</f>
        <v>Bonaparte, 1833</v>
      </c>
      <c r="M470" s="79" t="str">
        <f>Species_List_Final_19Jan2022!D470</f>
        <v>Animalia</v>
      </c>
      <c r="N470" s="79" t="str">
        <f>Species_List_Final_19Jan2022!E470</f>
        <v>Chordata</v>
      </c>
      <c r="O470" s="79" t="str">
        <f>Species_List_Final_19Jan2022!F470</f>
        <v>Actinopteri</v>
      </c>
      <c r="P470" s="79" t="str">
        <f>Species_List_Final_19Jan2022!G470</f>
        <v>Pleuronectiformes</v>
      </c>
      <c r="Q470" s="79" t="str">
        <f>Species_List_Final_19Jan2022!H470</f>
        <v>Soleidae</v>
      </c>
      <c r="R470" s="79">
        <f>Species_List_Final_19Jan2022!I470</f>
        <v>0</v>
      </c>
      <c r="S470" s="79" t="str">
        <f>Species_List_Final_19Jan2022!J470</f>
        <v>Family</v>
      </c>
      <c r="T470" s="79" t="str">
        <f>Species_List_Final_19Jan2022!K470</f>
        <v>NA</v>
      </c>
    </row>
    <row r="471" spans="1:20" x14ac:dyDescent="0.25">
      <c r="A471" s="77" t="s">
        <v>768</v>
      </c>
      <c r="B471" s="77" t="s">
        <v>1946</v>
      </c>
      <c r="C471" s="77">
        <v>3.5</v>
      </c>
      <c r="D471" s="77">
        <v>0.53</v>
      </c>
      <c r="E471" s="78" t="e">
        <f>VLOOKUP(B471,MSS_Species_List2021_updating!$B$2:$B$556,1,FALSE)</f>
        <v>#N/A</v>
      </c>
      <c r="G471" s="86" t="str">
        <f t="shared" si="21"/>
        <v>Somniosus</v>
      </c>
      <c r="H471" s="86" t="str">
        <f t="shared" si="22"/>
        <v>Somniosus</v>
      </c>
      <c r="I471" s="86" t="e">
        <f t="shared" si="23"/>
        <v>#N/A</v>
      </c>
      <c r="J471" s="79">
        <f>Species_List_Final_19Jan2022!A471</f>
        <v>105919</v>
      </c>
      <c r="K471" s="79" t="str">
        <f>Species_List_Final_19Jan2022!B471</f>
        <v>Somniosus microcephalus</v>
      </c>
      <c r="L471" s="79" t="str">
        <f>Species_List_Final_19Jan2022!C471</f>
        <v>(Bloch &amp; Schneider, 1801)</v>
      </c>
      <c r="M471" s="79" t="str">
        <f>Species_List_Final_19Jan2022!D471</f>
        <v>Animalia</v>
      </c>
      <c r="N471" s="79" t="str">
        <f>Species_List_Final_19Jan2022!E471</f>
        <v>Chordata</v>
      </c>
      <c r="O471" s="79" t="str">
        <f>Species_List_Final_19Jan2022!F471</f>
        <v>Elasmobranchii</v>
      </c>
      <c r="P471" s="79" t="str">
        <f>Species_List_Final_19Jan2022!G471</f>
        <v>Squaliformes</v>
      </c>
      <c r="Q471" s="79" t="str">
        <f>Species_List_Final_19Jan2022!H471</f>
        <v>Somniosidae</v>
      </c>
      <c r="R471" s="79" t="str">
        <f>Species_List_Final_19Jan2022!I471</f>
        <v>Somniosus</v>
      </c>
      <c r="S471" s="79" t="str">
        <f>Species_List_Final_19Jan2022!J471</f>
        <v>Species</v>
      </c>
      <c r="T471" s="79" t="str">
        <f>Species_List_Final_19Jan2022!K471</f>
        <v>Greenland shark</v>
      </c>
    </row>
    <row r="472" spans="1:20" x14ac:dyDescent="0.25">
      <c r="A472" s="77" t="s">
        <v>3288</v>
      </c>
      <c r="B472" s="77" t="s">
        <v>2785</v>
      </c>
      <c r="C472" s="77">
        <v>2.06</v>
      </c>
      <c r="D472" s="77">
        <v>0.35</v>
      </c>
      <c r="E472" s="78" t="e">
        <f>VLOOKUP(B472,MSS_Species_List2021_updating!$B$2:$B$556,1,FALSE)</f>
        <v>#N/A</v>
      </c>
      <c r="G472" s="86" t="str">
        <f t="shared" si="21"/>
        <v>Somniosus rostratus</v>
      </c>
      <c r="H472" s="86" t="str">
        <f t="shared" si="22"/>
        <v>Somniosus</v>
      </c>
      <c r="I472" s="86" t="str">
        <f t="shared" si="23"/>
        <v>Somniosus rostratus</v>
      </c>
      <c r="J472" s="79">
        <f>Species_List_Final_19Jan2022!A472</f>
        <v>105920</v>
      </c>
      <c r="K472" s="79" t="str">
        <f>Species_List_Final_19Jan2022!B472</f>
        <v>Somniosus rostratus</v>
      </c>
      <c r="L472" s="79" t="str">
        <f>Species_List_Final_19Jan2022!C472</f>
        <v>(Risso, 1827)</v>
      </c>
      <c r="M472" s="79" t="str">
        <f>Species_List_Final_19Jan2022!D472</f>
        <v>Animalia</v>
      </c>
      <c r="N472" s="79" t="str">
        <f>Species_List_Final_19Jan2022!E472</f>
        <v>Chordata</v>
      </c>
      <c r="O472" s="79" t="str">
        <f>Species_List_Final_19Jan2022!F472</f>
        <v>Elasmobranchii</v>
      </c>
      <c r="P472" s="79" t="str">
        <f>Species_List_Final_19Jan2022!G472</f>
        <v>Squaliformes</v>
      </c>
      <c r="Q472" s="79" t="str">
        <f>Species_List_Final_19Jan2022!H472</f>
        <v>Somniosidae</v>
      </c>
      <c r="R472" s="79" t="str">
        <f>Species_List_Final_19Jan2022!I472</f>
        <v>Somniosus</v>
      </c>
      <c r="S472" s="79" t="str">
        <f>Species_List_Final_19Jan2022!J472</f>
        <v>Species</v>
      </c>
      <c r="T472" s="79" t="str">
        <f>Species_List_Final_19Jan2022!K472</f>
        <v>Little sleeper shark</v>
      </c>
    </row>
    <row r="473" spans="1:20" x14ac:dyDescent="0.25">
      <c r="A473" s="77" t="s">
        <v>785</v>
      </c>
      <c r="B473" s="77" t="s">
        <v>2784</v>
      </c>
      <c r="C473" s="77">
        <v>3.88</v>
      </c>
      <c r="D473" s="77">
        <v>0.61</v>
      </c>
      <c r="E473" s="78" t="e">
        <f>VLOOKUP(B473,MSS_Species_List2021_updating!$B$2:$B$556,1,FALSE)</f>
        <v>#N/A</v>
      </c>
      <c r="G473" s="86" t="str">
        <f t="shared" si="21"/>
        <v>Sparidae</v>
      </c>
      <c r="H473" s="86" t="e">
        <f t="shared" si="22"/>
        <v>#N/A</v>
      </c>
      <c r="I473" s="86" t="str">
        <f t="shared" si="23"/>
        <v>Sparidae</v>
      </c>
      <c r="J473" s="79">
        <f>Species_List_Final_19Jan2022!A473</f>
        <v>125564</v>
      </c>
      <c r="K473" s="79" t="str">
        <f>Species_List_Final_19Jan2022!B473</f>
        <v>Sparidae</v>
      </c>
      <c r="L473" s="79" t="str">
        <f>Species_List_Final_19Jan2022!C473</f>
        <v>Rafinesque, 1818</v>
      </c>
      <c r="M473" s="79" t="str">
        <f>Species_List_Final_19Jan2022!D473</f>
        <v>Animalia</v>
      </c>
      <c r="N473" s="79" t="str">
        <f>Species_List_Final_19Jan2022!E473</f>
        <v>Chordata</v>
      </c>
      <c r="O473" s="79" t="str">
        <f>Species_List_Final_19Jan2022!F473</f>
        <v>Actinopteri</v>
      </c>
      <c r="P473" s="79" t="str">
        <f>Species_List_Final_19Jan2022!G473</f>
        <v>Perciformes</v>
      </c>
      <c r="Q473" s="79" t="str">
        <f>Species_List_Final_19Jan2022!H473</f>
        <v>Sparidae</v>
      </c>
      <c r="R473" s="79">
        <f>Species_List_Final_19Jan2022!I473</f>
        <v>0</v>
      </c>
      <c r="S473" s="79" t="str">
        <f>Species_List_Final_19Jan2022!J473</f>
        <v>Family</v>
      </c>
      <c r="T473" s="79" t="str">
        <f>Species_List_Final_19Jan2022!K473</f>
        <v>NA</v>
      </c>
    </row>
    <row r="474" spans="1:20" x14ac:dyDescent="0.25">
      <c r="A474" s="77" t="s">
        <v>2783</v>
      </c>
      <c r="B474" s="77" t="s">
        <v>2783</v>
      </c>
      <c r="C474" s="77">
        <v>3</v>
      </c>
      <c r="D474" s="77">
        <v>0.35</v>
      </c>
      <c r="E474" s="78" t="e">
        <f>VLOOKUP(B474,MSS_Species_List2021_updating!$B$2:$B$556,1,FALSE)</f>
        <v>#N/A</v>
      </c>
      <c r="G474" s="86" t="str">
        <f t="shared" si="21"/>
        <v>Sparus aurata</v>
      </c>
      <c r="H474" s="86" t="str">
        <f t="shared" si="22"/>
        <v>Sparus</v>
      </c>
      <c r="I474" s="86" t="str">
        <f t="shared" si="23"/>
        <v>Sparus aurata</v>
      </c>
      <c r="J474" s="79">
        <f>Species_List_Final_19Jan2022!A474</f>
        <v>151523</v>
      </c>
      <c r="K474" s="79" t="str">
        <f>Species_List_Final_19Jan2022!B474</f>
        <v>Sparus aurata</v>
      </c>
      <c r="L474" s="79" t="str">
        <f>Species_List_Final_19Jan2022!C474</f>
        <v>Linnaeus, 1758</v>
      </c>
      <c r="M474" s="79" t="str">
        <f>Species_List_Final_19Jan2022!D474</f>
        <v>Animalia</v>
      </c>
      <c r="N474" s="79" t="str">
        <f>Species_List_Final_19Jan2022!E474</f>
        <v>Chordata</v>
      </c>
      <c r="O474" s="79" t="str">
        <f>Species_List_Final_19Jan2022!F474</f>
        <v>Actinopteri</v>
      </c>
      <c r="P474" s="79" t="str">
        <f>Species_List_Final_19Jan2022!G474</f>
        <v>Perciformes</v>
      </c>
      <c r="Q474" s="79" t="str">
        <f>Species_List_Final_19Jan2022!H474</f>
        <v>Sparidae</v>
      </c>
      <c r="R474" s="79" t="str">
        <f>Species_List_Final_19Jan2022!I474</f>
        <v>Sparus</v>
      </c>
      <c r="S474" s="79" t="str">
        <f>Species_List_Final_19Jan2022!J474</f>
        <v>Species</v>
      </c>
      <c r="T474" s="79" t="str">
        <f>Species_List_Final_19Jan2022!K474</f>
        <v>Gilthead seabream</v>
      </c>
    </row>
    <row r="475" spans="1:20" x14ac:dyDescent="0.25">
      <c r="A475" s="77" t="s">
        <v>2782</v>
      </c>
      <c r="B475" s="77" t="s">
        <v>2782</v>
      </c>
      <c r="C475" s="77">
        <v>3</v>
      </c>
      <c r="D475" s="77">
        <v>0.35</v>
      </c>
      <c r="E475" s="78" t="e">
        <f>VLOOKUP(B475,MSS_Species_List2021_updating!$B$2:$B$556,1,FALSE)</f>
        <v>#N/A</v>
      </c>
      <c r="G475" s="86" t="e">
        <f t="shared" si="21"/>
        <v>#N/A</v>
      </c>
      <c r="H475" s="86" t="e">
        <f t="shared" si="22"/>
        <v>#N/A</v>
      </c>
      <c r="I475" s="86" t="e">
        <f t="shared" si="23"/>
        <v>#N/A</v>
      </c>
      <c r="J475" s="79">
        <f>Species_List_Final_19Jan2022!A475</f>
        <v>127417</v>
      </c>
      <c r="K475" s="79" t="str">
        <f>Species_List_Final_19Jan2022!B475</f>
        <v>Sphoeroides pachygaster</v>
      </c>
      <c r="L475" s="79" t="str">
        <f>Species_List_Final_19Jan2022!C475</f>
        <v>(Müller &amp; Troschel, 1848)</v>
      </c>
      <c r="M475" s="79" t="str">
        <f>Species_List_Final_19Jan2022!D475</f>
        <v>Animalia</v>
      </c>
      <c r="N475" s="79" t="str">
        <f>Species_List_Final_19Jan2022!E475</f>
        <v>Chordata</v>
      </c>
      <c r="O475" s="79" t="str">
        <f>Species_List_Final_19Jan2022!F475</f>
        <v>Actinopteri</v>
      </c>
      <c r="P475" s="79" t="str">
        <f>Species_List_Final_19Jan2022!G475</f>
        <v>Tetraodontiformes</v>
      </c>
      <c r="Q475" s="79" t="str">
        <f>Species_List_Final_19Jan2022!H475</f>
        <v>Tetraodontidae</v>
      </c>
      <c r="R475" s="79" t="str">
        <f>Species_List_Final_19Jan2022!I475</f>
        <v>Sphoeroides</v>
      </c>
      <c r="S475" s="79" t="str">
        <f>Species_List_Final_19Jan2022!J475</f>
        <v>Species</v>
      </c>
      <c r="T475" s="79" t="str">
        <f>Species_List_Final_19Jan2022!K475</f>
        <v>Blunthead puffer</v>
      </c>
    </row>
    <row r="476" spans="1:20" x14ac:dyDescent="0.25">
      <c r="A476" s="77" t="s">
        <v>793</v>
      </c>
      <c r="B476" s="77" t="s">
        <v>795</v>
      </c>
      <c r="C476" s="77">
        <v>3.4</v>
      </c>
      <c r="D476" s="77">
        <v>0.01</v>
      </c>
      <c r="E476" s="78" t="str">
        <f>VLOOKUP(B476,MSS_Species_List2021_updating!$B$2:$B$556,1,FALSE)</f>
        <v>Hymenocephalus italicus</v>
      </c>
      <c r="G476" s="86" t="str">
        <f t="shared" si="21"/>
        <v>Sphyraena sphyraena</v>
      </c>
      <c r="H476" s="86" t="str">
        <f t="shared" si="22"/>
        <v>Sphyraena</v>
      </c>
      <c r="I476" s="86" t="str">
        <f t="shared" si="23"/>
        <v>Sphyraena sphyraena</v>
      </c>
      <c r="J476" s="79">
        <f>Species_List_Final_19Jan2022!A476</f>
        <v>127068</v>
      </c>
      <c r="K476" s="79" t="str">
        <f>Species_List_Final_19Jan2022!B476</f>
        <v>Sphyraena sphyraena</v>
      </c>
      <c r="L476" s="79" t="str">
        <f>Species_List_Final_19Jan2022!C476</f>
        <v>(Linnaeus, 1758)</v>
      </c>
      <c r="M476" s="79" t="str">
        <f>Species_List_Final_19Jan2022!D476</f>
        <v>Animalia</v>
      </c>
      <c r="N476" s="79" t="str">
        <f>Species_List_Final_19Jan2022!E476</f>
        <v>Chordata</v>
      </c>
      <c r="O476" s="79" t="str">
        <f>Species_List_Final_19Jan2022!F476</f>
        <v>Actinopteri</v>
      </c>
      <c r="P476" s="79" t="str">
        <f>Species_List_Final_19Jan2022!G476</f>
        <v>Perciformes</v>
      </c>
      <c r="Q476" s="79" t="str">
        <f>Species_List_Final_19Jan2022!H476</f>
        <v>Sphyraenidae</v>
      </c>
      <c r="R476" s="79" t="str">
        <f>Species_List_Final_19Jan2022!I476</f>
        <v>Sphyraena</v>
      </c>
      <c r="S476" s="79" t="str">
        <f>Species_List_Final_19Jan2022!J476</f>
        <v>Species</v>
      </c>
      <c r="T476" s="79" t="str">
        <f>Species_List_Final_19Jan2022!K476</f>
        <v>European barracuda</v>
      </c>
    </row>
    <row r="477" spans="1:20" x14ac:dyDescent="0.25">
      <c r="A477" s="77" t="s">
        <v>3289</v>
      </c>
      <c r="B477" s="77" t="s">
        <v>2781</v>
      </c>
      <c r="C477" s="77">
        <v>2.2000000000000002</v>
      </c>
      <c r="D477" s="77">
        <v>0.35</v>
      </c>
      <c r="E477" s="78" t="e">
        <f>VLOOKUP(B477,MSS_Species_List2021_updating!$B$2:$B$556,1,FALSE)</f>
        <v>#N/A</v>
      </c>
      <c r="G477" s="86" t="str">
        <f t="shared" si="21"/>
        <v>Spicara maena</v>
      </c>
      <c r="H477" s="86" t="str">
        <f t="shared" si="22"/>
        <v>Spicara</v>
      </c>
      <c r="I477" s="86" t="str">
        <f t="shared" si="23"/>
        <v>Spicara maena</v>
      </c>
      <c r="J477" s="79">
        <f>Species_List_Final_19Jan2022!A477</f>
        <v>126828</v>
      </c>
      <c r="K477" s="79" t="str">
        <f>Species_List_Final_19Jan2022!B477</f>
        <v>Spicara maena</v>
      </c>
      <c r="L477" s="79" t="str">
        <f>Species_List_Final_19Jan2022!C477</f>
        <v>(Linnaeus, 1758)</v>
      </c>
      <c r="M477" s="79" t="str">
        <f>Species_List_Final_19Jan2022!D477</f>
        <v>Animalia</v>
      </c>
      <c r="N477" s="79" t="str">
        <f>Species_List_Final_19Jan2022!E477</f>
        <v>Chordata</v>
      </c>
      <c r="O477" s="79" t="str">
        <f>Species_List_Final_19Jan2022!F477</f>
        <v>Actinopteri</v>
      </c>
      <c r="P477" s="79" t="str">
        <f>Species_List_Final_19Jan2022!G477</f>
        <v>Perciformes</v>
      </c>
      <c r="Q477" s="79" t="str">
        <f>Species_List_Final_19Jan2022!H477</f>
        <v>Centracanthidae</v>
      </c>
      <c r="R477" s="79" t="str">
        <f>Species_List_Final_19Jan2022!I477</f>
        <v>Spicara</v>
      </c>
      <c r="S477" s="79" t="str">
        <f>Species_List_Final_19Jan2022!J477</f>
        <v>Species</v>
      </c>
      <c r="T477" s="79" t="str">
        <f>Species_List_Final_19Jan2022!K477</f>
        <v>Blotched picarel</v>
      </c>
    </row>
    <row r="478" spans="1:20" x14ac:dyDescent="0.25">
      <c r="A478" s="77" t="s">
        <v>798</v>
      </c>
      <c r="B478" s="77" t="s">
        <v>799</v>
      </c>
      <c r="C478" s="77">
        <v>3.47</v>
      </c>
      <c r="D478" s="77">
        <v>0.15</v>
      </c>
      <c r="E478" s="78" t="str">
        <f>VLOOKUP(B478,MSS_Species_List2021_updating!$B$2:$B$556,1,FALSE)</f>
        <v>Hyperoplus immaculatus</v>
      </c>
      <c r="G478" s="86" t="str">
        <f t="shared" si="21"/>
        <v>Spicara smaris</v>
      </c>
      <c r="H478" s="86" t="str">
        <f t="shared" si="22"/>
        <v>Spicara</v>
      </c>
      <c r="I478" s="86" t="str">
        <f t="shared" si="23"/>
        <v>Spicara smaris</v>
      </c>
      <c r="J478" s="79">
        <f>Species_List_Final_19Jan2022!A478</f>
        <v>126830</v>
      </c>
      <c r="K478" s="79" t="str">
        <f>Species_List_Final_19Jan2022!B478</f>
        <v>Spicara smaris</v>
      </c>
      <c r="L478" s="79" t="str">
        <f>Species_List_Final_19Jan2022!C478</f>
        <v>(Linnaeus, 1758)</v>
      </c>
      <c r="M478" s="79" t="str">
        <f>Species_List_Final_19Jan2022!D478</f>
        <v>Animalia</v>
      </c>
      <c r="N478" s="79" t="str">
        <f>Species_List_Final_19Jan2022!E478</f>
        <v>Chordata</v>
      </c>
      <c r="O478" s="79" t="str">
        <f>Species_List_Final_19Jan2022!F478</f>
        <v>Actinopteri</v>
      </c>
      <c r="P478" s="79" t="str">
        <f>Species_List_Final_19Jan2022!G478</f>
        <v>Perciformes</v>
      </c>
      <c r="Q478" s="79" t="str">
        <f>Species_List_Final_19Jan2022!H478</f>
        <v>Centracanthidae</v>
      </c>
      <c r="R478" s="79" t="str">
        <f>Species_List_Final_19Jan2022!I478</f>
        <v>Spicara</v>
      </c>
      <c r="S478" s="79" t="str">
        <f>Species_List_Final_19Jan2022!J478</f>
        <v>Species</v>
      </c>
      <c r="T478" s="79" t="str">
        <f>Species_List_Final_19Jan2022!K478</f>
        <v>Picarel</v>
      </c>
    </row>
    <row r="479" spans="1:20" x14ac:dyDescent="0.25">
      <c r="A479" s="77" t="s">
        <v>798</v>
      </c>
      <c r="B479" s="77" t="s">
        <v>802</v>
      </c>
      <c r="C479" s="77">
        <v>4</v>
      </c>
      <c r="D479" s="77">
        <v>0.04</v>
      </c>
      <c r="E479" s="78" t="str">
        <f>VLOOKUP(B479,MSS_Species_List2021_updating!$B$2:$B$556,1,FALSE)</f>
        <v>Hyperoplus lanceolatus</v>
      </c>
      <c r="G479" s="86" t="e">
        <f t="shared" si="21"/>
        <v>#N/A</v>
      </c>
      <c r="H479" s="86" t="e">
        <f t="shared" si="22"/>
        <v>#N/A</v>
      </c>
      <c r="I479" s="86" t="e">
        <f t="shared" si="23"/>
        <v>#N/A</v>
      </c>
      <c r="J479" s="79">
        <f>Species_List_Final_19Jan2022!A479</f>
        <v>126508</v>
      </c>
      <c r="K479" s="79" t="str">
        <f>Species_List_Final_19Jan2022!B479</f>
        <v>Spinachia spinachia</v>
      </c>
      <c r="L479" s="79" t="str">
        <f>Species_List_Final_19Jan2022!C479</f>
        <v>(Linnaeus, 1758)</v>
      </c>
      <c r="M479" s="79" t="str">
        <f>Species_List_Final_19Jan2022!D479</f>
        <v>Animalia</v>
      </c>
      <c r="N479" s="79" t="str">
        <f>Species_List_Final_19Jan2022!E479</f>
        <v>Chordata</v>
      </c>
      <c r="O479" s="79" t="str">
        <f>Species_List_Final_19Jan2022!F479</f>
        <v>Actinopteri</v>
      </c>
      <c r="P479" s="79" t="str">
        <f>Species_List_Final_19Jan2022!G479</f>
        <v>Gasterosteiformes</v>
      </c>
      <c r="Q479" s="79" t="str">
        <f>Species_List_Final_19Jan2022!H479</f>
        <v>Gasterosteidae</v>
      </c>
      <c r="R479" s="79" t="str">
        <f>Species_List_Final_19Jan2022!I479</f>
        <v>Spinachia</v>
      </c>
      <c r="S479" s="79" t="str">
        <f>Species_List_Final_19Jan2022!J479</f>
        <v>Species</v>
      </c>
      <c r="T479" s="79" t="str">
        <f>Species_List_Final_19Jan2022!K479</f>
        <v>Fifteen spined stickleback</v>
      </c>
    </row>
    <row r="480" spans="1:20" x14ac:dyDescent="0.25">
      <c r="A480" s="77" t="s">
        <v>2780</v>
      </c>
      <c r="B480" s="77" t="s">
        <v>2780</v>
      </c>
      <c r="C480" s="77">
        <v>2.29</v>
      </c>
      <c r="D480" s="77">
        <v>0.35</v>
      </c>
      <c r="E480" s="78" t="e">
        <f>VLOOKUP(B480,MSS_Species_List2021_updating!$B$2:$B$556,1,FALSE)</f>
        <v>#N/A</v>
      </c>
      <c r="G480" s="86" t="str">
        <f t="shared" si="21"/>
        <v>Spondyliosoma cantharus</v>
      </c>
      <c r="H480" s="86" t="str">
        <f t="shared" si="22"/>
        <v>Spondyliosoma</v>
      </c>
      <c r="I480" s="86" t="str">
        <f t="shared" si="23"/>
        <v>Spondyliosoma cantharus</v>
      </c>
      <c r="J480" s="79">
        <f>Species_List_Final_19Jan2022!A480</f>
        <v>127066</v>
      </c>
      <c r="K480" s="79" t="str">
        <f>Species_List_Final_19Jan2022!B480</f>
        <v>Spondyliosoma cantharus</v>
      </c>
      <c r="L480" s="79" t="str">
        <f>Species_List_Final_19Jan2022!C480</f>
        <v>(Linnaeus, 1758)</v>
      </c>
      <c r="M480" s="79" t="str">
        <f>Species_List_Final_19Jan2022!D480</f>
        <v>Animalia</v>
      </c>
      <c r="N480" s="79" t="str">
        <f>Species_List_Final_19Jan2022!E480</f>
        <v>Chordata</v>
      </c>
      <c r="O480" s="79" t="str">
        <f>Species_List_Final_19Jan2022!F480</f>
        <v>Actinopteri</v>
      </c>
      <c r="P480" s="79" t="str">
        <f>Species_List_Final_19Jan2022!G480</f>
        <v>Perciformes</v>
      </c>
      <c r="Q480" s="79" t="str">
        <f>Species_List_Final_19Jan2022!H480</f>
        <v>Sparidae</v>
      </c>
      <c r="R480" s="79" t="str">
        <f>Species_List_Final_19Jan2022!I480</f>
        <v>Spondyliosoma</v>
      </c>
      <c r="S480" s="79" t="str">
        <f>Species_List_Final_19Jan2022!J480</f>
        <v>Species</v>
      </c>
      <c r="T480" s="79" t="str">
        <f>Species_List_Final_19Jan2022!K480</f>
        <v>Black sea bream</v>
      </c>
    </row>
    <row r="481" spans="1:20" x14ac:dyDescent="0.25">
      <c r="A481" s="77" t="s">
        <v>3290</v>
      </c>
      <c r="B481" s="77" t="s">
        <v>2779</v>
      </c>
      <c r="C481" s="77">
        <v>3.91</v>
      </c>
      <c r="D481" s="77">
        <v>0.02</v>
      </c>
      <c r="E481" s="78" t="e">
        <f>VLOOKUP(B481,MSS_Species_List2021_updating!$B$2:$B$556,1,FALSE)</f>
        <v>#N/A</v>
      </c>
      <c r="G481" s="86" t="e">
        <f t="shared" si="21"/>
        <v>#N/A</v>
      </c>
      <c r="H481" s="86" t="e">
        <f t="shared" si="22"/>
        <v>#N/A</v>
      </c>
      <c r="I481" s="86" t="e">
        <f t="shared" si="23"/>
        <v>#N/A</v>
      </c>
      <c r="J481" s="79">
        <f>Species_List_Final_19Jan2022!A481</f>
        <v>125722</v>
      </c>
      <c r="K481" s="79" t="str">
        <f>Species_List_Final_19Jan2022!B481</f>
        <v>Spratelloides</v>
      </c>
      <c r="L481" s="79" t="str">
        <f>Species_List_Final_19Jan2022!C481</f>
        <v>Bleeker, 1851 </v>
      </c>
      <c r="M481" s="79" t="str">
        <f>Species_List_Final_19Jan2022!D481</f>
        <v>Animalia</v>
      </c>
      <c r="N481" s="79" t="str">
        <f>Species_List_Final_19Jan2022!E481</f>
        <v>Chordata</v>
      </c>
      <c r="O481" s="79" t="str">
        <f>Species_List_Final_19Jan2022!F481</f>
        <v>Actinopteri</v>
      </c>
      <c r="P481" s="79" t="str">
        <f>Species_List_Final_19Jan2022!G481</f>
        <v>Clupeiformes</v>
      </c>
      <c r="Q481" s="79" t="str">
        <f>Species_List_Final_19Jan2022!H481</f>
        <v>Clupeidae</v>
      </c>
      <c r="R481" s="79" t="str">
        <f>Species_List_Final_19Jan2022!I481</f>
        <v>Spratelloides</v>
      </c>
      <c r="S481" s="79" t="str">
        <f>Species_List_Final_19Jan2022!J481</f>
        <v>Genus</v>
      </c>
      <c r="T481" s="79" t="str">
        <f>Species_List_Final_19Jan2022!K481</f>
        <v>na</v>
      </c>
    </row>
    <row r="482" spans="1:20" x14ac:dyDescent="0.25">
      <c r="A482" s="77" t="s">
        <v>3290</v>
      </c>
      <c r="B482" s="77" t="s">
        <v>2778</v>
      </c>
      <c r="C482" s="77">
        <v>3.98</v>
      </c>
      <c r="D482" s="77">
        <v>0.65</v>
      </c>
      <c r="E482" s="78" t="e">
        <f>VLOOKUP(B482,MSS_Species_List2021_updating!$B$2:$B$556,1,FALSE)</f>
        <v>#N/A</v>
      </c>
      <c r="G482" s="86" t="e">
        <f t="shared" si="21"/>
        <v>#N/A</v>
      </c>
      <c r="H482" s="86" t="e">
        <f t="shared" si="22"/>
        <v>#N/A</v>
      </c>
      <c r="I482" s="86" t="e">
        <f t="shared" si="23"/>
        <v>#N/A</v>
      </c>
      <c r="J482" s="79">
        <f>Species_List_Final_19Jan2022!A482</f>
        <v>272278</v>
      </c>
      <c r="K482" s="79" t="str">
        <f>Species_List_Final_19Jan2022!B482</f>
        <v>Spratelloides lewisi</v>
      </c>
      <c r="L482" s="79" t="str">
        <f>Species_List_Final_19Jan2022!C482</f>
        <v>Wongratana, 1983</v>
      </c>
      <c r="M482" s="79" t="str">
        <f>Species_List_Final_19Jan2022!D482</f>
        <v>Animalia</v>
      </c>
      <c r="N482" s="79" t="str">
        <f>Species_List_Final_19Jan2022!E482</f>
        <v>Chordata</v>
      </c>
      <c r="O482" s="79" t="str">
        <f>Species_List_Final_19Jan2022!F482</f>
        <v>Actinopteri</v>
      </c>
      <c r="P482" s="79" t="str">
        <f>Species_List_Final_19Jan2022!G482</f>
        <v>Clupeiformes</v>
      </c>
      <c r="Q482" s="79" t="str">
        <f>Species_List_Final_19Jan2022!H482</f>
        <v>Clupeidae</v>
      </c>
      <c r="R482" s="79" t="str">
        <f>Species_List_Final_19Jan2022!I482</f>
        <v>Spratelloides</v>
      </c>
      <c r="S482" s="79" t="str">
        <f>Species_List_Final_19Jan2022!J482</f>
        <v>Species</v>
      </c>
      <c r="T482" s="79" t="str">
        <f>Species_List_Final_19Jan2022!K482</f>
        <v>INCORRECT DISTRIBUTION</v>
      </c>
    </row>
    <row r="483" spans="1:20" x14ac:dyDescent="0.25">
      <c r="A483" s="77" t="s">
        <v>3290</v>
      </c>
      <c r="B483" s="77" t="s">
        <v>2777</v>
      </c>
      <c r="C483" s="77">
        <v>3.95</v>
      </c>
      <c r="D483" s="77">
        <v>0.65</v>
      </c>
      <c r="E483" s="78" t="e">
        <f>VLOOKUP(B483,MSS_Species_List2021_updating!$B$2:$B$556,1,FALSE)</f>
        <v>#N/A</v>
      </c>
      <c r="G483" s="86" t="str">
        <f t="shared" si="21"/>
        <v>Sprattus sprattus</v>
      </c>
      <c r="H483" s="86" t="str">
        <f t="shared" si="22"/>
        <v>Sprattus</v>
      </c>
      <c r="I483" s="86" t="str">
        <f t="shared" si="23"/>
        <v>Sprattus sprattus</v>
      </c>
      <c r="J483" s="79">
        <f>Species_List_Final_19Jan2022!A483</f>
        <v>126425</v>
      </c>
      <c r="K483" s="79" t="str">
        <f>Species_List_Final_19Jan2022!B483</f>
        <v>Sprattus sprattus</v>
      </c>
      <c r="L483" s="79" t="str">
        <f>Species_List_Final_19Jan2022!C483</f>
        <v>(Linnaeus, 1758)</v>
      </c>
      <c r="M483" s="79" t="str">
        <f>Species_List_Final_19Jan2022!D483</f>
        <v>Animalia</v>
      </c>
      <c r="N483" s="79" t="str">
        <f>Species_List_Final_19Jan2022!E483</f>
        <v>Chordata</v>
      </c>
      <c r="O483" s="79" t="str">
        <f>Species_List_Final_19Jan2022!F483</f>
        <v>Actinopteri</v>
      </c>
      <c r="P483" s="79" t="str">
        <f>Species_List_Final_19Jan2022!G483</f>
        <v>Clupeiformes</v>
      </c>
      <c r="Q483" s="79" t="str">
        <f>Species_List_Final_19Jan2022!H483</f>
        <v>Clupeidae</v>
      </c>
      <c r="R483" s="79" t="str">
        <f>Species_List_Final_19Jan2022!I483</f>
        <v>Sprattus</v>
      </c>
      <c r="S483" s="79" t="str">
        <f>Species_List_Final_19Jan2022!J483</f>
        <v>Species</v>
      </c>
      <c r="T483" s="79" t="str">
        <f>Species_List_Final_19Jan2022!K483</f>
        <v>Sprat</v>
      </c>
    </row>
    <row r="484" spans="1:20" x14ac:dyDescent="0.25">
      <c r="A484" s="77" t="s">
        <v>2776</v>
      </c>
      <c r="B484" s="77" t="s">
        <v>2776</v>
      </c>
      <c r="C484" s="77">
        <v>3.5</v>
      </c>
      <c r="D484" s="77">
        <v>0.35</v>
      </c>
      <c r="E484" s="78" t="e">
        <f>VLOOKUP(B484,MSS_Species_List2021_updating!$B$2:$B$556,1,FALSE)</f>
        <v>#N/A</v>
      </c>
      <c r="G484" s="86" t="str">
        <f t="shared" si="21"/>
        <v>Squalidae</v>
      </c>
      <c r="H484" s="86" t="e">
        <f t="shared" si="22"/>
        <v>#N/A</v>
      </c>
      <c r="I484" s="86" t="str">
        <f t="shared" si="23"/>
        <v>Squalidae</v>
      </c>
      <c r="J484" s="79">
        <f>Species_List_Final_19Jan2022!A484</f>
        <v>105716</v>
      </c>
      <c r="K484" s="79" t="str">
        <f>Species_List_Final_19Jan2022!B484</f>
        <v>Squalidae</v>
      </c>
      <c r="L484" s="79" t="str">
        <f>Species_List_Final_19Jan2022!C484</f>
        <v>de Blainville, 1816</v>
      </c>
      <c r="M484" s="79" t="str">
        <f>Species_List_Final_19Jan2022!D484</f>
        <v>Animalia</v>
      </c>
      <c r="N484" s="79" t="str">
        <f>Species_List_Final_19Jan2022!E484</f>
        <v>Chordata</v>
      </c>
      <c r="O484" s="79" t="str">
        <f>Species_List_Final_19Jan2022!F484</f>
        <v>Elasmobranchii</v>
      </c>
      <c r="P484" s="79" t="str">
        <f>Species_List_Final_19Jan2022!G484</f>
        <v>Squaliformes</v>
      </c>
      <c r="Q484" s="79" t="str">
        <f>Species_List_Final_19Jan2022!H484</f>
        <v>Squalidae</v>
      </c>
      <c r="R484" s="79">
        <f>Species_List_Final_19Jan2022!I484</f>
        <v>0</v>
      </c>
      <c r="S484" s="79" t="str">
        <f>Species_List_Final_19Jan2022!J484</f>
        <v>Family</v>
      </c>
      <c r="T484" s="79" t="str">
        <f>Species_List_Final_19Jan2022!K484</f>
        <v>NA</v>
      </c>
    </row>
    <row r="485" spans="1:20" x14ac:dyDescent="0.25">
      <c r="A485" s="77" t="s">
        <v>3291</v>
      </c>
      <c r="B485" s="77" t="s">
        <v>2775</v>
      </c>
      <c r="C485" s="77">
        <v>3.5</v>
      </c>
      <c r="D485" s="77">
        <v>0.35</v>
      </c>
      <c r="E485" s="78" t="e">
        <f>VLOOKUP(B485,MSS_Species_List2021_updating!$B$2:$B$556,1,FALSE)</f>
        <v>#N/A</v>
      </c>
      <c r="G485" s="86" t="str">
        <f t="shared" si="21"/>
        <v>Squalus acanthias</v>
      </c>
      <c r="H485" s="86" t="str">
        <f t="shared" si="22"/>
        <v>Squalus</v>
      </c>
      <c r="I485" s="86" t="str">
        <f t="shared" si="23"/>
        <v>Squalus acanthias</v>
      </c>
      <c r="J485" s="79">
        <f>Species_List_Final_19Jan2022!A485</f>
        <v>105923</v>
      </c>
      <c r="K485" s="79" t="str">
        <f>Species_List_Final_19Jan2022!B485</f>
        <v>Squalus acanthias</v>
      </c>
      <c r="L485" s="79" t="str">
        <f>Species_List_Final_19Jan2022!C485</f>
        <v>Linnaeus, 1758</v>
      </c>
      <c r="M485" s="79" t="str">
        <f>Species_List_Final_19Jan2022!D485</f>
        <v>Animalia</v>
      </c>
      <c r="N485" s="79" t="str">
        <f>Species_List_Final_19Jan2022!E485</f>
        <v>Chordata</v>
      </c>
      <c r="O485" s="79" t="str">
        <f>Species_List_Final_19Jan2022!F485</f>
        <v>Elasmobranchii</v>
      </c>
      <c r="P485" s="79" t="str">
        <f>Species_List_Final_19Jan2022!G485</f>
        <v>Squaliformes</v>
      </c>
      <c r="Q485" s="79" t="str">
        <f>Species_List_Final_19Jan2022!H485</f>
        <v>Squalidae</v>
      </c>
      <c r="R485" s="79" t="str">
        <f>Species_List_Final_19Jan2022!I485</f>
        <v>Squalus</v>
      </c>
      <c r="S485" s="79" t="str">
        <f>Species_List_Final_19Jan2022!J485</f>
        <v>Species</v>
      </c>
      <c r="T485" s="79" t="str">
        <f>Species_List_Final_19Jan2022!K485</f>
        <v>Spurdog</v>
      </c>
    </row>
    <row r="486" spans="1:20" x14ac:dyDescent="0.25">
      <c r="A486" s="77" t="s">
        <v>3291</v>
      </c>
      <c r="B486" s="77" t="s">
        <v>2774</v>
      </c>
      <c r="C486" s="77">
        <v>3.5</v>
      </c>
      <c r="D486" s="77">
        <v>0.35</v>
      </c>
      <c r="E486" s="78" t="e">
        <f>VLOOKUP(B486,MSS_Species_List2021_updating!$B$2:$B$556,1,FALSE)</f>
        <v>#N/A</v>
      </c>
      <c r="G486" s="86" t="str">
        <f t="shared" si="21"/>
        <v>Squalus blainville</v>
      </c>
      <c r="H486" s="86" t="str">
        <f t="shared" si="22"/>
        <v>Squalus</v>
      </c>
      <c r="I486" s="86" t="str">
        <f t="shared" si="23"/>
        <v>Squalus blainville</v>
      </c>
      <c r="J486" s="79">
        <f>Species_List_Final_19Jan2022!A486</f>
        <v>105924</v>
      </c>
      <c r="K486" s="79" t="str">
        <f>Species_List_Final_19Jan2022!B486</f>
        <v>Squalus blainville</v>
      </c>
      <c r="L486" s="79" t="str">
        <f>Species_List_Final_19Jan2022!C486</f>
        <v>(Risso, 1827)</v>
      </c>
      <c r="M486" s="79" t="str">
        <f>Species_List_Final_19Jan2022!D486</f>
        <v>Animalia</v>
      </c>
      <c r="N486" s="79" t="str">
        <f>Species_List_Final_19Jan2022!E486</f>
        <v>Chordata</v>
      </c>
      <c r="O486" s="79" t="str">
        <f>Species_List_Final_19Jan2022!F486</f>
        <v>Elasmobranchii</v>
      </c>
      <c r="P486" s="79" t="str">
        <f>Species_List_Final_19Jan2022!G486</f>
        <v>Squaliformes</v>
      </c>
      <c r="Q486" s="79" t="str">
        <f>Species_List_Final_19Jan2022!H486</f>
        <v>Squalidae</v>
      </c>
      <c r="R486" s="79" t="str">
        <f>Species_List_Final_19Jan2022!I486</f>
        <v>Squalus</v>
      </c>
      <c r="S486" s="79" t="str">
        <f>Species_List_Final_19Jan2022!J486</f>
        <v>Species</v>
      </c>
      <c r="T486" s="79" t="str">
        <f>Species_List_Final_19Jan2022!K486</f>
        <v>Longnose spurdog</v>
      </c>
    </row>
    <row r="487" spans="1:20" x14ac:dyDescent="0.25">
      <c r="A487" s="77" t="s">
        <v>3291</v>
      </c>
      <c r="B487" s="77" t="s">
        <v>2773</v>
      </c>
      <c r="C487" s="77">
        <v>3.5</v>
      </c>
      <c r="D487" s="77">
        <v>0.35</v>
      </c>
      <c r="E487" s="78" t="e">
        <f>VLOOKUP(B487,MSS_Species_List2021_updating!$B$2:$B$556,1,FALSE)</f>
        <v>#N/A</v>
      </c>
      <c r="G487" s="86" t="str">
        <f t="shared" si="21"/>
        <v>Squalus</v>
      </c>
      <c r="H487" s="86" t="str">
        <f t="shared" si="22"/>
        <v>Squalus</v>
      </c>
      <c r="I487" s="86" t="e">
        <f t="shared" si="23"/>
        <v>#N/A</v>
      </c>
      <c r="J487" s="79">
        <f>Species_List_Final_19Jan2022!A487</f>
        <v>105925</v>
      </c>
      <c r="K487" s="79" t="str">
        <f>Species_List_Final_19Jan2022!B487</f>
        <v>Squalus megalops</v>
      </c>
      <c r="L487" s="79" t="str">
        <f>Species_List_Final_19Jan2022!C487</f>
        <v>(MacLeay, 1881)</v>
      </c>
      <c r="M487" s="79" t="str">
        <f>Species_List_Final_19Jan2022!D487</f>
        <v>Animalia</v>
      </c>
      <c r="N487" s="79" t="str">
        <f>Species_List_Final_19Jan2022!E487</f>
        <v>Chordata</v>
      </c>
      <c r="O487" s="79" t="str">
        <f>Species_List_Final_19Jan2022!F487</f>
        <v>Elasmobranchii</v>
      </c>
      <c r="P487" s="79" t="str">
        <f>Species_List_Final_19Jan2022!G487</f>
        <v>Squaliformes</v>
      </c>
      <c r="Q487" s="79" t="str">
        <f>Species_List_Final_19Jan2022!H487</f>
        <v>Squalidae</v>
      </c>
      <c r="R487" s="79" t="str">
        <f>Species_List_Final_19Jan2022!I487</f>
        <v>Squalus</v>
      </c>
      <c r="S487" s="79" t="str">
        <f>Species_List_Final_19Jan2022!J487</f>
        <v>Species</v>
      </c>
      <c r="T487" s="79" t="str">
        <f>Species_List_Final_19Jan2022!K487</f>
        <v>Shortnose spurdog</v>
      </c>
    </row>
    <row r="488" spans="1:20" x14ac:dyDescent="0.25">
      <c r="A488" s="77" t="s">
        <v>2772</v>
      </c>
      <c r="B488" s="77" t="s">
        <v>2772</v>
      </c>
      <c r="C488" s="77">
        <v>2.5</v>
      </c>
      <c r="D488" s="77">
        <v>0.35</v>
      </c>
      <c r="E488" s="78" t="e">
        <f>VLOOKUP(B488,MSS_Species_List2021_updating!$B$2:$B$556,1,FALSE)</f>
        <v>#N/A</v>
      </c>
      <c r="G488" s="86" t="str">
        <f t="shared" si="21"/>
        <v>Squalus</v>
      </c>
      <c r="H488" s="86" t="str">
        <f t="shared" si="22"/>
        <v>Squalus</v>
      </c>
      <c r="I488" s="86" t="e">
        <f t="shared" si="23"/>
        <v>#N/A</v>
      </c>
      <c r="J488" s="79">
        <f>Species_List_Final_19Jan2022!A488</f>
        <v>299235</v>
      </c>
      <c r="K488" s="79" t="str">
        <f>Species_List_Final_19Jan2022!B488</f>
        <v>Squalus uyato</v>
      </c>
      <c r="L488" s="79" t="str">
        <f>Species_List_Final_19Jan2022!C488</f>
        <v>Rafinesque, 1810</v>
      </c>
      <c r="M488" s="79" t="str">
        <f>Species_List_Final_19Jan2022!D488</f>
        <v>Animalia</v>
      </c>
      <c r="N488" s="79" t="str">
        <f>Species_List_Final_19Jan2022!E488</f>
        <v>Chordata</v>
      </c>
      <c r="O488" s="79" t="str">
        <f>Species_List_Final_19Jan2022!F488</f>
        <v>Elasmobranchii</v>
      </c>
      <c r="P488" s="79" t="str">
        <f>Species_List_Final_19Jan2022!G488</f>
        <v>Squaliformes</v>
      </c>
      <c r="Q488" s="79" t="str">
        <f>Species_List_Final_19Jan2022!H488</f>
        <v>Squalidae</v>
      </c>
      <c r="R488" s="79" t="str">
        <f>Species_List_Final_19Jan2022!I488</f>
        <v>Squalus</v>
      </c>
      <c r="S488" s="79" t="str">
        <f>Species_List_Final_19Jan2022!J488</f>
        <v>Species</v>
      </c>
      <c r="T488" s="79" t="str">
        <f>Species_List_Final_19Jan2022!K488</f>
        <v>Little gulper shark</v>
      </c>
    </row>
    <row r="489" spans="1:20" x14ac:dyDescent="0.25">
      <c r="A489" s="77" t="s">
        <v>2771</v>
      </c>
      <c r="B489" s="77" t="s">
        <v>2771</v>
      </c>
      <c r="C489" s="77">
        <v>2</v>
      </c>
      <c r="D489" s="77">
        <v>0.35</v>
      </c>
      <c r="E489" s="78" t="e">
        <f>VLOOKUP(B489,MSS_Species_List2021_updating!$B$2:$B$556,1,FALSE)</f>
        <v>#N/A</v>
      </c>
      <c r="G489" s="86" t="e">
        <f t="shared" si="21"/>
        <v>#N/A</v>
      </c>
      <c r="H489" s="86" t="e">
        <f t="shared" si="22"/>
        <v>#N/A</v>
      </c>
      <c r="I489" s="86" t="e">
        <f t="shared" si="23"/>
        <v>#N/A</v>
      </c>
      <c r="J489" s="79">
        <f>Species_List_Final_19Jan2022!A489</f>
        <v>125566</v>
      </c>
      <c r="K489" s="79" t="str">
        <f>Species_List_Final_19Jan2022!B489</f>
        <v>Stichaeidae</v>
      </c>
      <c r="L489" s="79" t="str">
        <f>Species_List_Final_19Jan2022!C489</f>
        <v>Gill, 1864</v>
      </c>
      <c r="M489" s="79" t="str">
        <f>Species_List_Final_19Jan2022!D489</f>
        <v>Animalia</v>
      </c>
      <c r="N489" s="79" t="str">
        <f>Species_List_Final_19Jan2022!E489</f>
        <v>Chordata</v>
      </c>
      <c r="O489" s="79" t="str">
        <f>Species_List_Final_19Jan2022!F489</f>
        <v>Actinopteri</v>
      </c>
      <c r="P489" s="79" t="str">
        <f>Species_List_Final_19Jan2022!G489</f>
        <v>Perciformes</v>
      </c>
      <c r="Q489" s="79" t="str">
        <f>Species_List_Final_19Jan2022!H489</f>
        <v>Stichaeidae</v>
      </c>
      <c r="R489" s="79">
        <f>Species_List_Final_19Jan2022!I489</f>
        <v>0</v>
      </c>
      <c r="S489" s="79" t="str">
        <f>Species_List_Final_19Jan2022!J489</f>
        <v>Family</v>
      </c>
      <c r="T489" s="79" t="str">
        <f>Species_List_Final_19Jan2022!K489</f>
        <v>NA</v>
      </c>
    </row>
    <row r="490" spans="1:20" x14ac:dyDescent="0.25">
      <c r="A490" s="77" t="s">
        <v>2770</v>
      </c>
      <c r="B490" s="77" t="s">
        <v>2770</v>
      </c>
      <c r="C490" s="77">
        <v>2.29</v>
      </c>
      <c r="D490" s="77">
        <v>0.35</v>
      </c>
      <c r="E490" s="78" t="e">
        <f>VLOOKUP(B490,MSS_Species_List2021_updating!$B$2:$B$556,1,FALSE)</f>
        <v>#N/A</v>
      </c>
      <c r="G490" s="86" t="str">
        <f t="shared" si="21"/>
        <v>Stomias</v>
      </c>
      <c r="H490" s="86" t="str">
        <f t="shared" si="22"/>
        <v>Stomias</v>
      </c>
      <c r="I490" s="86" t="e">
        <f t="shared" si="23"/>
        <v>#N/A</v>
      </c>
      <c r="J490" s="79">
        <f>Species_List_Final_19Jan2022!A490</f>
        <v>126220</v>
      </c>
      <c r="K490" s="79" t="str">
        <f>Species_List_Final_19Jan2022!B490</f>
        <v>Stomias</v>
      </c>
      <c r="L490" s="79" t="str">
        <f>Species_List_Final_19Jan2022!C490</f>
        <v>Cuvier, 1816</v>
      </c>
      <c r="M490" s="79" t="str">
        <f>Species_List_Final_19Jan2022!D490</f>
        <v>Animalia</v>
      </c>
      <c r="N490" s="79" t="str">
        <f>Species_List_Final_19Jan2022!E490</f>
        <v>Chordata</v>
      </c>
      <c r="O490" s="79" t="str">
        <f>Species_List_Final_19Jan2022!F490</f>
        <v>Actinopteri</v>
      </c>
      <c r="P490" s="79" t="str">
        <f>Species_List_Final_19Jan2022!G490</f>
        <v>Stomiiformes</v>
      </c>
      <c r="Q490" s="79" t="str">
        <f>Species_List_Final_19Jan2022!H490</f>
        <v>Stomiidae</v>
      </c>
      <c r="R490" s="79" t="str">
        <f>Species_List_Final_19Jan2022!I490</f>
        <v>Stomias</v>
      </c>
      <c r="S490" s="79" t="str">
        <f>Species_List_Final_19Jan2022!J490</f>
        <v>Genus</v>
      </c>
      <c r="T490" s="79" t="str">
        <f>Species_List_Final_19Jan2022!K490</f>
        <v>NA</v>
      </c>
    </row>
    <row r="491" spans="1:20" x14ac:dyDescent="0.25">
      <c r="A491" s="77" t="s">
        <v>2769</v>
      </c>
      <c r="B491" s="77" t="s">
        <v>2769</v>
      </c>
      <c r="C491" s="77">
        <v>4.4800000000000004</v>
      </c>
      <c r="D491" s="77">
        <v>0.4</v>
      </c>
      <c r="E491" s="78" t="e">
        <f>VLOOKUP(B491,MSS_Species_List2021_updating!$B$2:$B$556,1,FALSE)</f>
        <v>#N/A</v>
      </c>
      <c r="G491" s="86" t="str">
        <f t="shared" si="21"/>
        <v>Stomias boa boa</v>
      </c>
      <c r="H491" s="86" t="str">
        <f t="shared" si="22"/>
        <v>Stomias</v>
      </c>
      <c r="I491" s="86" t="str">
        <f t="shared" si="23"/>
        <v>Stomias boa boa</v>
      </c>
      <c r="J491" s="79">
        <f>Species_List_Final_19Jan2022!A491</f>
        <v>234601</v>
      </c>
      <c r="K491" s="79" t="str">
        <f>Species_List_Final_19Jan2022!B491</f>
        <v>Stomias boa boa</v>
      </c>
      <c r="L491" s="79" t="str">
        <f>Species_List_Final_19Jan2022!C491</f>
        <v>(Risso, 1810)</v>
      </c>
      <c r="M491" s="79" t="str">
        <f>Species_List_Final_19Jan2022!D491</f>
        <v>Animalia</v>
      </c>
      <c r="N491" s="79" t="str">
        <f>Species_List_Final_19Jan2022!E491</f>
        <v>Chordata</v>
      </c>
      <c r="O491" s="79" t="str">
        <f>Species_List_Final_19Jan2022!F491</f>
        <v>Actinopteri</v>
      </c>
      <c r="P491" s="79" t="str">
        <f>Species_List_Final_19Jan2022!G491</f>
        <v>Stomiiformes</v>
      </c>
      <c r="Q491" s="79" t="str">
        <f>Species_List_Final_19Jan2022!H491</f>
        <v>Stomiidae</v>
      </c>
      <c r="R491" s="79" t="str">
        <f>Species_List_Final_19Jan2022!I491</f>
        <v>Stomias</v>
      </c>
      <c r="S491" s="79" t="str">
        <f>Species_List_Final_19Jan2022!J491</f>
        <v>Species</v>
      </c>
      <c r="T491" s="79" t="str">
        <f>Species_List_Final_19Jan2022!K491</f>
        <v>Boa dragonfish</v>
      </c>
    </row>
    <row r="492" spans="1:20" x14ac:dyDescent="0.25">
      <c r="A492" s="77" t="s">
        <v>3292</v>
      </c>
      <c r="B492" s="77" t="s">
        <v>2768</v>
      </c>
      <c r="C492" s="77">
        <v>4.5</v>
      </c>
      <c r="D492" s="77">
        <v>0.4</v>
      </c>
      <c r="E492" s="78" t="e">
        <f>VLOOKUP(B492,MSS_Species_List2021_updating!$B$2:$B$556,1,FALSE)</f>
        <v>#N/A</v>
      </c>
      <c r="G492" s="86" t="str">
        <f t="shared" si="21"/>
        <v>Stomias</v>
      </c>
      <c r="H492" s="86" t="str">
        <f t="shared" si="22"/>
        <v>Stomias</v>
      </c>
      <c r="I492" s="86" t="e">
        <f t="shared" si="23"/>
        <v>#N/A</v>
      </c>
      <c r="J492" s="79">
        <f>Species_List_Final_19Jan2022!A492</f>
        <v>158737</v>
      </c>
      <c r="K492" s="79" t="str">
        <f>Species_List_Final_19Jan2022!B492</f>
        <v>Stomias boa ferox</v>
      </c>
      <c r="L492" s="79" t="str">
        <f>Species_List_Final_19Jan2022!C492</f>
        <v>Reinhardt, 1842</v>
      </c>
      <c r="M492" s="79" t="str">
        <f>Species_List_Final_19Jan2022!D492</f>
        <v>Animalia</v>
      </c>
      <c r="N492" s="79" t="str">
        <f>Species_List_Final_19Jan2022!E492</f>
        <v>Chordata</v>
      </c>
      <c r="O492" s="79" t="str">
        <f>Species_List_Final_19Jan2022!F492</f>
        <v>Actinopteri</v>
      </c>
      <c r="P492" s="79" t="str">
        <f>Species_List_Final_19Jan2022!G492</f>
        <v>Stomiiformes</v>
      </c>
      <c r="Q492" s="79" t="str">
        <f>Species_List_Final_19Jan2022!H492</f>
        <v>Stomiidae</v>
      </c>
      <c r="R492" s="79" t="str">
        <f>Species_List_Final_19Jan2022!I492</f>
        <v>Stomias</v>
      </c>
      <c r="S492" s="79" t="str">
        <f>Species_List_Final_19Jan2022!J492</f>
        <v>Subspecies</v>
      </c>
      <c r="T492" s="79" t="str">
        <f>Species_List_Final_19Jan2022!K492</f>
        <v>Boa dragonfish</v>
      </c>
    </row>
    <row r="493" spans="1:20" x14ac:dyDescent="0.25">
      <c r="A493" s="77" t="s">
        <v>3292</v>
      </c>
      <c r="B493" s="77" t="s">
        <v>2767</v>
      </c>
      <c r="C493" s="77">
        <v>4.5</v>
      </c>
      <c r="D493" s="77">
        <v>0.4</v>
      </c>
      <c r="E493" s="78" t="e">
        <f>VLOOKUP(B493,MSS_Species_List2021_updating!$B$2:$B$556,1,FALSE)</f>
        <v>#N/A</v>
      </c>
      <c r="G493" s="86" t="str">
        <f t="shared" si="21"/>
        <v>Stromateus fiatola</v>
      </c>
      <c r="H493" s="86" t="str">
        <f t="shared" si="22"/>
        <v>Stromateus</v>
      </c>
      <c r="I493" s="86" t="str">
        <f t="shared" si="23"/>
        <v>Stromateus fiatola</v>
      </c>
      <c r="J493" s="79">
        <f>Species_List_Final_19Jan2022!A493</f>
        <v>127076</v>
      </c>
      <c r="K493" s="79" t="str">
        <f>Species_List_Final_19Jan2022!B493</f>
        <v>Stromateus fiatola</v>
      </c>
      <c r="L493" s="79" t="str">
        <f>Species_List_Final_19Jan2022!C493</f>
        <v>Linnaeus, 1758</v>
      </c>
      <c r="M493" s="79" t="str">
        <f>Species_List_Final_19Jan2022!D493</f>
        <v>Animalia</v>
      </c>
      <c r="N493" s="79" t="str">
        <f>Species_List_Final_19Jan2022!E493</f>
        <v>Chordata</v>
      </c>
      <c r="O493" s="79" t="str">
        <f>Species_List_Final_19Jan2022!F493</f>
        <v>Actinopteri</v>
      </c>
      <c r="P493" s="79" t="str">
        <f>Species_List_Final_19Jan2022!G493</f>
        <v>Perciformes</v>
      </c>
      <c r="Q493" s="79" t="str">
        <f>Species_List_Final_19Jan2022!H493</f>
        <v>Stromateidae</v>
      </c>
      <c r="R493" s="79" t="str">
        <f>Species_List_Final_19Jan2022!I493</f>
        <v>Stromateus</v>
      </c>
      <c r="S493" s="79" t="str">
        <f>Species_List_Final_19Jan2022!J493</f>
        <v>Species</v>
      </c>
      <c r="T493" s="79" t="str">
        <f>Species_List_Final_19Jan2022!K493</f>
        <v>Blue butterfish</v>
      </c>
    </row>
    <row r="494" spans="1:20" x14ac:dyDescent="0.25">
      <c r="A494" s="77" t="s">
        <v>3293</v>
      </c>
      <c r="B494" s="77" t="s">
        <v>2766</v>
      </c>
      <c r="C494" s="77">
        <v>4.5</v>
      </c>
      <c r="D494" s="77">
        <v>0.01</v>
      </c>
      <c r="E494" s="78" t="e">
        <f>VLOOKUP(B494,MSS_Species_List2021_updating!$B$2:$B$556,1,FALSE)</f>
        <v>#N/A</v>
      </c>
      <c r="G494" s="86" t="e">
        <f t="shared" si="21"/>
        <v>#N/A</v>
      </c>
      <c r="H494" s="86" t="e">
        <f t="shared" si="22"/>
        <v>#N/A</v>
      </c>
      <c r="I494" s="86" t="e">
        <f t="shared" si="23"/>
        <v>#N/A</v>
      </c>
      <c r="J494" s="79">
        <f>Species_List_Final_19Jan2022!A494</f>
        <v>126630</v>
      </c>
      <c r="K494" s="79" t="str">
        <f>Species_List_Final_19Jan2022!B494</f>
        <v>Symbolophorus veranyi</v>
      </c>
      <c r="L494" s="79" t="str">
        <f>Species_List_Final_19Jan2022!C494</f>
        <v>(Moreau, 1888)</v>
      </c>
      <c r="M494" s="79" t="str">
        <f>Species_List_Final_19Jan2022!D494</f>
        <v>Animalia</v>
      </c>
      <c r="N494" s="79" t="str">
        <f>Species_List_Final_19Jan2022!E494</f>
        <v>Chordata</v>
      </c>
      <c r="O494" s="79" t="str">
        <f>Species_List_Final_19Jan2022!F494</f>
        <v>Actinopteri</v>
      </c>
      <c r="P494" s="79" t="str">
        <f>Species_List_Final_19Jan2022!G494</f>
        <v>Myctophiformes</v>
      </c>
      <c r="Q494" s="79" t="str">
        <f>Species_List_Final_19Jan2022!H494</f>
        <v>Myctophidae</v>
      </c>
      <c r="R494" s="79" t="str">
        <f>Species_List_Final_19Jan2022!I494</f>
        <v>Symbolophorus</v>
      </c>
      <c r="S494" s="79" t="str">
        <f>Species_List_Final_19Jan2022!J494</f>
        <v>Species</v>
      </c>
      <c r="T494" s="79" t="str">
        <f>Species_List_Final_19Jan2022!K494</f>
        <v>Large-scale lantern fish</v>
      </c>
    </row>
    <row r="495" spans="1:20" x14ac:dyDescent="0.25">
      <c r="A495" s="77" t="s">
        <v>3293</v>
      </c>
      <c r="B495" s="77" t="s">
        <v>2184</v>
      </c>
      <c r="C495" s="77">
        <v>4.5</v>
      </c>
      <c r="D495" s="77">
        <v>0.01</v>
      </c>
      <c r="E495" s="78" t="e">
        <f>VLOOKUP(B495,MSS_Species_List2021_updating!$B$2:$B$556,1,FALSE)</f>
        <v>#N/A</v>
      </c>
      <c r="G495" s="86" t="str">
        <f t="shared" si="21"/>
        <v>Symphodus</v>
      </c>
      <c r="H495" s="86" t="str">
        <f t="shared" si="22"/>
        <v>Symphodus</v>
      </c>
      <c r="I495" s="86" t="e">
        <f t="shared" si="23"/>
        <v>#N/A</v>
      </c>
      <c r="J495" s="79">
        <f>Species_List_Final_19Jan2022!A495</f>
        <v>126023</v>
      </c>
      <c r="K495" s="79" t="str">
        <f>Species_List_Final_19Jan2022!B495</f>
        <v>Symphodus</v>
      </c>
      <c r="L495" s="79" t="str">
        <f>Species_List_Final_19Jan2022!C495</f>
        <v>Rafinesque, 1810</v>
      </c>
      <c r="M495" s="79" t="str">
        <f>Species_List_Final_19Jan2022!D495</f>
        <v>Animalia</v>
      </c>
      <c r="N495" s="79" t="str">
        <f>Species_List_Final_19Jan2022!E495</f>
        <v>Chordata</v>
      </c>
      <c r="O495" s="79" t="str">
        <f>Species_List_Final_19Jan2022!F495</f>
        <v>Actinopteri</v>
      </c>
      <c r="P495" s="79" t="str">
        <f>Species_List_Final_19Jan2022!G495</f>
        <v>Perciformes</v>
      </c>
      <c r="Q495" s="79" t="str">
        <f>Species_List_Final_19Jan2022!H495</f>
        <v>Labridae</v>
      </c>
      <c r="R495" s="79" t="str">
        <f>Species_List_Final_19Jan2022!I495</f>
        <v>Symphodus</v>
      </c>
      <c r="S495" s="79" t="str">
        <f>Species_List_Final_19Jan2022!J495</f>
        <v>Genus</v>
      </c>
      <c r="T495" s="79" t="str">
        <f>Species_List_Final_19Jan2022!K495</f>
        <v>NA</v>
      </c>
    </row>
    <row r="496" spans="1:20" x14ac:dyDescent="0.25">
      <c r="A496" s="77" t="s">
        <v>3293</v>
      </c>
      <c r="B496" s="77" t="s">
        <v>2765</v>
      </c>
      <c r="C496" s="77">
        <v>4.5</v>
      </c>
      <c r="D496" s="77">
        <v>0.01</v>
      </c>
      <c r="E496" s="78" t="e">
        <f>VLOOKUP(B496,MSS_Species_List2021_updating!$B$2:$B$556,1,FALSE)</f>
        <v>#N/A</v>
      </c>
      <c r="G496" s="86" t="str">
        <f t="shared" si="21"/>
        <v>Symphodus</v>
      </c>
      <c r="H496" s="86" t="str">
        <f t="shared" si="22"/>
        <v>Symphodus</v>
      </c>
      <c r="I496" s="86" t="e">
        <f t="shared" si="23"/>
        <v>#N/A</v>
      </c>
      <c r="J496" s="79">
        <f>Species_List_Final_19Jan2022!A496</f>
        <v>273566</v>
      </c>
      <c r="K496" s="79" t="str">
        <f>Species_List_Final_19Jan2022!B496</f>
        <v>Symphodus bailloni</v>
      </c>
      <c r="L496" s="79" t="str">
        <f>Species_List_Final_19Jan2022!C496</f>
        <v>(Valenciennes, 1839)</v>
      </c>
      <c r="M496" s="79" t="str">
        <f>Species_List_Final_19Jan2022!D496</f>
        <v>Animalia</v>
      </c>
      <c r="N496" s="79" t="str">
        <f>Species_List_Final_19Jan2022!E496</f>
        <v>Chordata</v>
      </c>
      <c r="O496" s="79" t="str">
        <f>Species_List_Final_19Jan2022!F496</f>
        <v>Actinopteri</v>
      </c>
      <c r="P496" s="79" t="str">
        <f>Species_List_Final_19Jan2022!G496</f>
        <v>Perciformes</v>
      </c>
      <c r="Q496" s="79" t="str">
        <f>Species_List_Final_19Jan2022!H496</f>
        <v>Labridae</v>
      </c>
      <c r="R496" s="79" t="str">
        <f>Species_List_Final_19Jan2022!I496</f>
        <v>Symphodus</v>
      </c>
      <c r="S496" s="79" t="str">
        <f>Species_List_Final_19Jan2022!J496</f>
        <v>Species</v>
      </c>
      <c r="T496" s="79" t="str">
        <f>Species_List_Final_19Jan2022!K496</f>
        <v>Baillon's wrasse</v>
      </c>
    </row>
    <row r="497" spans="1:20" x14ac:dyDescent="0.25">
      <c r="A497" s="77" t="s">
        <v>3294</v>
      </c>
      <c r="B497" s="77" t="s">
        <v>2764</v>
      </c>
      <c r="C497" s="77">
        <v>2.6</v>
      </c>
      <c r="D497" s="77">
        <v>0.35</v>
      </c>
      <c r="E497" s="78" t="e">
        <f>VLOOKUP(B497,MSS_Species_List2021_updating!$B$2:$B$556,1,FALSE)</f>
        <v>#N/A</v>
      </c>
      <c r="G497" s="86" t="str">
        <f t="shared" si="21"/>
        <v>Symphodus melops</v>
      </c>
      <c r="H497" s="86" t="str">
        <f t="shared" si="22"/>
        <v>Symphodus</v>
      </c>
      <c r="I497" s="86" t="str">
        <f t="shared" si="23"/>
        <v>Symphodus melops</v>
      </c>
      <c r="J497" s="79">
        <f>Species_List_Final_19Jan2022!A497</f>
        <v>273571</v>
      </c>
      <c r="K497" s="79" t="str">
        <f>Species_List_Final_19Jan2022!B497</f>
        <v>Symphodus melops</v>
      </c>
      <c r="L497" s="79" t="str">
        <f>Species_List_Final_19Jan2022!C497</f>
        <v>(Linnaeus, 1758)</v>
      </c>
      <c r="M497" s="79" t="str">
        <f>Species_List_Final_19Jan2022!D497</f>
        <v>Animalia</v>
      </c>
      <c r="N497" s="79" t="str">
        <f>Species_List_Final_19Jan2022!E497</f>
        <v>Chordata</v>
      </c>
      <c r="O497" s="79" t="str">
        <f>Species_List_Final_19Jan2022!F497</f>
        <v>Actinopteri</v>
      </c>
      <c r="P497" s="79" t="str">
        <f>Species_List_Final_19Jan2022!G497</f>
        <v>Perciformes</v>
      </c>
      <c r="Q497" s="79" t="str">
        <f>Species_List_Final_19Jan2022!H497</f>
        <v>Labridae</v>
      </c>
      <c r="R497" s="79" t="str">
        <f>Species_List_Final_19Jan2022!I497</f>
        <v>Symphodus</v>
      </c>
      <c r="S497" s="79" t="str">
        <f>Species_List_Final_19Jan2022!J497</f>
        <v>Species</v>
      </c>
      <c r="T497" s="79" t="str">
        <f>Species_List_Final_19Jan2022!K497</f>
        <v>Corkwing wrasse</v>
      </c>
    </row>
    <row r="498" spans="1:20" x14ac:dyDescent="0.25">
      <c r="A498" s="77" t="s">
        <v>3295</v>
      </c>
      <c r="B498" s="77" t="s">
        <v>2763</v>
      </c>
      <c r="C498" s="77">
        <v>2.37</v>
      </c>
      <c r="D498" s="77">
        <v>0.35</v>
      </c>
      <c r="E498" s="78" t="e">
        <f>VLOOKUP(B498,MSS_Species_List2021_updating!$B$2:$B$556,1,FALSE)</f>
        <v>#N/A</v>
      </c>
      <c r="G498" s="86" t="str">
        <f t="shared" si="21"/>
        <v>Symphodus</v>
      </c>
      <c r="H498" s="86" t="str">
        <f t="shared" si="22"/>
        <v>Symphodus</v>
      </c>
      <c r="I498" s="86" t="e">
        <f t="shared" si="23"/>
        <v>#N/A</v>
      </c>
      <c r="J498" s="79">
        <f>Species_List_Final_19Jan2022!A498</f>
        <v>273573</v>
      </c>
      <c r="K498" s="79" t="str">
        <f>Species_List_Final_19Jan2022!B498</f>
        <v>Symphodus roissali</v>
      </c>
      <c r="L498" s="79" t="str">
        <f>Species_List_Final_19Jan2022!C498</f>
        <v>(Risso, 1810)</v>
      </c>
      <c r="M498" s="79" t="str">
        <f>Species_List_Final_19Jan2022!D498</f>
        <v>Animalia</v>
      </c>
      <c r="N498" s="79" t="str">
        <f>Species_List_Final_19Jan2022!E498</f>
        <v>Chordata</v>
      </c>
      <c r="O498" s="79" t="str">
        <f>Species_List_Final_19Jan2022!F498</f>
        <v>Actinopteri</v>
      </c>
      <c r="P498" s="79" t="str">
        <f>Species_List_Final_19Jan2022!G498</f>
        <v>Perciformes</v>
      </c>
      <c r="Q498" s="79" t="str">
        <f>Species_List_Final_19Jan2022!H498</f>
        <v>Labridae</v>
      </c>
      <c r="R498" s="79" t="str">
        <f>Species_List_Final_19Jan2022!I498</f>
        <v>Symphodus</v>
      </c>
      <c r="S498" s="79" t="str">
        <f>Species_List_Final_19Jan2022!J498</f>
        <v>Species</v>
      </c>
      <c r="T498" s="79" t="str">
        <f>Species_List_Final_19Jan2022!K498</f>
        <v>Five-spotted wrasse</v>
      </c>
    </row>
    <row r="499" spans="1:20" x14ac:dyDescent="0.25">
      <c r="A499" s="77" t="s">
        <v>3296</v>
      </c>
      <c r="B499" s="77" t="s">
        <v>2762</v>
      </c>
      <c r="C499" s="77">
        <v>4.4000000000000004</v>
      </c>
      <c r="D499" s="77">
        <v>0.5</v>
      </c>
      <c r="E499" s="78" t="e">
        <f>VLOOKUP(B499,MSS_Species_List2021_updating!$B$2:$B$556,1,FALSE)</f>
        <v>#N/A</v>
      </c>
      <c r="G499" s="86" t="str">
        <f t="shared" si="21"/>
        <v>Symphurus nigrescens</v>
      </c>
      <c r="H499" s="86" t="str">
        <f t="shared" si="22"/>
        <v>Symphurus</v>
      </c>
      <c r="I499" s="86" t="str">
        <f t="shared" si="23"/>
        <v>Symphurus nigrescens</v>
      </c>
      <c r="J499" s="79">
        <f>Species_List_Final_19Jan2022!A499</f>
        <v>127134</v>
      </c>
      <c r="K499" s="79" t="str">
        <f>Species_List_Final_19Jan2022!B499</f>
        <v>Symphurus nigrescens</v>
      </c>
      <c r="L499" s="79" t="str">
        <f>Species_List_Final_19Jan2022!C499</f>
        <v>Rafinesque, 1810</v>
      </c>
      <c r="M499" s="79" t="str">
        <f>Species_List_Final_19Jan2022!D499</f>
        <v>Animalia</v>
      </c>
      <c r="N499" s="79" t="str">
        <f>Species_List_Final_19Jan2022!E499</f>
        <v>Chordata</v>
      </c>
      <c r="O499" s="79" t="str">
        <f>Species_List_Final_19Jan2022!F499</f>
        <v>Actinopteri</v>
      </c>
      <c r="P499" s="79" t="str">
        <f>Species_List_Final_19Jan2022!G499</f>
        <v>Pleuronectiformes</v>
      </c>
      <c r="Q499" s="79" t="str">
        <f>Species_List_Final_19Jan2022!H499</f>
        <v>Cynoglossidae</v>
      </c>
      <c r="R499" s="79" t="str">
        <f>Species_List_Final_19Jan2022!I499</f>
        <v>Symphurus</v>
      </c>
      <c r="S499" s="79" t="str">
        <f>Species_List_Final_19Jan2022!J499</f>
        <v>Species</v>
      </c>
      <c r="T499" s="79" t="str">
        <f>Species_List_Final_19Jan2022!K499</f>
        <v>Tonguesole</v>
      </c>
    </row>
    <row r="500" spans="1:20" x14ac:dyDescent="0.25">
      <c r="A500" s="77" t="s">
        <v>2761</v>
      </c>
      <c r="B500" s="77" t="s">
        <v>2761</v>
      </c>
      <c r="C500" s="77">
        <v>3.5</v>
      </c>
      <c r="D500" s="77">
        <v>0.35</v>
      </c>
      <c r="E500" s="78" t="e">
        <f>VLOOKUP(B500,MSS_Species_List2021_updating!$B$2:$B$556,1,FALSE)</f>
        <v>#N/A</v>
      </c>
      <c r="G500" s="86" t="str">
        <f t="shared" si="21"/>
        <v>Synaphobranchus kaupii</v>
      </c>
      <c r="H500" s="86" t="str">
        <f t="shared" si="22"/>
        <v>Synaphobranchus</v>
      </c>
      <c r="I500" s="86" t="str">
        <f t="shared" si="23"/>
        <v>Synaphobranchus kaupii</v>
      </c>
      <c r="J500" s="79">
        <f>Species_List_Final_19Jan2022!A500</f>
        <v>126328</v>
      </c>
      <c r="K500" s="79" t="str">
        <f>Species_List_Final_19Jan2022!B500</f>
        <v>Synaphobranchus kaupii</v>
      </c>
      <c r="L500" s="79" t="str">
        <f>Species_List_Final_19Jan2022!C500</f>
        <v>Johnson, 1862</v>
      </c>
      <c r="M500" s="79" t="str">
        <f>Species_List_Final_19Jan2022!D500</f>
        <v>Animalia</v>
      </c>
      <c r="N500" s="79" t="str">
        <f>Species_List_Final_19Jan2022!E500</f>
        <v>Chordata</v>
      </c>
      <c r="O500" s="79" t="str">
        <f>Species_List_Final_19Jan2022!F500</f>
        <v>Actinopteri</v>
      </c>
      <c r="P500" s="79" t="str">
        <f>Species_List_Final_19Jan2022!G500</f>
        <v>Anguilliformes</v>
      </c>
      <c r="Q500" s="79" t="str">
        <f>Species_List_Final_19Jan2022!H500</f>
        <v>Synaphobranchidae</v>
      </c>
      <c r="R500" s="79" t="str">
        <f>Species_List_Final_19Jan2022!I500</f>
        <v>Synaphobranchus</v>
      </c>
      <c r="S500" s="79" t="str">
        <f>Species_List_Final_19Jan2022!J500</f>
        <v>Species</v>
      </c>
      <c r="T500" s="79" t="str">
        <f>Species_List_Final_19Jan2022!K500</f>
        <v>Kaup's arrowtooth eel</v>
      </c>
    </row>
    <row r="501" spans="1:20" x14ac:dyDescent="0.25">
      <c r="A501" s="77" t="s">
        <v>3297</v>
      </c>
      <c r="B501" s="77" t="s">
        <v>2760</v>
      </c>
      <c r="C501" s="77">
        <v>3.67</v>
      </c>
      <c r="D501" s="77">
        <v>0.02</v>
      </c>
      <c r="E501" s="78" t="e">
        <f>VLOOKUP(B501,MSS_Species_List2021_updating!$B$2:$B$556,1,FALSE)</f>
        <v>#N/A</v>
      </c>
      <c r="G501" s="86" t="e">
        <f t="shared" si="21"/>
        <v>#N/A</v>
      </c>
      <c r="H501" s="86" t="e">
        <f t="shared" si="22"/>
        <v>#N/A</v>
      </c>
      <c r="I501" s="86" t="e">
        <f t="shared" si="23"/>
        <v>#N/A</v>
      </c>
      <c r="J501" s="79">
        <f>Species_List_Final_19Jan2022!A501</f>
        <v>126798</v>
      </c>
      <c r="K501" s="79" t="str">
        <f>Species_List_Final_19Jan2022!B501</f>
        <v>Synchiropus phaeton</v>
      </c>
      <c r="L501" s="79" t="str">
        <f>Species_List_Final_19Jan2022!C501</f>
        <v>(Günther, 1861)</v>
      </c>
      <c r="M501" s="79" t="str">
        <f>Species_List_Final_19Jan2022!D501</f>
        <v>Animalia</v>
      </c>
      <c r="N501" s="79" t="str">
        <f>Species_List_Final_19Jan2022!E501</f>
        <v>Chordata</v>
      </c>
      <c r="O501" s="79" t="str">
        <f>Species_List_Final_19Jan2022!F501</f>
        <v>Actinopteri</v>
      </c>
      <c r="P501" s="79" t="str">
        <f>Species_List_Final_19Jan2022!G501</f>
        <v>Perciformes</v>
      </c>
      <c r="Q501" s="79" t="str">
        <f>Species_List_Final_19Jan2022!H501</f>
        <v>Callionymidae</v>
      </c>
      <c r="R501" s="79" t="str">
        <f>Species_List_Final_19Jan2022!I501</f>
        <v>Synchiropus</v>
      </c>
      <c r="S501" s="79" t="str">
        <f>Species_List_Final_19Jan2022!J501</f>
        <v>Species</v>
      </c>
      <c r="T501" s="79" t="str">
        <f>Species_List_Final_19Jan2022!K501</f>
        <v>Phaeton dragonet</v>
      </c>
    </row>
    <row r="502" spans="1:20" x14ac:dyDescent="0.25">
      <c r="A502" s="77" t="s">
        <v>3297</v>
      </c>
      <c r="B502" s="77" t="s">
        <v>2759</v>
      </c>
      <c r="C502" s="77">
        <v>3.82</v>
      </c>
      <c r="D502" s="77">
        <v>0.01</v>
      </c>
      <c r="E502" s="78" t="e">
        <f>VLOOKUP(B502,MSS_Species_List2021_updating!$B$2:$B$556,1,FALSE)</f>
        <v>#N/A</v>
      </c>
      <c r="G502" s="86" t="str">
        <f t="shared" si="21"/>
        <v>Syngnathidae</v>
      </c>
      <c r="H502" s="86" t="e">
        <f t="shared" si="22"/>
        <v>#N/A</v>
      </c>
      <c r="I502" s="86" t="str">
        <f t="shared" si="23"/>
        <v>Syngnathidae</v>
      </c>
      <c r="J502" s="79">
        <f>Species_List_Final_19Jan2022!A502</f>
        <v>125606</v>
      </c>
      <c r="K502" s="79" t="str">
        <f>Species_List_Final_19Jan2022!B502</f>
        <v>Syngnathidae</v>
      </c>
      <c r="L502" s="79" t="str">
        <f>Species_List_Final_19Jan2022!C502</f>
        <v>Bonaparte, 1831</v>
      </c>
      <c r="M502" s="79" t="str">
        <f>Species_List_Final_19Jan2022!D502</f>
        <v>Animalia</v>
      </c>
      <c r="N502" s="79" t="str">
        <f>Species_List_Final_19Jan2022!E502</f>
        <v>Chordata</v>
      </c>
      <c r="O502" s="79" t="str">
        <f>Species_List_Final_19Jan2022!F502</f>
        <v>Actinopteri</v>
      </c>
      <c r="P502" s="79" t="str">
        <f>Species_List_Final_19Jan2022!G502</f>
        <v>Syngnathiformes</v>
      </c>
      <c r="Q502" s="79" t="str">
        <f>Species_List_Final_19Jan2022!H502</f>
        <v>Syngnathidae</v>
      </c>
      <c r="R502" s="79">
        <f>Species_List_Final_19Jan2022!I502</f>
        <v>0</v>
      </c>
      <c r="S502" s="79" t="str">
        <f>Species_List_Final_19Jan2022!J502</f>
        <v>Family</v>
      </c>
      <c r="T502" s="79" t="str">
        <f>Species_List_Final_19Jan2022!K502</f>
        <v>NA</v>
      </c>
    </row>
    <row r="503" spans="1:20" x14ac:dyDescent="0.25">
      <c r="A503" s="77" t="s">
        <v>3297</v>
      </c>
      <c r="B503" s="77" t="s">
        <v>2758</v>
      </c>
      <c r="C503" s="77">
        <v>3.94</v>
      </c>
      <c r="D503" s="77">
        <v>0.04</v>
      </c>
      <c r="E503" s="78" t="e">
        <f>VLOOKUP(B503,MSS_Species_List2021_updating!$B$2:$B$556,1,FALSE)</f>
        <v>#N/A</v>
      </c>
      <c r="G503" s="86" t="e">
        <f t="shared" si="21"/>
        <v>#N/A</v>
      </c>
      <c r="H503" s="86" t="e">
        <f t="shared" si="22"/>
        <v>#N/A</v>
      </c>
      <c r="I503" s="86" t="e">
        <f t="shared" si="23"/>
        <v>#N/A</v>
      </c>
      <c r="J503" s="79">
        <f>Species_List_Final_19Jan2022!A503</f>
        <v>126227</v>
      </c>
      <c r="K503" s="79" t="str">
        <f>Species_List_Final_19Jan2022!B503</f>
        <v>Syngnathus</v>
      </c>
      <c r="L503" s="79" t="str">
        <f>Species_List_Final_19Jan2022!C503</f>
        <v>Linnaeus, 1758</v>
      </c>
      <c r="M503" s="79" t="str">
        <f>Species_List_Final_19Jan2022!D503</f>
        <v>Animalia</v>
      </c>
      <c r="N503" s="79" t="str">
        <f>Species_List_Final_19Jan2022!E503</f>
        <v>Chordata</v>
      </c>
      <c r="O503" s="79" t="str">
        <f>Species_List_Final_19Jan2022!F503</f>
        <v>Actinopteri</v>
      </c>
      <c r="P503" s="79" t="str">
        <f>Species_List_Final_19Jan2022!G503</f>
        <v>Syngnathiformes</v>
      </c>
      <c r="Q503" s="79" t="str">
        <f>Species_List_Final_19Jan2022!H503</f>
        <v>Syngnathidae</v>
      </c>
      <c r="R503" s="79" t="str">
        <f>Species_List_Final_19Jan2022!I503</f>
        <v>Syngnathus</v>
      </c>
      <c r="S503" s="79" t="str">
        <f>Species_List_Final_19Jan2022!J503</f>
        <v>Genus</v>
      </c>
      <c r="T503" s="79" t="str">
        <f>Species_List_Final_19Jan2022!K503</f>
        <v>NA</v>
      </c>
    </row>
    <row r="504" spans="1:20" x14ac:dyDescent="0.25">
      <c r="A504" s="77" t="s">
        <v>3297</v>
      </c>
      <c r="B504" s="77" t="s">
        <v>2757</v>
      </c>
      <c r="C504" s="77">
        <v>3.74</v>
      </c>
      <c r="D504" s="77">
        <v>0.05</v>
      </c>
      <c r="E504" s="78" t="e">
        <f>VLOOKUP(B504,MSS_Species_List2021_updating!$B$2:$B$556,1,FALSE)</f>
        <v>#N/A</v>
      </c>
      <c r="G504" s="86" t="e">
        <f t="shared" si="21"/>
        <v>#N/A</v>
      </c>
      <c r="H504" s="86" t="e">
        <f t="shared" si="22"/>
        <v>#N/A</v>
      </c>
      <c r="I504" s="86" t="e">
        <f t="shared" si="23"/>
        <v>#N/A</v>
      </c>
      <c r="J504" s="79">
        <f>Species_List_Final_19Jan2022!A504</f>
        <v>127387</v>
      </c>
      <c r="K504" s="79" t="str">
        <f>Species_List_Final_19Jan2022!B504</f>
        <v>Syngnathus acus</v>
      </c>
      <c r="L504" s="79" t="str">
        <f>Species_List_Final_19Jan2022!C504</f>
        <v>Linnaeus, 1758</v>
      </c>
      <c r="M504" s="79" t="str">
        <f>Species_List_Final_19Jan2022!D504</f>
        <v>Animalia</v>
      </c>
      <c r="N504" s="79" t="str">
        <f>Species_List_Final_19Jan2022!E504</f>
        <v>Chordata</v>
      </c>
      <c r="O504" s="79" t="str">
        <f>Species_List_Final_19Jan2022!F504</f>
        <v>Actinopteri</v>
      </c>
      <c r="P504" s="79" t="str">
        <f>Species_List_Final_19Jan2022!G504</f>
        <v>Syngnathiformes</v>
      </c>
      <c r="Q504" s="79" t="str">
        <f>Species_List_Final_19Jan2022!H504</f>
        <v>Syngnathidae</v>
      </c>
      <c r="R504" s="79" t="str">
        <f>Species_List_Final_19Jan2022!I504</f>
        <v>Syngnathus</v>
      </c>
      <c r="S504" s="79" t="str">
        <f>Species_List_Final_19Jan2022!J504</f>
        <v>Species</v>
      </c>
      <c r="T504" s="79" t="str">
        <f>Species_List_Final_19Jan2022!K504</f>
        <v>Great pipefish</v>
      </c>
    </row>
    <row r="505" spans="1:20" x14ac:dyDescent="0.25">
      <c r="A505" s="77" t="s">
        <v>3297</v>
      </c>
      <c r="B505" s="77" t="s">
        <v>2756</v>
      </c>
      <c r="C505" s="77">
        <v>4.05</v>
      </c>
      <c r="D505" s="77">
        <v>0.04</v>
      </c>
      <c r="E505" s="78" t="e">
        <f>VLOOKUP(B505,MSS_Species_List2021_updating!$B$2:$B$556,1,FALSE)</f>
        <v>#N/A</v>
      </c>
      <c r="G505" s="86" t="e">
        <f t="shared" si="21"/>
        <v>#N/A</v>
      </c>
      <c r="H505" s="86" t="e">
        <f t="shared" si="22"/>
        <v>#N/A</v>
      </c>
      <c r="I505" s="86" t="e">
        <f t="shared" si="23"/>
        <v>#N/A</v>
      </c>
      <c r="J505" s="79">
        <f>Species_List_Final_19Jan2022!A505</f>
        <v>127389</v>
      </c>
      <c r="K505" s="79" t="str">
        <f>Species_List_Final_19Jan2022!B505</f>
        <v>Syngnathus rostellatus</v>
      </c>
      <c r="L505" s="79" t="str">
        <f>Species_List_Final_19Jan2022!C505</f>
        <v>Nilsson, 1855</v>
      </c>
      <c r="M505" s="79" t="str">
        <f>Species_List_Final_19Jan2022!D505</f>
        <v>Animalia</v>
      </c>
      <c r="N505" s="79" t="str">
        <f>Species_List_Final_19Jan2022!E505</f>
        <v>Chordata</v>
      </c>
      <c r="O505" s="79" t="str">
        <f>Species_List_Final_19Jan2022!F505</f>
        <v>Actinopteri</v>
      </c>
      <c r="P505" s="79" t="str">
        <f>Species_List_Final_19Jan2022!G505</f>
        <v>Syngnathiformes</v>
      </c>
      <c r="Q505" s="79" t="str">
        <f>Species_List_Final_19Jan2022!H505</f>
        <v>Syngnathidae</v>
      </c>
      <c r="R505" s="79" t="str">
        <f>Species_List_Final_19Jan2022!I505</f>
        <v>Syngnathus</v>
      </c>
      <c r="S505" s="79" t="str">
        <f>Species_List_Final_19Jan2022!J505</f>
        <v>Species</v>
      </c>
      <c r="T505" s="79" t="str">
        <f>Species_List_Final_19Jan2022!K505</f>
        <v>Nilsson's pipefish</v>
      </c>
    </row>
    <row r="506" spans="1:20" x14ac:dyDescent="0.25">
      <c r="A506" s="77" t="s">
        <v>3297</v>
      </c>
      <c r="B506" s="77" t="s">
        <v>2755</v>
      </c>
      <c r="C506" s="77">
        <v>4.2699999999999996</v>
      </c>
      <c r="D506" s="77">
        <v>0.03</v>
      </c>
      <c r="E506" s="78" t="e">
        <f>VLOOKUP(B506,MSS_Species_List2021_updating!$B$2:$B$556,1,FALSE)</f>
        <v>#N/A</v>
      </c>
      <c r="G506" s="86" t="e">
        <f t="shared" si="21"/>
        <v>#N/A</v>
      </c>
      <c r="H506" s="86" t="e">
        <f t="shared" si="22"/>
        <v>#N/A</v>
      </c>
      <c r="I506" s="86" t="e">
        <f t="shared" si="23"/>
        <v>#N/A</v>
      </c>
      <c r="J506" s="79">
        <f>Species_List_Final_19Jan2022!A506</f>
        <v>127393</v>
      </c>
      <c r="K506" s="79" t="str">
        <f>Species_List_Final_19Jan2022!B506</f>
        <v>Syngnathus typhle</v>
      </c>
      <c r="L506" s="79" t="str">
        <f>Species_List_Final_19Jan2022!C506</f>
        <v>Linnaeus, 1758</v>
      </c>
      <c r="M506" s="79" t="str">
        <f>Species_List_Final_19Jan2022!D506</f>
        <v>Animalia</v>
      </c>
      <c r="N506" s="79" t="str">
        <f>Species_List_Final_19Jan2022!E506</f>
        <v>Chordata</v>
      </c>
      <c r="O506" s="79" t="str">
        <f>Species_List_Final_19Jan2022!F506</f>
        <v>Actinopteri</v>
      </c>
      <c r="P506" s="79" t="str">
        <f>Species_List_Final_19Jan2022!G506</f>
        <v>Syngnathiformes</v>
      </c>
      <c r="Q506" s="79" t="str">
        <f>Species_List_Final_19Jan2022!H506</f>
        <v>Syngnathidae</v>
      </c>
      <c r="R506" s="79" t="str">
        <f>Species_List_Final_19Jan2022!I506</f>
        <v>Syngnathus</v>
      </c>
      <c r="S506" s="79" t="str">
        <f>Species_List_Final_19Jan2022!J506</f>
        <v>Species</v>
      </c>
      <c r="T506" s="79" t="str">
        <f>Species_List_Final_19Jan2022!K506</f>
        <v>Broad-nosed pipefish</v>
      </c>
    </row>
    <row r="507" spans="1:20" x14ac:dyDescent="0.25">
      <c r="A507" s="77" t="s">
        <v>3297</v>
      </c>
      <c r="B507" s="77" t="s">
        <v>2754</v>
      </c>
      <c r="C507" s="77">
        <v>4.55</v>
      </c>
      <c r="D507" s="77">
        <v>0.04</v>
      </c>
      <c r="E507" s="78" t="e">
        <f>VLOOKUP(B507,MSS_Species_List2021_updating!$B$2:$B$556,1,FALSE)</f>
        <v>#N/A</v>
      </c>
      <c r="G507" s="86" t="e">
        <f t="shared" si="21"/>
        <v>#N/A</v>
      </c>
      <c r="H507" s="86" t="e">
        <f t="shared" si="22"/>
        <v>#N/A</v>
      </c>
      <c r="I507" s="86" t="e">
        <f t="shared" si="23"/>
        <v>#N/A</v>
      </c>
      <c r="J507" s="79">
        <f>Species_List_Final_19Jan2022!A507</f>
        <v>127204</v>
      </c>
      <c r="K507" s="79" t="str">
        <f>Species_List_Final_19Jan2022!B507</f>
        <v>Taurulus bubalis</v>
      </c>
      <c r="L507" s="79" t="str">
        <f>Species_List_Final_19Jan2022!C507</f>
        <v>(Euphrasen, 1786)</v>
      </c>
      <c r="M507" s="79" t="str">
        <f>Species_List_Final_19Jan2022!D507</f>
        <v>Animalia</v>
      </c>
      <c r="N507" s="79" t="str">
        <f>Species_List_Final_19Jan2022!E507</f>
        <v>Chordata</v>
      </c>
      <c r="O507" s="79" t="str">
        <f>Species_List_Final_19Jan2022!F507</f>
        <v>Actinopteri</v>
      </c>
      <c r="P507" s="79" t="str">
        <f>Species_List_Final_19Jan2022!G507</f>
        <v>Scorpaeniformes</v>
      </c>
      <c r="Q507" s="79" t="str">
        <f>Species_List_Final_19Jan2022!H507</f>
        <v>Cottidae</v>
      </c>
      <c r="R507" s="79" t="str">
        <f>Species_List_Final_19Jan2022!I507</f>
        <v>Taurulus</v>
      </c>
      <c r="S507" s="79" t="str">
        <f>Species_List_Final_19Jan2022!J507</f>
        <v>Species</v>
      </c>
      <c r="T507" s="79" t="str">
        <f>Species_List_Final_19Jan2022!K507</f>
        <v>Sea scorpion</v>
      </c>
    </row>
    <row r="508" spans="1:20" x14ac:dyDescent="0.25">
      <c r="A508" s="77" t="s">
        <v>31</v>
      </c>
      <c r="B508" s="77" t="s">
        <v>31</v>
      </c>
      <c r="C508" s="77">
        <v>3.53</v>
      </c>
      <c r="D508" s="77">
        <v>0.62</v>
      </c>
      <c r="E508" s="78" t="str">
        <f>VLOOKUP(B508,MSS_Species_List2021_updating!$B$2:$B$556,1,FALSE)</f>
        <v>Labridae</v>
      </c>
      <c r="G508" s="86" t="str">
        <f t="shared" si="21"/>
        <v>Torpedo</v>
      </c>
      <c r="H508" s="86" t="str">
        <f t="shared" si="22"/>
        <v>Torpedo</v>
      </c>
      <c r="I508" s="86" t="e">
        <f t="shared" si="23"/>
        <v>#N/A</v>
      </c>
      <c r="J508" s="79">
        <f>Species_List_Final_19Jan2022!A508</f>
        <v>321911</v>
      </c>
      <c r="K508" s="79" t="str">
        <f>Species_List_Final_19Jan2022!B508</f>
        <v>Tetronarce nobiliana</v>
      </c>
      <c r="L508" s="79" t="str">
        <f>Species_List_Final_19Jan2022!C508</f>
        <v>(Bonaparte, 1835)</v>
      </c>
      <c r="M508" s="79" t="str">
        <f>Species_List_Final_19Jan2022!D508</f>
        <v>Animalia</v>
      </c>
      <c r="N508" s="79" t="str">
        <f>Species_List_Final_19Jan2022!E508</f>
        <v>Chordata</v>
      </c>
      <c r="O508" s="79" t="str">
        <f>Species_List_Final_19Jan2022!F508</f>
        <v>Elasmobranchii</v>
      </c>
      <c r="P508" s="79" t="str">
        <f>Species_List_Final_19Jan2022!G508</f>
        <v>Torpediniformes</v>
      </c>
      <c r="Q508" s="79" t="str">
        <f>Species_List_Final_19Jan2022!H508</f>
        <v>Torpedinidae</v>
      </c>
      <c r="R508" s="79" t="str">
        <f>Species_List_Final_19Jan2022!I508</f>
        <v>Torpedo</v>
      </c>
      <c r="S508" s="79" t="str">
        <f>Species_List_Final_19Jan2022!J508</f>
        <v>Species</v>
      </c>
      <c r="T508" s="79" t="str">
        <f>Species_List_Final_19Jan2022!K508</f>
        <v>Electric ray</v>
      </c>
    </row>
    <row r="509" spans="1:20" x14ac:dyDescent="0.25">
      <c r="A509" s="77" t="s">
        <v>811</v>
      </c>
      <c r="B509" s="77" t="s">
        <v>809</v>
      </c>
      <c r="C509" s="77">
        <v>4.3</v>
      </c>
      <c r="D509" s="77">
        <v>0.01</v>
      </c>
      <c r="E509" s="78" t="str">
        <f>VLOOKUP(B509,MSS_Species_List2021_updating!$B$2:$B$556,1,FALSE)</f>
        <v>Labrus bergylta</v>
      </c>
      <c r="G509" s="86" t="e">
        <f t="shared" si="21"/>
        <v>#N/A</v>
      </c>
      <c r="H509" s="86" t="e">
        <f t="shared" si="22"/>
        <v>#N/A</v>
      </c>
      <c r="I509" s="86" t="e">
        <f t="shared" si="23"/>
        <v>#N/A</v>
      </c>
      <c r="J509" s="79">
        <f>Species_List_Final_19Jan2022!A509</f>
        <v>126937</v>
      </c>
      <c r="K509" s="79" t="str">
        <f>Species_List_Final_19Jan2022!B509</f>
        <v>Thorogobius ephippiatus</v>
      </c>
      <c r="L509" s="79" t="str">
        <f>Species_List_Final_19Jan2022!C509</f>
        <v>(Lowe, 1839)</v>
      </c>
      <c r="M509" s="79" t="str">
        <f>Species_List_Final_19Jan2022!D509</f>
        <v>Animalia</v>
      </c>
      <c r="N509" s="79" t="str">
        <f>Species_List_Final_19Jan2022!E509</f>
        <v>Chordata</v>
      </c>
      <c r="O509" s="79" t="str">
        <f>Species_List_Final_19Jan2022!F509</f>
        <v>Actinopteri</v>
      </c>
      <c r="P509" s="79" t="str">
        <f>Species_List_Final_19Jan2022!G509</f>
        <v>Perciformes</v>
      </c>
      <c r="Q509" s="79" t="str">
        <f>Species_List_Final_19Jan2022!H509</f>
        <v>Gobiidae</v>
      </c>
      <c r="R509" s="79" t="str">
        <f>Species_List_Final_19Jan2022!I509</f>
        <v>Thorogobius</v>
      </c>
      <c r="S509" s="79" t="str">
        <f>Species_List_Final_19Jan2022!J509</f>
        <v>Species</v>
      </c>
      <c r="T509" s="79" t="str">
        <f>Species_List_Final_19Jan2022!K509</f>
        <v>Leopard-spotted-goby</v>
      </c>
    </row>
    <row r="510" spans="1:20" x14ac:dyDescent="0.25">
      <c r="A510" s="77" t="s">
        <v>811</v>
      </c>
      <c r="B510" s="77" t="s">
        <v>2753</v>
      </c>
      <c r="C510" s="77">
        <v>3.9</v>
      </c>
      <c r="D510" s="77">
        <v>0.62</v>
      </c>
      <c r="E510" s="78" t="e">
        <f>VLOOKUP(B510,MSS_Species_List2021_updating!$B$2:$B$556,1,FALSE)</f>
        <v>#N/A</v>
      </c>
      <c r="G510" s="86" t="str">
        <f t="shared" si="21"/>
        <v>Thunnus thynnus</v>
      </c>
      <c r="H510" s="86" t="str">
        <f t="shared" si="22"/>
        <v>Thunnus</v>
      </c>
      <c r="I510" s="86" t="str">
        <f t="shared" si="23"/>
        <v>Thunnus thynnus</v>
      </c>
      <c r="J510" s="79">
        <f>Species_List_Final_19Jan2022!A510</f>
        <v>127029</v>
      </c>
      <c r="K510" s="79" t="str">
        <f>Species_List_Final_19Jan2022!B510</f>
        <v>Thunnus thynnus</v>
      </c>
      <c r="L510" s="79" t="str">
        <f>Species_List_Final_19Jan2022!C510</f>
        <v>(Linnaeus, 1758)</v>
      </c>
      <c r="M510" s="79" t="str">
        <f>Species_List_Final_19Jan2022!D510</f>
        <v>Animalia</v>
      </c>
      <c r="N510" s="79" t="str">
        <f>Species_List_Final_19Jan2022!E510</f>
        <v>Chordata</v>
      </c>
      <c r="O510" s="79" t="str">
        <f>Species_List_Final_19Jan2022!F510</f>
        <v>Actinopteri</v>
      </c>
      <c r="P510" s="79" t="str">
        <f>Species_List_Final_19Jan2022!G510</f>
        <v>Perciformes</v>
      </c>
      <c r="Q510" s="79" t="str">
        <f>Species_List_Final_19Jan2022!H510</f>
        <v>Scombridae</v>
      </c>
      <c r="R510" s="79" t="str">
        <f>Species_List_Final_19Jan2022!I510</f>
        <v>Thunnus</v>
      </c>
      <c r="S510" s="79" t="str">
        <f>Species_List_Final_19Jan2022!J510</f>
        <v>Species</v>
      </c>
      <c r="T510" s="79" t="str">
        <f>Species_List_Final_19Jan2022!K510</f>
        <v>Bluefin tuna</v>
      </c>
    </row>
    <row r="511" spans="1:20" x14ac:dyDescent="0.25">
      <c r="A511" s="77" t="s">
        <v>811</v>
      </c>
      <c r="B511" s="77" t="s">
        <v>2752</v>
      </c>
      <c r="C511" s="77">
        <v>3.6</v>
      </c>
      <c r="D511" s="77">
        <v>0.5</v>
      </c>
      <c r="E511" s="78" t="e">
        <f>VLOOKUP(B511,MSS_Species_List2021_updating!$B$2:$B$556,1,FALSE)</f>
        <v>#N/A</v>
      </c>
      <c r="G511" s="86" t="str">
        <f t="shared" si="21"/>
        <v>Torpedo marmorata</v>
      </c>
      <c r="H511" s="86" t="str">
        <f t="shared" si="22"/>
        <v>Torpedo</v>
      </c>
      <c r="I511" s="86" t="str">
        <f t="shared" si="23"/>
        <v>Torpedo marmorata</v>
      </c>
      <c r="J511" s="79">
        <f>Species_List_Final_19Jan2022!A511</f>
        <v>271684</v>
      </c>
      <c r="K511" s="79" t="str">
        <f>Species_List_Final_19Jan2022!B511</f>
        <v>Torpedo marmorata</v>
      </c>
      <c r="L511" s="79" t="str">
        <f>Species_List_Final_19Jan2022!C511</f>
        <v>Risso, 1810</v>
      </c>
      <c r="M511" s="79" t="str">
        <f>Species_List_Final_19Jan2022!D511</f>
        <v>Animalia</v>
      </c>
      <c r="N511" s="79" t="str">
        <f>Species_List_Final_19Jan2022!E511</f>
        <v>Chordata</v>
      </c>
      <c r="O511" s="79" t="str">
        <f>Species_List_Final_19Jan2022!F511</f>
        <v>Elasmobranchii</v>
      </c>
      <c r="P511" s="79" t="str">
        <f>Species_List_Final_19Jan2022!G511</f>
        <v>Torpediniformes</v>
      </c>
      <c r="Q511" s="79" t="str">
        <f>Species_List_Final_19Jan2022!H511</f>
        <v>Torpedinidae</v>
      </c>
      <c r="R511" s="79" t="str">
        <f>Species_List_Final_19Jan2022!I511</f>
        <v>Torpedo</v>
      </c>
      <c r="S511" s="79" t="str">
        <f>Species_List_Final_19Jan2022!J511</f>
        <v>Species</v>
      </c>
      <c r="T511" s="79" t="str">
        <f>Species_List_Final_19Jan2022!K511</f>
        <v>Marbled electric ray</v>
      </c>
    </row>
    <row r="512" spans="1:20" x14ac:dyDescent="0.25">
      <c r="A512" s="77" t="s">
        <v>811</v>
      </c>
      <c r="B512" s="77" t="s">
        <v>813</v>
      </c>
      <c r="C512" s="77">
        <v>3.9</v>
      </c>
      <c r="D512" s="77">
        <v>0.62</v>
      </c>
      <c r="E512" s="78" t="str">
        <f>VLOOKUP(B512,MSS_Species_List2021_updating!$B$2:$B$556,1,FALSE)</f>
        <v>Labrus mixtus</v>
      </c>
      <c r="G512" s="86" t="str">
        <f t="shared" si="21"/>
        <v>Torpedo nobiliana</v>
      </c>
      <c r="H512" s="86" t="str">
        <f t="shared" si="22"/>
        <v>Torpedo</v>
      </c>
      <c r="I512" s="86" t="str">
        <f t="shared" si="23"/>
        <v>Torpedo nobiliana</v>
      </c>
      <c r="J512" s="79">
        <f>Species_List_Final_19Jan2022!A512</f>
        <v>157868</v>
      </c>
      <c r="K512" s="79" t="str">
        <f>Species_List_Final_19Jan2022!B512</f>
        <v>Torpedo nobiliana</v>
      </c>
      <c r="L512" s="79" t="str">
        <f>Species_List_Final_19Jan2022!C512</f>
        <v>Bonaparte, 1835</v>
      </c>
      <c r="M512" s="79" t="str">
        <f>Species_List_Final_19Jan2022!D512</f>
        <v>Animalia</v>
      </c>
      <c r="N512" s="79" t="str">
        <f>Species_List_Final_19Jan2022!E512</f>
        <v>Chordata</v>
      </c>
      <c r="O512" s="79" t="str">
        <f>Species_List_Final_19Jan2022!F512</f>
        <v>Elasmobranchii</v>
      </c>
      <c r="P512" s="79" t="str">
        <f>Species_List_Final_19Jan2022!G512</f>
        <v>Torpediniformes</v>
      </c>
      <c r="Q512" s="79" t="str">
        <f>Species_List_Final_19Jan2022!H512</f>
        <v>Torpedinidae</v>
      </c>
      <c r="R512" s="79" t="str">
        <f>Species_List_Final_19Jan2022!I512</f>
        <v>Torpedo</v>
      </c>
      <c r="S512" s="79" t="str">
        <f>Species_List_Final_19Jan2022!J512</f>
        <v>Species</v>
      </c>
      <c r="T512" s="79" t="str">
        <f>Species_List_Final_19Jan2022!K512</f>
        <v>Electric Ray</v>
      </c>
    </row>
    <row r="513" spans="1:20" x14ac:dyDescent="0.25">
      <c r="A513" s="77" t="s">
        <v>811</v>
      </c>
      <c r="B513" s="77" t="s">
        <v>2751</v>
      </c>
      <c r="C513" s="77">
        <v>3.9</v>
      </c>
      <c r="D513" s="77">
        <v>0.6</v>
      </c>
      <c r="E513" s="78" t="e">
        <f>VLOOKUP(B513,MSS_Species_List2021_updating!$B$2:$B$556,1,FALSE)</f>
        <v>#N/A</v>
      </c>
      <c r="G513" s="86" t="str">
        <f t="shared" si="21"/>
        <v>Torpedo</v>
      </c>
      <c r="H513" s="86" t="str">
        <f t="shared" si="22"/>
        <v>Torpedo</v>
      </c>
      <c r="I513" s="86" t="e">
        <f t="shared" si="23"/>
        <v>#N/A</v>
      </c>
      <c r="J513" s="79">
        <f>Species_List_Final_19Jan2022!A513</f>
        <v>271691</v>
      </c>
      <c r="K513" s="79" t="str">
        <f>Species_List_Final_19Jan2022!B513</f>
        <v>Torpedo torpedo</v>
      </c>
      <c r="L513" s="79" t="str">
        <f>Species_List_Final_19Jan2022!C513</f>
        <v>(Linnaeus, 1758)</v>
      </c>
      <c r="M513" s="79" t="str">
        <f>Species_List_Final_19Jan2022!D513</f>
        <v>Animalia</v>
      </c>
      <c r="N513" s="79" t="str">
        <f>Species_List_Final_19Jan2022!E513</f>
        <v>Chordata</v>
      </c>
      <c r="O513" s="79" t="str">
        <f>Species_List_Final_19Jan2022!F513</f>
        <v>Elasmobranchii</v>
      </c>
      <c r="P513" s="79" t="str">
        <f>Species_List_Final_19Jan2022!G513</f>
        <v>Torpediniformes</v>
      </c>
      <c r="Q513" s="79" t="str">
        <f>Species_List_Final_19Jan2022!H513</f>
        <v>Torpedinidae</v>
      </c>
      <c r="R513" s="79" t="str">
        <f>Species_List_Final_19Jan2022!I513</f>
        <v>Torpedo</v>
      </c>
      <c r="S513" s="79" t="str">
        <f>Species_List_Final_19Jan2022!J513</f>
        <v>Species</v>
      </c>
      <c r="T513" s="79" t="str">
        <f>Species_List_Final_19Jan2022!K513</f>
        <v>Eyed electric ray</v>
      </c>
    </row>
    <row r="514" spans="1:20" x14ac:dyDescent="0.25">
      <c r="A514" s="77" t="s">
        <v>811</v>
      </c>
      <c r="B514" s="77" t="s">
        <v>2750</v>
      </c>
      <c r="C514" s="77">
        <v>3.9</v>
      </c>
      <c r="D514" s="77">
        <v>0.4</v>
      </c>
      <c r="E514" s="78" t="e">
        <f>VLOOKUP(B514,MSS_Species_List2021_updating!$B$2:$B$556,1,FALSE)</f>
        <v>#N/A</v>
      </c>
      <c r="G514" s="86" t="str">
        <f t="shared" si="21"/>
        <v>Trachinus draco</v>
      </c>
      <c r="H514" s="86" t="str">
        <f t="shared" si="22"/>
        <v>Trachinus</v>
      </c>
      <c r="I514" s="86" t="str">
        <f t="shared" si="23"/>
        <v>Trachinus draco</v>
      </c>
      <c r="J514" s="79">
        <f>Species_List_Final_19Jan2022!A514</f>
        <v>127082</v>
      </c>
      <c r="K514" s="79" t="str">
        <f>Species_List_Final_19Jan2022!B514</f>
        <v>Trachinus draco</v>
      </c>
      <c r="L514" s="79" t="str">
        <f>Species_List_Final_19Jan2022!C514</f>
        <v>Linnaeus, 1758</v>
      </c>
      <c r="M514" s="79" t="str">
        <f>Species_List_Final_19Jan2022!D514</f>
        <v>Animalia</v>
      </c>
      <c r="N514" s="79" t="str">
        <f>Species_List_Final_19Jan2022!E514</f>
        <v>Chordata</v>
      </c>
      <c r="O514" s="79" t="str">
        <f>Species_List_Final_19Jan2022!F514</f>
        <v>Actinopteri</v>
      </c>
      <c r="P514" s="79" t="str">
        <f>Species_List_Final_19Jan2022!G514</f>
        <v>Perciformes</v>
      </c>
      <c r="Q514" s="79" t="str">
        <f>Species_List_Final_19Jan2022!H514</f>
        <v>Trachinidae</v>
      </c>
      <c r="R514" s="79" t="str">
        <f>Species_List_Final_19Jan2022!I514</f>
        <v>Trachinus</v>
      </c>
      <c r="S514" s="79" t="str">
        <f>Species_List_Final_19Jan2022!J514</f>
        <v>Species</v>
      </c>
      <c r="T514" s="79" t="str">
        <f>Species_List_Final_19Jan2022!K514</f>
        <v>Greater weever</v>
      </c>
    </row>
    <row r="515" spans="1:20" x14ac:dyDescent="0.25">
      <c r="A515" s="77" t="s">
        <v>3298</v>
      </c>
      <c r="B515" s="77" t="s">
        <v>2749</v>
      </c>
      <c r="C515" s="77">
        <v>2</v>
      </c>
      <c r="D515" s="77">
        <v>0.35</v>
      </c>
      <c r="E515" s="78" t="e">
        <f>VLOOKUP(B515,MSS_Species_List2021_updating!$B$2:$B$556,1,FALSE)</f>
        <v>#N/A</v>
      </c>
      <c r="G515" s="86" t="str">
        <f t="shared" ref="G515:G554" si="24">IF(ISTEXT(I515),I515,H515)</f>
        <v>Trachipterus arcticus</v>
      </c>
      <c r="H515" s="86" t="str">
        <f t="shared" ref="H515:H554" si="25">VLOOKUP(R515,$A$2:$C$1135,1,FALSE)</f>
        <v>Trachipterus</v>
      </c>
      <c r="I515" s="86" t="str">
        <f t="shared" ref="I515:I554" si="26">VLOOKUP(K515,$B$2:$C$1135,1,FALSE)</f>
        <v>Trachipterus arcticus</v>
      </c>
      <c r="J515" s="79">
        <f>Species_List_Final_19Jan2022!A515</f>
        <v>126527</v>
      </c>
      <c r="K515" s="79" t="str">
        <f>Species_List_Final_19Jan2022!B515</f>
        <v>Trachipterus arcticus</v>
      </c>
      <c r="L515" s="79" t="str">
        <f>Species_List_Final_19Jan2022!C515</f>
        <v>(Brünnich, 1788)</v>
      </c>
      <c r="M515" s="79" t="str">
        <f>Species_List_Final_19Jan2022!D515</f>
        <v>Animalia</v>
      </c>
      <c r="N515" s="79" t="str">
        <f>Species_List_Final_19Jan2022!E515</f>
        <v>Chordata</v>
      </c>
      <c r="O515" s="79" t="str">
        <f>Species_List_Final_19Jan2022!F515</f>
        <v>Actinopteri</v>
      </c>
      <c r="P515" s="79" t="str">
        <f>Species_List_Final_19Jan2022!G515</f>
        <v>Lampriformes</v>
      </c>
      <c r="Q515" s="79" t="str">
        <f>Species_List_Final_19Jan2022!H515</f>
        <v>Trachipteridae</v>
      </c>
      <c r="R515" s="79" t="str">
        <f>Species_List_Final_19Jan2022!I515</f>
        <v>Trachipterus</v>
      </c>
      <c r="S515" s="79" t="str">
        <f>Species_List_Final_19Jan2022!J515</f>
        <v>Species</v>
      </c>
      <c r="T515" s="79" t="str">
        <f>Species_List_Final_19Jan2022!K515</f>
        <v>Dealfish</v>
      </c>
    </row>
    <row r="516" spans="1:20" x14ac:dyDescent="0.25">
      <c r="A516" s="77" t="s">
        <v>3299</v>
      </c>
      <c r="B516" s="77" t="s">
        <v>2748</v>
      </c>
      <c r="C516" s="77">
        <v>2.06</v>
      </c>
      <c r="D516" s="77">
        <v>0.35</v>
      </c>
      <c r="E516" s="78" t="e">
        <f>VLOOKUP(B516,MSS_Species_List2021_updating!$B$2:$B$556,1,FALSE)</f>
        <v>#N/A</v>
      </c>
      <c r="G516" s="86" t="str">
        <f t="shared" si="24"/>
        <v>Trachipterus</v>
      </c>
      <c r="H516" s="86" t="str">
        <f t="shared" si="25"/>
        <v>Trachipterus</v>
      </c>
      <c r="I516" s="86" t="e">
        <f t="shared" si="26"/>
        <v>#N/A</v>
      </c>
      <c r="J516" s="79">
        <f>Species_List_Final_19Jan2022!A516</f>
        <v>126528</v>
      </c>
      <c r="K516" s="79" t="str">
        <f>Species_List_Final_19Jan2022!B516</f>
        <v>Trachipterus trachypterus</v>
      </c>
      <c r="L516" s="79" t="str">
        <f>Species_List_Final_19Jan2022!C516</f>
        <v>(Gmelin, 1789)</v>
      </c>
      <c r="M516" s="79" t="str">
        <f>Species_List_Final_19Jan2022!D516</f>
        <v>Animalia</v>
      </c>
      <c r="N516" s="79" t="str">
        <f>Species_List_Final_19Jan2022!E516</f>
        <v>Chordata</v>
      </c>
      <c r="O516" s="79" t="str">
        <f>Species_List_Final_19Jan2022!F516</f>
        <v>Actinopteri</v>
      </c>
      <c r="P516" s="79" t="str">
        <f>Species_List_Final_19Jan2022!G516</f>
        <v>Lampriformes</v>
      </c>
      <c r="Q516" s="79" t="str">
        <f>Species_List_Final_19Jan2022!H516</f>
        <v>Trachipteridae</v>
      </c>
      <c r="R516" s="79" t="str">
        <f>Species_List_Final_19Jan2022!I516</f>
        <v>Trachipterus</v>
      </c>
      <c r="S516" s="79" t="str">
        <f>Species_List_Final_19Jan2022!J516</f>
        <v>Species</v>
      </c>
      <c r="T516" s="79" t="str">
        <f>Species_List_Final_19Jan2022!K516</f>
        <v>Mediterranean dealfish</v>
      </c>
    </row>
    <row r="517" spans="1:20" x14ac:dyDescent="0.25">
      <c r="A517" s="77" t="s">
        <v>3300</v>
      </c>
      <c r="B517" s="77" t="s">
        <v>2747</v>
      </c>
      <c r="C517" s="77">
        <v>2.1</v>
      </c>
      <c r="D517" s="77">
        <v>0.35</v>
      </c>
      <c r="E517" s="78" t="e">
        <f>VLOOKUP(B517,MSS_Species_List2021_updating!$B$2:$B$556,1,FALSE)</f>
        <v>#N/A</v>
      </c>
      <c r="G517" s="86" t="str">
        <f t="shared" si="24"/>
        <v>Trachurus mediterraneus</v>
      </c>
      <c r="H517" s="86" t="str">
        <f t="shared" si="25"/>
        <v>Trachurus</v>
      </c>
      <c r="I517" s="86" t="str">
        <f t="shared" si="26"/>
        <v>Trachurus mediterraneus</v>
      </c>
      <c r="J517" s="79">
        <f>Species_List_Final_19Jan2022!A517</f>
        <v>126820</v>
      </c>
      <c r="K517" s="79" t="str">
        <f>Species_List_Final_19Jan2022!B517</f>
        <v>Trachurus mediterraneus</v>
      </c>
      <c r="L517" s="79" t="str">
        <f>Species_List_Final_19Jan2022!C517</f>
        <v>(Steindachner, 1868)</v>
      </c>
      <c r="M517" s="79" t="str">
        <f>Species_List_Final_19Jan2022!D517</f>
        <v>Animalia</v>
      </c>
      <c r="N517" s="79" t="str">
        <f>Species_List_Final_19Jan2022!E517</f>
        <v>Chordata</v>
      </c>
      <c r="O517" s="79" t="str">
        <f>Species_List_Final_19Jan2022!F517</f>
        <v>Actinopteri</v>
      </c>
      <c r="P517" s="79" t="str">
        <f>Species_List_Final_19Jan2022!G517</f>
        <v>Perciformes</v>
      </c>
      <c r="Q517" s="79" t="str">
        <f>Species_List_Final_19Jan2022!H517</f>
        <v>Carangidae</v>
      </c>
      <c r="R517" s="79" t="str">
        <f>Species_List_Final_19Jan2022!I517</f>
        <v>Trachurus</v>
      </c>
      <c r="S517" s="79" t="str">
        <f>Species_List_Final_19Jan2022!J517</f>
        <v>Species</v>
      </c>
      <c r="T517" s="79" t="str">
        <f>Species_List_Final_19Jan2022!K517</f>
        <v>Mediterranean horse mackerel</v>
      </c>
    </row>
    <row r="518" spans="1:20" x14ac:dyDescent="0.25">
      <c r="A518" s="77" t="s">
        <v>818</v>
      </c>
      <c r="B518" s="77" t="s">
        <v>815</v>
      </c>
      <c r="C518" s="77">
        <v>4.5999999999999996</v>
      </c>
      <c r="D518" s="77">
        <v>0.01</v>
      </c>
      <c r="E518" s="78" t="str">
        <f>VLOOKUP(B518,MSS_Species_List2021_updating!$B$2:$B$556,1,FALSE)</f>
        <v>Lamna nasus</v>
      </c>
      <c r="G518" s="86" t="str">
        <f t="shared" si="24"/>
        <v>Trachurus picturatus</v>
      </c>
      <c r="H518" s="86" t="str">
        <f t="shared" si="25"/>
        <v>Trachurus</v>
      </c>
      <c r="I518" s="86" t="str">
        <f t="shared" si="26"/>
        <v>Trachurus picturatus</v>
      </c>
      <c r="J518" s="79">
        <f>Species_List_Final_19Jan2022!A518</f>
        <v>126821</v>
      </c>
      <c r="K518" s="79" t="str">
        <f>Species_List_Final_19Jan2022!B518</f>
        <v>Trachurus picturatus</v>
      </c>
      <c r="L518" s="79" t="str">
        <f>Species_List_Final_19Jan2022!C518</f>
        <v>(Bowdich, 1825)</v>
      </c>
      <c r="M518" s="79" t="str">
        <f>Species_List_Final_19Jan2022!D518</f>
        <v>Animalia</v>
      </c>
      <c r="N518" s="79" t="str">
        <f>Species_List_Final_19Jan2022!E518</f>
        <v>Chordata</v>
      </c>
      <c r="O518" s="79" t="str">
        <f>Species_List_Final_19Jan2022!F518</f>
        <v>Actinopteri</v>
      </c>
      <c r="P518" s="79" t="str">
        <f>Species_List_Final_19Jan2022!G518</f>
        <v>Perciformes</v>
      </c>
      <c r="Q518" s="79" t="str">
        <f>Species_List_Final_19Jan2022!H518</f>
        <v>Carangidae</v>
      </c>
      <c r="R518" s="79" t="str">
        <f>Species_List_Final_19Jan2022!I518</f>
        <v>Trachurus</v>
      </c>
      <c r="S518" s="79" t="str">
        <f>Species_List_Final_19Jan2022!J518</f>
        <v>Species</v>
      </c>
      <c r="T518" s="79" t="str">
        <f>Species_List_Final_19Jan2022!K518</f>
        <v>Blue jack mackerel</v>
      </c>
    </row>
    <row r="519" spans="1:20" x14ac:dyDescent="0.25">
      <c r="A519" s="77" t="s">
        <v>817</v>
      </c>
      <c r="B519" s="77" t="s">
        <v>817</v>
      </c>
      <c r="C519" s="77">
        <v>4.53</v>
      </c>
      <c r="D519" s="77">
        <v>0.4</v>
      </c>
      <c r="E519" s="78" t="e">
        <f>VLOOKUP(B519,MSS_Species_List2021_updating!$B$2:$B$556,1,FALSE)</f>
        <v>#N/A</v>
      </c>
      <c r="G519" s="86" t="str">
        <f t="shared" si="24"/>
        <v>Trachurus trachurus</v>
      </c>
      <c r="H519" s="86" t="str">
        <f t="shared" si="25"/>
        <v>Trachurus</v>
      </c>
      <c r="I519" s="86" t="str">
        <f t="shared" si="26"/>
        <v>Trachurus trachurus</v>
      </c>
      <c r="J519" s="79">
        <f>Species_List_Final_19Jan2022!A519</f>
        <v>126822</v>
      </c>
      <c r="K519" s="79" t="str">
        <f>Species_List_Final_19Jan2022!B519</f>
        <v>Trachurus trachurus</v>
      </c>
      <c r="L519" s="79" t="str">
        <f>Species_List_Final_19Jan2022!C519</f>
        <v>(Linnaeus, 1758)</v>
      </c>
      <c r="M519" s="79" t="str">
        <f>Species_List_Final_19Jan2022!D519</f>
        <v>Animalia</v>
      </c>
      <c r="N519" s="79" t="str">
        <f>Species_List_Final_19Jan2022!E519</f>
        <v>Chordata</v>
      </c>
      <c r="O519" s="79" t="str">
        <f>Species_List_Final_19Jan2022!F519</f>
        <v>Actinopteri</v>
      </c>
      <c r="P519" s="79" t="str">
        <f>Species_List_Final_19Jan2022!G519</f>
        <v>Perciformes</v>
      </c>
      <c r="Q519" s="79" t="str">
        <f>Species_List_Final_19Jan2022!H519</f>
        <v>Carangidae</v>
      </c>
      <c r="R519" s="79" t="str">
        <f>Species_List_Final_19Jan2022!I519</f>
        <v>Trachurus</v>
      </c>
      <c r="S519" s="79" t="str">
        <f>Species_List_Final_19Jan2022!J519</f>
        <v>Species</v>
      </c>
      <c r="T519" s="79" t="str">
        <f>Species_List_Final_19Jan2022!K519</f>
        <v>Horse mackerel</v>
      </c>
    </row>
    <row r="520" spans="1:20" x14ac:dyDescent="0.25">
      <c r="A520" s="77" t="s">
        <v>822</v>
      </c>
      <c r="B520" s="77" t="s">
        <v>823</v>
      </c>
      <c r="C520" s="77">
        <v>3.8</v>
      </c>
      <c r="D520" s="77">
        <v>0.04</v>
      </c>
      <c r="E520" s="78" t="str">
        <f>VLOOKUP(B520,MSS_Species_List2021_updating!$B$2:$B$556,1,FALSE)</f>
        <v>Lampanyctus crocodilus</v>
      </c>
      <c r="G520" s="86" t="str">
        <f t="shared" si="24"/>
        <v>Trachyrincus</v>
      </c>
      <c r="H520" s="86" t="str">
        <f t="shared" si="25"/>
        <v>Trachyrincus</v>
      </c>
      <c r="I520" s="86" t="e">
        <f t="shared" si="26"/>
        <v>#N/A</v>
      </c>
      <c r="J520" s="79">
        <f>Species_List_Final_19Jan2022!A520</f>
        <v>126481</v>
      </c>
      <c r="K520" s="79" t="str">
        <f>Species_List_Final_19Jan2022!B520</f>
        <v>Trachyrincus murrayi</v>
      </c>
      <c r="L520" s="79" t="str">
        <f>Species_List_Final_19Jan2022!C520</f>
        <v>Günther, 1887</v>
      </c>
      <c r="M520" s="79" t="str">
        <f>Species_List_Final_19Jan2022!D520</f>
        <v>Animalia</v>
      </c>
      <c r="N520" s="79" t="str">
        <f>Species_List_Final_19Jan2022!E520</f>
        <v>Chordata</v>
      </c>
      <c r="O520" s="79" t="str">
        <f>Species_List_Final_19Jan2022!F520</f>
        <v>Actinopteri</v>
      </c>
      <c r="P520" s="79" t="str">
        <f>Species_List_Final_19Jan2022!G520</f>
        <v>Gadiformes</v>
      </c>
      <c r="Q520" s="79" t="str">
        <f>Species_List_Final_19Jan2022!H520</f>
        <v>Macrouridae</v>
      </c>
      <c r="R520" s="79" t="str">
        <f>Species_List_Final_19Jan2022!I520</f>
        <v>Trachyrincus</v>
      </c>
      <c r="S520" s="79" t="str">
        <f>Species_List_Final_19Jan2022!J520</f>
        <v>Species</v>
      </c>
      <c r="T520" s="79" t="str">
        <f>Species_List_Final_19Jan2022!K520</f>
        <v>Murray's rat tail</v>
      </c>
    </row>
    <row r="521" spans="1:20" x14ac:dyDescent="0.25">
      <c r="A521" s="77" t="s">
        <v>3301</v>
      </c>
      <c r="B521" s="77" t="s">
        <v>2746</v>
      </c>
      <c r="C521" s="77">
        <v>4.2</v>
      </c>
      <c r="D521" s="77">
        <v>0.62</v>
      </c>
      <c r="E521" s="78" t="e">
        <f>VLOOKUP(B521,MSS_Species_List2021_updating!$B$2:$B$556,1,FALSE)</f>
        <v>#N/A</v>
      </c>
      <c r="G521" s="86" t="str">
        <f t="shared" si="24"/>
        <v>Trachyrincus scabrus</v>
      </c>
      <c r="H521" s="86" t="str">
        <f t="shared" si="25"/>
        <v>Trachyrincus</v>
      </c>
      <c r="I521" s="86" t="str">
        <f t="shared" si="26"/>
        <v>Trachyrincus scabrus</v>
      </c>
      <c r="J521" s="79">
        <f>Species_List_Final_19Jan2022!A521</f>
        <v>126482</v>
      </c>
      <c r="K521" s="79" t="str">
        <f>Species_List_Final_19Jan2022!B521</f>
        <v>Trachyrincus scabrus</v>
      </c>
      <c r="L521" s="79" t="str">
        <f>Species_List_Final_19Jan2022!C521</f>
        <v>(Rafinesque, 1810)</v>
      </c>
      <c r="M521" s="79" t="str">
        <f>Species_List_Final_19Jan2022!D521</f>
        <v>Animalia</v>
      </c>
      <c r="N521" s="79" t="str">
        <f>Species_List_Final_19Jan2022!E521</f>
        <v>Chordata</v>
      </c>
      <c r="O521" s="79" t="str">
        <f>Species_List_Final_19Jan2022!F521</f>
        <v>Actinopteri</v>
      </c>
      <c r="P521" s="79" t="str">
        <f>Species_List_Final_19Jan2022!G521</f>
        <v>Gadiformes</v>
      </c>
      <c r="Q521" s="79" t="str">
        <f>Species_List_Final_19Jan2022!H521</f>
        <v>Macrouridae</v>
      </c>
      <c r="R521" s="79" t="str">
        <f>Species_List_Final_19Jan2022!I521</f>
        <v>Trachyrincus</v>
      </c>
      <c r="S521" s="79" t="str">
        <f>Species_List_Final_19Jan2022!J521</f>
        <v>Species</v>
      </c>
      <c r="T521" s="79" t="str">
        <f>Species_List_Final_19Jan2022!K521</f>
        <v>Roughsnout grenadier</v>
      </c>
    </row>
    <row r="522" spans="1:20" x14ac:dyDescent="0.25">
      <c r="A522" s="77" t="s">
        <v>3302</v>
      </c>
      <c r="B522" s="77" t="s">
        <v>2745</v>
      </c>
      <c r="C522" s="77">
        <v>2.1</v>
      </c>
      <c r="D522" s="77">
        <v>0.35</v>
      </c>
      <c r="E522" s="78" t="e">
        <f>VLOOKUP(B522,MSS_Species_List2021_updating!$B$2:$B$556,1,FALSE)</f>
        <v>#N/A</v>
      </c>
      <c r="G522" s="86" t="str">
        <f t="shared" si="24"/>
        <v>Trachyscorpia</v>
      </c>
      <c r="H522" s="86" t="str">
        <f t="shared" si="25"/>
        <v>Trachyscorpia</v>
      </c>
      <c r="I522" s="86" t="e">
        <f t="shared" si="26"/>
        <v>#N/A</v>
      </c>
      <c r="J522" s="79">
        <f>Species_List_Final_19Jan2022!A522</f>
        <v>293753</v>
      </c>
      <c r="K522" s="79" t="str">
        <f>Species_List_Final_19Jan2022!B522</f>
        <v>Trachyscorpia cristulata cristulata</v>
      </c>
      <c r="L522" s="79" t="str">
        <f>Species_List_Final_19Jan2022!C522</f>
        <v>(Goode &amp; Bean, 1896)</v>
      </c>
      <c r="M522" s="79" t="str">
        <f>Species_List_Final_19Jan2022!D522</f>
        <v>Animalia</v>
      </c>
      <c r="N522" s="79" t="str">
        <f>Species_List_Final_19Jan2022!E522</f>
        <v>Chordata</v>
      </c>
      <c r="O522" s="79" t="str">
        <f>Species_List_Final_19Jan2022!F522</f>
        <v>Actinopteri</v>
      </c>
      <c r="P522" s="79" t="str">
        <f>Species_List_Final_19Jan2022!G522</f>
        <v>Scorpaeniformes</v>
      </c>
      <c r="Q522" s="79" t="str">
        <f>Species_List_Final_19Jan2022!H522</f>
        <v>Sebastidae</v>
      </c>
      <c r="R522" s="79" t="str">
        <f>Species_List_Final_19Jan2022!I522</f>
        <v>Trachyscorpia</v>
      </c>
      <c r="S522" s="79" t="str">
        <f>Species_List_Final_19Jan2022!J522</f>
        <v>Subspecies</v>
      </c>
      <c r="T522" s="79" t="str">
        <f>Species_List_Final_19Jan2022!K522</f>
        <v>Atlantic thornyhead</v>
      </c>
    </row>
    <row r="523" spans="1:20" x14ac:dyDescent="0.25">
      <c r="A523" s="77" t="s">
        <v>3303</v>
      </c>
      <c r="B523" s="77" t="s">
        <v>2744</v>
      </c>
      <c r="C523" s="77">
        <v>2.29</v>
      </c>
      <c r="D523" s="77">
        <v>0.35</v>
      </c>
      <c r="E523" s="78" t="e">
        <f>VLOOKUP(B523,MSS_Species_List2021_updating!$B$2:$B$556,1,FALSE)</f>
        <v>#N/A</v>
      </c>
      <c r="G523" s="86" t="str">
        <f t="shared" si="24"/>
        <v>Trachyscorpia cristulata echinata</v>
      </c>
      <c r="H523" s="86" t="str">
        <f t="shared" si="25"/>
        <v>Trachyscorpia</v>
      </c>
      <c r="I523" s="86" t="str">
        <f t="shared" si="26"/>
        <v>Trachyscorpia cristulata echinata</v>
      </c>
      <c r="J523" s="79">
        <f>Species_List_Final_19Jan2022!A523</f>
        <v>293754</v>
      </c>
      <c r="K523" s="79" t="str">
        <f>Species_List_Final_19Jan2022!B523</f>
        <v>Trachyscorpia cristulata echinata</v>
      </c>
      <c r="L523" s="79" t="str">
        <f>Species_List_Final_19Jan2022!C523</f>
        <v>(Köhler, 1896)</v>
      </c>
      <c r="M523" s="79" t="str">
        <f>Species_List_Final_19Jan2022!D523</f>
        <v>Animalia</v>
      </c>
      <c r="N523" s="79" t="str">
        <f>Species_List_Final_19Jan2022!E523</f>
        <v>Chordata</v>
      </c>
      <c r="O523" s="79" t="str">
        <f>Species_List_Final_19Jan2022!F523</f>
        <v>Actinopteri</v>
      </c>
      <c r="P523" s="79" t="str">
        <f>Species_List_Final_19Jan2022!G523</f>
        <v>Scorpaeniformes</v>
      </c>
      <c r="Q523" s="79" t="str">
        <f>Species_List_Final_19Jan2022!H523</f>
        <v>Sebastidae</v>
      </c>
      <c r="R523" s="79" t="str">
        <f>Species_List_Final_19Jan2022!I523</f>
        <v>Trachyscorpia</v>
      </c>
      <c r="S523" s="79" t="str">
        <f>Species_List_Final_19Jan2022!J523</f>
        <v>Subspecies</v>
      </c>
      <c r="T523" s="79" t="str">
        <f>Species_List_Final_19Jan2022!K523</f>
        <v>Spiny scorpionfish</v>
      </c>
    </row>
    <row r="524" spans="1:20" x14ac:dyDescent="0.25">
      <c r="A524" s="77" t="s">
        <v>839</v>
      </c>
      <c r="B524" s="77" t="s">
        <v>837</v>
      </c>
      <c r="C524" s="77">
        <v>3.2</v>
      </c>
      <c r="D524" s="77">
        <v>0.37</v>
      </c>
      <c r="E524" s="78" t="str">
        <f>VLOOKUP(B524,MSS_Species_List2021_updating!$B$2:$B$556,1,FALSE)</f>
        <v>Lepidion eques</v>
      </c>
      <c r="G524" s="86" t="str">
        <f t="shared" si="24"/>
        <v>Trigla</v>
      </c>
      <c r="H524" s="86" t="str">
        <f t="shared" si="25"/>
        <v>Trigla</v>
      </c>
      <c r="I524" s="86" t="e">
        <f t="shared" si="26"/>
        <v>#N/A</v>
      </c>
      <c r="J524" s="79">
        <f>Species_List_Final_19Jan2022!A524</f>
        <v>126180</v>
      </c>
      <c r="K524" s="79" t="str">
        <f>Species_List_Final_19Jan2022!B524</f>
        <v>Trigla</v>
      </c>
      <c r="L524" s="79" t="str">
        <f>Species_List_Final_19Jan2022!C524</f>
        <v>Linnaeus, 1758</v>
      </c>
      <c r="M524" s="79" t="str">
        <f>Species_List_Final_19Jan2022!D524</f>
        <v>Animalia</v>
      </c>
      <c r="N524" s="79" t="str">
        <f>Species_List_Final_19Jan2022!E524</f>
        <v>Chordata</v>
      </c>
      <c r="O524" s="79" t="str">
        <f>Species_List_Final_19Jan2022!F524</f>
        <v>Actinopteri</v>
      </c>
      <c r="P524" s="79" t="str">
        <f>Species_List_Final_19Jan2022!G524</f>
        <v>Scorpaeniformes</v>
      </c>
      <c r="Q524" s="79" t="str">
        <f>Species_List_Final_19Jan2022!H524</f>
        <v>Triglidae</v>
      </c>
      <c r="R524" s="79" t="str">
        <f>Species_List_Final_19Jan2022!I524</f>
        <v>Trigla</v>
      </c>
      <c r="S524" s="79" t="str">
        <f>Species_List_Final_19Jan2022!J524</f>
        <v>Genus</v>
      </c>
      <c r="T524" s="79" t="str">
        <f>Species_List_Final_19Jan2022!K524</f>
        <v>NA</v>
      </c>
    </row>
    <row r="525" spans="1:20" x14ac:dyDescent="0.25">
      <c r="A525" s="77" t="s">
        <v>839</v>
      </c>
      <c r="B525" s="77" t="s">
        <v>2743</v>
      </c>
      <c r="C525" s="77">
        <v>3.6</v>
      </c>
      <c r="D525" s="77">
        <v>0.5</v>
      </c>
      <c r="E525" s="78" t="e">
        <f>VLOOKUP(B525,MSS_Species_List2021_updating!$B$2:$B$556,1,FALSE)</f>
        <v>#N/A</v>
      </c>
      <c r="G525" s="86" t="str">
        <f t="shared" si="24"/>
        <v>Trigla lyra</v>
      </c>
      <c r="H525" s="86" t="str">
        <f t="shared" si="25"/>
        <v>Trigla</v>
      </c>
      <c r="I525" s="86" t="str">
        <f t="shared" si="26"/>
        <v>Trigla lyra</v>
      </c>
      <c r="J525" s="79">
        <f>Species_List_Final_19Jan2022!A525</f>
        <v>127266</v>
      </c>
      <c r="K525" s="79" t="str">
        <f>Species_List_Final_19Jan2022!B525</f>
        <v>Trigla lyra</v>
      </c>
      <c r="L525" s="79" t="str">
        <f>Species_List_Final_19Jan2022!C525</f>
        <v>Linnaeus, 1758</v>
      </c>
      <c r="M525" s="79" t="str">
        <f>Species_List_Final_19Jan2022!D525</f>
        <v>Animalia</v>
      </c>
      <c r="N525" s="79" t="str">
        <f>Species_List_Final_19Jan2022!E525</f>
        <v>Chordata</v>
      </c>
      <c r="O525" s="79" t="str">
        <f>Species_List_Final_19Jan2022!F525</f>
        <v>Actinopteri</v>
      </c>
      <c r="P525" s="79" t="str">
        <f>Species_List_Final_19Jan2022!G525</f>
        <v>Scorpaeniformes</v>
      </c>
      <c r="Q525" s="79" t="str">
        <f>Species_List_Final_19Jan2022!H525</f>
        <v>Triglidae</v>
      </c>
      <c r="R525" s="79" t="str">
        <f>Species_List_Final_19Jan2022!I525</f>
        <v>Trigla</v>
      </c>
      <c r="S525" s="79" t="str">
        <f>Species_List_Final_19Jan2022!J525</f>
        <v>Species</v>
      </c>
      <c r="T525" s="79" t="str">
        <f>Species_List_Final_19Jan2022!K525</f>
        <v>Piper gurnard</v>
      </c>
    </row>
    <row r="526" spans="1:20" x14ac:dyDescent="0.25">
      <c r="A526" s="77" t="s">
        <v>3304</v>
      </c>
      <c r="B526" s="77" t="s">
        <v>2742</v>
      </c>
      <c r="C526" s="77">
        <v>4.3</v>
      </c>
      <c r="D526" s="77">
        <v>0.67</v>
      </c>
      <c r="E526" s="78" t="e">
        <f>VLOOKUP(B526,MSS_Species_List2021_updating!$B$2:$B$556,1,FALSE)</f>
        <v>#N/A</v>
      </c>
      <c r="G526" s="86" t="str">
        <f t="shared" si="24"/>
        <v>Triglidae</v>
      </c>
      <c r="H526" s="86" t="e">
        <f t="shared" si="25"/>
        <v>#N/A</v>
      </c>
      <c r="I526" s="86" t="str">
        <f t="shared" si="26"/>
        <v>Triglidae</v>
      </c>
      <c r="J526" s="79">
        <f>Species_List_Final_19Jan2022!A526</f>
        <v>125598</v>
      </c>
      <c r="K526" s="79" t="str">
        <f>Species_List_Final_19Jan2022!B526</f>
        <v>Triglidae</v>
      </c>
      <c r="L526" s="79" t="str">
        <f>Species_List_Final_19Jan2022!C526</f>
        <v>Rafinesque, 1815</v>
      </c>
      <c r="M526" s="79" t="str">
        <f>Species_List_Final_19Jan2022!D526</f>
        <v>Animalia</v>
      </c>
      <c r="N526" s="79" t="str">
        <f>Species_List_Final_19Jan2022!E526</f>
        <v>Chordata</v>
      </c>
      <c r="O526" s="79" t="str">
        <f>Species_List_Final_19Jan2022!F526</f>
        <v>Actinopteri</v>
      </c>
      <c r="P526" s="79" t="str">
        <f>Species_List_Final_19Jan2022!G526</f>
        <v>Scorpaeniformes</v>
      </c>
      <c r="Q526" s="79" t="str">
        <f>Species_List_Final_19Jan2022!H526</f>
        <v>Triglidae</v>
      </c>
      <c r="R526" s="79">
        <f>Species_List_Final_19Jan2022!I526</f>
        <v>0</v>
      </c>
      <c r="S526" s="79" t="str">
        <f>Species_List_Final_19Jan2022!J526</f>
        <v>Family</v>
      </c>
      <c r="T526" s="79" t="str">
        <f>Species_List_Final_19Jan2022!K526</f>
        <v>NA</v>
      </c>
    </row>
    <row r="527" spans="1:20" x14ac:dyDescent="0.25">
      <c r="A527" s="77" t="s">
        <v>843</v>
      </c>
      <c r="B527" s="77" t="s">
        <v>841</v>
      </c>
      <c r="C527" s="77">
        <v>3.8</v>
      </c>
      <c r="D527" s="77">
        <v>0.3</v>
      </c>
      <c r="E527" s="78" t="str">
        <f>VLOOKUP(B527,MSS_Species_List2021_updating!$B$2:$B$556,1,FALSE)</f>
        <v>Lepidopus caudatus</v>
      </c>
      <c r="G527" s="86" t="str">
        <f t="shared" si="24"/>
        <v>Trigloporus</v>
      </c>
      <c r="H527" s="86" t="str">
        <f t="shared" si="25"/>
        <v>Trigloporus</v>
      </c>
      <c r="I527" s="86" t="e">
        <f t="shared" si="26"/>
        <v>#N/A</v>
      </c>
      <c r="J527" s="79">
        <f>Species_List_Final_19Jan2022!A527</f>
        <v>154461</v>
      </c>
      <c r="K527" s="79" t="str">
        <f>Species_List_Final_19Jan2022!B527</f>
        <v>Trigloporus</v>
      </c>
      <c r="L527" s="79" t="str">
        <f>Species_List_Final_19Jan2022!C527</f>
        <v>Smith, 1934</v>
      </c>
      <c r="M527" s="79" t="str">
        <f>Species_List_Final_19Jan2022!D527</f>
        <v>Animalia</v>
      </c>
      <c r="N527" s="79" t="str">
        <f>Species_List_Final_19Jan2022!E527</f>
        <v>Chordata</v>
      </c>
      <c r="O527" s="79" t="str">
        <f>Species_List_Final_19Jan2022!F527</f>
        <v>Actinopteri</v>
      </c>
      <c r="P527" s="79" t="str">
        <f>Species_List_Final_19Jan2022!G527</f>
        <v>Scorpaeniformes</v>
      </c>
      <c r="Q527" s="79" t="str">
        <f>Species_List_Final_19Jan2022!H527</f>
        <v>Triglidae</v>
      </c>
      <c r="R527" s="79" t="str">
        <f>Species_List_Final_19Jan2022!I527</f>
        <v>Trigloporus</v>
      </c>
      <c r="S527" s="79" t="str">
        <f>Species_List_Final_19Jan2022!J527</f>
        <v>Genus</v>
      </c>
      <c r="T527" s="79" t="str">
        <f>Species_List_Final_19Jan2022!K527</f>
        <v>NA</v>
      </c>
    </row>
    <row r="528" spans="1:20" x14ac:dyDescent="0.25">
      <c r="A528" s="77" t="s">
        <v>847</v>
      </c>
      <c r="B528" s="77" t="s">
        <v>845</v>
      </c>
      <c r="C528" s="77">
        <v>3.75</v>
      </c>
      <c r="D528" s="77">
        <v>0.04</v>
      </c>
      <c r="E528" s="78" t="str">
        <f>VLOOKUP(B528,MSS_Species_List2021_updating!$B$2:$B$556,1,FALSE)</f>
        <v>Lepidorhombus boscii</v>
      </c>
      <c r="G528" s="86" t="str">
        <f t="shared" si="24"/>
        <v>Trigloporus lastoviza</v>
      </c>
      <c r="H528" s="86" t="str">
        <f t="shared" si="25"/>
        <v>Trigloporus</v>
      </c>
      <c r="I528" s="86" t="str">
        <f t="shared" si="26"/>
        <v>Trigloporus lastoviza</v>
      </c>
      <c r="J528" s="79">
        <f>Species_List_Final_19Jan2022!A528</f>
        <v>154462</v>
      </c>
      <c r="K528" s="79" t="str">
        <f>Species_List_Final_19Jan2022!B528</f>
        <v>Trigloporus lastoviza</v>
      </c>
      <c r="L528" s="79" t="str">
        <f>Species_List_Final_19Jan2022!C528</f>
        <v>(Bonnaterre, 1788)</v>
      </c>
      <c r="M528" s="79" t="str">
        <f>Species_List_Final_19Jan2022!D528</f>
        <v>Animalia</v>
      </c>
      <c r="N528" s="79" t="str">
        <f>Species_List_Final_19Jan2022!E528</f>
        <v>Chordata</v>
      </c>
      <c r="O528" s="79" t="str">
        <f>Species_List_Final_19Jan2022!F528</f>
        <v>Actinopteri</v>
      </c>
      <c r="P528" s="79" t="str">
        <f>Species_List_Final_19Jan2022!G528</f>
        <v>Scorpaeniformes</v>
      </c>
      <c r="Q528" s="79" t="str">
        <f>Species_List_Final_19Jan2022!H528</f>
        <v>Triglidae</v>
      </c>
      <c r="R528" s="79" t="str">
        <f>Species_List_Final_19Jan2022!I528</f>
        <v>Trigloporus</v>
      </c>
      <c r="S528" s="79" t="str">
        <f>Species_List_Final_19Jan2022!J528</f>
        <v>Species</v>
      </c>
      <c r="T528" s="79" t="str">
        <f>Species_List_Final_19Jan2022!K528</f>
        <v>Streaked gurnard</v>
      </c>
    </row>
    <row r="529" spans="1:20" x14ac:dyDescent="0.25">
      <c r="A529" s="77" t="s">
        <v>847</v>
      </c>
      <c r="B529" s="77" t="s">
        <v>2741</v>
      </c>
      <c r="C529" s="77">
        <v>4.01</v>
      </c>
      <c r="D529" s="77">
        <v>0.04</v>
      </c>
      <c r="E529" s="78" t="e">
        <f>VLOOKUP(B529,MSS_Species_List2021_updating!$B$2:$B$556,1,FALSE)</f>
        <v>#N/A</v>
      </c>
      <c r="G529" s="86" t="e">
        <f t="shared" si="24"/>
        <v>#N/A</v>
      </c>
      <c r="H529" s="86" t="e">
        <f t="shared" si="25"/>
        <v>#N/A</v>
      </c>
      <c r="I529" s="86" t="e">
        <f t="shared" si="26"/>
        <v>#N/A</v>
      </c>
      <c r="J529" s="79">
        <f>Species_List_Final_19Jan2022!A529</f>
        <v>126154</v>
      </c>
      <c r="K529" s="79" t="str">
        <f>Species_List_Final_19Jan2022!B529</f>
        <v>Triglops</v>
      </c>
      <c r="L529" s="79" t="str">
        <f>Species_List_Final_19Jan2022!C529</f>
        <v>Reinhardt, 1830</v>
      </c>
      <c r="M529" s="79" t="str">
        <f>Species_List_Final_19Jan2022!D529</f>
        <v>Animalia</v>
      </c>
      <c r="N529" s="79" t="str">
        <f>Species_List_Final_19Jan2022!E529</f>
        <v>Chordata</v>
      </c>
      <c r="O529" s="79" t="str">
        <f>Species_List_Final_19Jan2022!F529</f>
        <v>Actinopteri</v>
      </c>
      <c r="P529" s="79" t="str">
        <f>Species_List_Final_19Jan2022!G529</f>
        <v>Scorpaeniformes</v>
      </c>
      <c r="Q529" s="79" t="str">
        <f>Species_List_Final_19Jan2022!H529</f>
        <v>Cottidae</v>
      </c>
      <c r="R529" s="79" t="str">
        <f>Species_List_Final_19Jan2022!I529</f>
        <v>Triglops</v>
      </c>
      <c r="S529" s="79" t="str">
        <f>Species_List_Final_19Jan2022!J529</f>
        <v>Genus</v>
      </c>
      <c r="T529" s="79" t="str">
        <f>Species_List_Final_19Jan2022!K529</f>
        <v>NA</v>
      </c>
    </row>
    <row r="530" spans="1:20" x14ac:dyDescent="0.25">
      <c r="A530" s="77" t="s">
        <v>847</v>
      </c>
      <c r="B530" s="77" t="s">
        <v>849</v>
      </c>
      <c r="C530" s="77">
        <v>4.26</v>
      </c>
      <c r="D530" s="77">
        <v>0.02</v>
      </c>
      <c r="E530" s="78" t="str">
        <f>VLOOKUP(B530,MSS_Species_List2021_updating!$B$2:$B$556,1,FALSE)</f>
        <v>Lepidorhombus whiffiagonis</v>
      </c>
      <c r="G530" s="86" t="e">
        <f t="shared" si="24"/>
        <v>#N/A</v>
      </c>
      <c r="H530" s="86" t="e">
        <f t="shared" si="25"/>
        <v>#N/A</v>
      </c>
      <c r="I530" s="86" t="e">
        <f t="shared" si="26"/>
        <v>#N/A</v>
      </c>
      <c r="J530" s="79">
        <f>Species_List_Final_19Jan2022!A530</f>
        <v>127205</v>
      </c>
      <c r="K530" s="79" t="str">
        <f>Species_List_Final_19Jan2022!B530</f>
        <v>Triglops murrayi</v>
      </c>
      <c r="L530" s="79" t="str">
        <f>Species_List_Final_19Jan2022!C530</f>
        <v>Günther, 1888</v>
      </c>
      <c r="M530" s="79" t="str">
        <f>Species_List_Final_19Jan2022!D530</f>
        <v>Animalia</v>
      </c>
      <c r="N530" s="79" t="str">
        <f>Species_List_Final_19Jan2022!E530</f>
        <v>Chordata</v>
      </c>
      <c r="O530" s="79" t="str">
        <f>Species_List_Final_19Jan2022!F530</f>
        <v>Actinopteri</v>
      </c>
      <c r="P530" s="79" t="str">
        <f>Species_List_Final_19Jan2022!G530</f>
        <v>Scorpaeniformes</v>
      </c>
      <c r="Q530" s="79" t="str">
        <f>Species_List_Final_19Jan2022!H530</f>
        <v>Cottidae</v>
      </c>
      <c r="R530" s="79" t="str">
        <f>Species_List_Final_19Jan2022!I530</f>
        <v>Triglops</v>
      </c>
      <c r="S530" s="79" t="str">
        <f>Species_List_Final_19Jan2022!J530</f>
        <v>Species</v>
      </c>
      <c r="T530" s="79" t="str">
        <f>Species_List_Final_19Jan2022!K530</f>
        <v>Moustache sculpin</v>
      </c>
    </row>
    <row r="531" spans="1:20" x14ac:dyDescent="0.25">
      <c r="A531" s="77" t="s">
        <v>851</v>
      </c>
      <c r="B531" s="77" t="s">
        <v>853</v>
      </c>
      <c r="C531" s="77">
        <v>3.3</v>
      </c>
      <c r="D531" s="77">
        <v>0.2</v>
      </c>
      <c r="E531" s="78" t="str">
        <f>VLOOKUP(B531,MSS_Species_List2021_updating!$B$2:$B$556,1,FALSE)</f>
        <v>Lepidotrigla cavillone</v>
      </c>
      <c r="G531" s="86" t="str">
        <f t="shared" si="24"/>
        <v>Trisopterus esmarkii</v>
      </c>
      <c r="H531" s="86" t="str">
        <f t="shared" si="25"/>
        <v>Trisopterus</v>
      </c>
      <c r="I531" s="86" t="str">
        <f t="shared" si="26"/>
        <v>Trisopterus esmarkii</v>
      </c>
      <c r="J531" s="79">
        <f>Species_List_Final_19Jan2022!A531</f>
        <v>126444</v>
      </c>
      <c r="K531" s="79" t="str">
        <f>Species_List_Final_19Jan2022!B531</f>
        <v>Trisopterus esmarkii</v>
      </c>
      <c r="L531" s="79" t="str">
        <f>Species_List_Final_19Jan2022!C531</f>
        <v>(Nilsson, 1855)</v>
      </c>
      <c r="M531" s="79" t="str">
        <f>Species_List_Final_19Jan2022!D531</f>
        <v>Animalia</v>
      </c>
      <c r="N531" s="79" t="str">
        <f>Species_List_Final_19Jan2022!E531</f>
        <v>Chordata</v>
      </c>
      <c r="O531" s="79" t="str">
        <f>Species_List_Final_19Jan2022!F531</f>
        <v>Actinopteri</v>
      </c>
      <c r="P531" s="79" t="str">
        <f>Species_List_Final_19Jan2022!G531</f>
        <v>Gadiformes</v>
      </c>
      <c r="Q531" s="79" t="str">
        <f>Species_List_Final_19Jan2022!H531</f>
        <v>Gadidae</v>
      </c>
      <c r="R531" s="79" t="str">
        <f>Species_List_Final_19Jan2022!I531</f>
        <v>Trisopterus</v>
      </c>
      <c r="S531" s="79" t="str">
        <f>Species_List_Final_19Jan2022!J531</f>
        <v>Species</v>
      </c>
      <c r="T531" s="79" t="str">
        <f>Species_List_Final_19Jan2022!K531</f>
        <v>Norway pout</v>
      </c>
    </row>
    <row r="532" spans="1:20" x14ac:dyDescent="0.25">
      <c r="A532" s="77" t="s">
        <v>851</v>
      </c>
      <c r="B532" s="77" t="s">
        <v>856</v>
      </c>
      <c r="C532" s="77">
        <v>3.7</v>
      </c>
      <c r="D532" s="77">
        <v>0.52</v>
      </c>
      <c r="E532" s="78" t="str">
        <f>VLOOKUP(B532,MSS_Species_List2021_updating!$B$2:$B$556,1,FALSE)</f>
        <v>Lepidotrigla dieuzeidei</v>
      </c>
      <c r="G532" s="86" t="str">
        <f t="shared" si="24"/>
        <v>Trisopterus luscus</v>
      </c>
      <c r="H532" s="86" t="str">
        <f t="shared" si="25"/>
        <v>Trisopterus</v>
      </c>
      <c r="I532" s="86" t="str">
        <f t="shared" si="26"/>
        <v>Trisopterus luscus</v>
      </c>
      <c r="J532" s="79">
        <f>Species_List_Final_19Jan2022!A532</f>
        <v>126445</v>
      </c>
      <c r="K532" s="79" t="str">
        <f>Species_List_Final_19Jan2022!B532</f>
        <v>Trisopterus luscus</v>
      </c>
      <c r="L532" s="79" t="str">
        <f>Species_List_Final_19Jan2022!C532</f>
        <v>(Linnaeus, 1758)</v>
      </c>
      <c r="M532" s="79" t="str">
        <f>Species_List_Final_19Jan2022!D532</f>
        <v>Animalia</v>
      </c>
      <c r="N532" s="79" t="str">
        <f>Species_List_Final_19Jan2022!E532</f>
        <v>Chordata</v>
      </c>
      <c r="O532" s="79" t="str">
        <f>Species_List_Final_19Jan2022!F532</f>
        <v>Actinopteri</v>
      </c>
      <c r="P532" s="79" t="str">
        <f>Species_List_Final_19Jan2022!G532</f>
        <v>Gadiformes</v>
      </c>
      <c r="Q532" s="79" t="str">
        <f>Species_List_Final_19Jan2022!H532</f>
        <v>Gadidae</v>
      </c>
      <c r="R532" s="79" t="str">
        <f>Species_List_Final_19Jan2022!I532</f>
        <v>Trisopterus</v>
      </c>
      <c r="S532" s="79" t="str">
        <f>Species_List_Final_19Jan2022!J532</f>
        <v>Species</v>
      </c>
      <c r="T532" s="79" t="str">
        <f>Species_List_Final_19Jan2022!K532</f>
        <v>Bib</v>
      </c>
    </row>
    <row r="533" spans="1:20" x14ac:dyDescent="0.25">
      <c r="A533" s="77" t="s">
        <v>3305</v>
      </c>
      <c r="B533" s="77" t="s">
        <v>2740</v>
      </c>
      <c r="C533" s="77">
        <v>2.4</v>
      </c>
      <c r="D533" s="77">
        <v>0.35</v>
      </c>
      <c r="E533" s="78" t="e">
        <f>VLOOKUP(B533,MSS_Species_List2021_updating!$B$2:$B$556,1,FALSE)</f>
        <v>#N/A</v>
      </c>
      <c r="G533" s="86" t="str">
        <f t="shared" si="24"/>
        <v>Trisopterus minutus</v>
      </c>
      <c r="H533" s="86" t="str">
        <f t="shared" si="25"/>
        <v>Trisopterus</v>
      </c>
      <c r="I533" s="86" t="str">
        <f t="shared" si="26"/>
        <v>Trisopterus minutus</v>
      </c>
      <c r="J533" s="79">
        <f>Species_List_Final_19Jan2022!A533</f>
        <v>126446</v>
      </c>
      <c r="K533" s="79" t="str">
        <f>Species_List_Final_19Jan2022!B533</f>
        <v>Trisopterus minutus</v>
      </c>
      <c r="L533" s="79" t="str">
        <f>Species_List_Final_19Jan2022!C533</f>
        <v>(Linnaeus, 1758)</v>
      </c>
      <c r="M533" s="79" t="str">
        <f>Species_List_Final_19Jan2022!D533</f>
        <v>Animalia</v>
      </c>
      <c r="N533" s="79" t="str">
        <f>Species_List_Final_19Jan2022!E533</f>
        <v>Chordata</v>
      </c>
      <c r="O533" s="79" t="str">
        <f>Species_List_Final_19Jan2022!F533</f>
        <v>Actinopteri</v>
      </c>
      <c r="P533" s="79" t="str">
        <f>Species_List_Final_19Jan2022!G533</f>
        <v>Gadiformes</v>
      </c>
      <c r="Q533" s="79" t="str">
        <f>Species_List_Final_19Jan2022!H533</f>
        <v>Gadidae</v>
      </c>
      <c r="R533" s="79" t="str">
        <f>Species_List_Final_19Jan2022!I533</f>
        <v>Trisopterus</v>
      </c>
      <c r="S533" s="79" t="str">
        <f>Species_List_Final_19Jan2022!J533</f>
        <v>Species</v>
      </c>
      <c r="T533" s="79" t="str">
        <f>Species_List_Final_19Jan2022!K533</f>
        <v>Poor cod</v>
      </c>
    </row>
    <row r="534" spans="1:20" x14ac:dyDescent="0.25">
      <c r="A534" s="77" t="s">
        <v>3306</v>
      </c>
      <c r="B534" s="77" t="s">
        <v>2739</v>
      </c>
      <c r="C534" s="77">
        <v>2.9</v>
      </c>
      <c r="D534" s="77">
        <v>0.35</v>
      </c>
      <c r="E534" s="78" t="e">
        <f>VLOOKUP(B534,MSS_Species_List2021_updating!$B$2:$B$556,1,FALSE)</f>
        <v>#N/A</v>
      </c>
      <c r="G534" s="86" t="str">
        <f t="shared" si="24"/>
        <v>Umbrina canariensis</v>
      </c>
      <c r="H534" s="86" t="str">
        <f t="shared" si="25"/>
        <v>Umbrina</v>
      </c>
      <c r="I534" s="86" t="str">
        <f t="shared" si="26"/>
        <v>Umbrina canariensis</v>
      </c>
      <c r="J534" s="79">
        <f>Species_List_Final_19Jan2022!A534</f>
        <v>127011</v>
      </c>
      <c r="K534" s="79" t="str">
        <f>Species_List_Final_19Jan2022!B534</f>
        <v>Umbrina canariensis</v>
      </c>
      <c r="L534" s="79" t="str">
        <f>Species_List_Final_19Jan2022!C534</f>
        <v>Valenciennes, 1843</v>
      </c>
      <c r="M534" s="79" t="str">
        <f>Species_List_Final_19Jan2022!D534</f>
        <v>Animalia</v>
      </c>
      <c r="N534" s="79" t="str">
        <f>Species_List_Final_19Jan2022!E534</f>
        <v>Chordata</v>
      </c>
      <c r="O534" s="79" t="str">
        <f>Species_List_Final_19Jan2022!F534</f>
        <v>Actinopteri</v>
      </c>
      <c r="P534" s="79" t="str">
        <f>Species_List_Final_19Jan2022!G534</f>
        <v>Perciformes</v>
      </c>
      <c r="Q534" s="79" t="str">
        <f>Species_List_Final_19Jan2022!H534</f>
        <v>Sciaenidae</v>
      </c>
      <c r="R534" s="79" t="str">
        <f>Species_List_Final_19Jan2022!I534</f>
        <v>Umbrina</v>
      </c>
      <c r="S534" s="79" t="str">
        <f>Species_List_Final_19Jan2022!J534</f>
        <v>Species</v>
      </c>
      <c r="T534" s="79" t="str">
        <f>Species_List_Final_19Jan2022!K534</f>
        <v>Canary drum</v>
      </c>
    </row>
    <row r="535" spans="1:20" x14ac:dyDescent="0.25">
      <c r="A535" s="77" t="s">
        <v>869</v>
      </c>
      <c r="B535" s="77" t="s">
        <v>871</v>
      </c>
      <c r="C535" s="77">
        <v>4</v>
      </c>
      <c r="D535" s="77">
        <v>0.04</v>
      </c>
      <c r="E535" s="78" t="str">
        <f>VLOOKUP(B535,MSS_Species_List2021_updating!$B$2:$B$556,1,FALSE)</f>
        <v>Lesueurigobius friesii</v>
      </c>
      <c r="G535" s="86" t="str">
        <f t="shared" si="24"/>
        <v>Umbrina cirrosa</v>
      </c>
      <c r="H535" s="86" t="str">
        <f t="shared" si="25"/>
        <v>Umbrina</v>
      </c>
      <c r="I535" s="86" t="str">
        <f t="shared" si="26"/>
        <v>Umbrina cirrosa</v>
      </c>
      <c r="J535" s="79">
        <f>Species_List_Final_19Jan2022!A535</f>
        <v>127012</v>
      </c>
      <c r="K535" s="79" t="str">
        <f>Species_List_Final_19Jan2022!B535</f>
        <v>Umbrina cirrosa</v>
      </c>
      <c r="L535" s="79" t="str">
        <f>Species_List_Final_19Jan2022!C535</f>
        <v>(Linnaeus, 1758)</v>
      </c>
      <c r="M535" s="79" t="str">
        <f>Species_List_Final_19Jan2022!D535</f>
        <v>Animalia</v>
      </c>
      <c r="N535" s="79" t="str">
        <f>Species_List_Final_19Jan2022!E535</f>
        <v>Chordata</v>
      </c>
      <c r="O535" s="79" t="str">
        <f>Species_List_Final_19Jan2022!F535</f>
        <v>Actinopteri</v>
      </c>
      <c r="P535" s="79" t="str">
        <f>Species_List_Final_19Jan2022!G535</f>
        <v>Perciformes</v>
      </c>
      <c r="Q535" s="79" t="str">
        <f>Species_List_Final_19Jan2022!H535</f>
        <v>Sciaenidae</v>
      </c>
      <c r="R535" s="79" t="str">
        <f>Species_List_Final_19Jan2022!I535</f>
        <v>Umbrina</v>
      </c>
      <c r="S535" s="79" t="str">
        <f>Species_List_Final_19Jan2022!J535</f>
        <v>Species</v>
      </c>
      <c r="T535" s="79" t="str">
        <f>Species_List_Final_19Jan2022!K535</f>
        <v>Shi drum</v>
      </c>
    </row>
    <row r="536" spans="1:20" x14ac:dyDescent="0.25">
      <c r="A536" s="77" t="s">
        <v>879</v>
      </c>
      <c r="B536" s="77" t="s">
        <v>877</v>
      </c>
      <c r="C536" s="77">
        <v>3.9</v>
      </c>
      <c r="D536" s="77">
        <v>0.01</v>
      </c>
      <c r="E536" s="78" t="str">
        <f>VLOOKUP(B536,MSS_Species_List2021_updating!$B$2:$B$556,1,FALSE)</f>
        <v>Leucoraja circularis</v>
      </c>
      <c r="G536" s="86" t="str">
        <f t="shared" si="24"/>
        <v>Umbrina</v>
      </c>
      <c r="H536" s="86" t="str">
        <f t="shared" si="25"/>
        <v>Umbrina</v>
      </c>
      <c r="I536" s="86" t="e">
        <f t="shared" si="26"/>
        <v>#N/A</v>
      </c>
      <c r="J536" s="79">
        <f>Species_List_Final_19Jan2022!A536</f>
        <v>127013</v>
      </c>
      <c r="K536" s="79" t="str">
        <f>Species_List_Final_19Jan2022!B536</f>
        <v>Umbrina ronchus</v>
      </c>
      <c r="L536" s="79" t="str">
        <f>Species_List_Final_19Jan2022!C536</f>
        <v>Valenciennes, 1843</v>
      </c>
      <c r="M536" s="79" t="str">
        <f>Species_List_Final_19Jan2022!D536</f>
        <v>Animalia</v>
      </c>
      <c r="N536" s="79" t="str">
        <f>Species_List_Final_19Jan2022!E536</f>
        <v>Chordata</v>
      </c>
      <c r="O536" s="79" t="str">
        <f>Species_List_Final_19Jan2022!F536</f>
        <v>Actinopteri</v>
      </c>
      <c r="P536" s="79" t="str">
        <f>Species_List_Final_19Jan2022!G536</f>
        <v>Perciformes</v>
      </c>
      <c r="Q536" s="79" t="str">
        <f>Species_List_Final_19Jan2022!H536</f>
        <v>Sciaenidae</v>
      </c>
      <c r="R536" s="79" t="str">
        <f>Species_List_Final_19Jan2022!I536</f>
        <v>Umbrina</v>
      </c>
      <c r="S536" s="79" t="str">
        <f>Species_List_Final_19Jan2022!J536</f>
        <v>Species</v>
      </c>
      <c r="T536" s="79" t="str">
        <f>Species_List_Final_19Jan2022!K536</f>
        <v>Fusca drum</v>
      </c>
    </row>
    <row r="537" spans="1:20" x14ac:dyDescent="0.25">
      <c r="A537" s="77" t="s">
        <v>879</v>
      </c>
      <c r="B537" s="77" t="s">
        <v>881</v>
      </c>
      <c r="C537" s="77">
        <v>3.5</v>
      </c>
      <c r="D537" s="77">
        <v>0.35</v>
      </c>
      <c r="E537" s="78" t="str">
        <f>VLOOKUP(B537,MSS_Species_List2021_updating!$B$2:$B$556,1,FALSE)</f>
        <v>Leucoraja fullonica</v>
      </c>
      <c r="G537" s="86" t="str">
        <f t="shared" si="24"/>
        <v>Uranoscopus scaber</v>
      </c>
      <c r="H537" s="86" t="str">
        <f t="shared" si="25"/>
        <v>Uranoscopus</v>
      </c>
      <c r="I537" s="86" t="str">
        <f t="shared" si="26"/>
        <v>Uranoscopus scaber</v>
      </c>
      <c r="J537" s="79">
        <f>Species_List_Final_19Jan2022!A537</f>
        <v>127093</v>
      </c>
      <c r="K537" s="79" t="str">
        <f>Species_List_Final_19Jan2022!B537</f>
        <v>Uranoscopus scaber</v>
      </c>
      <c r="L537" s="79" t="str">
        <f>Species_List_Final_19Jan2022!C537</f>
        <v>Linnaeus, 1758</v>
      </c>
      <c r="M537" s="79" t="str">
        <f>Species_List_Final_19Jan2022!D537</f>
        <v>Animalia</v>
      </c>
      <c r="N537" s="79" t="str">
        <f>Species_List_Final_19Jan2022!E537</f>
        <v>Chordata</v>
      </c>
      <c r="O537" s="79" t="str">
        <f>Species_List_Final_19Jan2022!F537</f>
        <v>Actinopteri</v>
      </c>
      <c r="P537" s="79" t="str">
        <f>Species_List_Final_19Jan2022!G537</f>
        <v>Perciformes</v>
      </c>
      <c r="Q537" s="79" t="str">
        <f>Species_List_Final_19Jan2022!H537</f>
        <v>Uranoscopidae</v>
      </c>
      <c r="R537" s="79" t="str">
        <f>Species_List_Final_19Jan2022!I537</f>
        <v>Uranoscopus</v>
      </c>
      <c r="S537" s="79" t="str">
        <f>Species_List_Final_19Jan2022!J537</f>
        <v>Species</v>
      </c>
      <c r="T537" s="79" t="str">
        <f>Species_List_Final_19Jan2022!K537</f>
        <v>Stargazer</v>
      </c>
    </row>
    <row r="538" spans="1:20" x14ac:dyDescent="0.25">
      <c r="A538" s="77" t="s">
        <v>879</v>
      </c>
      <c r="B538" s="77" t="s">
        <v>886</v>
      </c>
      <c r="C538" s="77">
        <v>3.87</v>
      </c>
      <c r="D538" s="77">
        <v>0.04</v>
      </c>
      <c r="E538" s="78" t="str">
        <f>VLOOKUP(B538,MSS_Species_List2021_updating!$B$2:$B$556,1,FALSE)</f>
        <v>Leucoraja naevus</v>
      </c>
      <c r="G538" s="86" t="str">
        <f t="shared" si="24"/>
        <v>Urophycis</v>
      </c>
      <c r="H538" s="86" t="str">
        <f t="shared" si="25"/>
        <v>Urophycis</v>
      </c>
      <c r="I538" s="86" t="e">
        <f t="shared" si="26"/>
        <v>#N/A</v>
      </c>
      <c r="J538" s="79">
        <f>Species_List_Final_19Jan2022!A538</f>
        <v>126503</v>
      </c>
      <c r="K538" s="79" t="str">
        <f>Species_List_Final_19Jan2022!B538</f>
        <v>Urophycis chuss</v>
      </c>
      <c r="L538" s="79" t="str">
        <f>Species_List_Final_19Jan2022!C538</f>
        <v>(Walbaum, 1792)</v>
      </c>
      <c r="M538" s="79" t="str">
        <f>Species_List_Final_19Jan2022!D538</f>
        <v>Animalia</v>
      </c>
      <c r="N538" s="79" t="str">
        <f>Species_List_Final_19Jan2022!E538</f>
        <v>Chordata</v>
      </c>
      <c r="O538" s="79" t="str">
        <f>Species_List_Final_19Jan2022!F538</f>
        <v>Actinopteri</v>
      </c>
      <c r="P538" s="79" t="str">
        <f>Species_List_Final_19Jan2022!G538</f>
        <v>Gadiformes</v>
      </c>
      <c r="Q538" s="79" t="str">
        <f>Species_List_Final_19Jan2022!H538</f>
        <v>Phycidae</v>
      </c>
      <c r="R538" s="79" t="str">
        <f>Species_List_Final_19Jan2022!I538</f>
        <v>Urophycis</v>
      </c>
      <c r="S538" s="79" t="str">
        <f>Species_List_Final_19Jan2022!J538</f>
        <v>Species</v>
      </c>
      <c r="T538" s="79" t="str">
        <f>Species_List_Final_19Jan2022!K538</f>
        <v>red hake/squirrel hake Questionable DISTRIBUTION</v>
      </c>
    </row>
    <row r="539" spans="1:20" x14ac:dyDescent="0.25">
      <c r="A539" s="77" t="s">
        <v>3307</v>
      </c>
      <c r="B539" s="77" t="s">
        <v>2738</v>
      </c>
      <c r="C539" s="77">
        <v>4.5</v>
      </c>
      <c r="D539" s="77">
        <v>0.8</v>
      </c>
      <c r="E539" s="78" t="e">
        <f>VLOOKUP(B539,MSS_Species_List2021_updating!$B$2:$B$556,1,FALSE)</f>
        <v>#N/A</v>
      </c>
      <c r="G539" s="86" t="e">
        <f t="shared" si="24"/>
        <v>#N/A</v>
      </c>
      <c r="H539" s="86" t="e">
        <f t="shared" si="25"/>
        <v>#N/A</v>
      </c>
      <c r="I539" s="86" t="e">
        <f t="shared" si="26"/>
        <v>#N/A</v>
      </c>
      <c r="J539" s="79">
        <f>Species_List_Final_19Jan2022!A539</f>
        <v>127304</v>
      </c>
      <c r="K539" s="79" t="str">
        <f>Species_List_Final_19Jan2022!B539</f>
        <v>Vinciguerria poweriae</v>
      </c>
      <c r="L539" s="79" t="str">
        <f>Species_List_Final_19Jan2022!C539</f>
        <v>(Cocco, 1838)</v>
      </c>
      <c r="M539" s="79" t="str">
        <f>Species_List_Final_19Jan2022!D539</f>
        <v>Animalia</v>
      </c>
      <c r="N539" s="79" t="str">
        <f>Species_List_Final_19Jan2022!E539</f>
        <v>Chordata</v>
      </c>
      <c r="O539" s="79" t="str">
        <f>Species_List_Final_19Jan2022!F539</f>
        <v>Actinopteri</v>
      </c>
      <c r="P539" s="79" t="str">
        <f>Species_List_Final_19Jan2022!G539</f>
        <v>Stomiiformes</v>
      </c>
      <c r="Q539" s="79" t="str">
        <f>Species_List_Final_19Jan2022!H539</f>
        <v>Phosichthyidae</v>
      </c>
      <c r="R539" s="79" t="str">
        <f>Species_List_Final_19Jan2022!I539</f>
        <v>Vinciguerria</v>
      </c>
      <c r="S539" s="79" t="str">
        <f>Species_List_Final_19Jan2022!J539</f>
        <v>Species</v>
      </c>
      <c r="T539" s="79" t="str">
        <f>Species_List_Final_19Jan2022!K539</f>
        <v>Power's deep-water bristle-mouth</v>
      </c>
    </row>
    <row r="540" spans="1:20" x14ac:dyDescent="0.25">
      <c r="A540" s="77" t="s">
        <v>890</v>
      </c>
      <c r="B540" s="77" t="s">
        <v>889</v>
      </c>
      <c r="C540" s="77">
        <v>4.2</v>
      </c>
      <c r="D540" s="77">
        <v>0.28000000000000003</v>
      </c>
      <c r="E540" s="78" t="str">
        <f>VLOOKUP(B540,MSS_Species_List2021_updating!$B$2:$B$556,1,FALSE)</f>
        <v>Limanda limanda</v>
      </c>
      <c r="G540" s="86" t="str">
        <f t="shared" si="24"/>
        <v>Xenodermichthys copei</v>
      </c>
      <c r="H540" s="86" t="str">
        <f t="shared" si="25"/>
        <v>Xenodermichthys</v>
      </c>
      <c r="I540" s="86" t="str">
        <f t="shared" si="26"/>
        <v>Xenodermichthys copei</v>
      </c>
      <c r="J540" s="79">
        <f>Species_List_Final_19Jan2022!A540</f>
        <v>126714</v>
      </c>
      <c r="K540" s="79" t="str">
        <f>Species_List_Final_19Jan2022!B540</f>
        <v>Xenodermichthys copei</v>
      </c>
      <c r="L540" s="79" t="str">
        <f>Species_List_Final_19Jan2022!C540</f>
        <v>(Gill, 1884)</v>
      </c>
      <c r="M540" s="79" t="str">
        <f>Species_List_Final_19Jan2022!D540</f>
        <v>Animalia</v>
      </c>
      <c r="N540" s="79" t="str">
        <f>Species_List_Final_19Jan2022!E540</f>
        <v>Chordata</v>
      </c>
      <c r="O540" s="79" t="str">
        <f>Species_List_Final_19Jan2022!F540</f>
        <v>Actinopteri</v>
      </c>
      <c r="P540" s="79" t="str">
        <f>Species_List_Final_19Jan2022!G540</f>
        <v>Osmeriformes</v>
      </c>
      <c r="Q540" s="79" t="str">
        <f>Species_List_Final_19Jan2022!H540</f>
        <v>Alepocephalidae</v>
      </c>
      <c r="R540" s="79" t="str">
        <f>Species_List_Final_19Jan2022!I540</f>
        <v>Xenodermichthys</v>
      </c>
      <c r="S540" s="79" t="str">
        <f>Species_List_Final_19Jan2022!J540</f>
        <v>Species</v>
      </c>
      <c r="T540" s="79" t="str">
        <f>Species_List_Final_19Jan2022!K540</f>
        <v>Bluntsnout smooth-head</v>
      </c>
    </row>
    <row r="541" spans="1:20" x14ac:dyDescent="0.25">
      <c r="A541" s="77" t="s">
        <v>3308</v>
      </c>
      <c r="B541" s="77" t="s">
        <v>2737</v>
      </c>
      <c r="C541" s="77">
        <v>2.5</v>
      </c>
      <c r="D541" s="77">
        <v>0.35</v>
      </c>
      <c r="E541" s="78" t="e">
        <f>VLOOKUP(B541,MSS_Species_List2021_updating!$B$2:$B$556,1,FALSE)</f>
        <v>#N/A</v>
      </c>
      <c r="G541" s="86" t="e">
        <f t="shared" si="24"/>
        <v>#N/A</v>
      </c>
      <c r="H541" s="86" t="e">
        <f t="shared" si="25"/>
        <v>#N/A</v>
      </c>
      <c r="I541" s="86" t="e">
        <f t="shared" si="26"/>
        <v>#N/A</v>
      </c>
      <c r="J541" s="79">
        <f>Species_List_Final_19Jan2022!A541</f>
        <v>159432</v>
      </c>
      <c r="K541" s="79" t="str">
        <f>Species_List_Final_19Jan2022!B541</f>
        <v>Xenolepidichthys dalgleishi</v>
      </c>
      <c r="L541" s="79" t="str">
        <f>Species_List_Final_19Jan2022!C541</f>
        <v>Gilchrist, 1922</v>
      </c>
      <c r="M541" s="79" t="str">
        <f>Species_List_Final_19Jan2022!D541</f>
        <v>Animalia</v>
      </c>
      <c r="N541" s="79" t="str">
        <f>Species_List_Final_19Jan2022!E541</f>
        <v>Chordata</v>
      </c>
      <c r="O541" s="79" t="str">
        <f>Species_List_Final_19Jan2022!F541</f>
        <v>Actinopteri</v>
      </c>
      <c r="P541" s="79" t="str">
        <f>Species_List_Final_19Jan2022!G541</f>
        <v>Zeiformes</v>
      </c>
      <c r="Q541" s="79" t="str">
        <f>Species_List_Final_19Jan2022!H541</f>
        <v>Grammicolepididae</v>
      </c>
      <c r="R541" s="79" t="str">
        <f>Species_List_Final_19Jan2022!I541</f>
        <v>Xenolepidichthys</v>
      </c>
      <c r="S541" s="79" t="str">
        <f>Species_List_Final_19Jan2022!J541</f>
        <v>Species</v>
      </c>
      <c r="T541" s="79" t="str">
        <f>Species_List_Final_19Jan2022!K541</f>
        <v>Spotted tinselfish</v>
      </c>
    </row>
    <row r="542" spans="1:20" x14ac:dyDescent="0.25">
      <c r="A542" s="77" t="s">
        <v>3308</v>
      </c>
      <c r="B542" s="77" t="s">
        <v>2736</v>
      </c>
      <c r="C542" s="77">
        <v>3.2</v>
      </c>
      <c r="D542" s="77">
        <v>0.35</v>
      </c>
      <c r="E542" s="78" t="e">
        <f>VLOOKUP(B542,MSS_Species_List2021_updating!$B$2:$B$556,1,FALSE)</f>
        <v>#N/A</v>
      </c>
      <c r="G542" s="86" t="str">
        <f t="shared" si="24"/>
        <v>Xiphias gladius</v>
      </c>
      <c r="H542" s="86" t="str">
        <f t="shared" si="25"/>
        <v>Xiphias</v>
      </c>
      <c r="I542" s="86" t="str">
        <f t="shared" si="26"/>
        <v>Xiphias gladius</v>
      </c>
      <c r="J542" s="79">
        <f>Species_List_Final_19Jan2022!A542</f>
        <v>127094</v>
      </c>
      <c r="K542" s="79" t="str">
        <f>Species_List_Final_19Jan2022!B542</f>
        <v>Xiphias gladius</v>
      </c>
      <c r="L542" s="79" t="str">
        <f>Species_List_Final_19Jan2022!C542</f>
        <v>Linnaeus, 1758</v>
      </c>
      <c r="M542" s="79" t="str">
        <f>Species_List_Final_19Jan2022!D542</f>
        <v>Animalia</v>
      </c>
      <c r="N542" s="79" t="str">
        <f>Species_List_Final_19Jan2022!E542</f>
        <v>Chordata</v>
      </c>
      <c r="O542" s="79" t="str">
        <f>Species_List_Final_19Jan2022!F542</f>
        <v>Actinopteri</v>
      </c>
      <c r="P542" s="79" t="str">
        <f>Species_List_Final_19Jan2022!G542</f>
        <v>Perciformes</v>
      </c>
      <c r="Q542" s="79" t="str">
        <f>Species_List_Final_19Jan2022!H542</f>
        <v>Xiphiidae</v>
      </c>
      <c r="R542" s="79" t="str">
        <f>Species_List_Final_19Jan2022!I542</f>
        <v>Xiphias</v>
      </c>
      <c r="S542" s="79" t="str">
        <f>Species_List_Final_19Jan2022!J542</f>
        <v>Species</v>
      </c>
      <c r="T542" s="79" t="str">
        <f>Species_List_Final_19Jan2022!K542</f>
        <v>Swordfish</v>
      </c>
    </row>
    <row r="543" spans="1:20" x14ac:dyDescent="0.25">
      <c r="A543" s="77" t="s">
        <v>3308</v>
      </c>
      <c r="B543" s="77" t="s">
        <v>2735</v>
      </c>
      <c r="C543" s="77">
        <v>2.5</v>
      </c>
      <c r="D543" s="77">
        <v>0.35</v>
      </c>
      <c r="E543" s="78" t="e">
        <f>VLOOKUP(B543,MSS_Species_List2021_updating!$B$2:$B$556,1,FALSE)</f>
        <v>#N/A</v>
      </c>
      <c r="G543" s="86" t="str">
        <f t="shared" si="24"/>
        <v>Zeidae</v>
      </c>
      <c r="H543" s="86" t="e">
        <f t="shared" si="25"/>
        <v>#N/A</v>
      </c>
      <c r="I543" s="86" t="str">
        <f t="shared" si="26"/>
        <v>Zeidae</v>
      </c>
      <c r="J543" s="79">
        <f>Species_List_Final_19Jan2022!A543</f>
        <v>125617</v>
      </c>
      <c r="K543" s="79" t="str">
        <f>Species_List_Final_19Jan2022!B543</f>
        <v>Zeidae</v>
      </c>
      <c r="L543" s="79" t="str">
        <f>Species_List_Final_19Jan2022!C543</f>
        <v>Rafinesque, 1815</v>
      </c>
      <c r="M543" s="79" t="str">
        <f>Species_List_Final_19Jan2022!D543</f>
        <v>Animalia</v>
      </c>
      <c r="N543" s="79" t="str">
        <f>Species_List_Final_19Jan2022!E543</f>
        <v>Chordata</v>
      </c>
      <c r="O543" s="79" t="str">
        <f>Species_List_Final_19Jan2022!F543</f>
        <v>Actinopteri</v>
      </c>
      <c r="P543" s="79" t="str">
        <f>Species_List_Final_19Jan2022!G543</f>
        <v>Zeiformes</v>
      </c>
      <c r="Q543" s="79" t="str">
        <f>Species_List_Final_19Jan2022!H543</f>
        <v>Zeidae</v>
      </c>
      <c r="R543" s="79">
        <f>Species_List_Final_19Jan2022!I543</f>
        <v>0</v>
      </c>
      <c r="S543" s="79" t="str">
        <f>Species_List_Final_19Jan2022!J543</f>
        <v>Family</v>
      </c>
      <c r="T543" s="79" t="str">
        <f>Species_List_Final_19Jan2022!K543</f>
        <v>NA</v>
      </c>
    </row>
    <row r="544" spans="1:20" x14ac:dyDescent="0.25">
      <c r="A544" s="77" t="s">
        <v>3308</v>
      </c>
      <c r="B544" s="77" t="s">
        <v>2734</v>
      </c>
      <c r="C544" s="77">
        <v>2.5</v>
      </c>
      <c r="D544" s="77">
        <v>0.35</v>
      </c>
      <c r="E544" s="78" t="e">
        <f>VLOOKUP(B544,MSS_Species_List2021_updating!$B$2:$B$556,1,FALSE)</f>
        <v>#N/A</v>
      </c>
      <c r="G544" s="86" t="e">
        <f t="shared" si="24"/>
        <v>#N/A</v>
      </c>
      <c r="H544" s="86" t="e">
        <f t="shared" si="25"/>
        <v>#N/A</v>
      </c>
      <c r="I544" s="86" t="e">
        <f t="shared" si="26"/>
        <v>#N/A</v>
      </c>
      <c r="J544" s="79">
        <f>Species_List_Final_19Jan2022!A544</f>
        <v>127421</v>
      </c>
      <c r="K544" s="79" t="str">
        <f>Species_List_Final_19Jan2022!B544</f>
        <v>Zenion hololepis</v>
      </c>
      <c r="L544" s="79" t="str">
        <f>Species_List_Final_19Jan2022!C544</f>
        <v>(Goode &amp; Bean, 1896)</v>
      </c>
      <c r="M544" s="79" t="str">
        <f>Species_List_Final_19Jan2022!D544</f>
        <v>Animalia</v>
      </c>
      <c r="N544" s="79" t="str">
        <f>Species_List_Final_19Jan2022!E544</f>
        <v>Chordata</v>
      </c>
      <c r="O544" s="79" t="str">
        <f>Species_List_Final_19Jan2022!F544</f>
        <v>Actinopteri</v>
      </c>
      <c r="P544" s="79" t="str">
        <f>Species_List_Final_19Jan2022!G544</f>
        <v>Zeiformes</v>
      </c>
      <c r="Q544" s="79" t="str">
        <f>Species_List_Final_19Jan2022!H544</f>
        <v>Zeniontidae</v>
      </c>
      <c r="R544" s="79" t="str">
        <f>Species_List_Final_19Jan2022!I544</f>
        <v>Zenion</v>
      </c>
      <c r="S544" s="79" t="str">
        <f>Species_List_Final_19Jan2022!J544</f>
        <v>Species</v>
      </c>
      <c r="T544" s="79" t="str">
        <f>Species_List_Final_19Jan2022!K544</f>
        <v>Zeniontid Fish</v>
      </c>
    </row>
    <row r="545" spans="1:20" x14ac:dyDescent="0.25">
      <c r="A545" s="77" t="s">
        <v>3308</v>
      </c>
      <c r="B545" s="77" t="s">
        <v>2733</v>
      </c>
      <c r="C545" s="77">
        <v>2.5</v>
      </c>
      <c r="D545" s="77">
        <v>0.35</v>
      </c>
      <c r="E545" s="78" t="e">
        <f>VLOOKUP(B545,MSS_Species_List2021_updating!$B$2:$B$556,1,FALSE)</f>
        <v>#N/A</v>
      </c>
      <c r="G545" s="86" t="str">
        <f t="shared" si="24"/>
        <v>Zenopsis conchifer</v>
      </c>
      <c r="H545" s="86" t="str">
        <f t="shared" si="25"/>
        <v>Zenopsis</v>
      </c>
      <c r="I545" s="86" t="str">
        <f t="shared" si="26"/>
        <v>Zenopsis conchifer</v>
      </c>
      <c r="J545" s="79">
        <f>Species_List_Final_19Jan2022!A545</f>
        <v>127426</v>
      </c>
      <c r="K545" s="79" t="str">
        <f>Species_List_Final_19Jan2022!B545</f>
        <v>Zenopsis conchifer</v>
      </c>
      <c r="L545" s="79" t="str">
        <f>Species_List_Final_19Jan2022!C545</f>
        <v>(Lowe, 1852)</v>
      </c>
      <c r="M545" s="79" t="str">
        <f>Species_List_Final_19Jan2022!D545</f>
        <v>Animalia</v>
      </c>
      <c r="N545" s="79" t="str">
        <f>Species_List_Final_19Jan2022!E545</f>
        <v>Chordata</v>
      </c>
      <c r="O545" s="79" t="str">
        <f>Species_List_Final_19Jan2022!F545</f>
        <v>Actinopteri</v>
      </c>
      <c r="P545" s="79" t="str">
        <f>Species_List_Final_19Jan2022!G545</f>
        <v>Zeiformes</v>
      </c>
      <c r="Q545" s="79" t="str">
        <f>Species_List_Final_19Jan2022!H545</f>
        <v>Zeidae</v>
      </c>
      <c r="R545" s="79" t="str">
        <f>Species_List_Final_19Jan2022!I545</f>
        <v>Zenopsis</v>
      </c>
      <c r="S545" s="79" t="str">
        <f>Species_List_Final_19Jan2022!J545</f>
        <v>Species</v>
      </c>
      <c r="T545" s="79" t="str">
        <f>Species_List_Final_19Jan2022!K545</f>
        <v>Silvery John dory</v>
      </c>
    </row>
    <row r="546" spans="1:20" x14ac:dyDescent="0.25">
      <c r="A546" s="77" t="s">
        <v>3308</v>
      </c>
      <c r="B546" s="77" t="s">
        <v>2732</v>
      </c>
      <c r="C546" s="77">
        <v>2.5</v>
      </c>
      <c r="D546" s="77">
        <v>0.35</v>
      </c>
      <c r="E546" s="78" t="e">
        <f>VLOOKUP(B546,MSS_Species_List2021_updating!$B$2:$B$556,1,FALSE)</f>
        <v>#N/A</v>
      </c>
      <c r="G546" s="86" t="str">
        <f t="shared" si="24"/>
        <v>Zeugopterus</v>
      </c>
      <c r="H546" s="86" t="str">
        <f t="shared" si="25"/>
        <v>Zeugopterus</v>
      </c>
      <c r="I546" s="86" t="e">
        <f t="shared" si="26"/>
        <v>#N/A</v>
      </c>
      <c r="J546" s="79">
        <f>Species_List_Final_19Jan2022!A546</f>
        <v>126125</v>
      </c>
      <c r="K546" s="79" t="str">
        <f>Species_List_Final_19Jan2022!B546</f>
        <v>Zeugopterus</v>
      </c>
      <c r="L546" s="79" t="str">
        <f>Species_List_Final_19Jan2022!C546</f>
        <v>Gottsche, 1835</v>
      </c>
      <c r="M546" s="79" t="str">
        <f>Species_List_Final_19Jan2022!D546</f>
        <v>Animalia</v>
      </c>
      <c r="N546" s="79" t="str">
        <f>Species_List_Final_19Jan2022!E546</f>
        <v>Chordata</v>
      </c>
      <c r="O546" s="79" t="str">
        <f>Species_List_Final_19Jan2022!F546</f>
        <v>Actinopteri</v>
      </c>
      <c r="P546" s="79" t="str">
        <f>Species_List_Final_19Jan2022!G546</f>
        <v>Pleuronectiformes</v>
      </c>
      <c r="Q546" s="79" t="str">
        <f>Species_List_Final_19Jan2022!H546</f>
        <v>Scophthalmidae</v>
      </c>
      <c r="R546" s="79" t="str">
        <f>Species_List_Final_19Jan2022!I546</f>
        <v>Zeugopterus</v>
      </c>
      <c r="S546" s="79" t="str">
        <f>Species_List_Final_19Jan2022!J546</f>
        <v>Genus</v>
      </c>
      <c r="T546" s="79" t="str">
        <f>Species_List_Final_19Jan2022!K546</f>
        <v>NA</v>
      </c>
    </row>
    <row r="547" spans="1:20" x14ac:dyDescent="0.25">
      <c r="A547" s="77" t="s">
        <v>3308</v>
      </c>
      <c r="B547" s="77" t="s">
        <v>2731</v>
      </c>
      <c r="C547" s="77">
        <v>3.7</v>
      </c>
      <c r="D547" s="77">
        <v>0.35</v>
      </c>
      <c r="E547" s="78" t="e">
        <f>VLOOKUP(B547,MSS_Species_List2021_updating!$B$2:$B$556,1,FALSE)</f>
        <v>#N/A</v>
      </c>
      <c r="G547" s="86" t="str">
        <f t="shared" si="24"/>
        <v>Zeugopterus</v>
      </c>
      <c r="H547" s="86" t="str">
        <f t="shared" si="25"/>
        <v>Zeugopterus</v>
      </c>
      <c r="I547" s="86" t="e">
        <f t="shared" si="26"/>
        <v>#N/A</v>
      </c>
      <c r="J547" s="79">
        <f>Species_List_Final_19Jan2022!A547</f>
        <v>126125</v>
      </c>
      <c r="K547" s="79" t="str">
        <f>Species_List_Final_19Jan2022!B547</f>
        <v>Zeugopterus norvegicus</v>
      </c>
      <c r="L547" s="79" t="str">
        <f>Species_List_Final_19Jan2022!C547</f>
        <v>Gottsche, 1835</v>
      </c>
      <c r="M547" s="79" t="str">
        <f>Species_List_Final_19Jan2022!D547</f>
        <v>Animalia</v>
      </c>
      <c r="N547" s="79" t="str">
        <f>Species_List_Final_19Jan2022!E547</f>
        <v>Chordata</v>
      </c>
      <c r="O547" s="79" t="str">
        <f>Species_List_Final_19Jan2022!F547</f>
        <v>Actinopteri</v>
      </c>
      <c r="P547" s="79" t="str">
        <f>Species_List_Final_19Jan2022!G547</f>
        <v>Pleuronectiformes</v>
      </c>
      <c r="Q547" s="79" t="str">
        <f>Species_List_Final_19Jan2022!H547</f>
        <v>Scophthalmidae</v>
      </c>
      <c r="R547" s="79" t="str">
        <f>Species_List_Final_19Jan2022!I547</f>
        <v>Zeugopterus</v>
      </c>
      <c r="S547" s="79" t="str">
        <f>Species_List_Final_19Jan2022!J547</f>
        <v>Genus</v>
      </c>
      <c r="T547" s="79" t="str">
        <f>Species_List_Final_19Jan2022!K547</f>
        <v>NA</v>
      </c>
    </row>
    <row r="548" spans="1:20" x14ac:dyDescent="0.25">
      <c r="A548" s="77" t="s">
        <v>3308</v>
      </c>
      <c r="B548" s="77" t="s">
        <v>2730</v>
      </c>
      <c r="C548" s="77">
        <v>2.5</v>
      </c>
      <c r="D548" s="77">
        <v>0.35</v>
      </c>
      <c r="E548" s="78" t="e">
        <f>VLOOKUP(B548,MSS_Species_List2021_updating!$B$2:$B$556,1,FALSE)</f>
        <v>#N/A</v>
      </c>
      <c r="G548" s="86" t="str">
        <f t="shared" si="24"/>
        <v>Zeugopterus punctatus</v>
      </c>
      <c r="H548" s="86" t="str">
        <f t="shared" si="25"/>
        <v>Zeugopterus</v>
      </c>
      <c r="I548" s="86" t="str">
        <f t="shared" si="26"/>
        <v>Zeugopterus punctatus</v>
      </c>
      <c r="J548" s="79">
        <f>Species_List_Final_19Jan2022!A548</f>
        <v>127151</v>
      </c>
      <c r="K548" s="79" t="str">
        <f>Species_List_Final_19Jan2022!B548</f>
        <v>Zeugopterus punctatus</v>
      </c>
      <c r="L548" s="79" t="str">
        <f>Species_List_Final_19Jan2022!C548</f>
        <v>(Bloch, 1787)</v>
      </c>
      <c r="M548" s="79" t="str">
        <f>Species_List_Final_19Jan2022!D548</f>
        <v>Animalia</v>
      </c>
      <c r="N548" s="79" t="str">
        <f>Species_List_Final_19Jan2022!E548</f>
        <v>Chordata</v>
      </c>
      <c r="O548" s="79" t="str">
        <f>Species_List_Final_19Jan2022!F548</f>
        <v>Actinopteri</v>
      </c>
      <c r="P548" s="79" t="str">
        <f>Species_List_Final_19Jan2022!G548</f>
        <v>Pleuronectiformes</v>
      </c>
      <c r="Q548" s="79" t="str">
        <f>Species_List_Final_19Jan2022!H548</f>
        <v>Scophthalmidae</v>
      </c>
      <c r="R548" s="79" t="str">
        <f>Species_List_Final_19Jan2022!I548</f>
        <v>Zeugopterus</v>
      </c>
      <c r="S548" s="79" t="str">
        <f>Species_List_Final_19Jan2022!J548</f>
        <v>Species</v>
      </c>
      <c r="T548" s="79" t="str">
        <f>Species_List_Final_19Jan2022!K548</f>
        <v>Topknot</v>
      </c>
    </row>
    <row r="549" spans="1:20" x14ac:dyDescent="0.25">
      <c r="A549" s="77" t="s">
        <v>3309</v>
      </c>
      <c r="B549" s="77" t="s">
        <v>2729</v>
      </c>
      <c r="C549" s="77">
        <v>2.5</v>
      </c>
      <c r="D549" s="77">
        <v>0.35</v>
      </c>
      <c r="E549" s="78" t="e">
        <f>VLOOKUP(B549,MSS_Species_List2021_updating!$B$2:$B$556,1,FALSE)</f>
        <v>#N/A</v>
      </c>
      <c r="G549" s="86" t="str">
        <f t="shared" si="24"/>
        <v>Zeugopterus</v>
      </c>
      <c r="H549" s="86" t="str">
        <f t="shared" si="25"/>
        <v>Zeugopterus</v>
      </c>
      <c r="I549" s="86" t="e">
        <f t="shared" si="26"/>
        <v>#N/A</v>
      </c>
      <c r="J549" s="79">
        <f>Species_List_Final_19Jan2022!A549</f>
        <v>236488</v>
      </c>
      <c r="K549" s="79" t="str">
        <f>Species_List_Final_19Jan2022!B549</f>
        <v>Zeugopterus regius</v>
      </c>
      <c r="L549" s="79" t="str">
        <f>Species_List_Final_19Jan2022!C549</f>
        <v>(Bonnaterre, 1788)</v>
      </c>
      <c r="M549" s="79" t="str">
        <f>Species_List_Final_19Jan2022!D549</f>
        <v>Animalia</v>
      </c>
      <c r="N549" s="79" t="str">
        <f>Species_List_Final_19Jan2022!E549</f>
        <v>Chordata</v>
      </c>
      <c r="O549" s="79" t="str">
        <f>Species_List_Final_19Jan2022!F549</f>
        <v>Actinopteri</v>
      </c>
      <c r="P549" s="79" t="str">
        <f>Species_List_Final_19Jan2022!G549</f>
        <v>Pleuronectiformes</v>
      </c>
      <c r="Q549" s="79" t="str">
        <f>Species_List_Final_19Jan2022!H549</f>
        <v>Scophthalmidae</v>
      </c>
      <c r="R549" s="79" t="str">
        <f>Species_List_Final_19Jan2022!I549</f>
        <v>Zeugopterus</v>
      </c>
      <c r="S549" s="79" t="str">
        <f>Species_List_Final_19Jan2022!J549</f>
        <v>Species</v>
      </c>
      <c r="T549" s="79" t="str">
        <f>Species_List_Final_19Jan2022!K549</f>
        <v>Eckstrom's topknot</v>
      </c>
    </row>
    <row r="550" spans="1:20" x14ac:dyDescent="0.25">
      <c r="A550" s="77" t="s">
        <v>3309</v>
      </c>
      <c r="B550" s="77" t="s">
        <v>2728</v>
      </c>
      <c r="C550" s="77">
        <v>2.5</v>
      </c>
      <c r="D550" s="77">
        <v>0.35</v>
      </c>
      <c r="E550" s="78" t="e">
        <f>VLOOKUP(B550,MSS_Species_List2021_updating!$B$2:$B$556,1,FALSE)</f>
        <v>#N/A</v>
      </c>
      <c r="G550" s="86" t="str">
        <f t="shared" si="24"/>
        <v>Zeus faber</v>
      </c>
      <c r="H550" s="86" t="str">
        <f t="shared" si="25"/>
        <v>Zeus</v>
      </c>
      <c r="I550" s="86" t="str">
        <f t="shared" si="26"/>
        <v>Zeus faber</v>
      </c>
      <c r="J550" s="79">
        <f>Species_List_Final_19Jan2022!A550</f>
        <v>127427</v>
      </c>
      <c r="K550" s="79" t="str">
        <f>Species_List_Final_19Jan2022!B550</f>
        <v>Zeus faber</v>
      </c>
      <c r="L550" s="79" t="str">
        <f>Species_List_Final_19Jan2022!C550</f>
        <v>Linnaeus, 1758</v>
      </c>
      <c r="M550" s="79" t="str">
        <f>Species_List_Final_19Jan2022!D550</f>
        <v>Animalia</v>
      </c>
      <c r="N550" s="79" t="str">
        <f>Species_List_Final_19Jan2022!E550</f>
        <v>Chordata</v>
      </c>
      <c r="O550" s="79" t="str">
        <f>Species_List_Final_19Jan2022!F550</f>
        <v>Actinopteri</v>
      </c>
      <c r="P550" s="79" t="str">
        <f>Species_List_Final_19Jan2022!G550</f>
        <v>Zeiformes</v>
      </c>
      <c r="Q550" s="79" t="str">
        <f>Species_List_Final_19Jan2022!H550</f>
        <v>Zeidae</v>
      </c>
      <c r="R550" s="79" t="str">
        <f>Species_List_Final_19Jan2022!I550</f>
        <v>Zeus</v>
      </c>
      <c r="S550" s="79" t="str">
        <f>Species_List_Final_19Jan2022!J550</f>
        <v>Species</v>
      </c>
      <c r="T550" s="79" t="str">
        <f>Species_List_Final_19Jan2022!K550</f>
        <v>John dory</v>
      </c>
    </row>
    <row r="551" spans="1:20" x14ac:dyDescent="0.25">
      <c r="A551" s="77" t="s">
        <v>902</v>
      </c>
      <c r="B551" s="77" t="s">
        <v>901</v>
      </c>
      <c r="C551" s="77">
        <v>3.4</v>
      </c>
      <c r="D551" s="77">
        <v>0.5</v>
      </c>
      <c r="E551" s="78" t="str">
        <f>VLOOKUP(B551,MSS_Species_List2021_updating!$B$2:$B$556,1,FALSE)</f>
        <v>Lithognathus mormyrus</v>
      </c>
      <c r="G551" s="86" t="e">
        <f t="shared" si="24"/>
        <v>#N/A</v>
      </c>
      <c r="H551" s="86" t="e">
        <f t="shared" si="25"/>
        <v>#N/A</v>
      </c>
      <c r="I551" s="86" t="e">
        <f t="shared" si="26"/>
        <v>#N/A</v>
      </c>
      <c r="J551" s="79">
        <f>Species_List_Final_19Jan2022!A551</f>
        <v>127123</v>
      </c>
      <c r="K551" s="79" t="str">
        <f>Species_List_Final_19Jan2022!B551</f>
        <v>Zoarces viviparus</v>
      </c>
      <c r="L551" s="79" t="str">
        <f>Species_List_Final_19Jan2022!C551</f>
        <v>(Linnaeus, 1758)</v>
      </c>
      <c r="M551" s="79" t="str">
        <f>Species_List_Final_19Jan2022!D551</f>
        <v>Animalia</v>
      </c>
      <c r="N551" s="79" t="str">
        <f>Species_List_Final_19Jan2022!E551</f>
        <v>Chordata</v>
      </c>
      <c r="O551" s="79" t="str">
        <f>Species_List_Final_19Jan2022!F551</f>
        <v>Actinopteri</v>
      </c>
      <c r="P551" s="79" t="str">
        <f>Species_List_Final_19Jan2022!G551</f>
        <v>Perciformes</v>
      </c>
      <c r="Q551" s="79" t="str">
        <f>Species_List_Final_19Jan2022!H551</f>
        <v>Zoarcidae</v>
      </c>
      <c r="R551" s="79" t="str">
        <f>Species_List_Final_19Jan2022!I551</f>
        <v>Zoarces</v>
      </c>
      <c r="S551" s="79" t="str">
        <f>Species_List_Final_19Jan2022!J551</f>
        <v>Species</v>
      </c>
      <c r="T551" s="79" t="str">
        <f>Species_List_Final_19Jan2022!K551</f>
        <v>Viviparous blenny</v>
      </c>
    </row>
    <row r="552" spans="1:20" x14ac:dyDescent="0.25">
      <c r="A552" s="77" t="s">
        <v>3310</v>
      </c>
      <c r="B552" s="77" t="s">
        <v>2727</v>
      </c>
      <c r="C552" s="77">
        <v>2</v>
      </c>
      <c r="D552" s="77">
        <v>0.35</v>
      </c>
      <c r="E552" s="78" t="e">
        <f>VLOOKUP(B552,MSS_Species_List2021_updating!$B$2:$B$556,1,FALSE)</f>
        <v>#N/A</v>
      </c>
      <c r="G552" s="86" t="e">
        <f t="shared" si="24"/>
        <v>#N/A</v>
      </c>
      <c r="H552" s="86" t="e">
        <f t="shared" si="25"/>
        <v>#N/A</v>
      </c>
      <c r="I552" s="86" t="e">
        <f t="shared" si="26"/>
        <v>#N/A</v>
      </c>
      <c r="J552" s="79">
        <f>Species_List_Final_19Jan2022!A552</f>
        <v>125575</v>
      </c>
      <c r="K552" s="79" t="str">
        <f>Species_List_Final_19Jan2022!B552</f>
        <v>Zoarcidae</v>
      </c>
      <c r="L552" s="79" t="str">
        <f>Species_List_Final_19Jan2022!C552</f>
        <v>Swainson, 1839</v>
      </c>
      <c r="M552" s="79" t="str">
        <f>Species_List_Final_19Jan2022!D552</f>
        <v>Animalia</v>
      </c>
      <c r="N552" s="79" t="str">
        <f>Species_List_Final_19Jan2022!E552</f>
        <v>Chordata</v>
      </c>
      <c r="O552" s="79" t="str">
        <f>Species_List_Final_19Jan2022!F552</f>
        <v>Actinopteri</v>
      </c>
      <c r="P552" s="79" t="str">
        <f>Species_List_Final_19Jan2022!G552</f>
        <v>Perciformes</v>
      </c>
      <c r="Q552" s="79" t="str">
        <f>Species_List_Final_19Jan2022!H552</f>
        <v>Zoarcidae</v>
      </c>
      <c r="R552" s="79">
        <f>Species_List_Final_19Jan2022!I552</f>
        <v>0</v>
      </c>
      <c r="S552" s="79" t="str">
        <f>Species_List_Final_19Jan2022!J552</f>
        <v>Family</v>
      </c>
      <c r="T552" s="79" t="str">
        <f>Species_List_Final_19Jan2022!K552</f>
        <v>NA</v>
      </c>
    </row>
    <row r="553" spans="1:20" x14ac:dyDescent="0.25">
      <c r="A553" s="77" t="s">
        <v>905</v>
      </c>
      <c r="B553" s="77" t="s">
        <v>904</v>
      </c>
      <c r="C553" s="77">
        <v>2.8</v>
      </c>
      <c r="D553" s="77">
        <v>0.33</v>
      </c>
      <c r="E553" s="78" t="str">
        <f>VLOOKUP(B553,MSS_Species_List2021_updating!$B$2:$B$556,1,FALSE)</f>
        <v>Liza aurata</v>
      </c>
      <c r="G553" s="86" t="e">
        <f t="shared" si="24"/>
        <v>#N/A</v>
      </c>
      <c r="H553" s="86" t="e">
        <f t="shared" si="25"/>
        <v>#N/A</v>
      </c>
      <c r="I553" s="86" t="e">
        <f t="shared" si="26"/>
        <v>#N/A</v>
      </c>
      <c r="J553" s="79">
        <f>Species_List_Final_19Jan2022!A553</f>
        <v>105830</v>
      </c>
      <c r="K553" s="79" t="str">
        <f>Species_List_Final_19Jan2022!B553</f>
        <v>Rhinochimaera atlantica</v>
      </c>
      <c r="L553" s="79" t="str">
        <f>Species_List_Final_19Jan2022!C553</f>
        <v>Holt &amp; Byrne, 1909</v>
      </c>
      <c r="M553" s="79" t="str">
        <f>Species_List_Final_19Jan2022!D553</f>
        <v>Animalia</v>
      </c>
      <c r="N553" s="79" t="str">
        <f>Species_List_Final_19Jan2022!E553</f>
        <v>Chordata</v>
      </c>
      <c r="O553" s="79" t="str">
        <f>Species_List_Final_19Jan2022!F553</f>
        <v>Holocephali</v>
      </c>
      <c r="P553" s="79" t="str">
        <f>Species_List_Final_19Jan2022!G553</f>
        <v>Chimaeriformes</v>
      </c>
      <c r="Q553" s="79" t="str">
        <f>Species_List_Final_19Jan2022!H553</f>
        <v>Rhinochimaeridae</v>
      </c>
      <c r="R553" s="79" t="str">
        <f>Species_List_Final_19Jan2022!I553</f>
        <v>Rhinochimaera</v>
      </c>
      <c r="S553" s="79" t="str">
        <f>Species_List_Final_19Jan2022!J553</f>
        <v>Species</v>
      </c>
      <c r="T553" s="79" t="str">
        <f>Species_List_Final_19Jan2022!K553</f>
        <v>Straightnose rabbitfish</v>
      </c>
    </row>
    <row r="554" spans="1:20" x14ac:dyDescent="0.25">
      <c r="A554" s="77" t="s">
        <v>905</v>
      </c>
      <c r="B554" s="77" t="s">
        <v>907</v>
      </c>
      <c r="C554" s="77">
        <v>2.2000000000000002</v>
      </c>
      <c r="D554" s="77">
        <v>0.1</v>
      </c>
      <c r="E554" s="78" t="str">
        <f>VLOOKUP(B554,MSS_Species_List2021_updating!$B$2:$B$556,1,FALSE)</f>
        <v>Liza ramada</v>
      </c>
      <c r="G554" s="86" t="e">
        <f t="shared" si="24"/>
        <v>#N/A</v>
      </c>
      <c r="H554" s="86" t="e">
        <f t="shared" si="25"/>
        <v>#N/A</v>
      </c>
      <c r="I554" s="86" t="e">
        <f t="shared" si="26"/>
        <v>#N/A</v>
      </c>
      <c r="J554" s="79">
        <f>Species_List_Final_19Jan2022!A554</f>
        <v>105807</v>
      </c>
      <c r="K554" s="79" t="str">
        <f>Species_List_Final_19Jan2022!B554</f>
        <v>Apristurus laurussonii</v>
      </c>
      <c r="L554" s="79" t="str">
        <f>Species_List_Final_19Jan2022!C554</f>
        <v>Saemundsson, 1922</v>
      </c>
      <c r="M554" s="79" t="str">
        <f>Species_List_Final_19Jan2022!D554</f>
        <v>Animalia</v>
      </c>
      <c r="N554" s="79" t="str">
        <f>Species_List_Final_19Jan2022!E554</f>
        <v>Chordata</v>
      </c>
      <c r="O554" s="79" t="str">
        <f>Species_List_Final_19Jan2022!F554</f>
        <v>Elasmobranchii</v>
      </c>
      <c r="P554" s="79" t="str">
        <f>Species_List_Final_19Jan2022!G554</f>
        <v>Carcharhiniformes</v>
      </c>
      <c r="Q554" s="79" t="str">
        <f>Species_List_Final_19Jan2022!H554</f>
        <v>Pentanchidae</v>
      </c>
      <c r="R554" s="79" t="str">
        <f>Species_List_Final_19Jan2022!I554</f>
        <v>Apristurus</v>
      </c>
      <c r="S554" s="79" t="str">
        <f>Species_List_Final_19Jan2022!J554</f>
        <v>Species</v>
      </c>
      <c r="T554" s="79" t="str">
        <f>Species_List_Final_19Jan2022!K554</f>
        <v>Iceland catshark</v>
      </c>
    </row>
    <row r="555" spans="1:20" x14ac:dyDescent="0.25">
      <c r="A555" s="77" t="s">
        <v>905</v>
      </c>
      <c r="B555" s="77" t="s">
        <v>2726</v>
      </c>
      <c r="C555" s="77">
        <v>2.9</v>
      </c>
      <c r="D555" s="77">
        <v>0.38</v>
      </c>
      <c r="E555" s="78" t="e">
        <f>VLOOKUP(B555,MSS_Species_List2021_updating!$B$2:$B$556,1,FALSE)</f>
        <v>#N/A</v>
      </c>
    </row>
    <row r="556" spans="1:20" x14ac:dyDescent="0.25">
      <c r="A556" s="77" t="s">
        <v>905</v>
      </c>
      <c r="B556" s="77" t="s">
        <v>2725</v>
      </c>
      <c r="C556" s="77">
        <v>2.8</v>
      </c>
      <c r="D556" s="77">
        <v>0.33</v>
      </c>
      <c r="E556" s="78" t="e">
        <f>VLOOKUP(B556,MSS_Species_List2021_updating!$B$2:$B$556,1,FALSE)</f>
        <v>#N/A</v>
      </c>
    </row>
    <row r="557" spans="1:20" x14ac:dyDescent="0.25">
      <c r="A557" s="77" t="s">
        <v>2724</v>
      </c>
      <c r="B557" s="77" t="s">
        <v>2724</v>
      </c>
      <c r="C557" s="77">
        <v>3.92</v>
      </c>
      <c r="D557" s="77">
        <v>0.03</v>
      </c>
      <c r="E557" s="78" t="e">
        <f>VLOOKUP(B557,MSS_Species_List2021_updating!$B$2:$B$556,1,FALSE)</f>
        <v>#N/A</v>
      </c>
    </row>
    <row r="558" spans="1:20" x14ac:dyDescent="0.25">
      <c r="A558" s="77" t="s">
        <v>3311</v>
      </c>
      <c r="B558" s="77" t="s">
        <v>2723</v>
      </c>
      <c r="C558" s="77">
        <v>4</v>
      </c>
      <c r="D558" s="77">
        <v>0.03</v>
      </c>
      <c r="E558" s="78" t="e">
        <f>VLOOKUP(B558,MSS_Species_List2021_updating!$B$2:$B$556,1,FALSE)</f>
        <v>#N/A</v>
      </c>
    </row>
    <row r="559" spans="1:20" x14ac:dyDescent="0.25">
      <c r="A559" s="77" t="s">
        <v>3311</v>
      </c>
      <c r="B559" s="77" t="s">
        <v>2722</v>
      </c>
      <c r="C559" s="77">
        <v>4</v>
      </c>
      <c r="D559" s="77">
        <v>0.03</v>
      </c>
      <c r="E559" s="78" t="e">
        <f>VLOOKUP(B559,MSS_Species_List2021_updating!$B$2:$B$556,1,FALSE)</f>
        <v>#N/A</v>
      </c>
    </row>
    <row r="560" spans="1:20" x14ac:dyDescent="0.25">
      <c r="A560" s="77" t="s">
        <v>3311</v>
      </c>
      <c r="B560" s="77" t="s">
        <v>2721</v>
      </c>
      <c r="C560" s="77">
        <v>3.95</v>
      </c>
      <c r="D560" s="77">
        <v>0.03</v>
      </c>
      <c r="E560" s="78" t="e">
        <f>VLOOKUP(B560,MSS_Species_List2021_updating!$B$2:$B$556,1,FALSE)</f>
        <v>#N/A</v>
      </c>
    </row>
    <row r="561" spans="1:5" x14ac:dyDescent="0.25">
      <c r="A561" s="77" t="s">
        <v>3311</v>
      </c>
      <c r="B561" s="77" t="s">
        <v>2720</v>
      </c>
      <c r="C561" s="77">
        <v>3.95</v>
      </c>
      <c r="D561" s="77">
        <v>0.03</v>
      </c>
      <c r="E561" s="78" t="e">
        <f>VLOOKUP(B561,MSS_Species_List2021_updating!$B$2:$B$556,1,FALSE)</f>
        <v>#N/A</v>
      </c>
    </row>
    <row r="562" spans="1:5" x14ac:dyDescent="0.25">
      <c r="A562" s="77" t="s">
        <v>3311</v>
      </c>
      <c r="B562" s="77" t="s">
        <v>2719</v>
      </c>
      <c r="C562" s="77">
        <v>3.9</v>
      </c>
      <c r="D562" s="77">
        <v>0.02</v>
      </c>
      <c r="E562" s="78" t="e">
        <f>VLOOKUP(B562,MSS_Species_List2021_updating!$B$2:$B$556,1,FALSE)</f>
        <v>#N/A</v>
      </c>
    </row>
    <row r="563" spans="1:5" x14ac:dyDescent="0.25">
      <c r="A563" s="77" t="s">
        <v>916</v>
      </c>
      <c r="B563" s="77" t="s">
        <v>916</v>
      </c>
      <c r="C563" s="77">
        <v>4.55</v>
      </c>
      <c r="D563" s="77">
        <v>0.17</v>
      </c>
      <c r="E563" s="78" t="str">
        <f>VLOOKUP(B563,MSS_Species_List2021_updating!$B$2:$B$556,1,FALSE)</f>
        <v>Lophiidae</v>
      </c>
    </row>
    <row r="564" spans="1:5" x14ac:dyDescent="0.25">
      <c r="A564" s="77" t="s">
        <v>917</v>
      </c>
      <c r="B564" s="77" t="s">
        <v>918</v>
      </c>
      <c r="C564" s="77">
        <v>4.54</v>
      </c>
      <c r="D564" s="77">
        <v>0.17</v>
      </c>
      <c r="E564" s="78" t="str">
        <f>VLOOKUP(B564,MSS_Species_List2021_updating!$B$2:$B$556,1,FALSE)</f>
        <v>Lophius budegassa</v>
      </c>
    </row>
    <row r="565" spans="1:5" x14ac:dyDescent="0.25">
      <c r="A565" s="77" t="s">
        <v>917</v>
      </c>
      <c r="B565" s="77" t="s">
        <v>2718</v>
      </c>
      <c r="C565" s="77">
        <v>4.49</v>
      </c>
      <c r="D565" s="77">
        <v>0.03</v>
      </c>
      <c r="E565" s="78" t="e">
        <f>VLOOKUP(B565,MSS_Species_List2021_updating!$B$2:$B$556,1,FALSE)</f>
        <v>#N/A</v>
      </c>
    </row>
    <row r="566" spans="1:5" x14ac:dyDescent="0.25">
      <c r="A566" s="77" t="s">
        <v>917</v>
      </c>
      <c r="B566" s="77" t="s">
        <v>2717</v>
      </c>
      <c r="C566" s="77">
        <v>4.59</v>
      </c>
      <c r="D566" s="77">
        <v>0.03</v>
      </c>
      <c r="E566" s="78" t="e">
        <f>VLOOKUP(B566,MSS_Species_List2021_updating!$B$2:$B$556,1,FALSE)</f>
        <v>#N/A</v>
      </c>
    </row>
    <row r="567" spans="1:5" x14ac:dyDescent="0.25">
      <c r="A567" s="77" t="s">
        <v>917</v>
      </c>
      <c r="B567" s="77" t="s">
        <v>2716</v>
      </c>
      <c r="C567" s="77">
        <v>4.51</v>
      </c>
      <c r="D567" s="77">
        <v>0.05</v>
      </c>
      <c r="E567" s="78" t="e">
        <f>VLOOKUP(B567,MSS_Species_List2021_updating!$B$2:$B$556,1,FALSE)</f>
        <v>#N/A</v>
      </c>
    </row>
    <row r="568" spans="1:5" x14ac:dyDescent="0.25">
      <c r="A568" s="77" t="s">
        <v>917</v>
      </c>
      <c r="B568" s="77" t="s">
        <v>921</v>
      </c>
      <c r="C568" s="77">
        <v>4.57</v>
      </c>
      <c r="D568" s="77">
        <v>0.16</v>
      </c>
      <c r="E568" s="78" t="str">
        <f>VLOOKUP(B568,MSS_Species_List2021_updating!$B$2:$B$556,1,FALSE)</f>
        <v>Lophius piscatorius</v>
      </c>
    </row>
    <row r="569" spans="1:5" x14ac:dyDescent="0.25">
      <c r="A569" s="77" t="s">
        <v>917</v>
      </c>
      <c r="B569" s="77" t="s">
        <v>2715</v>
      </c>
      <c r="C569" s="77">
        <v>4.2</v>
      </c>
      <c r="D569" s="77">
        <v>0.03</v>
      </c>
      <c r="E569" s="78" t="e">
        <f>VLOOKUP(B569,MSS_Species_List2021_updating!$B$2:$B$556,1,FALSE)</f>
        <v>#N/A</v>
      </c>
    </row>
    <row r="570" spans="1:5" x14ac:dyDescent="0.25">
      <c r="A570" s="77" t="s">
        <v>917</v>
      </c>
      <c r="B570" s="77" t="s">
        <v>2714</v>
      </c>
      <c r="C570" s="77">
        <v>4.0999999999999996</v>
      </c>
      <c r="D570" s="77">
        <v>0.02</v>
      </c>
      <c r="E570" s="78" t="e">
        <f>VLOOKUP(B570,MSS_Species_List2021_updating!$B$2:$B$556,1,FALSE)</f>
        <v>#N/A</v>
      </c>
    </row>
    <row r="571" spans="1:5" x14ac:dyDescent="0.25">
      <c r="A571" s="77" t="s">
        <v>917</v>
      </c>
      <c r="B571" s="77" t="s">
        <v>2713</v>
      </c>
      <c r="C571" s="77">
        <v>4.55</v>
      </c>
      <c r="D571" s="77">
        <v>0.17</v>
      </c>
      <c r="E571" s="78" t="e">
        <f>VLOOKUP(B571,MSS_Species_List2021_updating!$B$2:$B$556,1,FALSE)</f>
        <v>#N/A</v>
      </c>
    </row>
    <row r="572" spans="1:5" x14ac:dyDescent="0.25">
      <c r="A572" s="77" t="s">
        <v>3312</v>
      </c>
      <c r="B572" s="77" t="s">
        <v>2712</v>
      </c>
      <c r="C572" s="77">
        <v>2.2000000000000002</v>
      </c>
      <c r="D572" s="77">
        <v>0.35</v>
      </c>
      <c r="E572" s="78" t="e">
        <f>VLOOKUP(B572,MSS_Species_List2021_updating!$B$2:$B$556,1,FALSE)</f>
        <v>#N/A</v>
      </c>
    </row>
    <row r="573" spans="1:5" x14ac:dyDescent="0.25">
      <c r="A573" s="77" t="s">
        <v>3313</v>
      </c>
      <c r="B573" s="77" t="s">
        <v>2711</v>
      </c>
      <c r="C573" s="77">
        <v>2.2000000000000002</v>
      </c>
      <c r="D573" s="77">
        <v>0.35</v>
      </c>
      <c r="E573" s="78" t="e">
        <f>VLOOKUP(B573,MSS_Species_List2021_updating!$B$2:$B$556,1,FALSE)</f>
        <v>#N/A</v>
      </c>
    </row>
    <row r="574" spans="1:5" x14ac:dyDescent="0.25">
      <c r="A574" s="77" t="s">
        <v>3313</v>
      </c>
      <c r="B574" s="77" t="s">
        <v>2710</v>
      </c>
      <c r="C574" s="77">
        <v>2.2000000000000002</v>
      </c>
      <c r="D574" s="77">
        <v>0.35</v>
      </c>
      <c r="E574" s="78" t="e">
        <f>VLOOKUP(B574,MSS_Species_List2021_updating!$B$2:$B$556,1,FALSE)</f>
        <v>#N/A</v>
      </c>
    </row>
    <row r="575" spans="1:5" x14ac:dyDescent="0.25">
      <c r="A575" s="77" t="s">
        <v>3314</v>
      </c>
      <c r="B575" s="77" t="s">
        <v>2709</v>
      </c>
      <c r="C575" s="77">
        <v>2.37</v>
      </c>
      <c r="D575" s="77">
        <v>0.35</v>
      </c>
      <c r="E575" s="78" t="e">
        <f>VLOOKUP(B575,MSS_Species_List2021_updating!$B$2:$B$556,1,FALSE)</f>
        <v>#N/A</v>
      </c>
    </row>
    <row r="576" spans="1:5" x14ac:dyDescent="0.25">
      <c r="A576" s="77" t="s">
        <v>3315</v>
      </c>
      <c r="B576" s="77" t="s">
        <v>2708</v>
      </c>
      <c r="C576" s="77">
        <v>2.34</v>
      </c>
      <c r="D576" s="77">
        <v>0.35</v>
      </c>
      <c r="E576" s="78" t="e">
        <f>VLOOKUP(B576,MSS_Species_List2021_updating!$B$2:$B$556,1,FALSE)</f>
        <v>#N/A</v>
      </c>
    </row>
    <row r="577" spans="1:5" x14ac:dyDescent="0.25">
      <c r="A577" s="77" t="s">
        <v>3316</v>
      </c>
      <c r="B577" s="77" t="s">
        <v>2707</v>
      </c>
      <c r="C577" s="77">
        <v>4.55</v>
      </c>
      <c r="D577" s="77">
        <v>3.5927269999999997E-2</v>
      </c>
      <c r="E577" s="78" t="e">
        <f>VLOOKUP(B577,MSS_Species_List2021_updating!$B$2:$B$556,1,FALSE)</f>
        <v>#N/A</v>
      </c>
    </row>
    <row r="578" spans="1:5" x14ac:dyDescent="0.25">
      <c r="A578" s="77" t="s">
        <v>3316</v>
      </c>
      <c r="B578" s="77" t="s">
        <v>2706</v>
      </c>
      <c r="C578" s="77">
        <v>4.1100000000000003</v>
      </c>
      <c r="D578" s="77">
        <v>3.2957710000000001E-2</v>
      </c>
      <c r="E578" s="78" t="e">
        <f>VLOOKUP(B578,MSS_Species_List2021_updating!$B$2:$B$556,1,FALSE)</f>
        <v>#N/A</v>
      </c>
    </row>
    <row r="579" spans="1:5" x14ac:dyDescent="0.25">
      <c r="A579" s="77" t="s">
        <v>3316</v>
      </c>
      <c r="B579" s="77" t="s">
        <v>2705</v>
      </c>
      <c r="C579" s="77">
        <v>4.63</v>
      </c>
      <c r="D579" s="77">
        <v>2.9086339999999999E-2</v>
      </c>
      <c r="E579" s="78" t="e">
        <f>VLOOKUP(B579,MSS_Species_List2021_updating!$B$2:$B$556,1,FALSE)</f>
        <v>#N/A</v>
      </c>
    </row>
    <row r="580" spans="1:5" x14ac:dyDescent="0.25">
      <c r="A580" s="77" t="s">
        <v>3317</v>
      </c>
      <c r="B580" s="77" t="s">
        <v>2704</v>
      </c>
      <c r="C580" s="77">
        <v>2.6</v>
      </c>
      <c r="D580" s="77">
        <v>0.35</v>
      </c>
      <c r="E580" s="78" t="e">
        <f>VLOOKUP(B580,MSS_Species_List2021_updating!$B$2:$B$556,1,FALSE)</f>
        <v>#N/A</v>
      </c>
    </row>
    <row r="581" spans="1:5" x14ac:dyDescent="0.25">
      <c r="A581" s="77" t="s">
        <v>3318</v>
      </c>
      <c r="B581" s="77" t="s">
        <v>2703</v>
      </c>
      <c r="C581" s="77">
        <v>2.5</v>
      </c>
      <c r="D581" s="77">
        <v>0.35</v>
      </c>
      <c r="E581" s="78" t="e">
        <f>VLOOKUP(B581,MSS_Species_List2021_updating!$B$2:$B$556,1,FALSE)</f>
        <v>#N/A</v>
      </c>
    </row>
    <row r="582" spans="1:5" x14ac:dyDescent="0.25">
      <c r="A582" s="77" t="s">
        <v>942</v>
      </c>
      <c r="B582" s="77" t="s">
        <v>2702</v>
      </c>
      <c r="C582" s="77">
        <v>3.4</v>
      </c>
      <c r="D582" s="77">
        <v>0.5</v>
      </c>
      <c r="E582" s="78" t="e">
        <f>VLOOKUP(B582,MSS_Species_List2021_updating!$B$2:$B$556,1,FALSE)</f>
        <v>#N/A</v>
      </c>
    </row>
    <row r="583" spans="1:5" x14ac:dyDescent="0.25">
      <c r="A583" s="77" t="s">
        <v>942</v>
      </c>
      <c r="B583" s="77" t="s">
        <v>945</v>
      </c>
      <c r="C583" s="77">
        <v>3.5</v>
      </c>
      <c r="D583" s="77">
        <v>0.4</v>
      </c>
      <c r="E583" s="78" t="str">
        <f>VLOOKUP(B583,MSS_Species_List2021_updating!$B$2:$B$556,1,FALSE)</f>
        <v>Macroramphosus scolopax</v>
      </c>
    </row>
    <row r="584" spans="1:5" x14ac:dyDescent="0.25">
      <c r="A584" s="77" t="s">
        <v>949</v>
      </c>
      <c r="B584" s="77" t="s">
        <v>947</v>
      </c>
      <c r="C584" s="77">
        <v>4.5</v>
      </c>
      <c r="D584" s="77">
        <v>0.8</v>
      </c>
      <c r="E584" s="78" t="str">
        <f>VLOOKUP(B584,MSS_Species_List2021_updating!$B$2:$B$556,1,FALSE)</f>
        <v>Macrourus berglax</v>
      </c>
    </row>
    <row r="585" spans="1:5" x14ac:dyDescent="0.25">
      <c r="A585" s="77" t="s">
        <v>949</v>
      </c>
      <c r="B585" s="77" t="s">
        <v>2701</v>
      </c>
      <c r="C585" s="77">
        <v>4.5</v>
      </c>
      <c r="D585" s="77">
        <v>0.8</v>
      </c>
      <c r="E585" s="78" t="e">
        <f>VLOOKUP(B585,MSS_Species_List2021_updating!$B$2:$B$556,1,FALSE)</f>
        <v>#N/A</v>
      </c>
    </row>
    <row r="586" spans="1:5" x14ac:dyDescent="0.25">
      <c r="A586" s="77" t="s">
        <v>2700</v>
      </c>
      <c r="B586" s="77" t="s">
        <v>2700</v>
      </c>
      <c r="C586" s="77">
        <v>2</v>
      </c>
      <c r="D586" s="77">
        <v>0.35</v>
      </c>
      <c r="E586" s="78" t="e">
        <f>VLOOKUP(B586,MSS_Species_List2021_updating!$B$2:$B$556,1,FALSE)</f>
        <v>#N/A</v>
      </c>
    </row>
    <row r="587" spans="1:5" x14ac:dyDescent="0.25">
      <c r="A587" s="77" t="s">
        <v>3319</v>
      </c>
      <c r="B587" s="77" t="s">
        <v>2699</v>
      </c>
      <c r="C587" s="77">
        <v>2.94</v>
      </c>
      <c r="D587" s="77">
        <v>0.45</v>
      </c>
      <c r="E587" s="78" t="e">
        <f>VLOOKUP(B587,MSS_Species_List2021_updating!$B$2:$B$556,1,FALSE)</f>
        <v>#N/A</v>
      </c>
    </row>
    <row r="588" spans="1:5" x14ac:dyDescent="0.25">
      <c r="A588" s="77" t="s">
        <v>3320</v>
      </c>
      <c r="B588" s="77" t="s">
        <v>2698</v>
      </c>
      <c r="C588" s="77">
        <v>4.5</v>
      </c>
      <c r="D588" s="77">
        <v>0.4</v>
      </c>
      <c r="E588" s="78" t="e">
        <f>VLOOKUP(B588,MSS_Species_List2021_updating!$B$2:$B$556,1,FALSE)</f>
        <v>#N/A</v>
      </c>
    </row>
    <row r="589" spans="1:5" x14ac:dyDescent="0.25">
      <c r="A589" s="77" t="s">
        <v>3320</v>
      </c>
      <c r="B589" s="77" t="s">
        <v>2697</v>
      </c>
      <c r="C589" s="77">
        <v>4.5</v>
      </c>
      <c r="D589" s="77">
        <v>0.3</v>
      </c>
      <c r="E589" s="78" t="e">
        <f>VLOOKUP(B589,MSS_Species_List2021_updating!$B$2:$B$556,1,FALSE)</f>
        <v>#N/A</v>
      </c>
    </row>
    <row r="590" spans="1:5" x14ac:dyDescent="0.25">
      <c r="A590" s="77" t="s">
        <v>956</v>
      </c>
      <c r="B590" s="77" t="s">
        <v>955</v>
      </c>
      <c r="C590" s="77">
        <v>3.9</v>
      </c>
      <c r="D590" s="77">
        <v>0.04</v>
      </c>
      <c r="E590" s="78" t="str">
        <f>VLOOKUP(B590,MSS_Species_List2021_updating!$B$2:$B$556,1,FALSE)</f>
        <v>Malacocephalus laevis</v>
      </c>
    </row>
    <row r="591" spans="1:5" x14ac:dyDescent="0.25">
      <c r="A591" s="77" t="s">
        <v>3321</v>
      </c>
      <c r="B591" s="77" t="s">
        <v>2696</v>
      </c>
      <c r="C591" s="77">
        <v>3.2</v>
      </c>
      <c r="D591" s="77">
        <v>0.1</v>
      </c>
      <c r="E591" s="78" t="e">
        <f>VLOOKUP(B591,MSS_Species_List2021_updating!$B$2:$B$556,1,FALSE)</f>
        <v>#N/A</v>
      </c>
    </row>
    <row r="592" spans="1:5" x14ac:dyDescent="0.25">
      <c r="A592" s="77" t="s">
        <v>3322</v>
      </c>
      <c r="B592" s="77" t="s">
        <v>2695</v>
      </c>
      <c r="C592" s="77">
        <v>2.2000000000000002</v>
      </c>
      <c r="D592" s="77">
        <v>0.35</v>
      </c>
      <c r="E592" s="78" t="e">
        <f>VLOOKUP(B592,MSS_Species_List2021_updating!$B$2:$B$556,1,FALSE)</f>
        <v>#N/A</v>
      </c>
    </row>
    <row r="593" spans="1:5" x14ac:dyDescent="0.25">
      <c r="A593" s="77" t="s">
        <v>963</v>
      </c>
      <c r="B593" s="77" t="s">
        <v>962</v>
      </c>
      <c r="C593" s="77">
        <v>3</v>
      </c>
      <c r="D593" s="77">
        <v>0.1</v>
      </c>
      <c r="E593" s="78" t="str">
        <f>VLOOKUP(B593,MSS_Species_List2021_updating!$B$2:$B$556,1,FALSE)</f>
        <v>Maurolicus muelleri</v>
      </c>
    </row>
    <row r="594" spans="1:5" x14ac:dyDescent="0.25">
      <c r="A594" s="77" t="s">
        <v>3323</v>
      </c>
      <c r="B594" s="77" t="s">
        <v>2694</v>
      </c>
      <c r="C594" s="77">
        <v>2.2000000000000002</v>
      </c>
      <c r="D594" s="77">
        <v>0.35</v>
      </c>
      <c r="E594" s="78" t="e">
        <f>VLOOKUP(B594,MSS_Species_List2021_updating!$B$2:$B$556,1,FALSE)</f>
        <v>#N/A</v>
      </c>
    </row>
    <row r="595" spans="1:5" x14ac:dyDescent="0.25">
      <c r="A595" s="77" t="s">
        <v>3324</v>
      </c>
      <c r="B595" s="77" t="s">
        <v>2693</v>
      </c>
      <c r="C595" s="77">
        <v>3.3</v>
      </c>
      <c r="D595" s="77">
        <v>0.5</v>
      </c>
      <c r="E595" s="78" t="e">
        <f>VLOOKUP(B595,MSS_Species_List2021_updating!$B$2:$B$556,1,FALSE)</f>
        <v>#N/A</v>
      </c>
    </row>
    <row r="596" spans="1:5" x14ac:dyDescent="0.25">
      <c r="A596" s="77" t="s">
        <v>966</v>
      </c>
      <c r="B596" s="77" t="s">
        <v>965</v>
      </c>
      <c r="C596" s="77">
        <v>3.9</v>
      </c>
      <c r="D596" s="77">
        <v>0.18</v>
      </c>
      <c r="E596" s="78" t="str">
        <f>VLOOKUP(B596,MSS_Species_List2021_updating!$B$2:$B$556,1,FALSE)</f>
        <v>Melanogrammus aeglefinus</v>
      </c>
    </row>
    <row r="597" spans="1:5" x14ac:dyDescent="0.25">
      <c r="A597" s="77" t="s">
        <v>3325</v>
      </c>
      <c r="B597" s="77" t="s">
        <v>2692</v>
      </c>
      <c r="C597" s="77">
        <v>2</v>
      </c>
      <c r="D597" s="77">
        <v>0.35</v>
      </c>
      <c r="E597" s="78" t="e">
        <f>VLOOKUP(B597,MSS_Species_List2021_updating!$B$2:$B$556,1,FALSE)</f>
        <v>#N/A</v>
      </c>
    </row>
    <row r="598" spans="1:5" x14ac:dyDescent="0.25">
      <c r="A598" s="77" t="s">
        <v>3326</v>
      </c>
      <c r="B598" s="77" t="s">
        <v>2691</v>
      </c>
      <c r="C598" s="77">
        <v>2</v>
      </c>
      <c r="D598" s="77">
        <v>0.35</v>
      </c>
      <c r="E598" s="78" t="e">
        <f>VLOOKUP(B598,MSS_Species_List2021_updating!$B$2:$B$556,1,FALSE)</f>
        <v>#N/A</v>
      </c>
    </row>
    <row r="599" spans="1:5" x14ac:dyDescent="0.25">
      <c r="A599" s="77" t="s">
        <v>977</v>
      </c>
      <c r="B599" s="77" t="s">
        <v>976</v>
      </c>
      <c r="C599" s="77">
        <v>4.0999999999999996</v>
      </c>
      <c r="D599" s="77">
        <v>0.03</v>
      </c>
      <c r="E599" s="78" t="str">
        <f>VLOOKUP(B599,MSS_Species_List2021_updating!$B$2:$B$556,1,FALSE)</f>
        <v>Merlangius merlangus</v>
      </c>
    </row>
    <row r="600" spans="1:5" x14ac:dyDescent="0.25">
      <c r="A600" s="77" t="s">
        <v>982</v>
      </c>
      <c r="B600" s="77" t="s">
        <v>981</v>
      </c>
      <c r="C600" s="77">
        <v>4.5599999999999996</v>
      </c>
      <c r="D600" s="77">
        <v>0.02</v>
      </c>
      <c r="E600" s="78" t="str">
        <f>VLOOKUP(B600,MSS_Species_List2021_updating!$B$2:$B$556,1,FALSE)</f>
        <v>Merluccius merluccius</v>
      </c>
    </row>
    <row r="601" spans="1:5" x14ac:dyDescent="0.25">
      <c r="A601" s="77" t="s">
        <v>982</v>
      </c>
      <c r="B601" s="77" t="s">
        <v>2690</v>
      </c>
      <c r="C601" s="77">
        <v>4.21</v>
      </c>
      <c r="D601" s="77">
        <v>0.04</v>
      </c>
      <c r="E601" s="78" t="e">
        <f>VLOOKUP(B601,MSS_Species_List2021_updating!$B$2:$B$556,1,FALSE)</f>
        <v>#N/A</v>
      </c>
    </row>
    <row r="602" spans="1:5" x14ac:dyDescent="0.25">
      <c r="A602" s="77" t="s">
        <v>982</v>
      </c>
      <c r="B602" s="77" t="s">
        <v>2689</v>
      </c>
      <c r="C602" s="77">
        <v>4.5599999999999996</v>
      </c>
      <c r="D602" s="77">
        <v>0.03</v>
      </c>
      <c r="E602" s="78" t="e">
        <f>VLOOKUP(B602,MSS_Species_List2021_updating!$B$2:$B$556,1,FALSE)</f>
        <v>#N/A</v>
      </c>
    </row>
    <row r="603" spans="1:5" x14ac:dyDescent="0.25">
      <c r="A603" s="77" t="s">
        <v>982</v>
      </c>
      <c r="B603" s="77" t="s">
        <v>2688</v>
      </c>
      <c r="C603" s="77">
        <v>4.5</v>
      </c>
      <c r="D603" s="77">
        <v>0.8</v>
      </c>
      <c r="E603" s="78" t="e">
        <f>VLOOKUP(B603,MSS_Species_List2021_updating!$B$2:$B$556,1,FALSE)</f>
        <v>#N/A</v>
      </c>
    </row>
    <row r="604" spans="1:5" x14ac:dyDescent="0.25">
      <c r="A604" s="77" t="s">
        <v>982</v>
      </c>
      <c r="B604" s="77" t="s">
        <v>2687</v>
      </c>
      <c r="C604" s="77">
        <v>4.3</v>
      </c>
      <c r="D604" s="77">
        <v>0.35</v>
      </c>
      <c r="E604" s="78" t="e">
        <f>VLOOKUP(B604,MSS_Species_List2021_updating!$B$2:$B$556,1,FALSE)</f>
        <v>#N/A</v>
      </c>
    </row>
    <row r="605" spans="1:5" x14ac:dyDescent="0.25">
      <c r="A605" s="77" t="s">
        <v>987</v>
      </c>
      <c r="B605" s="77" t="s">
        <v>989</v>
      </c>
      <c r="C605" s="77">
        <v>3.2</v>
      </c>
      <c r="D605" s="77">
        <v>0.41</v>
      </c>
      <c r="E605" s="78" t="str">
        <f>VLOOKUP(B605,MSS_Species_List2021_updating!$B$2:$B$556,1,FALSE)</f>
        <v>Microchirus azevia</v>
      </c>
    </row>
    <row r="606" spans="1:5" x14ac:dyDescent="0.25">
      <c r="A606" s="77" t="s">
        <v>987</v>
      </c>
      <c r="B606" s="77" t="s">
        <v>2686</v>
      </c>
      <c r="C606" s="77">
        <v>3.43</v>
      </c>
      <c r="D606" s="77">
        <v>0.41</v>
      </c>
      <c r="E606" s="78" t="e">
        <f>VLOOKUP(B606,MSS_Species_List2021_updating!$B$2:$B$556,1,FALSE)</f>
        <v>#N/A</v>
      </c>
    </row>
    <row r="607" spans="1:5" x14ac:dyDescent="0.25">
      <c r="A607" s="77" t="s">
        <v>987</v>
      </c>
      <c r="B607" s="77" t="s">
        <v>997</v>
      </c>
      <c r="C607" s="77">
        <v>3.8</v>
      </c>
      <c r="D607" s="77">
        <v>0.04</v>
      </c>
      <c r="E607" s="78" t="str">
        <f>VLOOKUP(B607,MSS_Species_List2021_updating!$B$2:$B$556,1,FALSE)</f>
        <v>Microchirus variegatus</v>
      </c>
    </row>
    <row r="608" spans="1:5" x14ac:dyDescent="0.25">
      <c r="A608" s="77" t="s">
        <v>1000</v>
      </c>
      <c r="B608" s="77" t="s">
        <v>999</v>
      </c>
      <c r="C608" s="77">
        <v>3.77</v>
      </c>
      <c r="D608" s="77">
        <v>0.05</v>
      </c>
      <c r="E608" s="78" t="str">
        <f>VLOOKUP(B608,MSS_Species_List2021_updating!$B$2:$B$556,1,FALSE)</f>
        <v>Micromesistius poutassou</v>
      </c>
    </row>
    <row r="609" spans="1:5" x14ac:dyDescent="0.25">
      <c r="A609" s="77" t="s">
        <v>1000</v>
      </c>
      <c r="B609" s="77" t="s">
        <v>2685</v>
      </c>
      <c r="C609" s="77">
        <v>3.9</v>
      </c>
      <c r="D609" s="77">
        <v>0.03</v>
      </c>
      <c r="E609" s="78" t="e">
        <f>VLOOKUP(B609,MSS_Species_List2021_updating!$B$2:$B$556,1,FALSE)</f>
        <v>#N/A</v>
      </c>
    </row>
    <row r="610" spans="1:5" x14ac:dyDescent="0.25">
      <c r="A610" s="77" t="s">
        <v>1000</v>
      </c>
      <c r="B610" s="77" t="s">
        <v>2684</v>
      </c>
      <c r="C610" s="77">
        <v>3.8</v>
      </c>
      <c r="D610" s="77">
        <v>0.04</v>
      </c>
      <c r="E610" s="78" t="e">
        <f>VLOOKUP(B610,MSS_Species_List2021_updating!$B$2:$B$556,1,FALSE)</f>
        <v>#N/A</v>
      </c>
    </row>
    <row r="611" spans="1:5" x14ac:dyDescent="0.25">
      <c r="A611" s="77" t="s">
        <v>1003</v>
      </c>
      <c r="B611" s="77" t="s">
        <v>1002</v>
      </c>
      <c r="C611" s="77">
        <v>3.67</v>
      </c>
      <c r="D611" s="77">
        <v>0.34</v>
      </c>
      <c r="E611" s="78" t="str">
        <f>VLOOKUP(B611,MSS_Species_List2021_updating!$B$2:$B$556,1,FALSE)</f>
        <v>Microstomus kitt</v>
      </c>
    </row>
    <row r="612" spans="1:5" x14ac:dyDescent="0.25">
      <c r="A612" s="77" t="s">
        <v>3327</v>
      </c>
      <c r="B612" s="77" t="s">
        <v>2683</v>
      </c>
      <c r="C612" s="77">
        <v>2</v>
      </c>
      <c r="D612" s="77">
        <v>0.35</v>
      </c>
      <c r="E612" s="78" t="e">
        <f>VLOOKUP(B612,MSS_Species_List2021_updating!$B$2:$B$556,1,FALSE)</f>
        <v>#N/A</v>
      </c>
    </row>
    <row r="613" spans="1:5" x14ac:dyDescent="0.25">
      <c r="A613" s="77" t="s">
        <v>1007</v>
      </c>
      <c r="B613" s="77" t="s">
        <v>1005</v>
      </c>
      <c r="C613" s="77">
        <v>3.7</v>
      </c>
      <c r="D613" s="77">
        <v>0.47</v>
      </c>
      <c r="E613" s="78" t="str">
        <f>VLOOKUP(B613,MSS_Species_List2021_updating!$B$2:$B$556,1,FALSE)</f>
        <v>Mola mola</v>
      </c>
    </row>
    <row r="614" spans="1:5" x14ac:dyDescent="0.25">
      <c r="A614" s="77" t="s">
        <v>1011</v>
      </c>
      <c r="B614" s="77" t="s">
        <v>1009</v>
      </c>
      <c r="C614" s="77">
        <v>4.5</v>
      </c>
      <c r="D614" s="77">
        <v>0.8</v>
      </c>
      <c r="E614" s="78" t="str">
        <f>VLOOKUP(B614,MSS_Species_List2021_updating!$B$2:$B$556,1,FALSE)</f>
        <v>Molva dypterygia</v>
      </c>
    </row>
    <row r="615" spans="1:5" x14ac:dyDescent="0.25">
      <c r="A615" s="77" t="s">
        <v>1011</v>
      </c>
      <c r="B615" s="77" t="s">
        <v>1013</v>
      </c>
      <c r="C615" s="77">
        <v>4.0999999999999996</v>
      </c>
      <c r="D615" s="77">
        <v>0.04</v>
      </c>
      <c r="E615" s="78" t="str">
        <f>VLOOKUP(B615,MSS_Species_List2021_updating!$B$2:$B$556,1,FALSE)</f>
        <v>Molva macrophthalma</v>
      </c>
    </row>
    <row r="616" spans="1:5" x14ac:dyDescent="0.25">
      <c r="A616" s="77" t="s">
        <v>1011</v>
      </c>
      <c r="B616" s="77" t="s">
        <v>1015</v>
      </c>
      <c r="C616" s="77">
        <v>4.5999999999999996</v>
      </c>
      <c r="D616" s="77">
        <v>0.05</v>
      </c>
      <c r="E616" s="78" t="str">
        <f>VLOOKUP(B616,MSS_Species_List2021_updating!$B$2:$B$556,1,FALSE)</f>
        <v>Molva molva</v>
      </c>
    </row>
    <row r="617" spans="1:5" x14ac:dyDescent="0.25">
      <c r="A617" s="77" t="s">
        <v>1011</v>
      </c>
      <c r="B617" s="77" t="s">
        <v>2682</v>
      </c>
      <c r="C617" s="77">
        <v>4.4000000000000004</v>
      </c>
      <c r="D617" s="77">
        <v>0.8</v>
      </c>
      <c r="E617" s="78" t="e">
        <f>VLOOKUP(B617,MSS_Species_List2021_updating!$B$2:$B$556,1,FALSE)</f>
        <v>#N/A</v>
      </c>
    </row>
    <row r="618" spans="1:5" x14ac:dyDescent="0.25">
      <c r="A618" s="77" t="s">
        <v>2681</v>
      </c>
      <c r="B618" s="77" t="s">
        <v>2681</v>
      </c>
      <c r="C618" s="77">
        <v>3.9</v>
      </c>
      <c r="D618" s="77">
        <v>0.02</v>
      </c>
      <c r="E618" s="78" t="e">
        <f>VLOOKUP(B618,MSS_Species_List2021_updating!$B$2:$B$556,1,FALSE)</f>
        <v>#N/A</v>
      </c>
    </row>
    <row r="619" spans="1:5" x14ac:dyDescent="0.25">
      <c r="A619" s="77" t="s">
        <v>3328</v>
      </c>
      <c r="B619" s="77" t="s">
        <v>2680</v>
      </c>
      <c r="C619" s="77">
        <v>2.5</v>
      </c>
      <c r="D619" s="77">
        <v>0.35</v>
      </c>
      <c r="E619" s="78" t="e">
        <f>VLOOKUP(B619,MSS_Species_List2021_updating!$B$2:$B$556,1,FALSE)</f>
        <v>#N/A</v>
      </c>
    </row>
    <row r="620" spans="1:5" x14ac:dyDescent="0.25">
      <c r="A620" s="77" t="s">
        <v>3329</v>
      </c>
      <c r="B620" s="77" t="s">
        <v>2679</v>
      </c>
      <c r="C620" s="77">
        <v>2.29</v>
      </c>
      <c r="D620" s="77">
        <v>0.35</v>
      </c>
      <c r="E620" s="78" t="e">
        <f>VLOOKUP(B620,MSS_Species_List2021_updating!$B$2:$B$556,1,FALSE)</f>
        <v>#N/A</v>
      </c>
    </row>
    <row r="621" spans="1:5" x14ac:dyDescent="0.25">
      <c r="A621" s="77" t="s">
        <v>3330</v>
      </c>
      <c r="B621" s="77" t="s">
        <v>2678</v>
      </c>
      <c r="C621" s="77">
        <v>2.5</v>
      </c>
      <c r="D621" s="77">
        <v>0.35</v>
      </c>
      <c r="E621" s="78" t="e">
        <f>VLOOKUP(B621,MSS_Species_List2021_updating!$B$2:$B$556,1,FALSE)</f>
        <v>#N/A</v>
      </c>
    </row>
    <row r="622" spans="1:5" x14ac:dyDescent="0.25">
      <c r="A622" s="77" t="s">
        <v>3330</v>
      </c>
      <c r="B622" s="77" t="s">
        <v>2677</v>
      </c>
      <c r="C622" s="77">
        <v>2.5</v>
      </c>
      <c r="D622" s="77">
        <v>0.35</v>
      </c>
      <c r="E622" s="78" t="e">
        <f>VLOOKUP(B622,MSS_Species_List2021_updating!$B$2:$B$556,1,FALSE)</f>
        <v>#N/A</v>
      </c>
    </row>
    <row r="623" spans="1:5" x14ac:dyDescent="0.25">
      <c r="A623" s="77" t="s">
        <v>1026</v>
      </c>
      <c r="B623" s="77" t="s">
        <v>1025</v>
      </c>
      <c r="C623" s="77">
        <v>4</v>
      </c>
      <c r="D623" s="77">
        <v>0.04</v>
      </c>
      <c r="E623" s="78" t="str">
        <f>VLOOKUP(B623,MSS_Species_List2021_updating!$B$2:$B$556,1,FALSE)</f>
        <v>Mora moro</v>
      </c>
    </row>
    <row r="624" spans="1:5" x14ac:dyDescent="0.25">
      <c r="A624" s="77" t="s">
        <v>640</v>
      </c>
      <c r="B624" s="77" t="s">
        <v>640</v>
      </c>
      <c r="C624" s="77">
        <v>3.48</v>
      </c>
      <c r="D624" s="77">
        <v>0.55000000000000004</v>
      </c>
      <c r="E624" s="78" t="str">
        <f>VLOOKUP(B624,MSS_Species_List2021_updating!$B$2:$B$556,1,FALSE)</f>
        <v>Moridae</v>
      </c>
    </row>
    <row r="625" spans="1:5" x14ac:dyDescent="0.25">
      <c r="A625" s="77" t="s">
        <v>3331</v>
      </c>
      <c r="B625" s="77" t="s">
        <v>2676</v>
      </c>
      <c r="C625" s="77">
        <v>4.7</v>
      </c>
      <c r="D625" s="77">
        <v>0.2</v>
      </c>
      <c r="E625" s="78" t="e">
        <f>VLOOKUP(B625,MSS_Species_List2021_updating!$B$2:$B$556,1,FALSE)</f>
        <v>#N/A</v>
      </c>
    </row>
    <row r="626" spans="1:5" x14ac:dyDescent="0.25">
      <c r="A626" s="77" t="s">
        <v>1029</v>
      </c>
      <c r="B626" s="77" t="s">
        <v>1028</v>
      </c>
      <c r="C626" s="77">
        <v>2.5</v>
      </c>
      <c r="D626" s="77">
        <v>0.17</v>
      </c>
      <c r="E626" s="78" t="str">
        <f>VLOOKUP(B626,MSS_Species_List2021_updating!$B$2:$B$556,1,FALSE)</f>
        <v>Mugil cephalus</v>
      </c>
    </row>
    <row r="627" spans="1:5" x14ac:dyDescent="0.25">
      <c r="A627" s="77" t="s">
        <v>1029</v>
      </c>
      <c r="B627" s="77" t="s">
        <v>2675</v>
      </c>
      <c r="C627" s="77">
        <v>2.5</v>
      </c>
      <c r="D627" s="77">
        <v>0.17</v>
      </c>
      <c r="E627" s="78" t="e">
        <f>VLOOKUP(B627,MSS_Species_List2021_updating!$B$2:$B$556,1,FALSE)</f>
        <v>#N/A</v>
      </c>
    </row>
    <row r="628" spans="1:5" x14ac:dyDescent="0.25">
      <c r="A628" s="77" t="s">
        <v>373</v>
      </c>
      <c r="B628" s="77" t="s">
        <v>373</v>
      </c>
      <c r="C628" s="77">
        <v>2.54</v>
      </c>
      <c r="D628" s="77">
        <v>0.38</v>
      </c>
      <c r="E628" s="78" t="str">
        <f>VLOOKUP(B628,MSS_Species_List2021_updating!$B$2:$B$556,1,FALSE)</f>
        <v>Mugilidae</v>
      </c>
    </row>
    <row r="629" spans="1:5" x14ac:dyDescent="0.25">
      <c r="A629" s="77" t="s">
        <v>1032</v>
      </c>
      <c r="B629" s="77" t="s">
        <v>1032</v>
      </c>
      <c r="C629" s="77">
        <v>3.24</v>
      </c>
      <c r="D629" s="77">
        <v>0.4</v>
      </c>
      <c r="E629" s="78" t="str">
        <f>VLOOKUP(B629,MSS_Species_List2021_updating!$B$2:$B$556,1,FALSE)</f>
        <v>Mullidae</v>
      </c>
    </row>
    <row r="630" spans="1:5" x14ac:dyDescent="0.25">
      <c r="A630" s="77" t="s">
        <v>1033</v>
      </c>
      <c r="B630" s="77" t="s">
        <v>2674</v>
      </c>
      <c r="C630" s="77">
        <v>3.2</v>
      </c>
      <c r="D630" s="77">
        <v>0.4</v>
      </c>
      <c r="E630" s="78" t="e">
        <f>VLOOKUP(B630,MSS_Species_List2021_updating!$B$2:$B$556,1,FALSE)</f>
        <v>#N/A</v>
      </c>
    </row>
    <row r="631" spans="1:5" x14ac:dyDescent="0.25">
      <c r="A631" s="77" t="s">
        <v>1033</v>
      </c>
      <c r="B631" s="77" t="s">
        <v>2673</v>
      </c>
      <c r="C631" s="77">
        <v>3.24</v>
      </c>
      <c r="D631" s="77">
        <v>0.4</v>
      </c>
      <c r="E631" s="78" t="e">
        <f>VLOOKUP(B631,MSS_Species_List2021_updating!$B$2:$B$556,1,FALSE)</f>
        <v>#N/A</v>
      </c>
    </row>
    <row r="632" spans="1:5" x14ac:dyDescent="0.25">
      <c r="A632" s="77" t="s">
        <v>1033</v>
      </c>
      <c r="B632" s="77" t="s">
        <v>1036</v>
      </c>
      <c r="C632" s="77">
        <v>3.27</v>
      </c>
      <c r="D632" s="77">
        <v>0.02</v>
      </c>
      <c r="E632" s="78" t="str">
        <f>VLOOKUP(B632,MSS_Species_List2021_updating!$B$2:$B$556,1,FALSE)</f>
        <v>Mullus surmuletus</v>
      </c>
    </row>
    <row r="633" spans="1:5" x14ac:dyDescent="0.25">
      <c r="A633" s="77" t="s">
        <v>3332</v>
      </c>
      <c r="B633" s="77" t="s">
        <v>2672</v>
      </c>
      <c r="C633" s="77">
        <v>2.5</v>
      </c>
      <c r="D633" s="77">
        <v>0.35</v>
      </c>
      <c r="E633" s="78" t="e">
        <f>VLOOKUP(B633,MSS_Species_List2021_updating!$B$2:$B$556,1,FALSE)</f>
        <v>#N/A</v>
      </c>
    </row>
    <row r="634" spans="1:5" x14ac:dyDescent="0.25">
      <c r="A634" s="77" t="s">
        <v>3332</v>
      </c>
      <c r="B634" s="77" t="s">
        <v>2671</v>
      </c>
      <c r="C634" s="77">
        <v>2.5</v>
      </c>
      <c r="D634" s="77">
        <v>0.35</v>
      </c>
      <c r="E634" s="78" t="e">
        <f>VLOOKUP(B634,MSS_Species_List2021_updating!$B$2:$B$556,1,FALSE)</f>
        <v>#N/A</v>
      </c>
    </row>
    <row r="635" spans="1:5" x14ac:dyDescent="0.25">
      <c r="A635" s="77" t="s">
        <v>3332</v>
      </c>
      <c r="B635" s="77" t="s">
        <v>2670</v>
      </c>
      <c r="C635" s="77">
        <v>2.5</v>
      </c>
      <c r="D635" s="77">
        <v>0.35</v>
      </c>
      <c r="E635" s="78" t="e">
        <f>VLOOKUP(B635,MSS_Species_List2021_updating!$B$2:$B$556,1,FALSE)</f>
        <v>#N/A</v>
      </c>
    </row>
    <row r="636" spans="1:5" x14ac:dyDescent="0.25">
      <c r="A636" s="77" t="s">
        <v>3332</v>
      </c>
      <c r="B636" s="77" t="s">
        <v>2669</v>
      </c>
      <c r="C636" s="77">
        <v>2.5</v>
      </c>
      <c r="D636" s="77">
        <v>0.35</v>
      </c>
      <c r="E636" s="78" t="e">
        <f>VLOOKUP(B636,MSS_Species_List2021_updating!$B$2:$B$556,1,FALSE)</f>
        <v>#N/A</v>
      </c>
    </row>
    <row r="637" spans="1:5" x14ac:dyDescent="0.25">
      <c r="A637" s="77" t="s">
        <v>3332</v>
      </c>
      <c r="B637" s="77" t="s">
        <v>2668</v>
      </c>
      <c r="C637" s="77">
        <v>2.5</v>
      </c>
      <c r="D637" s="77">
        <v>0.35</v>
      </c>
      <c r="E637" s="78" t="e">
        <f>VLOOKUP(B637,MSS_Species_List2021_updating!$B$2:$B$556,1,FALSE)</f>
        <v>#N/A</v>
      </c>
    </row>
    <row r="638" spans="1:5" x14ac:dyDescent="0.25">
      <c r="A638" s="77" t="s">
        <v>3332</v>
      </c>
      <c r="B638" s="77" t="s">
        <v>2667</v>
      </c>
      <c r="C638" s="77">
        <v>2.5</v>
      </c>
      <c r="D638" s="77">
        <v>0.35</v>
      </c>
      <c r="E638" s="78" t="e">
        <f>VLOOKUP(B638,MSS_Species_List2021_updating!$B$2:$B$556,1,FALSE)</f>
        <v>#N/A</v>
      </c>
    </row>
    <row r="639" spans="1:5" x14ac:dyDescent="0.25">
      <c r="A639" s="77" t="s">
        <v>3332</v>
      </c>
      <c r="B639" s="77" t="s">
        <v>2666</v>
      </c>
      <c r="C639" s="77">
        <v>2</v>
      </c>
      <c r="D639" s="77">
        <v>0.01</v>
      </c>
      <c r="E639" s="78" t="e">
        <f>VLOOKUP(B639,MSS_Species_List2021_updating!$B$2:$B$556,1,FALSE)</f>
        <v>#N/A</v>
      </c>
    </row>
    <row r="640" spans="1:5" x14ac:dyDescent="0.25">
      <c r="A640" s="77" t="s">
        <v>2665</v>
      </c>
      <c r="B640" s="77" t="s">
        <v>2665</v>
      </c>
      <c r="C640" s="77">
        <v>2.29</v>
      </c>
      <c r="D640" s="77">
        <v>0.35</v>
      </c>
      <c r="E640" s="78" t="e">
        <f>VLOOKUP(B640,MSS_Species_List2021_updating!$B$2:$B$556,1,FALSE)</f>
        <v>#N/A</v>
      </c>
    </row>
    <row r="641" spans="1:5" x14ac:dyDescent="0.25">
      <c r="A641" s="77" t="s">
        <v>3333</v>
      </c>
      <c r="B641" s="77" t="s">
        <v>2664</v>
      </c>
      <c r="C641" s="77">
        <v>2.29</v>
      </c>
      <c r="D641" s="77">
        <v>0.35</v>
      </c>
      <c r="E641" s="78" t="e">
        <f>VLOOKUP(B641,MSS_Species_List2021_updating!$B$2:$B$556,1,FALSE)</f>
        <v>#N/A</v>
      </c>
    </row>
    <row r="642" spans="1:5" x14ac:dyDescent="0.25">
      <c r="A642" s="77" t="s">
        <v>3334</v>
      </c>
      <c r="B642" s="77" t="s">
        <v>2663</v>
      </c>
      <c r="C642" s="77">
        <v>2.29</v>
      </c>
      <c r="D642" s="77">
        <v>0.35</v>
      </c>
      <c r="E642" s="78" t="e">
        <f>VLOOKUP(B642,MSS_Species_List2021_updating!$B$2:$B$556,1,FALSE)</f>
        <v>#N/A</v>
      </c>
    </row>
    <row r="643" spans="1:5" x14ac:dyDescent="0.25">
      <c r="A643" s="77" t="s">
        <v>1040</v>
      </c>
      <c r="B643" s="77" t="s">
        <v>1038</v>
      </c>
      <c r="C643" s="77">
        <v>4.2</v>
      </c>
      <c r="D643" s="77">
        <v>0.61</v>
      </c>
      <c r="E643" s="78" t="str">
        <f>VLOOKUP(B643,MSS_Species_List2021_updating!$B$2:$B$556,1,FALSE)</f>
        <v>Muraena helena</v>
      </c>
    </row>
    <row r="644" spans="1:5" x14ac:dyDescent="0.25">
      <c r="A644" s="77" t="s">
        <v>1039</v>
      </c>
      <c r="B644" s="77" t="s">
        <v>1039</v>
      </c>
      <c r="C644" s="77">
        <v>4.2</v>
      </c>
      <c r="D644" s="77">
        <v>0.61</v>
      </c>
      <c r="E644" s="78" t="e">
        <f>VLOOKUP(B644,MSS_Species_List2021_updating!$B$2:$B$556,1,FALSE)</f>
        <v>#N/A</v>
      </c>
    </row>
    <row r="645" spans="1:5" x14ac:dyDescent="0.25">
      <c r="A645" s="77" t="s">
        <v>3335</v>
      </c>
      <c r="B645" s="77" t="s">
        <v>2662</v>
      </c>
      <c r="C645" s="77">
        <v>2</v>
      </c>
      <c r="D645" s="77">
        <v>0.35</v>
      </c>
      <c r="E645" s="78" t="e">
        <f>VLOOKUP(B645,MSS_Species_List2021_updating!$B$2:$B$556,1,FALSE)</f>
        <v>#N/A</v>
      </c>
    </row>
    <row r="646" spans="1:5" x14ac:dyDescent="0.25">
      <c r="A646" s="77" t="s">
        <v>1042</v>
      </c>
      <c r="B646" s="77" t="s">
        <v>1043</v>
      </c>
      <c r="C646" s="77">
        <v>3.8</v>
      </c>
      <c r="D646" s="77">
        <v>0.09</v>
      </c>
      <c r="E646" s="78" t="str">
        <f>VLOOKUP(B646,MSS_Species_List2021_updating!$B$2:$B$556,1,FALSE)</f>
        <v>Mustelus asterias</v>
      </c>
    </row>
    <row r="647" spans="1:5" x14ac:dyDescent="0.25">
      <c r="A647" s="77" t="s">
        <v>1042</v>
      </c>
      <c r="B647" s="77" t="s">
        <v>1046</v>
      </c>
      <c r="C647" s="77">
        <v>4</v>
      </c>
      <c r="D647" s="77">
        <v>0.15</v>
      </c>
      <c r="E647" s="78" t="str">
        <f>VLOOKUP(B647,MSS_Species_List2021_updating!$B$2:$B$556,1,FALSE)</f>
        <v>Mustelus mustelus</v>
      </c>
    </row>
    <row r="648" spans="1:5" x14ac:dyDescent="0.25">
      <c r="A648" s="77" t="s">
        <v>1042</v>
      </c>
      <c r="B648" s="77" t="s">
        <v>2661</v>
      </c>
      <c r="C648" s="77">
        <v>3.9</v>
      </c>
      <c r="D648" s="77">
        <v>0.15</v>
      </c>
      <c r="E648" s="78" t="e">
        <f>VLOOKUP(B648,MSS_Species_List2021_updating!$B$2:$B$556,1,FALSE)</f>
        <v>#N/A</v>
      </c>
    </row>
    <row r="649" spans="1:5" x14ac:dyDescent="0.25">
      <c r="A649" s="77" t="s">
        <v>3336</v>
      </c>
      <c r="B649" s="77" t="s">
        <v>2660</v>
      </c>
      <c r="C649" s="77">
        <v>4.0999999999999996</v>
      </c>
      <c r="D649" s="77">
        <v>0.57999999999999996</v>
      </c>
      <c r="E649" s="78" t="e">
        <f>VLOOKUP(B649,MSS_Species_List2021_updating!$B$2:$B$556,1,FALSE)</f>
        <v>#N/A</v>
      </c>
    </row>
    <row r="650" spans="1:5" x14ac:dyDescent="0.25">
      <c r="A650" s="77" t="s">
        <v>227</v>
      </c>
      <c r="B650" s="77" t="s">
        <v>227</v>
      </c>
      <c r="C650" s="77">
        <v>3.4</v>
      </c>
      <c r="D650" s="77">
        <v>0.35</v>
      </c>
      <c r="E650" s="78" t="str">
        <f>VLOOKUP(B650,MSS_Species_List2021_updating!$B$2:$B$556,1,FALSE)</f>
        <v>Myctophidae</v>
      </c>
    </row>
    <row r="651" spans="1:5" x14ac:dyDescent="0.25">
      <c r="A651" s="77" t="s">
        <v>2659</v>
      </c>
      <c r="B651" s="77" t="s">
        <v>2659</v>
      </c>
      <c r="C651" s="77">
        <v>3.4</v>
      </c>
      <c r="D651" s="77">
        <v>0.35</v>
      </c>
      <c r="E651" s="78" t="e">
        <f>VLOOKUP(B651,MSS_Species_List2021_updating!$B$2:$B$556,1,FALSE)</f>
        <v>#N/A</v>
      </c>
    </row>
    <row r="652" spans="1:5" x14ac:dyDescent="0.25">
      <c r="A652" s="77" t="s">
        <v>1049</v>
      </c>
      <c r="B652" s="77" t="s">
        <v>1050</v>
      </c>
      <c r="C652" s="77">
        <v>3.4</v>
      </c>
      <c r="D652" s="77">
        <v>0.39</v>
      </c>
      <c r="E652" s="78" t="str">
        <f>VLOOKUP(B652,MSS_Species_List2021_updating!$B$2:$B$556,1,FALSE)</f>
        <v>Myctophum punctatum</v>
      </c>
    </row>
    <row r="653" spans="1:5" x14ac:dyDescent="0.25">
      <c r="A653" s="77" t="s">
        <v>46</v>
      </c>
      <c r="B653" s="77" t="s">
        <v>46</v>
      </c>
      <c r="C653" s="77">
        <v>3.65</v>
      </c>
      <c r="D653" s="77">
        <v>0.54</v>
      </c>
      <c r="E653" s="78" t="e">
        <f>VLOOKUP(B653,MSS_Species_List2021_updating!$B$2:$B$556,1,FALSE)</f>
        <v>#N/A</v>
      </c>
    </row>
    <row r="654" spans="1:5" x14ac:dyDescent="0.25">
      <c r="A654" s="77" t="s">
        <v>1053</v>
      </c>
      <c r="B654" s="77" t="s">
        <v>1052</v>
      </c>
      <c r="C654" s="77">
        <v>3.6</v>
      </c>
      <c r="D654" s="77">
        <v>0.54</v>
      </c>
      <c r="E654" s="78" t="str">
        <f>VLOOKUP(B654,MSS_Species_List2021_updating!$B$2:$B$556,1,FALSE)</f>
        <v>Myliobatis aquila</v>
      </c>
    </row>
    <row r="655" spans="1:5" x14ac:dyDescent="0.25">
      <c r="A655" s="77" t="s">
        <v>2658</v>
      </c>
      <c r="B655" s="77" t="s">
        <v>2658</v>
      </c>
      <c r="C655" s="77">
        <v>2.2000000000000002</v>
      </c>
      <c r="D655" s="77">
        <v>0.35</v>
      </c>
      <c r="E655" s="78" t="e">
        <f>VLOOKUP(B655,MSS_Species_List2021_updating!$B$2:$B$556,1,FALSE)</f>
        <v>#N/A</v>
      </c>
    </row>
    <row r="656" spans="1:5" x14ac:dyDescent="0.25">
      <c r="A656" s="77" t="s">
        <v>3337</v>
      </c>
      <c r="B656" s="77" t="s">
        <v>2657</v>
      </c>
      <c r="C656" s="77">
        <v>2.2000000000000002</v>
      </c>
      <c r="D656" s="77">
        <v>0.35</v>
      </c>
      <c r="E656" s="78" t="e">
        <f>VLOOKUP(B656,MSS_Species_List2021_updating!$B$2:$B$556,1,FALSE)</f>
        <v>#N/A</v>
      </c>
    </row>
    <row r="657" spans="1:5" x14ac:dyDescent="0.25">
      <c r="A657" s="77" t="s">
        <v>2656</v>
      </c>
      <c r="B657" s="77" t="s">
        <v>2656</v>
      </c>
      <c r="C657" s="77">
        <v>2</v>
      </c>
      <c r="D657" s="77">
        <v>0.35</v>
      </c>
      <c r="E657" s="78" t="e">
        <f>VLOOKUP(B657,MSS_Species_List2021_updating!$B$2:$B$556,1,FALSE)</f>
        <v>#N/A</v>
      </c>
    </row>
    <row r="658" spans="1:5" x14ac:dyDescent="0.25">
      <c r="A658" s="77" t="s">
        <v>3338</v>
      </c>
      <c r="B658" s="77" t="s">
        <v>2655</v>
      </c>
      <c r="C658" s="77">
        <v>2</v>
      </c>
      <c r="D658" s="77">
        <v>0.35</v>
      </c>
      <c r="E658" s="78" t="e">
        <f>VLOOKUP(B658,MSS_Species_List2021_updating!$B$2:$B$556,1,FALSE)</f>
        <v>#N/A</v>
      </c>
    </row>
    <row r="659" spans="1:5" x14ac:dyDescent="0.25">
      <c r="A659" s="77" t="s">
        <v>3338</v>
      </c>
      <c r="B659" s="77" t="s">
        <v>2654</v>
      </c>
      <c r="C659" s="77">
        <v>2</v>
      </c>
      <c r="D659" s="77">
        <v>0.35</v>
      </c>
      <c r="E659" s="78" t="e">
        <f>VLOOKUP(B659,MSS_Species_List2021_updating!$B$2:$B$556,1,FALSE)</f>
        <v>#N/A</v>
      </c>
    </row>
    <row r="660" spans="1:5" x14ac:dyDescent="0.25">
      <c r="A660" s="77" t="s">
        <v>3338</v>
      </c>
      <c r="B660" s="77" t="s">
        <v>2653</v>
      </c>
      <c r="C660" s="77">
        <v>2</v>
      </c>
      <c r="D660" s="77">
        <v>0.35</v>
      </c>
      <c r="E660" s="78" t="e">
        <f>VLOOKUP(B660,MSS_Species_List2021_updating!$B$2:$B$556,1,FALSE)</f>
        <v>#N/A</v>
      </c>
    </row>
    <row r="661" spans="1:5" x14ac:dyDescent="0.25">
      <c r="A661" s="77" t="s">
        <v>3339</v>
      </c>
      <c r="B661" s="77" t="s">
        <v>2652</v>
      </c>
      <c r="C661" s="77">
        <v>2.37</v>
      </c>
      <c r="D661" s="77">
        <v>0.35</v>
      </c>
      <c r="E661" s="78" t="e">
        <f>VLOOKUP(B661,MSS_Species_List2021_updating!$B$2:$B$556,1,FALSE)</f>
        <v>#N/A</v>
      </c>
    </row>
    <row r="662" spans="1:5" x14ac:dyDescent="0.25">
      <c r="A662" s="77" t="s">
        <v>2651</v>
      </c>
      <c r="B662" s="77" t="s">
        <v>2651</v>
      </c>
      <c r="C662" s="77">
        <v>2.6</v>
      </c>
      <c r="D662" s="77">
        <v>0.35</v>
      </c>
      <c r="E662" s="78" t="e">
        <f>VLOOKUP(B662,MSS_Species_List2021_updating!$B$2:$B$556,1,FALSE)</f>
        <v>#N/A</v>
      </c>
    </row>
    <row r="663" spans="1:5" x14ac:dyDescent="0.25">
      <c r="A663" s="77" t="s">
        <v>3340</v>
      </c>
      <c r="B663" s="77" t="s">
        <v>2650</v>
      </c>
      <c r="C663" s="77">
        <v>3.3</v>
      </c>
      <c r="D663" s="77">
        <v>0.35</v>
      </c>
      <c r="E663" s="78" t="e">
        <f>VLOOKUP(B663,MSS_Species_List2021_updating!$B$2:$B$556,1,FALSE)</f>
        <v>#N/A</v>
      </c>
    </row>
    <row r="664" spans="1:5" x14ac:dyDescent="0.25">
      <c r="A664" s="77" t="s">
        <v>3341</v>
      </c>
      <c r="B664" s="77" t="s">
        <v>2649</v>
      </c>
      <c r="C664" s="77">
        <v>2.37</v>
      </c>
      <c r="D664" s="77">
        <v>0.35</v>
      </c>
      <c r="E664" s="78" t="e">
        <f>VLOOKUP(B664,MSS_Species_List2021_updating!$B$2:$B$556,1,FALSE)</f>
        <v>#N/A</v>
      </c>
    </row>
    <row r="665" spans="1:5" x14ac:dyDescent="0.25">
      <c r="A665" s="77" t="s">
        <v>3342</v>
      </c>
      <c r="B665" s="77" t="s">
        <v>2648</v>
      </c>
      <c r="C665" s="77">
        <v>3.7</v>
      </c>
      <c r="D665" s="77">
        <v>0.35</v>
      </c>
      <c r="E665" s="78" t="e">
        <f>VLOOKUP(B665,MSS_Species_List2021_updating!$B$2:$B$556,1,FALSE)</f>
        <v>#N/A</v>
      </c>
    </row>
    <row r="666" spans="1:5" x14ac:dyDescent="0.25">
      <c r="A666" s="77" t="s">
        <v>3343</v>
      </c>
      <c r="B666" s="77" t="s">
        <v>2647</v>
      </c>
      <c r="C666" s="77">
        <v>2.6</v>
      </c>
      <c r="D666" s="77">
        <v>0.35</v>
      </c>
      <c r="E666" s="78" t="e">
        <f>VLOOKUP(B666,MSS_Species_List2021_updating!$B$2:$B$556,1,FALSE)</f>
        <v>#N/A</v>
      </c>
    </row>
    <row r="667" spans="1:5" x14ac:dyDescent="0.25">
      <c r="A667" s="77" t="s">
        <v>2646</v>
      </c>
      <c r="B667" s="77" t="s">
        <v>2646</v>
      </c>
      <c r="C667" s="77">
        <v>2.06</v>
      </c>
      <c r="D667" s="77">
        <v>0.35</v>
      </c>
      <c r="E667" s="78" t="e">
        <f>VLOOKUP(B667,MSS_Species_List2021_updating!$B$2:$B$556,1,FALSE)</f>
        <v>#N/A</v>
      </c>
    </row>
    <row r="668" spans="1:5" x14ac:dyDescent="0.25">
      <c r="A668" s="77" t="s">
        <v>1080</v>
      </c>
      <c r="B668" s="77" t="s">
        <v>1080</v>
      </c>
      <c r="C668" s="77">
        <v>3.5</v>
      </c>
      <c r="D668" s="77">
        <v>0.35</v>
      </c>
      <c r="E668" s="78" t="e">
        <f>VLOOKUP(B668,MSS_Species_List2021_updating!$B$2:$B$556,1,FALSE)</f>
        <v>#N/A</v>
      </c>
    </row>
    <row r="669" spans="1:5" x14ac:dyDescent="0.25">
      <c r="A669" s="77" t="s">
        <v>3344</v>
      </c>
      <c r="B669" s="77" t="s">
        <v>2645</v>
      </c>
      <c r="C669" s="77">
        <v>3.5</v>
      </c>
      <c r="D669" s="77">
        <v>0.35</v>
      </c>
      <c r="E669" s="78" t="e">
        <f>VLOOKUP(B669,MSS_Species_List2021_updating!$B$2:$B$556,1,FALSE)</f>
        <v>#N/A</v>
      </c>
    </row>
    <row r="670" spans="1:5" x14ac:dyDescent="0.25">
      <c r="A670" s="77" t="s">
        <v>3345</v>
      </c>
      <c r="B670" s="77" t="s">
        <v>2644</v>
      </c>
      <c r="C670" s="77">
        <v>3.7</v>
      </c>
      <c r="D670" s="77">
        <v>0.35</v>
      </c>
      <c r="E670" s="78" t="e">
        <f>VLOOKUP(B670,MSS_Species_List2021_updating!$B$2:$B$556,1,FALSE)</f>
        <v>#N/A</v>
      </c>
    </row>
    <row r="671" spans="1:5" x14ac:dyDescent="0.25">
      <c r="A671" s="77" t="s">
        <v>2643</v>
      </c>
      <c r="B671" s="77" t="s">
        <v>2643</v>
      </c>
      <c r="C671" s="77">
        <v>3.67</v>
      </c>
      <c r="D671" s="77">
        <v>0.31</v>
      </c>
      <c r="E671" s="78" t="e">
        <f>VLOOKUP(B671,MSS_Species_List2021_updating!$B$2:$B$556,1,FALSE)</f>
        <v>#N/A</v>
      </c>
    </row>
    <row r="672" spans="1:5" x14ac:dyDescent="0.25">
      <c r="A672" s="77" t="s">
        <v>3346</v>
      </c>
      <c r="B672" s="77" t="s">
        <v>2642</v>
      </c>
      <c r="C672" s="77">
        <v>2.8</v>
      </c>
      <c r="D672" s="77">
        <v>0.04</v>
      </c>
      <c r="E672" s="78" t="e">
        <f>VLOOKUP(B672,MSS_Species_List2021_updating!$B$2:$B$556,1,FALSE)</f>
        <v>#N/A</v>
      </c>
    </row>
    <row r="673" spans="1:5" x14ac:dyDescent="0.25">
      <c r="A673" s="77" t="s">
        <v>3347</v>
      </c>
      <c r="B673" s="77" t="s">
        <v>2641</v>
      </c>
      <c r="C673" s="77">
        <v>2.37</v>
      </c>
      <c r="D673" s="77">
        <v>0.35</v>
      </c>
      <c r="E673" s="78" t="e">
        <f>VLOOKUP(B673,MSS_Species_List2021_updating!$B$2:$B$556,1,FALSE)</f>
        <v>#N/A</v>
      </c>
    </row>
    <row r="674" spans="1:5" x14ac:dyDescent="0.25">
      <c r="A674" s="77" t="s">
        <v>1107</v>
      </c>
      <c r="B674" s="77" t="s">
        <v>1110</v>
      </c>
      <c r="C674" s="77">
        <v>3.3</v>
      </c>
      <c r="D674" s="77">
        <v>0.1</v>
      </c>
      <c r="E674" s="78" t="str">
        <f>VLOOKUP(B674,MSS_Species_List2021_updating!$B$2:$B$556,1,FALSE)</f>
        <v>Nezumia aequalis</v>
      </c>
    </row>
    <row r="675" spans="1:5" x14ac:dyDescent="0.25">
      <c r="A675" s="77" t="s">
        <v>3348</v>
      </c>
      <c r="B675" s="77" t="s">
        <v>2640</v>
      </c>
      <c r="C675" s="77">
        <v>2.29</v>
      </c>
      <c r="D675" s="77">
        <v>0.35</v>
      </c>
      <c r="E675" s="78" t="e">
        <f>VLOOKUP(B675,MSS_Species_List2021_updating!$B$2:$B$556,1,FALSE)</f>
        <v>#N/A</v>
      </c>
    </row>
    <row r="676" spans="1:5" x14ac:dyDescent="0.25">
      <c r="A676" s="77" t="s">
        <v>3349</v>
      </c>
      <c r="B676" s="77" t="s">
        <v>2639</v>
      </c>
      <c r="C676" s="77">
        <v>2.2000000000000002</v>
      </c>
      <c r="D676" s="77">
        <v>0.35</v>
      </c>
      <c r="E676" s="78" t="e">
        <f>VLOOKUP(B676,MSS_Species_List2021_updating!$B$2:$B$556,1,FALSE)</f>
        <v>#N/A</v>
      </c>
    </row>
    <row r="677" spans="1:5" x14ac:dyDescent="0.25">
      <c r="A677" s="77" t="s">
        <v>1122</v>
      </c>
      <c r="B677" s="77" t="s">
        <v>1120</v>
      </c>
      <c r="C677" s="77">
        <v>3.9</v>
      </c>
      <c r="D677" s="77">
        <v>0.1</v>
      </c>
      <c r="E677" s="78" t="str">
        <f>VLOOKUP(B677,MSS_Species_List2021_updating!$B$2:$B$556,1,FALSE)</f>
        <v>Notacanthus bonaparte</v>
      </c>
    </row>
    <row r="678" spans="1:5" x14ac:dyDescent="0.25">
      <c r="A678" s="77" t="s">
        <v>1122</v>
      </c>
      <c r="B678" s="77" t="s">
        <v>2638</v>
      </c>
      <c r="C678" s="77">
        <v>3.9</v>
      </c>
      <c r="D678" s="77">
        <v>0.1</v>
      </c>
      <c r="E678" s="78" t="e">
        <f>VLOOKUP(B678,MSS_Species_List2021_updating!$B$2:$B$556,1,FALSE)</f>
        <v>#N/A</v>
      </c>
    </row>
    <row r="679" spans="1:5" x14ac:dyDescent="0.25">
      <c r="A679" s="77" t="s">
        <v>1124</v>
      </c>
      <c r="B679" s="77" t="s">
        <v>2637</v>
      </c>
      <c r="C679" s="77">
        <v>3.2</v>
      </c>
      <c r="D679" s="77">
        <v>0.1</v>
      </c>
      <c r="E679" s="78" t="e">
        <f>VLOOKUP(B679,MSS_Species_List2021_updating!$B$2:$B$556,1,FALSE)</f>
        <v>#N/A</v>
      </c>
    </row>
    <row r="680" spans="1:5" x14ac:dyDescent="0.25">
      <c r="A680" s="77" t="s">
        <v>1124</v>
      </c>
      <c r="B680" s="77" t="s">
        <v>1128</v>
      </c>
      <c r="C680" s="77">
        <v>3.2</v>
      </c>
      <c r="D680" s="77">
        <v>0.1</v>
      </c>
      <c r="E680" s="78" t="str">
        <f>VLOOKUP(B680,MSS_Species_List2021_updating!$B$2:$B$556,1,FALSE)</f>
        <v>Notoscopelus kroyeri</v>
      </c>
    </row>
    <row r="681" spans="1:5" x14ac:dyDescent="0.25">
      <c r="A681" s="77" t="s">
        <v>2636</v>
      </c>
      <c r="B681" s="77" t="s">
        <v>2636</v>
      </c>
      <c r="C681" s="77">
        <v>2.6</v>
      </c>
      <c r="D681" s="77">
        <v>0.35</v>
      </c>
      <c r="E681" s="78" t="e">
        <f>VLOOKUP(B681,MSS_Species_List2021_updating!$B$2:$B$556,1,FALSE)</f>
        <v>#N/A</v>
      </c>
    </row>
    <row r="682" spans="1:5" x14ac:dyDescent="0.25">
      <c r="A682" s="77" t="s">
        <v>3350</v>
      </c>
      <c r="B682" s="77" t="s">
        <v>2635</v>
      </c>
      <c r="C682" s="77">
        <v>2.2000000000000002</v>
      </c>
      <c r="D682" s="77">
        <v>0.35</v>
      </c>
      <c r="E682" s="78" t="e">
        <f>VLOOKUP(B682,MSS_Species_List2021_updating!$B$2:$B$556,1,FALSE)</f>
        <v>#N/A</v>
      </c>
    </row>
    <row r="683" spans="1:5" x14ac:dyDescent="0.25">
      <c r="A683" s="77" t="s">
        <v>3351</v>
      </c>
      <c r="B683" s="77" t="s">
        <v>2634</v>
      </c>
      <c r="C683" s="77">
        <v>3.4</v>
      </c>
      <c r="D683" s="77">
        <v>0.35</v>
      </c>
      <c r="E683" s="78" t="e">
        <f>VLOOKUP(B683,MSS_Species_List2021_updating!$B$2:$B$556,1,FALSE)</f>
        <v>#N/A</v>
      </c>
    </row>
    <row r="684" spans="1:5" x14ac:dyDescent="0.25">
      <c r="A684" s="77" t="s">
        <v>3352</v>
      </c>
      <c r="B684" s="77" t="s">
        <v>2633</v>
      </c>
      <c r="C684" s="77">
        <v>2</v>
      </c>
      <c r="D684" s="77">
        <v>0.35</v>
      </c>
      <c r="E684" s="78" t="e">
        <f>VLOOKUP(B684,MSS_Species_List2021_updating!$B$2:$B$556,1,FALSE)</f>
        <v>#N/A</v>
      </c>
    </row>
    <row r="685" spans="1:5" x14ac:dyDescent="0.25">
      <c r="A685" s="77" t="s">
        <v>2632</v>
      </c>
      <c r="B685" s="77" t="s">
        <v>2632</v>
      </c>
      <c r="C685" s="77">
        <v>3.46</v>
      </c>
      <c r="D685" s="77">
        <v>0.57999999999999996</v>
      </c>
      <c r="E685" s="78" t="e">
        <f>VLOOKUP(B685,MSS_Species_List2021_updating!$B$2:$B$556,1,FALSE)</f>
        <v>#N/A</v>
      </c>
    </row>
    <row r="686" spans="1:5" x14ac:dyDescent="0.25">
      <c r="A686" s="77" t="s">
        <v>2631</v>
      </c>
      <c r="B686" s="77" t="s">
        <v>2631</v>
      </c>
      <c r="C686" s="77">
        <v>3.46</v>
      </c>
      <c r="D686" s="77">
        <v>0.57999999999999996</v>
      </c>
      <c r="E686" s="78" t="e">
        <f>VLOOKUP(B686,MSS_Species_List2021_updating!$B$2:$B$556,1,FALSE)</f>
        <v>#N/A</v>
      </c>
    </row>
    <row r="687" spans="1:5" x14ac:dyDescent="0.25">
      <c r="A687" s="77" t="s">
        <v>3353</v>
      </c>
      <c r="B687" s="77" t="s">
        <v>2630</v>
      </c>
      <c r="C687" s="77">
        <v>3.5</v>
      </c>
      <c r="D687" s="77">
        <v>0.6</v>
      </c>
      <c r="E687" s="78" t="e">
        <f>VLOOKUP(B687,MSS_Species_List2021_updating!$B$2:$B$556,1,FALSE)</f>
        <v>#N/A</v>
      </c>
    </row>
    <row r="688" spans="1:5" x14ac:dyDescent="0.25">
      <c r="A688" s="77" t="s">
        <v>3353</v>
      </c>
      <c r="B688" s="77" t="s">
        <v>2629</v>
      </c>
      <c r="C688" s="77">
        <v>3.53</v>
      </c>
      <c r="D688" s="77">
        <v>0.6</v>
      </c>
      <c r="E688" s="78" t="e">
        <f>VLOOKUP(B688,MSS_Species_List2021_updating!$B$2:$B$556,1,FALSE)</f>
        <v>#N/A</v>
      </c>
    </row>
    <row r="689" spans="1:5" x14ac:dyDescent="0.25">
      <c r="A689" s="77" t="s">
        <v>3353</v>
      </c>
      <c r="B689" s="77" t="s">
        <v>2628</v>
      </c>
      <c r="C689" s="77">
        <v>4.17</v>
      </c>
      <c r="D689" s="77">
        <v>0.45</v>
      </c>
      <c r="E689" s="78" t="e">
        <f>VLOOKUP(B689,MSS_Species_List2021_updating!$B$2:$B$556,1,FALSE)</f>
        <v>#N/A</v>
      </c>
    </row>
    <row r="690" spans="1:5" x14ac:dyDescent="0.25">
      <c r="A690" s="77" t="s">
        <v>3353</v>
      </c>
      <c r="B690" s="77" t="s">
        <v>2627</v>
      </c>
      <c r="C690" s="77">
        <v>3.3</v>
      </c>
      <c r="D690" s="77">
        <v>0.13</v>
      </c>
      <c r="E690" s="78" t="e">
        <f>VLOOKUP(B690,MSS_Species_List2021_updating!$B$2:$B$556,1,FALSE)</f>
        <v>#N/A</v>
      </c>
    </row>
    <row r="691" spans="1:5" x14ac:dyDescent="0.25">
      <c r="A691" s="77" t="s">
        <v>3353</v>
      </c>
      <c r="B691" s="77" t="s">
        <v>2626</v>
      </c>
      <c r="C691" s="77">
        <v>3.1</v>
      </c>
      <c r="D691" s="77">
        <v>0.13</v>
      </c>
      <c r="E691" s="78" t="e">
        <f>VLOOKUP(B691,MSS_Species_List2021_updating!$B$2:$B$556,1,FALSE)</f>
        <v>#N/A</v>
      </c>
    </row>
    <row r="692" spans="1:5" x14ac:dyDescent="0.25">
      <c r="A692" s="77" t="s">
        <v>3354</v>
      </c>
      <c r="B692" s="77" t="s">
        <v>2625</v>
      </c>
      <c r="C692" s="77">
        <v>2.5</v>
      </c>
      <c r="D692" s="77">
        <v>0.2</v>
      </c>
      <c r="E692" s="78" t="e">
        <f>VLOOKUP(B692,MSS_Species_List2021_updating!$B$2:$B$556,1,FALSE)</f>
        <v>#N/A</v>
      </c>
    </row>
    <row r="693" spans="1:5" x14ac:dyDescent="0.25">
      <c r="A693" s="77" t="s">
        <v>2624</v>
      </c>
      <c r="B693" s="77" t="s">
        <v>2624</v>
      </c>
      <c r="C693" s="77">
        <v>2.29</v>
      </c>
      <c r="D693" s="77">
        <v>0.35</v>
      </c>
      <c r="E693" s="78" t="e">
        <f>VLOOKUP(B693,MSS_Species_List2021_updating!$B$2:$B$556,1,FALSE)</f>
        <v>#N/A</v>
      </c>
    </row>
    <row r="694" spans="1:5" x14ac:dyDescent="0.25">
      <c r="A694" s="77" t="s">
        <v>3355</v>
      </c>
      <c r="B694" s="77" t="s">
        <v>2623</v>
      </c>
      <c r="C694" s="77">
        <v>4.01</v>
      </c>
      <c r="D694" s="77">
        <v>0.68</v>
      </c>
      <c r="E694" s="78" t="e">
        <f>VLOOKUP(B694,MSS_Species_List2021_updating!$B$2:$B$556,1,FALSE)</f>
        <v>#N/A</v>
      </c>
    </row>
    <row r="695" spans="1:5" x14ac:dyDescent="0.25">
      <c r="A695" s="77" t="s">
        <v>2622</v>
      </c>
      <c r="B695" s="77" t="s">
        <v>2622</v>
      </c>
      <c r="C695" s="77">
        <v>4.0199999999999996</v>
      </c>
      <c r="D695" s="77">
        <v>0.65</v>
      </c>
      <c r="E695" s="78" t="e">
        <f>VLOOKUP(B695,MSS_Species_List2021_updating!$B$2:$B$556,1,FALSE)</f>
        <v>#N/A</v>
      </c>
    </row>
    <row r="696" spans="1:5" x14ac:dyDescent="0.25">
      <c r="A696" s="77" t="s">
        <v>3356</v>
      </c>
      <c r="B696" s="77" t="s">
        <v>2621</v>
      </c>
      <c r="C696" s="77">
        <v>4.0999999999999996</v>
      </c>
      <c r="D696" s="77">
        <v>0.3</v>
      </c>
      <c r="E696" s="78" t="e">
        <f>VLOOKUP(B696,MSS_Species_List2021_updating!$B$2:$B$556,1,FALSE)</f>
        <v>#N/A</v>
      </c>
    </row>
    <row r="697" spans="1:5" x14ac:dyDescent="0.25">
      <c r="A697" s="77" t="s">
        <v>1136</v>
      </c>
      <c r="B697" s="77" t="s">
        <v>1134</v>
      </c>
      <c r="C697" s="77">
        <v>3.6</v>
      </c>
      <c r="D697" s="77">
        <v>0.6</v>
      </c>
      <c r="E697" s="78" t="str">
        <f>VLOOKUP(B697,MSS_Species_List2021_updating!$B$2:$B$556,1,FALSE)</f>
        <v>Ophidion barbatum</v>
      </c>
    </row>
    <row r="698" spans="1:5" x14ac:dyDescent="0.25">
      <c r="A698" s="77" t="s">
        <v>3357</v>
      </c>
      <c r="B698" s="77" t="s">
        <v>2620</v>
      </c>
      <c r="C698" s="77">
        <v>2.2000000000000002</v>
      </c>
      <c r="D698" s="77">
        <v>0.35</v>
      </c>
      <c r="E698" s="78" t="e">
        <f>VLOOKUP(B698,MSS_Species_List2021_updating!$B$2:$B$556,1,FALSE)</f>
        <v>#N/A</v>
      </c>
    </row>
    <row r="699" spans="1:5" x14ac:dyDescent="0.25">
      <c r="A699" s="77" t="s">
        <v>3358</v>
      </c>
      <c r="B699" s="77" t="s">
        <v>2619</v>
      </c>
      <c r="C699" s="77">
        <v>2.2000000000000002</v>
      </c>
      <c r="D699" s="77">
        <v>0.35</v>
      </c>
      <c r="E699" s="78" t="e">
        <f>VLOOKUP(B699,MSS_Species_List2021_updating!$B$2:$B$556,1,FALSE)</f>
        <v>#N/A</v>
      </c>
    </row>
    <row r="700" spans="1:5" x14ac:dyDescent="0.25">
      <c r="A700" s="77" t="s">
        <v>3359</v>
      </c>
      <c r="B700" s="77" t="s">
        <v>2618</v>
      </c>
      <c r="C700" s="77">
        <v>2.2000000000000002</v>
      </c>
      <c r="D700" s="77">
        <v>0.35</v>
      </c>
      <c r="E700" s="78" t="e">
        <f>VLOOKUP(B700,MSS_Species_List2021_updating!$B$2:$B$556,1,FALSE)</f>
        <v>#N/A</v>
      </c>
    </row>
    <row r="701" spans="1:5" x14ac:dyDescent="0.25">
      <c r="A701" s="77" t="s">
        <v>3360</v>
      </c>
      <c r="B701" s="77" t="s">
        <v>2617</v>
      </c>
      <c r="C701" s="77">
        <v>2.2000000000000002</v>
      </c>
      <c r="D701" s="77">
        <v>0.35</v>
      </c>
      <c r="E701" s="78" t="e">
        <f>VLOOKUP(B701,MSS_Species_List2021_updating!$B$2:$B$556,1,FALSE)</f>
        <v>#N/A</v>
      </c>
    </row>
    <row r="702" spans="1:5" x14ac:dyDescent="0.25">
      <c r="A702" s="77" t="s">
        <v>2616</v>
      </c>
      <c r="B702" s="77" t="s">
        <v>2616</v>
      </c>
      <c r="C702" s="77">
        <v>2.2000000000000002</v>
      </c>
      <c r="D702" s="77">
        <v>0.35</v>
      </c>
      <c r="E702" s="78" t="e">
        <f>VLOOKUP(B702,MSS_Species_List2021_updating!$B$2:$B$556,1,FALSE)</f>
        <v>#N/A</v>
      </c>
    </row>
    <row r="703" spans="1:5" x14ac:dyDescent="0.25">
      <c r="A703" s="77" t="s">
        <v>2615</v>
      </c>
      <c r="B703" s="77" t="s">
        <v>2615</v>
      </c>
      <c r="C703" s="77">
        <v>2.6</v>
      </c>
      <c r="D703" s="77">
        <v>0.35</v>
      </c>
      <c r="E703" s="78" t="e">
        <f>VLOOKUP(B703,MSS_Species_List2021_updating!$B$2:$B$556,1,FALSE)</f>
        <v>#N/A</v>
      </c>
    </row>
    <row r="704" spans="1:5" x14ac:dyDescent="0.25">
      <c r="A704" s="77" t="s">
        <v>3361</v>
      </c>
      <c r="B704" s="77" t="s">
        <v>2614</v>
      </c>
      <c r="C704" s="77">
        <v>3.5</v>
      </c>
      <c r="D704" s="77">
        <v>0.35</v>
      </c>
      <c r="E704" s="78" t="e">
        <f>VLOOKUP(B704,MSS_Species_List2021_updating!$B$2:$B$556,1,FALSE)</f>
        <v>#N/A</v>
      </c>
    </row>
    <row r="705" spans="1:5" x14ac:dyDescent="0.25">
      <c r="A705" s="77" t="s">
        <v>2613</v>
      </c>
      <c r="B705" s="77" t="s">
        <v>2613</v>
      </c>
      <c r="C705" s="77">
        <v>2.6</v>
      </c>
      <c r="D705" s="77">
        <v>0.35</v>
      </c>
      <c r="E705" s="78" t="e">
        <f>VLOOKUP(B705,MSS_Species_List2021_updating!$B$2:$B$556,1,FALSE)</f>
        <v>#N/A</v>
      </c>
    </row>
    <row r="706" spans="1:5" x14ac:dyDescent="0.25">
      <c r="A706" s="77" t="s">
        <v>3362</v>
      </c>
      <c r="B706" s="77" t="s">
        <v>2612</v>
      </c>
      <c r="C706" s="77">
        <v>2.6</v>
      </c>
      <c r="D706" s="77">
        <v>0.35</v>
      </c>
      <c r="E706" s="78" t="e">
        <f>VLOOKUP(B706,MSS_Species_List2021_updating!$B$2:$B$556,1,FALSE)</f>
        <v>#N/A</v>
      </c>
    </row>
    <row r="707" spans="1:5" x14ac:dyDescent="0.25">
      <c r="A707" s="77" t="s">
        <v>3363</v>
      </c>
      <c r="B707" s="77" t="s">
        <v>2611</v>
      </c>
      <c r="C707" s="77">
        <v>4.5</v>
      </c>
      <c r="D707" s="77">
        <v>0.8</v>
      </c>
      <c r="E707" s="78" t="e">
        <f>VLOOKUP(B707,MSS_Species_List2021_updating!$B$2:$B$556,1,FALSE)</f>
        <v>#N/A</v>
      </c>
    </row>
    <row r="708" spans="1:5" x14ac:dyDescent="0.25">
      <c r="A708" s="77" t="s">
        <v>1148</v>
      </c>
      <c r="B708" s="77" t="s">
        <v>1146</v>
      </c>
      <c r="C708" s="77">
        <v>3.5</v>
      </c>
      <c r="D708" s="77">
        <v>0.42</v>
      </c>
      <c r="E708" s="78" t="str">
        <f>VLOOKUP(B708,MSS_Species_List2021_updating!$B$2:$B$556,1,FALSE)</f>
        <v>Osmerus eperlanus</v>
      </c>
    </row>
    <row r="709" spans="1:5" x14ac:dyDescent="0.25">
      <c r="A709" s="77" t="s">
        <v>2610</v>
      </c>
      <c r="B709" s="77" t="s">
        <v>2610</v>
      </c>
      <c r="C709" s="77">
        <v>3.5</v>
      </c>
      <c r="D709" s="77">
        <v>0.35</v>
      </c>
      <c r="E709" s="78" t="e">
        <f>VLOOKUP(B709,MSS_Species_List2021_updating!$B$2:$B$556,1,FALSE)</f>
        <v>#N/A</v>
      </c>
    </row>
    <row r="710" spans="1:5" x14ac:dyDescent="0.25">
      <c r="A710" s="77" t="s">
        <v>2609</v>
      </c>
      <c r="B710" s="77" t="s">
        <v>2609</v>
      </c>
      <c r="C710" s="77">
        <v>3.5</v>
      </c>
      <c r="D710" s="77">
        <v>0.35</v>
      </c>
      <c r="E710" s="78" t="e">
        <f>VLOOKUP(B710,MSS_Species_List2021_updating!$B$2:$B$556,1,FALSE)</f>
        <v>#N/A</v>
      </c>
    </row>
    <row r="711" spans="1:5" x14ac:dyDescent="0.25">
      <c r="A711" s="77" t="s">
        <v>2608</v>
      </c>
      <c r="B711" s="77" t="s">
        <v>2608</v>
      </c>
      <c r="C711" s="77">
        <v>3.5</v>
      </c>
      <c r="D711" s="77">
        <v>0.35</v>
      </c>
      <c r="E711" s="78" t="e">
        <f>VLOOKUP(B711,MSS_Species_List2021_updating!$B$2:$B$556,1,FALSE)</f>
        <v>#N/A</v>
      </c>
    </row>
    <row r="712" spans="1:5" x14ac:dyDescent="0.25">
      <c r="A712" s="77" t="s">
        <v>2607</v>
      </c>
      <c r="B712" s="77" t="s">
        <v>2607</v>
      </c>
      <c r="C712" s="77">
        <v>3.5</v>
      </c>
      <c r="D712" s="77">
        <v>0.35</v>
      </c>
      <c r="E712" s="78" t="e">
        <f>VLOOKUP(B712,MSS_Species_List2021_updating!$B$2:$B$556,1,FALSE)</f>
        <v>#N/A</v>
      </c>
    </row>
    <row r="713" spans="1:5" x14ac:dyDescent="0.25">
      <c r="A713" s="77" t="s">
        <v>3364</v>
      </c>
      <c r="B713" s="77" t="s">
        <v>2606</v>
      </c>
      <c r="C713" s="77">
        <v>2</v>
      </c>
      <c r="D713" s="77">
        <v>0.35</v>
      </c>
      <c r="E713" s="78" t="e">
        <f>VLOOKUP(B713,MSS_Species_List2021_updating!$B$2:$B$556,1,FALSE)</f>
        <v>#N/A</v>
      </c>
    </row>
    <row r="714" spans="1:5" x14ac:dyDescent="0.25">
      <c r="A714" s="77" t="s">
        <v>3364</v>
      </c>
      <c r="B714" s="77" t="s">
        <v>2605</v>
      </c>
      <c r="C714" s="77">
        <v>2</v>
      </c>
      <c r="D714" s="77">
        <v>0.35</v>
      </c>
      <c r="E714" s="78" t="e">
        <f>VLOOKUP(B714,MSS_Species_List2021_updating!$B$2:$B$556,1,FALSE)</f>
        <v>#N/A</v>
      </c>
    </row>
    <row r="715" spans="1:5" x14ac:dyDescent="0.25">
      <c r="A715" s="77" t="s">
        <v>2604</v>
      </c>
      <c r="B715" s="77" t="s">
        <v>2604</v>
      </c>
      <c r="C715" s="77">
        <v>2</v>
      </c>
      <c r="D715" s="77">
        <v>0.35</v>
      </c>
      <c r="E715" s="78" t="e">
        <f>VLOOKUP(B715,MSS_Species_List2021_updating!$B$2:$B$556,1,FALSE)</f>
        <v>#N/A</v>
      </c>
    </row>
    <row r="716" spans="1:5" x14ac:dyDescent="0.25">
      <c r="A716" s="77" t="s">
        <v>1152</v>
      </c>
      <c r="B716" s="77" t="s">
        <v>1150</v>
      </c>
      <c r="C716" s="77">
        <v>3.1</v>
      </c>
      <c r="D716" s="77">
        <v>0.26</v>
      </c>
      <c r="E716" s="78" t="str">
        <f>VLOOKUP(B716,MSS_Species_List2021_updating!$B$2:$B$556,1,FALSE)</f>
        <v>Oxynotus centrina</v>
      </c>
    </row>
    <row r="717" spans="1:5" x14ac:dyDescent="0.25">
      <c r="A717" s="77" t="s">
        <v>1157</v>
      </c>
      <c r="B717" s="77" t="s">
        <v>1158</v>
      </c>
      <c r="C717" s="77">
        <v>3.55</v>
      </c>
      <c r="D717" s="77">
        <v>0.5</v>
      </c>
      <c r="E717" s="78" t="str">
        <f>VLOOKUP(B717,MSS_Species_List2021_updating!$B$2:$B$556,1,FALSE)</f>
        <v>Pagellus acarne</v>
      </c>
    </row>
    <row r="718" spans="1:5" x14ac:dyDescent="0.25">
      <c r="A718" s="77" t="s">
        <v>1157</v>
      </c>
      <c r="B718" s="77" t="s">
        <v>1160</v>
      </c>
      <c r="C718" s="77">
        <v>3.6</v>
      </c>
      <c r="D718" s="77">
        <v>0.59</v>
      </c>
      <c r="E718" s="78" t="str">
        <f>VLOOKUP(B718,MSS_Species_List2021_updating!$B$2:$B$556,1,FALSE)</f>
        <v>Pagellus bellottii</v>
      </c>
    </row>
    <row r="719" spans="1:5" x14ac:dyDescent="0.25">
      <c r="A719" s="77" t="s">
        <v>1157</v>
      </c>
      <c r="B719" s="77" t="s">
        <v>2603</v>
      </c>
      <c r="C719" s="77">
        <v>3.6</v>
      </c>
      <c r="D719" s="77">
        <v>0.59</v>
      </c>
      <c r="E719" s="78" t="e">
        <f>VLOOKUP(B719,MSS_Species_List2021_updating!$B$2:$B$556,1,FALSE)</f>
        <v>#N/A</v>
      </c>
    </row>
    <row r="720" spans="1:5" x14ac:dyDescent="0.25">
      <c r="A720" s="77" t="s">
        <v>1157</v>
      </c>
      <c r="B720" s="77" t="s">
        <v>1163</v>
      </c>
      <c r="C720" s="77">
        <v>3.7</v>
      </c>
      <c r="D720" s="77">
        <v>0.56000000000000005</v>
      </c>
      <c r="E720" s="78" t="str">
        <f>VLOOKUP(B720,MSS_Species_List2021_updating!$B$2:$B$556,1,FALSE)</f>
        <v>Pagellus bogaraveo</v>
      </c>
    </row>
    <row r="721" spans="1:5" x14ac:dyDescent="0.25">
      <c r="A721" s="77" t="s">
        <v>1157</v>
      </c>
      <c r="B721" s="77" t="s">
        <v>1165</v>
      </c>
      <c r="C721" s="77">
        <v>3.49</v>
      </c>
      <c r="D721" s="77">
        <v>0.05</v>
      </c>
      <c r="E721" s="78" t="str">
        <f>VLOOKUP(B721,MSS_Species_List2021_updating!$B$2:$B$556,1,FALSE)</f>
        <v>Pagellus erythrinus</v>
      </c>
    </row>
    <row r="722" spans="1:5" x14ac:dyDescent="0.25">
      <c r="A722" s="77" t="s">
        <v>1157</v>
      </c>
      <c r="B722" s="77" t="s">
        <v>2602</v>
      </c>
      <c r="C722" s="77">
        <v>3.56</v>
      </c>
      <c r="D722" s="77">
        <v>0.56000000000000005</v>
      </c>
      <c r="E722" s="78" t="e">
        <f>VLOOKUP(B722,MSS_Species_List2021_updating!$B$2:$B$556,1,FALSE)</f>
        <v>#N/A</v>
      </c>
    </row>
    <row r="723" spans="1:5" x14ac:dyDescent="0.25">
      <c r="A723" s="77" t="s">
        <v>1169</v>
      </c>
      <c r="B723" s="77" t="s">
        <v>1167</v>
      </c>
      <c r="C723" s="77">
        <v>3.4</v>
      </c>
      <c r="D723" s="77">
        <v>0.5</v>
      </c>
      <c r="E723" s="78" t="str">
        <f>VLOOKUP(B723,MSS_Species_List2021_updating!$B$2:$B$556,1,FALSE)</f>
        <v>Pagrus auriga</v>
      </c>
    </row>
    <row r="724" spans="1:5" x14ac:dyDescent="0.25">
      <c r="A724" s="77" t="s">
        <v>1169</v>
      </c>
      <c r="B724" s="77" t="s">
        <v>1171</v>
      </c>
      <c r="C724" s="77">
        <v>3.7</v>
      </c>
      <c r="D724" s="77">
        <v>0.54</v>
      </c>
      <c r="E724" s="78" t="str">
        <f>VLOOKUP(B724,MSS_Species_List2021_updating!$B$2:$B$556,1,FALSE)</f>
        <v>Pagrus caeruleostictus</v>
      </c>
    </row>
    <row r="725" spans="1:5" x14ac:dyDescent="0.25">
      <c r="A725" s="77" t="s">
        <v>1169</v>
      </c>
      <c r="B725" s="77" t="s">
        <v>1174</v>
      </c>
      <c r="C725" s="77">
        <v>3.7</v>
      </c>
      <c r="D725" s="77">
        <v>0.6</v>
      </c>
      <c r="E725" s="78" t="str">
        <f>VLOOKUP(B725,MSS_Species_List2021_updating!$B$2:$B$556,1,FALSE)</f>
        <v>Pagrus pagrus</v>
      </c>
    </row>
    <row r="726" spans="1:5" x14ac:dyDescent="0.25">
      <c r="A726" s="77" t="s">
        <v>1169</v>
      </c>
      <c r="B726" s="77" t="s">
        <v>2601</v>
      </c>
      <c r="C726" s="77">
        <v>3.63</v>
      </c>
      <c r="D726" s="77">
        <v>0.6</v>
      </c>
      <c r="E726" s="78" t="e">
        <f>VLOOKUP(B726,MSS_Species_List2021_updating!$B$2:$B$556,1,FALSE)</f>
        <v>#N/A</v>
      </c>
    </row>
    <row r="727" spans="1:5" x14ac:dyDescent="0.25">
      <c r="A727" s="77" t="s">
        <v>2600</v>
      </c>
      <c r="B727" s="77" t="s">
        <v>2600</v>
      </c>
      <c r="C727" s="77">
        <v>2.7</v>
      </c>
      <c r="D727" s="77">
        <v>0.35</v>
      </c>
      <c r="E727" s="78" t="e">
        <f>VLOOKUP(B727,MSS_Species_List2021_updating!$B$2:$B$556,1,FALSE)</f>
        <v>#N/A</v>
      </c>
    </row>
    <row r="728" spans="1:5" x14ac:dyDescent="0.25">
      <c r="A728" s="77" t="s">
        <v>3365</v>
      </c>
      <c r="B728" s="77" t="s">
        <v>2599</v>
      </c>
      <c r="C728" s="77">
        <v>2.5</v>
      </c>
      <c r="D728" s="77">
        <v>0.35</v>
      </c>
      <c r="E728" s="78" t="e">
        <f>VLOOKUP(B728,MSS_Species_List2021_updating!$B$2:$B$556,1,FALSE)</f>
        <v>#N/A</v>
      </c>
    </row>
    <row r="729" spans="1:5" x14ac:dyDescent="0.25">
      <c r="A729" s="77" t="s">
        <v>3365</v>
      </c>
      <c r="B729" s="77" t="s">
        <v>2598</v>
      </c>
      <c r="C729" s="77">
        <v>2.5</v>
      </c>
      <c r="D729" s="77">
        <v>0.35</v>
      </c>
      <c r="E729" s="78" t="e">
        <f>VLOOKUP(B729,MSS_Species_List2021_updating!$B$2:$B$556,1,FALSE)</f>
        <v>#N/A</v>
      </c>
    </row>
    <row r="730" spans="1:5" x14ac:dyDescent="0.25">
      <c r="A730" s="77" t="s">
        <v>3365</v>
      </c>
      <c r="B730" s="77" t="s">
        <v>2597</v>
      </c>
      <c r="C730" s="77">
        <v>2.5</v>
      </c>
      <c r="D730" s="77">
        <v>0.35</v>
      </c>
      <c r="E730" s="78" t="e">
        <f>VLOOKUP(B730,MSS_Species_List2021_updating!$B$2:$B$556,1,FALSE)</f>
        <v>#N/A</v>
      </c>
    </row>
    <row r="731" spans="1:5" x14ac:dyDescent="0.25">
      <c r="A731" s="77" t="s">
        <v>3365</v>
      </c>
      <c r="B731" s="77" t="s">
        <v>2596</v>
      </c>
      <c r="C731" s="77">
        <v>2.7</v>
      </c>
      <c r="D731" s="77">
        <v>0.35</v>
      </c>
      <c r="E731" s="78" t="e">
        <f>VLOOKUP(B731,MSS_Species_List2021_updating!$B$2:$B$556,1,FALSE)</f>
        <v>#N/A</v>
      </c>
    </row>
    <row r="732" spans="1:5" x14ac:dyDescent="0.25">
      <c r="A732" s="77" t="s">
        <v>3366</v>
      </c>
      <c r="B732" s="77" t="s">
        <v>2595</v>
      </c>
      <c r="C732" s="77">
        <v>3.1</v>
      </c>
      <c r="D732" s="77">
        <v>0.35</v>
      </c>
      <c r="E732" s="78" t="e">
        <f>VLOOKUP(B732,MSS_Species_List2021_updating!$B$2:$B$556,1,FALSE)</f>
        <v>#N/A</v>
      </c>
    </row>
    <row r="733" spans="1:5" x14ac:dyDescent="0.25">
      <c r="A733" s="77" t="s">
        <v>3366</v>
      </c>
      <c r="B733" s="77" t="s">
        <v>2594</v>
      </c>
      <c r="C733" s="77">
        <v>2.6</v>
      </c>
      <c r="D733" s="77">
        <v>0.35</v>
      </c>
      <c r="E733" s="78" t="e">
        <f>VLOOKUP(B733,MSS_Species_List2021_updating!$B$2:$B$556,1,FALSE)</f>
        <v>#N/A</v>
      </c>
    </row>
    <row r="734" spans="1:5" x14ac:dyDescent="0.25">
      <c r="A734" s="77" t="s">
        <v>3366</v>
      </c>
      <c r="B734" s="77" t="s">
        <v>2593</v>
      </c>
      <c r="C734" s="77">
        <v>2.69</v>
      </c>
      <c r="D734" s="77">
        <v>0.32</v>
      </c>
      <c r="E734" s="78" t="e">
        <f>VLOOKUP(B734,MSS_Species_List2021_updating!$B$2:$B$556,1,FALSE)</f>
        <v>#N/A</v>
      </c>
    </row>
    <row r="735" spans="1:5" x14ac:dyDescent="0.25">
      <c r="A735" s="77" t="s">
        <v>3366</v>
      </c>
      <c r="B735" s="77" t="s">
        <v>2592</v>
      </c>
      <c r="C735" s="77">
        <v>3.1</v>
      </c>
      <c r="D735" s="77">
        <v>0.35</v>
      </c>
      <c r="E735" s="78" t="e">
        <f>VLOOKUP(B735,MSS_Species_List2021_updating!$B$2:$B$556,1,FALSE)</f>
        <v>#N/A</v>
      </c>
    </row>
    <row r="736" spans="1:5" x14ac:dyDescent="0.25">
      <c r="A736" s="77" t="s">
        <v>2591</v>
      </c>
      <c r="B736" s="77" t="s">
        <v>2591</v>
      </c>
      <c r="C736" s="77">
        <v>3.1</v>
      </c>
      <c r="D736" s="77">
        <v>0.35</v>
      </c>
      <c r="E736" s="78" t="e">
        <f>VLOOKUP(B736,MSS_Species_List2021_updating!$B$2:$B$556,1,FALSE)</f>
        <v>#N/A</v>
      </c>
    </row>
    <row r="737" spans="1:5" x14ac:dyDescent="0.25">
      <c r="A737" s="77" t="s">
        <v>2590</v>
      </c>
      <c r="B737" s="77" t="s">
        <v>2590</v>
      </c>
      <c r="C737" s="77">
        <v>3.14</v>
      </c>
      <c r="D737" s="77">
        <v>0.35</v>
      </c>
      <c r="E737" s="78" t="e">
        <f>VLOOKUP(B737,MSS_Species_List2021_updating!$B$2:$B$556,1,FALSE)</f>
        <v>#N/A</v>
      </c>
    </row>
    <row r="738" spans="1:5" x14ac:dyDescent="0.25">
      <c r="A738" s="77" t="s">
        <v>3367</v>
      </c>
      <c r="B738" s="77" t="s">
        <v>2589</v>
      </c>
      <c r="C738" s="77">
        <v>3.34</v>
      </c>
      <c r="D738" s="77">
        <v>0.66</v>
      </c>
      <c r="E738" s="78" t="e">
        <f>VLOOKUP(B738,MSS_Species_List2021_updating!$B$2:$B$556,1,FALSE)</f>
        <v>#N/A</v>
      </c>
    </row>
    <row r="739" spans="1:5" x14ac:dyDescent="0.25">
      <c r="A739" s="77" t="s">
        <v>3367</v>
      </c>
      <c r="B739" s="77" t="s">
        <v>2588</v>
      </c>
      <c r="C739" s="77">
        <v>2.6</v>
      </c>
      <c r="D739" s="77">
        <v>0.35</v>
      </c>
      <c r="E739" s="78" t="e">
        <f>VLOOKUP(B739,MSS_Species_List2021_updating!$B$2:$B$556,1,FALSE)</f>
        <v>#N/A</v>
      </c>
    </row>
    <row r="740" spans="1:5" x14ac:dyDescent="0.25">
      <c r="A740" s="77" t="s">
        <v>3367</v>
      </c>
      <c r="B740" s="77" t="s">
        <v>2587</v>
      </c>
      <c r="C740" s="77">
        <v>3.54</v>
      </c>
      <c r="D740" s="77">
        <v>0.38</v>
      </c>
      <c r="E740" s="78" t="e">
        <f>VLOOKUP(B740,MSS_Species_List2021_updating!$B$2:$B$556,1,FALSE)</f>
        <v>#N/A</v>
      </c>
    </row>
    <row r="741" spans="1:5" x14ac:dyDescent="0.25">
      <c r="A741" s="77" t="s">
        <v>3367</v>
      </c>
      <c r="B741" s="77" t="s">
        <v>2586</v>
      </c>
      <c r="C741" s="77">
        <v>3.44</v>
      </c>
      <c r="D741" s="77">
        <v>0.66</v>
      </c>
      <c r="E741" s="78" t="e">
        <f>VLOOKUP(B741,MSS_Species_List2021_updating!$B$2:$B$556,1,FALSE)</f>
        <v>#N/A</v>
      </c>
    </row>
    <row r="742" spans="1:5" x14ac:dyDescent="0.25">
      <c r="A742" s="77" t="s">
        <v>2585</v>
      </c>
      <c r="B742" s="77" t="s">
        <v>2585</v>
      </c>
      <c r="C742" s="77">
        <v>2.7</v>
      </c>
      <c r="D742" s="77">
        <v>0.35</v>
      </c>
      <c r="E742" s="78" t="e">
        <f>VLOOKUP(B742,MSS_Species_List2021_updating!$B$2:$B$556,1,FALSE)</f>
        <v>#N/A</v>
      </c>
    </row>
    <row r="743" spans="1:5" x14ac:dyDescent="0.25">
      <c r="A743" s="77" t="s">
        <v>3368</v>
      </c>
      <c r="B743" s="77" t="s">
        <v>2584</v>
      </c>
      <c r="C743" s="77">
        <v>2.7</v>
      </c>
      <c r="D743" s="77">
        <v>0.35</v>
      </c>
      <c r="E743" s="78" t="e">
        <f>VLOOKUP(B743,MSS_Species_List2021_updating!$B$2:$B$556,1,FALSE)</f>
        <v>#N/A</v>
      </c>
    </row>
    <row r="744" spans="1:5" x14ac:dyDescent="0.25">
      <c r="A744" s="77" t="s">
        <v>3368</v>
      </c>
      <c r="B744" s="77" t="s">
        <v>2583</v>
      </c>
      <c r="C744" s="77">
        <v>2.7</v>
      </c>
      <c r="D744" s="77">
        <v>0.35</v>
      </c>
      <c r="E744" s="78" t="e">
        <f>VLOOKUP(B744,MSS_Species_List2021_updating!$B$2:$B$556,1,FALSE)</f>
        <v>#N/A</v>
      </c>
    </row>
    <row r="745" spans="1:5" x14ac:dyDescent="0.25">
      <c r="A745" s="77" t="s">
        <v>3368</v>
      </c>
      <c r="B745" s="77" t="s">
        <v>2582</v>
      </c>
      <c r="C745" s="77">
        <v>2.7</v>
      </c>
      <c r="D745" s="77">
        <v>0.35</v>
      </c>
      <c r="E745" s="78" t="e">
        <f>VLOOKUP(B745,MSS_Species_List2021_updating!$B$2:$B$556,1,FALSE)</f>
        <v>#N/A</v>
      </c>
    </row>
    <row r="746" spans="1:5" x14ac:dyDescent="0.25">
      <c r="A746" s="77" t="s">
        <v>3369</v>
      </c>
      <c r="B746" s="77" t="s">
        <v>2581</v>
      </c>
      <c r="C746" s="77">
        <v>3.07</v>
      </c>
      <c r="D746" s="77">
        <v>0.35</v>
      </c>
      <c r="E746" s="78" t="e">
        <f>VLOOKUP(B746,MSS_Species_List2021_updating!$B$2:$B$556,1,FALSE)</f>
        <v>#N/A</v>
      </c>
    </row>
    <row r="747" spans="1:5" x14ac:dyDescent="0.25">
      <c r="A747" s="77" t="s">
        <v>3370</v>
      </c>
      <c r="B747" s="77" t="s">
        <v>2580</v>
      </c>
      <c r="C747" s="77">
        <v>2.1</v>
      </c>
      <c r="D747" s="77">
        <v>0.35</v>
      </c>
      <c r="E747" s="78" t="e">
        <f>VLOOKUP(B747,MSS_Species_List2021_updating!$B$2:$B$556,1,FALSE)</f>
        <v>#N/A</v>
      </c>
    </row>
    <row r="748" spans="1:5" x14ac:dyDescent="0.25">
      <c r="A748" s="77" t="s">
        <v>3370</v>
      </c>
      <c r="B748" s="77" t="s">
        <v>2579</v>
      </c>
      <c r="C748" s="77">
        <v>2.1</v>
      </c>
      <c r="D748" s="77">
        <v>0.35</v>
      </c>
      <c r="E748" s="78" t="e">
        <f>VLOOKUP(B748,MSS_Species_List2021_updating!$B$2:$B$556,1,FALSE)</f>
        <v>#N/A</v>
      </c>
    </row>
    <row r="749" spans="1:5" x14ac:dyDescent="0.25">
      <c r="A749" s="77" t="s">
        <v>3371</v>
      </c>
      <c r="B749" s="77" t="s">
        <v>2578</v>
      </c>
      <c r="C749" s="77">
        <v>2.34</v>
      </c>
      <c r="D749" s="77">
        <v>0.35</v>
      </c>
      <c r="E749" s="78" t="e">
        <f>VLOOKUP(B749,MSS_Species_List2021_updating!$B$2:$B$556,1,FALSE)</f>
        <v>#N/A</v>
      </c>
    </row>
    <row r="750" spans="1:5" x14ac:dyDescent="0.25">
      <c r="A750" s="77" t="s">
        <v>132</v>
      </c>
      <c r="B750" s="77" t="s">
        <v>132</v>
      </c>
      <c r="C750" s="77">
        <v>3.2</v>
      </c>
      <c r="D750" s="77">
        <v>0.35</v>
      </c>
      <c r="E750" s="78" t="e">
        <f>VLOOKUP(B750,MSS_Species_List2021_updating!$B$2:$B$556,1,FALSE)</f>
        <v>#N/A</v>
      </c>
    </row>
    <row r="751" spans="1:5" x14ac:dyDescent="0.25">
      <c r="A751" s="77" t="s">
        <v>1180</v>
      </c>
      <c r="B751" s="77" t="s">
        <v>1179</v>
      </c>
      <c r="C751" s="77">
        <v>4.0999999999999996</v>
      </c>
      <c r="D751" s="77">
        <v>0.7</v>
      </c>
      <c r="E751" s="78" t="str">
        <f>VLOOKUP(B751,MSS_Species_List2021_updating!$B$2:$B$556,1,FALSE)</f>
        <v>Paralepis coregonoides</v>
      </c>
    </row>
    <row r="752" spans="1:5" x14ac:dyDescent="0.25">
      <c r="A752" s="77" t="s">
        <v>1180</v>
      </c>
      <c r="B752" s="77" t="s">
        <v>2577</v>
      </c>
      <c r="C752" s="77">
        <v>4.0999999999999996</v>
      </c>
      <c r="D752" s="77">
        <v>0.7</v>
      </c>
      <c r="E752" s="78" t="e">
        <f>VLOOKUP(B752,MSS_Species_List2021_updating!$B$2:$B$556,1,FALSE)</f>
        <v>#N/A</v>
      </c>
    </row>
    <row r="753" spans="1:5" x14ac:dyDescent="0.25">
      <c r="A753" s="77" t="s">
        <v>1184</v>
      </c>
      <c r="B753" s="77" t="s">
        <v>1182</v>
      </c>
      <c r="C753" s="77">
        <v>3.3</v>
      </c>
      <c r="D753" s="77">
        <v>0.5</v>
      </c>
      <c r="E753" s="78" t="str">
        <f>VLOOKUP(B753,MSS_Species_List2021_updating!$B$2:$B$556,1,FALSE)</f>
        <v>Paraliparis membranaceus</v>
      </c>
    </row>
    <row r="754" spans="1:5" x14ac:dyDescent="0.25">
      <c r="A754" s="77" t="s">
        <v>1184</v>
      </c>
      <c r="B754" s="77" t="s">
        <v>2576</v>
      </c>
      <c r="C754" s="77">
        <v>3.7</v>
      </c>
      <c r="D754" s="77">
        <v>0.35</v>
      </c>
      <c r="E754" s="78" t="e">
        <f>VLOOKUP(B754,MSS_Species_List2021_updating!$B$2:$B$556,1,FALSE)</f>
        <v>#N/A</v>
      </c>
    </row>
    <row r="755" spans="1:5" x14ac:dyDescent="0.25">
      <c r="A755" s="77" t="s">
        <v>3372</v>
      </c>
      <c r="B755" s="77" t="s">
        <v>2575</v>
      </c>
      <c r="C755" s="77">
        <v>3.7</v>
      </c>
      <c r="D755" s="77">
        <v>0.43</v>
      </c>
      <c r="E755" s="78" t="e">
        <f>VLOOKUP(B755,MSS_Species_List2021_updating!$B$2:$B$556,1,FALSE)</f>
        <v>#N/A</v>
      </c>
    </row>
    <row r="756" spans="1:5" x14ac:dyDescent="0.25">
      <c r="A756" s="77" t="s">
        <v>3373</v>
      </c>
      <c r="B756" s="77" t="s">
        <v>2574</v>
      </c>
      <c r="C756" s="77">
        <v>2.2000000000000002</v>
      </c>
      <c r="D756" s="77">
        <v>0.35</v>
      </c>
      <c r="E756" s="78" t="e">
        <f>VLOOKUP(B756,MSS_Species_List2021_updating!$B$2:$B$556,1,FALSE)</f>
        <v>#N/A</v>
      </c>
    </row>
    <row r="757" spans="1:5" x14ac:dyDescent="0.25">
      <c r="A757" s="77" t="s">
        <v>3374</v>
      </c>
      <c r="B757" s="77" t="s">
        <v>2573</v>
      </c>
      <c r="C757" s="77">
        <v>2.5</v>
      </c>
      <c r="D757" s="77">
        <v>0.35</v>
      </c>
      <c r="E757" s="78" t="e">
        <f>VLOOKUP(B757,MSS_Species_List2021_updating!$B$2:$B$556,1,FALSE)</f>
        <v>#N/A</v>
      </c>
    </row>
    <row r="758" spans="1:5" x14ac:dyDescent="0.25">
      <c r="A758" s="77" t="s">
        <v>3375</v>
      </c>
      <c r="B758" s="77" t="s">
        <v>2572</v>
      </c>
      <c r="C758" s="77">
        <v>2.6</v>
      </c>
      <c r="D758" s="77">
        <v>0.35</v>
      </c>
      <c r="E758" s="78" t="e">
        <f>VLOOKUP(B758,MSS_Species_List2021_updating!$B$2:$B$556,1,FALSE)</f>
        <v>#N/A</v>
      </c>
    </row>
    <row r="759" spans="1:5" x14ac:dyDescent="0.25">
      <c r="A759" s="77" t="s">
        <v>3376</v>
      </c>
      <c r="B759" s="77" t="s">
        <v>2571</v>
      </c>
      <c r="C759" s="77">
        <v>3.3</v>
      </c>
      <c r="D759" s="77">
        <v>0.44</v>
      </c>
      <c r="E759" s="78" t="e">
        <f>VLOOKUP(B759,MSS_Species_List2021_updating!$B$2:$B$556,1,FALSE)</f>
        <v>#N/A</v>
      </c>
    </row>
    <row r="760" spans="1:5" x14ac:dyDescent="0.25">
      <c r="A760" s="77" t="s">
        <v>3377</v>
      </c>
      <c r="B760" s="77" t="s">
        <v>2570</v>
      </c>
      <c r="C760" s="77">
        <v>2.2000000000000002</v>
      </c>
      <c r="D760" s="77">
        <v>0.35</v>
      </c>
      <c r="E760" s="78" t="e">
        <f>VLOOKUP(B760,MSS_Species_List2021_updating!$B$2:$B$556,1,FALSE)</f>
        <v>#N/A</v>
      </c>
    </row>
    <row r="761" spans="1:5" x14ac:dyDescent="0.25">
      <c r="A761" s="77" t="s">
        <v>3378</v>
      </c>
      <c r="B761" s="77" t="s">
        <v>2569</v>
      </c>
      <c r="C761" s="77">
        <v>2.9</v>
      </c>
      <c r="D761" s="77">
        <v>0.35</v>
      </c>
      <c r="E761" s="78" t="e">
        <f>VLOOKUP(B761,MSS_Species_List2021_updating!$B$2:$B$556,1,FALSE)</f>
        <v>#N/A</v>
      </c>
    </row>
    <row r="762" spans="1:5" x14ac:dyDescent="0.25">
      <c r="A762" s="77" t="s">
        <v>3378</v>
      </c>
      <c r="B762" s="77" t="s">
        <v>2568</v>
      </c>
      <c r="C762" s="77">
        <v>2.9</v>
      </c>
      <c r="D762" s="77">
        <v>0.35</v>
      </c>
      <c r="E762" s="78" t="e">
        <f>VLOOKUP(B762,MSS_Species_List2021_updating!$B$2:$B$556,1,FALSE)</f>
        <v>#N/A</v>
      </c>
    </row>
    <row r="763" spans="1:5" x14ac:dyDescent="0.25">
      <c r="A763" s="77" t="s">
        <v>2567</v>
      </c>
      <c r="B763" s="77" t="s">
        <v>2567</v>
      </c>
      <c r="C763" s="77">
        <v>2.29</v>
      </c>
      <c r="D763" s="77">
        <v>0.35</v>
      </c>
      <c r="E763" s="78" t="e">
        <f>VLOOKUP(B763,MSS_Species_List2021_updating!$B$2:$B$556,1,FALSE)</f>
        <v>#N/A</v>
      </c>
    </row>
    <row r="764" spans="1:5" x14ac:dyDescent="0.25">
      <c r="A764" s="77" t="s">
        <v>3379</v>
      </c>
      <c r="B764" s="77" t="s">
        <v>2566</v>
      </c>
      <c r="C764" s="77">
        <v>2.2000000000000002</v>
      </c>
      <c r="D764" s="77">
        <v>0.35</v>
      </c>
      <c r="E764" s="78" t="e">
        <f>VLOOKUP(B764,MSS_Species_List2021_updating!$B$2:$B$556,1,FALSE)</f>
        <v>#N/A</v>
      </c>
    </row>
    <row r="765" spans="1:5" x14ac:dyDescent="0.25">
      <c r="A765" s="77" t="s">
        <v>3380</v>
      </c>
      <c r="B765" s="77" t="s">
        <v>2565</v>
      </c>
      <c r="C765" s="77">
        <v>3.42</v>
      </c>
      <c r="D765" s="77">
        <v>0.43</v>
      </c>
      <c r="E765" s="78" t="e">
        <f>VLOOKUP(B765,MSS_Species_List2021_updating!$B$2:$B$556,1,FALSE)</f>
        <v>#N/A</v>
      </c>
    </row>
    <row r="766" spans="1:5" x14ac:dyDescent="0.25">
      <c r="A766" s="77" t="s">
        <v>3381</v>
      </c>
      <c r="B766" s="77" t="s">
        <v>2564</v>
      </c>
      <c r="C766" s="77">
        <v>2.29</v>
      </c>
      <c r="D766" s="77">
        <v>0.35</v>
      </c>
      <c r="E766" s="78" t="e">
        <f>VLOOKUP(B766,MSS_Species_List2021_updating!$B$2:$B$556,1,FALSE)</f>
        <v>#N/A</v>
      </c>
    </row>
    <row r="767" spans="1:5" x14ac:dyDescent="0.25">
      <c r="A767" s="77" t="s">
        <v>3382</v>
      </c>
      <c r="B767" s="77" t="s">
        <v>2563</v>
      </c>
      <c r="C767" s="77">
        <v>2.6</v>
      </c>
      <c r="D767" s="77">
        <v>0.35</v>
      </c>
      <c r="E767" s="78" t="e">
        <f>VLOOKUP(B767,MSS_Species_List2021_updating!$B$2:$B$556,1,FALSE)</f>
        <v>#N/A</v>
      </c>
    </row>
    <row r="768" spans="1:5" x14ac:dyDescent="0.25">
      <c r="A768" s="77" t="s">
        <v>3382</v>
      </c>
      <c r="B768" s="77" t="s">
        <v>2562</v>
      </c>
      <c r="C768" s="77">
        <v>2.6</v>
      </c>
      <c r="D768" s="77">
        <v>0.35</v>
      </c>
      <c r="E768" s="78" t="e">
        <f>VLOOKUP(B768,MSS_Species_List2021_updating!$B$2:$B$556,1,FALSE)</f>
        <v>#N/A</v>
      </c>
    </row>
    <row r="769" spans="1:5" x14ac:dyDescent="0.25">
      <c r="A769" s="77" t="s">
        <v>3382</v>
      </c>
      <c r="B769" s="77" t="s">
        <v>2561</v>
      </c>
      <c r="C769" s="77">
        <v>2.6</v>
      </c>
      <c r="D769" s="77">
        <v>0.35</v>
      </c>
      <c r="E769" s="78" t="e">
        <f>VLOOKUP(B769,MSS_Species_List2021_updating!$B$2:$B$556,1,FALSE)</f>
        <v>#N/A</v>
      </c>
    </row>
    <row r="770" spans="1:5" x14ac:dyDescent="0.25">
      <c r="A770" s="77" t="s">
        <v>3383</v>
      </c>
      <c r="B770" s="77" t="s">
        <v>2560</v>
      </c>
      <c r="C770" s="77">
        <v>2</v>
      </c>
      <c r="D770" s="77">
        <v>0.35</v>
      </c>
      <c r="E770" s="78" t="e">
        <f>VLOOKUP(B770,MSS_Species_List2021_updating!$B$2:$B$556,1,FALSE)</f>
        <v>#N/A</v>
      </c>
    </row>
    <row r="771" spans="1:5" x14ac:dyDescent="0.25">
      <c r="A771" s="77" t="s">
        <v>3383</v>
      </c>
      <c r="B771" s="77" t="s">
        <v>2559</v>
      </c>
      <c r="C771" s="77">
        <v>2</v>
      </c>
      <c r="D771" s="77">
        <v>0.35</v>
      </c>
      <c r="E771" s="78" t="e">
        <f>VLOOKUP(B771,MSS_Species_List2021_updating!$B$2:$B$556,1,FALSE)</f>
        <v>#N/A</v>
      </c>
    </row>
    <row r="772" spans="1:5" x14ac:dyDescent="0.25">
      <c r="A772" s="77" t="s">
        <v>2558</v>
      </c>
      <c r="B772" s="77" t="s">
        <v>2558</v>
      </c>
      <c r="C772" s="77">
        <v>2</v>
      </c>
      <c r="D772" s="77">
        <v>0.35</v>
      </c>
      <c r="E772" s="78" t="e">
        <f>VLOOKUP(B772,MSS_Species_List2021_updating!$B$2:$B$556,1,FALSE)</f>
        <v>#N/A</v>
      </c>
    </row>
    <row r="773" spans="1:5" x14ac:dyDescent="0.25">
      <c r="A773" s="77" t="s">
        <v>3384</v>
      </c>
      <c r="B773" s="77" t="s">
        <v>2557</v>
      </c>
      <c r="C773" s="77">
        <v>2.37</v>
      </c>
      <c r="D773" s="77">
        <v>0.35</v>
      </c>
      <c r="E773" s="78" t="e">
        <f>VLOOKUP(B773,MSS_Species_List2021_updating!$B$2:$B$556,1,FALSE)</f>
        <v>#N/A</v>
      </c>
    </row>
    <row r="774" spans="1:5" x14ac:dyDescent="0.25">
      <c r="A774" s="77" t="s">
        <v>3385</v>
      </c>
      <c r="B774" s="77" t="s">
        <v>2556</v>
      </c>
      <c r="C774" s="77">
        <v>2</v>
      </c>
      <c r="D774" s="77">
        <v>7.0000000000000007E-2</v>
      </c>
      <c r="E774" s="78" t="e">
        <f>VLOOKUP(B774,MSS_Species_List2021_updating!$B$2:$B$556,1,FALSE)</f>
        <v>#N/A</v>
      </c>
    </row>
    <row r="775" spans="1:5" x14ac:dyDescent="0.25">
      <c r="A775" s="77" t="s">
        <v>3386</v>
      </c>
      <c r="B775" s="77" t="s">
        <v>2555</v>
      </c>
      <c r="C775" s="77">
        <v>2.06</v>
      </c>
      <c r="D775" s="77">
        <v>0.35</v>
      </c>
      <c r="E775" s="78" t="e">
        <f>VLOOKUP(B775,MSS_Species_List2021_updating!$B$2:$B$556,1,FALSE)</f>
        <v>#N/A</v>
      </c>
    </row>
    <row r="776" spans="1:5" x14ac:dyDescent="0.25">
      <c r="A776" s="77" t="s">
        <v>2554</v>
      </c>
      <c r="B776" s="77" t="s">
        <v>2554</v>
      </c>
      <c r="C776" s="77">
        <v>2</v>
      </c>
      <c r="D776" s="77">
        <v>0.35</v>
      </c>
      <c r="E776" s="78" t="e">
        <f>VLOOKUP(B776,MSS_Species_List2021_updating!$B$2:$B$556,1,FALSE)</f>
        <v>#N/A</v>
      </c>
    </row>
    <row r="777" spans="1:5" x14ac:dyDescent="0.25">
      <c r="A777" s="77" t="s">
        <v>1195</v>
      </c>
      <c r="B777" s="77" t="s">
        <v>1196</v>
      </c>
      <c r="C777" s="77">
        <v>3.3</v>
      </c>
      <c r="D777" s="77">
        <v>0.1</v>
      </c>
      <c r="E777" s="78" t="str">
        <f>VLOOKUP(B777,MSS_Species_List2021_updating!$B$2:$B$556,1,FALSE)</f>
        <v>Pegusa lascaris</v>
      </c>
    </row>
    <row r="778" spans="1:5" x14ac:dyDescent="0.25">
      <c r="A778" s="77" t="s">
        <v>3387</v>
      </c>
      <c r="B778" s="77" t="s">
        <v>2553</v>
      </c>
      <c r="C778" s="77">
        <v>3</v>
      </c>
      <c r="D778" s="77">
        <v>0.35</v>
      </c>
      <c r="E778" s="78" t="e">
        <f>VLOOKUP(B778,MSS_Species_List2021_updating!$B$2:$B$556,1,FALSE)</f>
        <v>#N/A</v>
      </c>
    </row>
    <row r="779" spans="1:5" x14ac:dyDescent="0.25">
      <c r="A779" s="77" t="s">
        <v>3388</v>
      </c>
      <c r="B779" s="77" t="s">
        <v>2552</v>
      </c>
      <c r="C779" s="77">
        <v>2.2000000000000002</v>
      </c>
      <c r="D779" s="77">
        <v>0.35</v>
      </c>
      <c r="E779" s="78" t="e">
        <f>VLOOKUP(B779,MSS_Species_List2021_updating!$B$2:$B$556,1,FALSE)</f>
        <v>#N/A</v>
      </c>
    </row>
    <row r="780" spans="1:5" x14ac:dyDescent="0.25">
      <c r="A780" s="77" t="s">
        <v>2551</v>
      </c>
      <c r="B780" s="77" t="s">
        <v>2551</v>
      </c>
      <c r="C780" s="77">
        <v>3.3</v>
      </c>
      <c r="D780" s="77">
        <v>0.35</v>
      </c>
      <c r="E780" s="78" t="e">
        <f>VLOOKUP(B780,MSS_Species_List2021_updating!$B$2:$B$556,1,FALSE)</f>
        <v>#N/A</v>
      </c>
    </row>
    <row r="781" spans="1:5" x14ac:dyDescent="0.25">
      <c r="A781" s="77" t="s">
        <v>3389</v>
      </c>
      <c r="B781" s="77" t="s">
        <v>2550</v>
      </c>
      <c r="C781" s="77">
        <v>2.1</v>
      </c>
      <c r="D781" s="77">
        <v>0.35</v>
      </c>
      <c r="E781" s="78" t="e">
        <f>VLOOKUP(B781,MSS_Species_List2021_updating!$B$2:$B$556,1,FALSE)</f>
        <v>#N/A</v>
      </c>
    </row>
    <row r="782" spans="1:5" x14ac:dyDescent="0.25">
      <c r="A782" s="77" t="s">
        <v>3390</v>
      </c>
      <c r="B782" s="77" t="s">
        <v>2549</v>
      </c>
      <c r="C782" s="77">
        <v>2.7</v>
      </c>
      <c r="D782" s="77">
        <v>0.35</v>
      </c>
      <c r="E782" s="78" t="e">
        <f>VLOOKUP(B782,MSS_Species_List2021_updating!$B$2:$B$556,1,FALSE)</f>
        <v>#N/A</v>
      </c>
    </row>
    <row r="783" spans="1:5" x14ac:dyDescent="0.25">
      <c r="A783" s="77" t="s">
        <v>3390</v>
      </c>
      <c r="B783" s="77" t="s">
        <v>2548</v>
      </c>
      <c r="C783" s="77">
        <v>3.3</v>
      </c>
      <c r="D783" s="77">
        <v>0.35</v>
      </c>
      <c r="E783" s="78" t="e">
        <f>VLOOKUP(B783,MSS_Species_List2021_updating!$B$2:$B$556,1,FALSE)</f>
        <v>#N/A</v>
      </c>
    </row>
    <row r="784" spans="1:5" x14ac:dyDescent="0.25">
      <c r="A784" s="77" t="s">
        <v>3391</v>
      </c>
      <c r="B784" s="77" t="s">
        <v>2547</v>
      </c>
      <c r="C784" s="77">
        <v>2.34</v>
      </c>
      <c r="D784" s="77">
        <v>0.35</v>
      </c>
      <c r="E784" s="78" t="e">
        <f>VLOOKUP(B784,MSS_Species_List2021_updating!$B$2:$B$556,1,FALSE)</f>
        <v>#N/A</v>
      </c>
    </row>
    <row r="785" spans="1:5" x14ac:dyDescent="0.25">
      <c r="A785" s="77" t="s">
        <v>3391</v>
      </c>
      <c r="B785" s="77" t="s">
        <v>2546</v>
      </c>
      <c r="C785" s="77">
        <v>2.34</v>
      </c>
      <c r="D785" s="77">
        <v>0.35</v>
      </c>
      <c r="E785" s="78" t="e">
        <f>VLOOKUP(B785,MSS_Species_List2021_updating!$B$2:$B$556,1,FALSE)</f>
        <v>#N/A</v>
      </c>
    </row>
    <row r="786" spans="1:5" x14ac:dyDescent="0.25">
      <c r="A786" s="77" t="s">
        <v>3391</v>
      </c>
      <c r="B786" s="77" t="s">
        <v>2545</v>
      </c>
      <c r="C786" s="77">
        <v>2.34</v>
      </c>
      <c r="D786" s="77">
        <v>0.35</v>
      </c>
      <c r="E786" s="78" t="e">
        <f>VLOOKUP(B786,MSS_Species_List2021_updating!$B$2:$B$556,1,FALSE)</f>
        <v>#N/A</v>
      </c>
    </row>
    <row r="787" spans="1:5" x14ac:dyDescent="0.25">
      <c r="A787" s="77" t="s">
        <v>2544</v>
      </c>
      <c r="B787" s="77" t="s">
        <v>2544</v>
      </c>
      <c r="C787" s="77">
        <v>3.5</v>
      </c>
      <c r="D787" s="77">
        <v>0.35</v>
      </c>
      <c r="E787" s="78" t="e">
        <f>VLOOKUP(B787,MSS_Species_List2021_updating!$B$2:$B$556,1,FALSE)</f>
        <v>#N/A</v>
      </c>
    </row>
    <row r="788" spans="1:5" x14ac:dyDescent="0.25">
      <c r="A788" s="77" t="s">
        <v>2543</v>
      </c>
      <c r="B788" s="77" t="s">
        <v>2543</v>
      </c>
      <c r="C788" s="77">
        <v>3.5</v>
      </c>
      <c r="D788" s="77">
        <v>0.35</v>
      </c>
      <c r="E788" s="78" t="e">
        <f>VLOOKUP(B788,MSS_Species_List2021_updating!$B$2:$B$556,1,FALSE)</f>
        <v>#N/A</v>
      </c>
    </row>
    <row r="789" spans="1:5" x14ac:dyDescent="0.25">
      <c r="A789" s="77" t="s">
        <v>2542</v>
      </c>
      <c r="B789" s="77" t="s">
        <v>2542</v>
      </c>
      <c r="C789" s="77">
        <v>3.5</v>
      </c>
      <c r="D789" s="77">
        <v>0.35</v>
      </c>
      <c r="E789" s="78" t="e">
        <f>VLOOKUP(B789,MSS_Species_List2021_updating!$B$2:$B$556,1,FALSE)</f>
        <v>#N/A</v>
      </c>
    </row>
    <row r="790" spans="1:5" x14ac:dyDescent="0.25">
      <c r="A790" s="77" t="s">
        <v>2541</v>
      </c>
      <c r="B790" s="77" t="s">
        <v>2541</v>
      </c>
      <c r="C790" s="77">
        <v>4.4000000000000004</v>
      </c>
      <c r="D790" s="77">
        <v>0.01</v>
      </c>
      <c r="E790" s="78" t="e">
        <f>VLOOKUP(B790,MSS_Species_List2021_updating!$B$2:$B$556,1,FALSE)</f>
        <v>#N/A</v>
      </c>
    </row>
    <row r="791" spans="1:5" x14ac:dyDescent="0.25">
      <c r="A791" s="77" t="s">
        <v>3392</v>
      </c>
      <c r="B791" s="77" t="s">
        <v>2540</v>
      </c>
      <c r="C791" s="77">
        <v>2.06</v>
      </c>
      <c r="D791" s="77">
        <v>0.35</v>
      </c>
      <c r="E791" s="78" t="e">
        <f>VLOOKUP(B791,MSS_Species_List2021_updating!$B$2:$B$556,1,FALSE)</f>
        <v>#N/A</v>
      </c>
    </row>
    <row r="792" spans="1:5" x14ac:dyDescent="0.25">
      <c r="A792" s="77" t="s">
        <v>1200</v>
      </c>
      <c r="B792" s="77" t="s">
        <v>1198</v>
      </c>
      <c r="C792" s="77">
        <v>3.6</v>
      </c>
      <c r="D792" s="77">
        <v>0.3</v>
      </c>
      <c r="E792" s="78" t="str">
        <f>VLOOKUP(B792,MSS_Species_List2021_updating!$B$2:$B$556,1,FALSE)</f>
        <v>Peristedion cataphractum</v>
      </c>
    </row>
    <row r="793" spans="1:5" x14ac:dyDescent="0.25">
      <c r="A793" s="77" t="s">
        <v>1202</v>
      </c>
      <c r="B793" s="77" t="s">
        <v>1203</v>
      </c>
      <c r="C793" s="77">
        <v>4.4000000000000004</v>
      </c>
      <c r="D793" s="77">
        <v>0.85</v>
      </c>
      <c r="E793" s="78" t="str">
        <f>VLOOKUP(B793,MSS_Species_List2021_updating!$B$2:$B$556,1,FALSE)</f>
        <v>Petromyzon marinus</v>
      </c>
    </row>
    <row r="794" spans="1:5" x14ac:dyDescent="0.25">
      <c r="A794" s="77" t="s">
        <v>830</v>
      </c>
      <c r="B794" s="77" t="s">
        <v>830</v>
      </c>
      <c r="C794" s="77">
        <v>4.33</v>
      </c>
      <c r="D794" s="77">
        <v>0.85</v>
      </c>
      <c r="E794" s="78" t="str">
        <f>VLOOKUP(B794,MSS_Species_List2021_updating!$B$2:$B$556,1,FALSE)</f>
        <v>Petromyzontidae</v>
      </c>
    </row>
    <row r="795" spans="1:5" x14ac:dyDescent="0.25">
      <c r="A795" s="77" t="s">
        <v>3393</v>
      </c>
      <c r="B795" s="77" t="s">
        <v>2539</v>
      </c>
      <c r="C795" s="77">
        <v>2</v>
      </c>
      <c r="D795" s="77">
        <v>0.35</v>
      </c>
      <c r="E795" s="78" t="e">
        <f>VLOOKUP(B795,MSS_Species_List2021_updating!$B$2:$B$556,1,FALSE)</f>
        <v>#N/A</v>
      </c>
    </row>
    <row r="796" spans="1:5" x14ac:dyDescent="0.25">
      <c r="A796" s="77" t="s">
        <v>2538</v>
      </c>
      <c r="B796" s="77" t="s">
        <v>2538</v>
      </c>
      <c r="C796" s="77">
        <v>2.1</v>
      </c>
      <c r="D796" s="77">
        <v>0.35</v>
      </c>
      <c r="E796" s="78" t="e">
        <f>VLOOKUP(B796,MSS_Species_List2021_updating!$B$2:$B$556,1,FALSE)</f>
        <v>#N/A</v>
      </c>
    </row>
    <row r="797" spans="1:5" x14ac:dyDescent="0.25">
      <c r="A797" s="77" t="s">
        <v>3394</v>
      </c>
      <c r="B797" s="77" t="s">
        <v>2537</v>
      </c>
      <c r="C797" s="77">
        <v>3.2</v>
      </c>
      <c r="D797" s="77">
        <v>0.35</v>
      </c>
      <c r="E797" s="78" t="e">
        <f>VLOOKUP(B797,MSS_Species_List2021_updating!$B$2:$B$556,1,FALSE)</f>
        <v>#N/A</v>
      </c>
    </row>
    <row r="798" spans="1:5" x14ac:dyDescent="0.25">
      <c r="A798" s="77" t="s">
        <v>3394</v>
      </c>
      <c r="B798" s="77" t="s">
        <v>2536</v>
      </c>
      <c r="C798" s="77">
        <v>2.6</v>
      </c>
      <c r="D798" s="77">
        <v>0.35</v>
      </c>
      <c r="E798" s="78" t="e">
        <f>VLOOKUP(B798,MSS_Species_List2021_updating!$B$2:$B$556,1,FALSE)</f>
        <v>#N/A</v>
      </c>
    </row>
    <row r="799" spans="1:5" x14ac:dyDescent="0.25">
      <c r="A799" s="77" t="s">
        <v>3394</v>
      </c>
      <c r="B799" s="77" t="s">
        <v>2535</v>
      </c>
      <c r="C799" s="77">
        <v>2.6</v>
      </c>
      <c r="D799" s="77">
        <v>0.35</v>
      </c>
      <c r="E799" s="78" t="e">
        <f>VLOOKUP(B799,MSS_Species_List2021_updating!$B$2:$B$556,1,FALSE)</f>
        <v>#N/A</v>
      </c>
    </row>
    <row r="800" spans="1:5" x14ac:dyDescent="0.25">
      <c r="A800" s="77" t="s">
        <v>3394</v>
      </c>
      <c r="B800" s="77" t="s">
        <v>2534</v>
      </c>
      <c r="C800" s="77">
        <v>3.2</v>
      </c>
      <c r="D800" s="77">
        <v>0.35</v>
      </c>
      <c r="E800" s="78" t="e">
        <f>VLOOKUP(B800,MSS_Species_List2021_updating!$B$2:$B$556,1,FALSE)</f>
        <v>#N/A</v>
      </c>
    </row>
    <row r="801" spans="1:5" x14ac:dyDescent="0.25">
      <c r="A801" s="77" t="s">
        <v>3394</v>
      </c>
      <c r="B801" s="77" t="s">
        <v>2533</v>
      </c>
      <c r="C801" s="77">
        <v>3.2</v>
      </c>
      <c r="D801" s="77">
        <v>0.35</v>
      </c>
      <c r="E801" s="78" t="e">
        <f>VLOOKUP(B801,MSS_Species_List2021_updating!$B$2:$B$556,1,FALSE)</f>
        <v>#N/A</v>
      </c>
    </row>
    <row r="802" spans="1:5" x14ac:dyDescent="0.25">
      <c r="A802" s="77" t="s">
        <v>3395</v>
      </c>
      <c r="B802" s="77" t="s">
        <v>2532</v>
      </c>
      <c r="C802" s="77">
        <v>2</v>
      </c>
      <c r="D802" s="77">
        <v>0.35</v>
      </c>
      <c r="E802" s="78" t="e">
        <f>VLOOKUP(B802,MSS_Species_List2021_updating!$B$2:$B$556,1,FALSE)</f>
        <v>#N/A</v>
      </c>
    </row>
    <row r="803" spans="1:5" x14ac:dyDescent="0.25">
      <c r="A803" s="77" t="s">
        <v>2531</v>
      </c>
      <c r="B803" s="77" t="s">
        <v>2531</v>
      </c>
      <c r="C803" s="77">
        <v>2.29</v>
      </c>
      <c r="D803" s="77">
        <v>0.35</v>
      </c>
      <c r="E803" s="78" t="e">
        <f>VLOOKUP(B803,MSS_Species_List2021_updating!$B$2:$B$556,1,FALSE)</f>
        <v>#N/A</v>
      </c>
    </row>
    <row r="804" spans="1:5" x14ac:dyDescent="0.25">
      <c r="A804" s="77" t="s">
        <v>3396</v>
      </c>
      <c r="B804" s="77" t="s">
        <v>2530</v>
      </c>
      <c r="C804" s="77">
        <v>2.29</v>
      </c>
      <c r="D804" s="77">
        <v>0.35</v>
      </c>
      <c r="E804" s="78" t="e">
        <f>VLOOKUP(B804,MSS_Species_List2021_updating!$B$2:$B$556,1,FALSE)</f>
        <v>#N/A</v>
      </c>
    </row>
    <row r="805" spans="1:5" x14ac:dyDescent="0.25">
      <c r="A805" s="77" t="s">
        <v>1213</v>
      </c>
      <c r="B805" s="77" t="s">
        <v>1211</v>
      </c>
      <c r="C805" s="77">
        <v>4</v>
      </c>
      <c r="D805" s="77">
        <v>0.6</v>
      </c>
      <c r="E805" s="78" t="str">
        <f>VLOOKUP(B805,MSS_Species_List2021_updating!$B$2:$B$556,1,FALSE)</f>
        <v>Phrynorhombus norvegicus</v>
      </c>
    </row>
    <row r="806" spans="1:5" x14ac:dyDescent="0.25">
      <c r="A806" s="77" t="s">
        <v>3397</v>
      </c>
      <c r="B806" s="77" t="s">
        <v>2529</v>
      </c>
      <c r="C806" s="77">
        <v>2.29</v>
      </c>
      <c r="D806" s="77">
        <v>0.35</v>
      </c>
      <c r="E806" s="78" t="e">
        <f>VLOOKUP(B806,MSS_Species_List2021_updating!$B$2:$B$556,1,FALSE)</f>
        <v>#N/A</v>
      </c>
    </row>
    <row r="807" spans="1:5" x14ac:dyDescent="0.25">
      <c r="A807" s="77" t="s">
        <v>1218</v>
      </c>
      <c r="B807" s="77" t="s">
        <v>1217</v>
      </c>
      <c r="C807" s="77">
        <v>3.72</v>
      </c>
      <c r="D807" s="77">
        <v>0.04</v>
      </c>
      <c r="E807" s="78" t="str">
        <f>VLOOKUP(B807,MSS_Species_List2021_updating!$B$2:$B$556,1,FALSE)</f>
        <v>Phycis blennoides</v>
      </c>
    </row>
    <row r="808" spans="1:5" x14ac:dyDescent="0.25">
      <c r="A808" s="77" t="s">
        <v>1218</v>
      </c>
      <c r="B808" s="77" t="s">
        <v>1220</v>
      </c>
      <c r="C808" s="77">
        <v>4.3</v>
      </c>
      <c r="D808" s="77">
        <v>0.3</v>
      </c>
      <c r="E808" s="78" t="str">
        <f>VLOOKUP(B808,MSS_Species_List2021_updating!$B$2:$B$556,1,FALSE)</f>
        <v>Phycis phycis</v>
      </c>
    </row>
    <row r="809" spans="1:5" x14ac:dyDescent="0.25">
      <c r="A809" s="77" t="s">
        <v>1218</v>
      </c>
      <c r="B809" s="77" t="s">
        <v>2528</v>
      </c>
      <c r="C809" s="77">
        <v>4.01</v>
      </c>
      <c r="D809" s="77">
        <v>0.3</v>
      </c>
      <c r="E809" s="78" t="e">
        <f>VLOOKUP(B809,MSS_Species_List2021_updating!$B$2:$B$556,1,FALSE)</f>
        <v>#N/A</v>
      </c>
    </row>
    <row r="810" spans="1:5" x14ac:dyDescent="0.25">
      <c r="A810" s="77" t="s">
        <v>1213</v>
      </c>
      <c r="B810" s="77" t="s">
        <v>2527</v>
      </c>
      <c r="C810" s="77">
        <v>3.8</v>
      </c>
      <c r="D810" s="77">
        <v>0.7</v>
      </c>
      <c r="E810" s="78" t="e">
        <f>VLOOKUP(B810,MSS_Species_List2021_updating!$B$2:$B$556,1,FALSE)</f>
        <v>#N/A</v>
      </c>
    </row>
    <row r="811" spans="1:5" x14ac:dyDescent="0.25">
      <c r="A811" s="77" t="s">
        <v>3398</v>
      </c>
      <c r="B811" s="77" t="s">
        <v>2526</v>
      </c>
      <c r="C811" s="77">
        <v>2.5</v>
      </c>
      <c r="D811" s="77">
        <v>0.35</v>
      </c>
      <c r="E811" s="78" t="e">
        <f>VLOOKUP(B811,MSS_Species_List2021_updating!$B$2:$B$556,1,FALSE)</f>
        <v>#N/A</v>
      </c>
    </row>
    <row r="812" spans="1:5" x14ac:dyDescent="0.25">
      <c r="A812" s="77" t="s">
        <v>2525</v>
      </c>
      <c r="B812" s="77" t="s">
        <v>2525</v>
      </c>
      <c r="C812" s="77">
        <v>3.5</v>
      </c>
      <c r="D812" s="77">
        <v>0.35</v>
      </c>
      <c r="E812" s="78" t="e">
        <f>VLOOKUP(B812,MSS_Species_List2021_updating!$B$2:$B$556,1,FALSE)</f>
        <v>#N/A</v>
      </c>
    </row>
    <row r="813" spans="1:5" x14ac:dyDescent="0.25">
      <c r="A813" s="77" t="s">
        <v>1227</v>
      </c>
      <c r="B813" s="77" t="s">
        <v>1226</v>
      </c>
      <c r="C813" s="77">
        <v>3.85</v>
      </c>
      <c r="D813" s="77">
        <v>0.2</v>
      </c>
      <c r="E813" s="78" t="str">
        <f>VLOOKUP(B813,MSS_Species_List2021_updating!$B$2:$B$556,1,FALSE)</f>
        <v>Platichthys flesus</v>
      </c>
    </row>
    <row r="814" spans="1:5" x14ac:dyDescent="0.25">
      <c r="A814" s="77" t="s">
        <v>1231</v>
      </c>
      <c r="B814" s="77" t="s">
        <v>1229</v>
      </c>
      <c r="C814" s="77">
        <v>3.5</v>
      </c>
      <c r="D814" s="77">
        <v>0.52</v>
      </c>
      <c r="E814" s="78" t="str">
        <f>VLOOKUP(B814,MSS_Species_List2021_updating!$B$2:$B$556,1,FALSE)</f>
        <v>Plectorhinchus mediterraneus</v>
      </c>
    </row>
    <row r="815" spans="1:5" x14ac:dyDescent="0.25">
      <c r="A815" s="77" t="s">
        <v>3399</v>
      </c>
      <c r="B815" s="77" t="s">
        <v>2524</v>
      </c>
      <c r="C815" s="77">
        <v>2.7</v>
      </c>
      <c r="D815" s="77">
        <v>0.35</v>
      </c>
      <c r="E815" s="78" t="e">
        <f>VLOOKUP(B815,MSS_Species_List2021_updating!$B$2:$B$556,1,FALSE)</f>
        <v>#N/A</v>
      </c>
    </row>
    <row r="816" spans="1:5" x14ac:dyDescent="0.25">
      <c r="A816" s="77" t="s">
        <v>3399</v>
      </c>
      <c r="B816" s="77" t="s">
        <v>2523</v>
      </c>
      <c r="C816" s="77">
        <v>2.7</v>
      </c>
      <c r="D816" s="77">
        <v>0.35</v>
      </c>
      <c r="E816" s="78" t="e">
        <f>VLOOKUP(B816,MSS_Species_List2021_updating!$B$2:$B$556,1,FALSE)</f>
        <v>#N/A</v>
      </c>
    </row>
    <row r="817" spans="1:5" x14ac:dyDescent="0.25">
      <c r="A817" s="77" t="s">
        <v>3399</v>
      </c>
      <c r="B817" s="77" t="s">
        <v>2522</v>
      </c>
      <c r="C817" s="77">
        <v>2.6</v>
      </c>
      <c r="D817" s="77">
        <v>0.35</v>
      </c>
      <c r="E817" s="78" t="e">
        <f>VLOOKUP(B817,MSS_Species_List2021_updating!$B$2:$B$556,1,FALSE)</f>
        <v>#N/A</v>
      </c>
    </row>
    <row r="818" spans="1:5" x14ac:dyDescent="0.25">
      <c r="A818" s="77" t="s">
        <v>3399</v>
      </c>
      <c r="B818" s="77" t="s">
        <v>2521</v>
      </c>
      <c r="C818" s="77">
        <v>2.7</v>
      </c>
      <c r="D818" s="77">
        <v>0.35</v>
      </c>
      <c r="E818" s="78" t="e">
        <f>VLOOKUP(B818,MSS_Species_List2021_updating!$B$2:$B$556,1,FALSE)</f>
        <v>#N/A</v>
      </c>
    </row>
    <row r="819" spans="1:5" x14ac:dyDescent="0.25">
      <c r="A819" s="77" t="s">
        <v>3400</v>
      </c>
      <c r="B819" s="77" t="s">
        <v>2520</v>
      </c>
      <c r="C819" s="77">
        <v>2.6</v>
      </c>
      <c r="D819" s="77">
        <v>0.36</v>
      </c>
      <c r="E819" s="78" t="e">
        <f>VLOOKUP(B819,MSS_Species_List2021_updating!$B$2:$B$556,1,FALSE)</f>
        <v>#N/A</v>
      </c>
    </row>
    <row r="820" spans="1:5" x14ac:dyDescent="0.25">
      <c r="A820" s="77" t="s">
        <v>1234</v>
      </c>
      <c r="B820" s="77" t="s">
        <v>1233</v>
      </c>
      <c r="C820" s="77">
        <v>3.67</v>
      </c>
      <c r="D820" s="77">
        <v>0.17</v>
      </c>
      <c r="E820" s="78" t="str">
        <f>VLOOKUP(B820,MSS_Species_List2021_updating!$B$2:$B$556,1,FALSE)</f>
        <v>Pleuronectes platessa</v>
      </c>
    </row>
    <row r="821" spans="1:5" x14ac:dyDescent="0.25">
      <c r="A821" s="77" t="s">
        <v>692</v>
      </c>
      <c r="B821" s="77" t="s">
        <v>692</v>
      </c>
      <c r="C821" s="77">
        <v>3.9</v>
      </c>
      <c r="D821" s="77">
        <v>0.5</v>
      </c>
      <c r="E821" s="78" t="e">
        <f>VLOOKUP(B821,MSS_Species_List2021_updating!$B$2:$B$556,1,FALSE)</f>
        <v>#N/A</v>
      </c>
    </row>
    <row r="822" spans="1:5" x14ac:dyDescent="0.25">
      <c r="A822" s="77" t="s">
        <v>163</v>
      </c>
      <c r="B822" s="77" t="s">
        <v>163</v>
      </c>
      <c r="C822" s="77">
        <v>3.7</v>
      </c>
      <c r="D822" s="77">
        <v>0.5</v>
      </c>
      <c r="E822" s="78" t="e">
        <f>VLOOKUP(B822,MSS_Species_List2021_updating!$B$2:$B$556,1,FALSE)</f>
        <v>#N/A</v>
      </c>
    </row>
    <row r="823" spans="1:5" x14ac:dyDescent="0.25">
      <c r="A823" s="77" t="s">
        <v>2519</v>
      </c>
      <c r="B823" s="77" t="s">
        <v>2519</v>
      </c>
      <c r="C823" s="77">
        <v>3.5</v>
      </c>
      <c r="D823" s="77">
        <v>0.5</v>
      </c>
      <c r="E823" s="78" t="e">
        <f>VLOOKUP(B823,MSS_Species_List2021_updating!$B$2:$B$556,1,FALSE)</f>
        <v>#N/A</v>
      </c>
    </row>
    <row r="824" spans="1:5" x14ac:dyDescent="0.25">
      <c r="A824" s="77" t="s">
        <v>3401</v>
      </c>
      <c r="B824" s="77" t="s">
        <v>2518</v>
      </c>
      <c r="C824" s="77">
        <v>2.34</v>
      </c>
      <c r="D824" s="77">
        <v>0.35</v>
      </c>
      <c r="E824" s="78" t="e">
        <f>VLOOKUP(B824,MSS_Species_List2021_updating!$B$2:$B$556,1,FALSE)</f>
        <v>#N/A</v>
      </c>
    </row>
    <row r="825" spans="1:5" x14ac:dyDescent="0.25">
      <c r="A825" s="77" t="s">
        <v>1237</v>
      </c>
      <c r="B825" s="77" t="s">
        <v>1236</v>
      </c>
      <c r="C825" s="77">
        <v>4.2</v>
      </c>
      <c r="D825" s="77">
        <v>0.7</v>
      </c>
      <c r="E825" s="78" t="str">
        <f>VLOOKUP(B825,MSS_Species_List2021_updating!$B$2:$B$556,1,FALSE)</f>
        <v>Pollachius pollachius</v>
      </c>
    </row>
    <row r="826" spans="1:5" x14ac:dyDescent="0.25">
      <c r="A826" s="77" t="s">
        <v>1237</v>
      </c>
      <c r="B826" s="77" t="s">
        <v>2517</v>
      </c>
      <c r="C826" s="77">
        <v>4.2</v>
      </c>
      <c r="D826" s="77">
        <v>0.7</v>
      </c>
      <c r="E826" s="78" t="e">
        <f>VLOOKUP(B826,MSS_Species_List2021_updating!$B$2:$B$556,1,FALSE)</f>
        <v>#N/A</v>
      </c>
    </row>
    <row r="827" spans="1:5" x14ac:dyDescent="0.25">
      <c r="A827" s="77" t="s">
        <v>1237</v>
      </c>
      <c r="B827" s="77" t="s">
        <v>1239</v>
      </c>
      <c r="C827" s="77">
        <v>4.1100000000000003</v>
      </c>
      <c r="D827" s="77">
        <v>0.1</v>
      </c>
      <c r="E827" s="78" t="str">
        <f>VLOOKUP(B827,MSS_Species_List2021_updating!$B$2:$B$556,1,FALSE)</f>
        <v>Pollachius virens</v>
      </c>
    </row>
    <row r="828" spans="1:5" x14ac:dyDescent="0.25">
      <c r="A828" s="77" t="s">
        <v>3402</v>
      </c>
      <c r="B828" s="77" t="s">
        <v>2516</v>
      </c>
      <c r="C828" s="77">
        <v>3.23</v>
      </c>
      <c r="D828" s="77">
        <v>0.35</v>
      </c>
      <c r="E828" s="78" t="e">
        <f>VLOOKUP(B828,MSS_Species_List2021_updating!$B$2:$B$556,1,FALSE)</f>
        <v>#N/A</v>
      </c>
    </row>
    <row r="829" spans="1:5" x14ac:dyDescent="0.25">
      <c r="A829" s="77" t="s">
        <v>2515</v>
      </c>
      <c r="B829" s="77" t="s">
        <v>2515</v>
      </c>
      <c r="C829" s="77">
        <v>3.23</v>
      </c>
      <c r="D829" s="77">
        <v>0.35</v>
      </c>
      <c r="E829" s="78" t="e">
        <f>VLOOKUP(B829,MSS_Species_List2021_updating!$B$2:$B$556,1,FALSE)</f>
        <v>#N/A</v>
      </c>
    </row>
    <row r="830" spans="1:5" x14ac:dyDescent="0.25">
      <c r="A830" s="77" t="s">
        <v>3403</v>
      </c>
      <c r="B830" s="77" t="s">
        <v>2514</v>
      </c>
      <c r="C830" s="77">
        <v>2.5</v>
      </c>
      <c r="D830" s="77">
        <v>0.35</v>
      </c>
      <c r="E830" s="78" t="e">
        <f>VLOOKUP(B830,MSS_Species_List2021_updating!$B$2:$B$556,1,FALSE)</f>
        <v>#N/A</v>
      </c>
    </row>
    <row r="831" spans="1:5" x14ac:dyDescent="0.25">
      <c r="A831" s="77" t="s">
        <v>2513</v>
      </c>
      <c r="B831" s="77" t="s">
        <v>2513</v>
      </c>
      <c r="C831" s="77">
        <v>2.06</v>
      </c>
      <c r="D831" s="77">
        <v>0.35</v>
      </c>
      <c r="E831" s="78" t="e">
        <f>VLOOKUP(B831,MSS_Species_List2021_updating!$B$2:$B$556,1,FALSE)</f>
        <v>#N/A</v>
      </c>
    </row>
    <row r="832" spans="1:5" x14ac:dyDescent="0.25">
      <c r="A832" s="77" t="s">
        <v>3404</v>
      </c>
      <c r="B832" s="77" t="s">
        <v>2512</v>
      </c>
      <c r="C832" s="77">
        <v>3.2</v>
      </c>
      <c r="D832" s="77">
        <v>0.35</v>
      </c>
      <c r="E832" s="78" t="e">
        <f>VLOOKUP(B832,MSS_Species_List2021_updating!$B$2:$B$556,1,FALSE)</f>
        <v>#N/A</v>
      </c>
    </row>
    <row r="833" spans="1:5" x14ac:dyDescent="0.25">
      <c r="A833" s="77" t="s">
        <v>1248</v>
      </c>
      <c r="B833" s="77" t="s">
        <v>1245</v>
      </c>
      <c r="C833" s="77">
        <v>4.4000000000000004</v>
      </c>
      <c r="D833" s="77">
        <v>0.8</v>
      </c>
      <c r="E833" s="78" t="str">
        <f>VLOOKUP(B833,MSS_Species_List2021_updating!$B$2:$B$556,1,FALSE)</f>
        <v>Polymetme corythaeola</v>
      </c>
    </row>
    <row r="834" spans="1:5" x14ac:dyDescent="0.25">
      <c r="A834" s="77" t="s">
        <v>1255</v>
      </c>
      <c r="B834" s="77" t="s">
        <v>1253</v>
      </c>
      <c r="C834" s="77">
        <v>4.0999999999999996</v>
      </c>
      <c r="D834" s="77">
        <v>0.64</v>
      </c>
      <c r="E834" s="78" t="str">
        <f>VLOOKUP(B834,MSS_Species_List2021_updating!$B$2:$B$556,1,FALSE)</f>
        <v>Polyprion americanus</v>
      </c>
    </row>
    <row r="835" spans="1:5" x14ac:dyDescent="0.25">
      <c r="A835" s="77" t="s">
        <v>1255</v>
      </c>
      <c r="B835" s="77" t="s">
        <v>2511</v>
      </c>
      <c r="C835" s="77">
        <v>4.5</v>
      </c>
      <c r="D835" s="77">
        <v>0.77</v>
      </c>
      <c r="E835" s="78" t="e">
        <f>VLOOKUP(B835,MSS_Species_List2021_updating!$B$2:$B$556,1,FALSE)</f>
        <v>#N/A</v>
      </c>
    </row>
    <row r="836" spans="1:5" x14ac:dyDescent="0.25">
      <c r="A836" s="77" t="s">
        <v>1259</v>
      </c>
      <c r="B836" s="77" t="s">
        <v>1257</v>
      </c>
      <c r="C836" s="77">
        <v>3.8</v>
      </c>
      <c r="D836" s="77">
        <v>0.52</v>
      </c>
      <c r="E836" s="78" t="str">
        <f>VLOOKUP(B836,MSS_Species_List2021_updating!$B$2:$B$556,1,FALSE)</f>
        <v>Pomadasys incisus</v>
      </c>
    </row>
    <row r="837" spans="1:5" x14ac:dyDescent="0.25">
      <c r="A837" s="77" t="s">
        <v>1259</v>
      </c>
      <c r="B837" s="77" t="s">
        <v>2510</v>
      </c>
      <c r="C837" s="77">
        <v>3.3</v>
      </c>
      <c r="D837" s="77">
        <v>0.5</v>
      </c>
      <c r="E837" s="78" t="e">
        <f>VLOOKUP(B837,MSS_Species_List2021_updating!$B$2:$B$556,1,FALSE)</f>
        <v>#N/A</v>
      </c>
    </row>
    <row r="838" spans="1:5" x14ac:dyDescent="0.25">
      <c r="A838" s="77" t="s">
        <v>1259</v>
      </c>
      <c r="B838" s="77" t="s">
        <v>2509</v>
      </c>
      <c r="C838" s="77">
        <v>3.8</v>
      </c>
      <c r="D838" s="77">
        <v>0.52</v>
      </c>
      <c r="E838" s="78" t="e">
        <f>VLOOKUP(B838,MSS_Species_List2021_updating!$B$2:$B$556,1,FALSE)</f>
        <v>#N/A</v>
      </c>
    </row>
    <row r="839" spans="1:5" x14ac:dyDescent="0.25">
      <c r="A839" s="77" t="s">
        <v>3405</v>
      </c>
      <c r="B839" s="77" t="s">
        <v>2508</v>
      </c>
      <c r="C839" s="77">
        <v>3.43</v>
      </c>
      <c r="D839" s="77">
        <v>0.25</v>
      </c>
      <c r="E839" s="78" t="e">
        <f>VLOOKUP(B839,MSS_Species_List2021_updating!$B$2:$B$556,1,FALSE)</f>
        <v>#N/A</v>
      </c>
    </row>
    <row r="840" spans="1:5" x14ac:dyDescent="0.25">
      <c r="A840" s="77" t="s">
        <v>1263</v>
      </c>
      <c r="B840" s="77" t="s">
        <v>1261</v>
      </c>
      <c r="C840" s="77">
        <v>4.5</v>
      </c>
      <c r="D840" s="77">
        <v>0.3</v>
      </c>
      <c r="E840" s="78" t="str">
        <f>VLOOKUP(B840,MSS_Species_List2021_updating!$B$2:$B$556,1,FALSE)</f>
        <v>Pomatomus saltatrix</v>
      </c>
    </row>
    <row r="841" spans="1:5" x14ac:dyDescent="0.25">
      <c r="A841" s="77" t="s">
        <v>1265</v>
      </c>
      <c r="B841" s="77" t="s">
        <v>1267</v>
      </c>
      <c r="C841" s="77">
        <v>3.1</v>
      </c>
      <c r="D841" s="77">
        <v>0.34</v>
      </c>
      <c r="E841" s="78" t="str">
        <f>VLOOKUP(B841,MSS_Species_List2021_updating!$B$2:$B$556,1,FALSE)</f>
        <v>Pomatoschistus lozanoi</v>
      </c>
    </row>
    <row r="842" spans="1:5" x14ac:dyDescent="0.25">
      <c r="A842" s="77" t="s">
        <v>1265</v>
      </c>
      <c r="B842" s="77" t="s">
        <v>1273</v>
      </c>
      <c r="C842" s="77">
        <v>4.0999999999999996</v>
      </c>
      <c r="D842" s="77">
        <v>0.04</v>
      </c>
      <c r="E842" s="78" t="str">
        <f>VLOOKUP(B842,MSS_Species_List2021_updating!$B$2:$B$556,1,FALSE)</f>
        <v>Pomatoschistus minutus</v>
      </c>
    </row>
    <row r="843" spans="1:5" x14ac:dyDescent="0.25">
      <c r="A843" s="77" t="s">
        <v>1265</v>
      </c>
      <c r="B843" s="77" t="s">
        <v>2507</v>
      </c>
      <c r="C843" s="77">
        <v>4.0999999999999996</v>
      </c>
      <c r="D843" s="77">
        <v>0.04</v>
      </c>
      <c r="E843" s="78" t="e">
        <f>VLOOKUP(B843,MSS_Species_List2021_updating!$B$2:$B$556,1,FALSE)</f>
        <v>#N/A</v>
      </c>
    </row>
    <row r="844" spans="1:5" x14ac:dyDescent="0.25">
      <c r="A844" s="77" t="s">
        <v>1265</v>
      </c>
      <c r="B844" s="77" t="s">
        <v>1279</v>
      </c>
      <c r="C844" s="77">
        <v>3.1</v>
      </c>
      <c r="D844" s="77">
        <v>0.33</v>
      </c>
      <c r="E844" s="78" t="str">
        <f>VLOOKUP(B844,MSS_Species_List2021_updating!$B$2:$B$556,1,FALSE)</f>
        <v>Pomatoschistus pictus</v>
      </c>
    </row>
    <row r="845" spans="1:5" x14ac:dyDescent="0.25">
      <c r="A845" s="77" t="s">
        <v>3406</v>
      </c>
      <c r="B845" s="77" t="s">
        <v>2506</v>
      </c>
      <c r="C845" s="77">
        <v>2.2000000000000002</v>
      </c>
      <c r="D845" s="77">
        <v>0.35</v>
      </c>
      <c r="E845" s="78" t="e">
        <f>VLOOKUP(B845,MSS_Species_List2021_updating!$B$2:$B$556,1,FALSE)</f>
        <v>#N/A</v>
      </c>
    </row>
    <row r="846" spans="1:5" x14ac:dyDescent="0.25">
      <c r="A846" s="77" t="s">
        <v>1284</v>
      </c>
      <c r="B846" s="77" t="s">
        <v>1282</v>
      </c>
      <c r="C846" s="77">
        <v>4.0999999999999996</v>
      </c>
      <c r="D846" s="77">
        <v>0.7</v>
      </c>
      <c r="E846" s="78" t="str">
        <f>VLOOKUP(B846,MSS_Species_List2021_updating!$B$2:$B$556,1,FALSE)</f>
        <v>Pontinus kuhlii</v>
      </c>
    </row>
    <row r="847" spans="1:5" x14ac:dyDescent="0.25">
      <c r="A847" s="77" t="s">
        <v>3407</v>
      </c>
      <c r="B847" s="77" t="s">
        <v>2505</v>
      </c>
      <c r="C847" s="77">
        <v>2.06</v>
      </c>
      <c r="D847" s="77">
        <v>0.35</v>
      </c>
      <c r="E847" s="78" t="e">
        <f>VLOOKUP(B847,MSS_Species_List2021_updating!$B$2:$B$556,1,FALSE)</f>
        <v>#N/A</v>
      </c>
    </row>
    <row r="848" spans="1:5" x14ac:dyDescent="0.25">
      <c r="A848" s="77" t="s">
        <v>3407</v>
      </c>
      <c r="B848" s="77" t="s">
        <v>2504</v>
      </c>
      <c r="C848" s="77">
        <v>2.06</v>
      </c>
      <c r="D848" s="77">
        <v>0.35</v>
      </c>
      <c r="E848" s="78" t="e">
        <f>VLOOKUP(B848,MSS_Species_List2021_updating!$B$2:$B$556,1,FALSE)</f>
        <v>#N/A</v>
      </c>
    </row>
    <row r="849" spans="1:5" x14ac:dyDescent="0.25">
      <c r="A849" s="77" t="s">
        <v>3408</v>
      </c>
      <c r="B849" s="77" t="s">
        <v>2503</v>
      </c>
      <c r="C849" s="77">
        <v>3.2</v>
      </c>
      <c r="D849" s="77">
        <v>0.35</v>
      </c>
      <c r="E849" s="78" t="e">
        <f>VLOOKUP(B849,MSS_Species_List2021_updating!$B$2:$B$556,1,FALSE)</f>
        <v>#N/A</v>
      </c>
    </row>
    <row r="850" spans="1:5" x14ac:dyDescent="0.25">
      <c r="A850" s="77" t="s">
        <v>3408</v>
      </c>
      <c r="B850" s="77" t="s">
        <v>2502</v>
      </c>
      <c r="C850" s="77">
        <v>3.2</v>
      </c>
      <c r="D850" s="77">
        <v>0.35</v>
      </c>
      <c r="E850" s="78" t="e">
        <f>VLOOKUP(B850,MSS_Species_List2021_updating!$B$2:$B$556,1,FALSE)</f>
        <v>#N/A</v>
      </c>
    </row>
    <row r="851" spans="1:5" x14ac:dyDescent="0.25">
      <c r="A851" s="77" t="s">
        <v>3408</v>
      </c>
      <c r="B851" s="77" t="s">
        <v>2501</v>
      </c>
      <c r="C851" s="77">
        <v>3.2</v>
      </c>
      <c r="D851" s="77">
        <v>0.35</v>
      </c>
      <c r="E851" s="78" t="e">
        <f>VLOOKUP(B851,MSS_Species_List2021_updating!$B$2:$B$556,1,FALSE)</f>
        <v>#N/A</v>
      </c>
    </row>
    <row r="852" spans="1:5" x14ac:dyDescent="0.25">
      <c r="A852" s="77" t="s">
        <v>3409</v>
      </c>
      <c r="B852" s="77" t="s">
        <v>2500</v>
      </c>
      <c r="C852" s="77">
        <v>2.2000000000000002</v>
      </c>
      <c r="D852" s="77">
        <v>0.35</v>
      </c>
      <c r="E852" s="78" t="e">
        <f>VLOOKUP(B852,MSS_Species_List2021_updating!$B$2:$B$556,1,FALSE)</f>
        <v>#N/A</v>
      </c>
    </row>
    <row r="853" spans="1:5" x14ac:dyDescent="0.25">
      <c r="A853" s="77" t="s">
        <v>2499</v>
      </c>
      <c r="B853" s="77" t="s">
        <v>2499</v>
      </c>
      <c r="C853" s="77">
        <v>2</v>
      </c>
      <c r="D853" s="77">
        <v>0.35</v>
      </c>
      <c r="E853" s="78" t="e">
        <f>VLOOKUP(B853,MSS_Species_List2021_updating!$B$2:$B$556,1,FALSE)</f>
        <v>#N/A</v>
      </c>
    </row>
    <row r="854" spans="1:5" x14ac:dyDescent="0.25">
      <c r="A854" s="77" t="s">
        <v>3410</v>
      </c>
      <c r="B854" s="77" t="s">
        <v>2498</v>
      </c>
      <c r="C854" s="77">
        <v>1</v>
      </c>
      <c r="D854" s="77">
        <v>0.01</v>
      </c>
      <c r="E854" s="78" t="e">
        <f>VLOOKUP(B854,MSS_Species_List2021_updating!$B$2:$B$556,1,FALSE)</f>
        <v>#N/A</v>
      </c>
    </row>
    <row r="855" spans="1:5" x14ac:dyDescent="0.25">
      <c r="A855" s="77" t="s">
        <v>2497</v>
      </c>
      <c r="B855" s="77" t="s">
        <v>2497</v>
      </c>
      <c r="C855" s="77">
        <v>2.5</v>
      </c>
      <c r="D855" s="77">
        <v>0.35</v>
      </c>
      <c r="E855" s="78" t="e">
        <f>VLOOKUP(B855,MSS_Species_List2021_updating!$B$2:$B$556,1,FALSE)</f>
        <v>#N/A</v>
      </c>
    </row>
    <row r="856" spans="1:5" x14ac:dyDescent="0.25">
      <c r="A856" s="77" t="s">
        <v>3411</v>
      </c>
      <c r="B856" s="77" t="s">
        <v>2496</v>
      </c>
      <c r="C856" s="77">
        <v>3.23</v>
      </c>
      <c r="D856" s="77">
        <v>0.35</v>
      </c>
      <c r="E856" s="78" t="e">
        <f>VLOOKUP(B856,MSS_Species_List2021_updating!$B$2:$B$556,1,FALSE)</f>
        <v>#N/A</v>
      </c>
    </row>
    <row r="857" spans="1:5" x14ac:dyDescent="0.25">
      <c r="A857" s="77" t="s">
        <v>2495</v>
      </c>
      <c r="B857" s="77" t="s">
        <v>2495</v>
      </c>
      <c r="C857" s="77">
        <v>2.5</v>
      </c>
      <c r="D857" s="77">
        <v>0.35</v>
      </c>
      <c r="E857" s="78" t="e">
        <f>VLOOKUP(B857,MSS_Species_List2021_updating!$B$2:$B$556,1,FALSE)</f>
        <v>#N/A</v>
      </c>
    </row>
    <row r="858" spans="1:5" x14ac:dyDescent="0.25">
      <c r="A858" s="77" t="s">
        <v>3412</v>
      </c>
      <c r="B858" s="77" t="s">
        <v>2494</v>
      </c>
      <c r="C858" s="77">
        <v>4.2</v>
      </c>
      <c r="D858" s="77">
        <v>0.7</v>
      </c>
      <c r="E858" s="78" t="e">
        <f>VLOOKUP(B858,MSS_Species_List2021_updating!$B$2:$B$556,1,FALSE)</f>
        <v>#N/A</v>
      </c>
    </row>
    <row r="859" spans="1:5" x14ac:dyDescent="0.25">
      <c r="A859" s="77" t="s">
        <v>3413</v>
      </c>
      <c r="B859" s="77" t="s">
        <v>2493</v>
      </c>
      <c r="C859" s="77">
        <v>2.5</v>
      </c>
      <c r="D859" s="77">
        <v>0.35</v>
      </c>
      <c r="E859" s="78" t="e">
        <f>VLOOKUP(B859,MSS_Species_List2021_updating!$B$2:$B$556,1,FALSE)</f>
        <v>#N/A</v>
      </c>
    </row>
    <row r="860" spans="1:5" x14ac:dyDescent="0.25">
      <c r="A860" s="77" t="s">
        <v>3413</v>
      </c>
      <c r="B860" s="77" t="s">
        <v>2492</v>
      </c>
      <c r="C860" s="77">
        <v>2.5</v>
      </c>
      <c r="D860" s="77">
        <v>0.35</v>
      </c>
      <c r="E860" s="78" t="e">
        <f>VLOOKUP(B860,MSS_Species_List2021_updating!$B$2:$B$556,1,FALSE)</f>
        <v>#N/A</v>
      </c>
    </row>
    <row r="861" spans="1:5" x14ac:dyDescent="0.25">
      <c r="A861" s="77" t="s">
        <v>3413</v>
      </c>
      <c r="B861" s="77" t="s">
        <v>2491</v>
      </c>
      <c r="C861" s="77">
        <v>2.5</v>
      </c>
      <c r="D861" s="77">
        <v>0.35</v>
      </c>
      <c r="E861" s="78" t="e">
        <f>VLOOKUP(B861,MSS_Species_List2021_updating!$B$2:$B$556,1,FALSE)</f>
        <v>#N/A</v>
      </c>
    </row>
    <row r="862" spans="1:5" x14ac:dyDescent="0.25">
      <c r="A862" s="77" t="s">
        <v>3414</v>
      </c>
      <c r="B862" s="77" t="s">
        <v>2490</v>
      </c>
      <c r="C862" s="77">
        <v>2</v>
      </c>
      <c r="D862" s="77">
        <v>0.35</v>
      </c>
      <c r="E862" s="78" t="e">
        <f>VLOOKUP(B862,MSS_Species_List2021_updating!$B$2:$B$556,1,FALSE)</f>
        <v>#N/A</v>
      </c>
    </row>
    <row r="863" spans="1:5" x14ac:dyDescent="0.25">
      <c r="A863" s="77" t="s">
        <v>3415</v>
      </c>
      <c r="B863" s="77" t="s">
        <v>2489</v>
      </c>
      <c r="C863" s="77">
        <v>2.6</v>
      </c>
      <c r="D863" s="77">
        <v>0.35</v>
      </c>
      <c r="E863" s="78" t="e">
        <f>VLOOKUP(B863,MSS_Species_List2021_updating!$B$2:$B$556,1,FALSE)</f>
        <v>#N/A</v>
      </c>
    </row>
    <row r="864" spans="1:5" x14ac:dyDescent="0.25">
      <c r="A864" s="77" t="s">
        <v>3416</v>
      </c>
      <c r="B864" s="77" t="s">
        <v>2488</v>
      </c>
      <c r="C864" s="77">
        <v>4.4000000000000004</v>
      </c>
      <c r="D864" s="77">
        <v>0.01</v>
      </c>
      <c r="E864" s="78" t="e">
        <f>VLOOKUP(B864,MSS_Species_List2021_updating!$B$2:$B$556,1,FALSE)</f>
        <v>#N/A</v>
      </c>
    </row>
    <row r="865" spans="1:5" x14ac:dyDescent="0.25">
      <c r="A865" s="77" t="s">
        <v>3417</v>
      </c>
      <c r="B865" s="77" t="s">
        <v>2487</v>
      </c>
      <c r="C865" s="77">
        <v>4.2</v>
      </c>
      <c r="D865" s="77">
        <v>0.5</v>
      </c>
      <c r="E865" s="78" t="e">
        <f>VLOOKUP(B865,MSS_Species_List2021_updating!$B$2:$B$556,1,FALSE)</f>
        <v>#N/A</v>
      </c>
    </row>
    <row r="866" spans="1:5" x14ac:dyDescent="0.25">
      <c r="A866" s="77" t="s">
        <v>3418</v>
      </c>
      <c r="B866" s="77" t="s">
        <v>2486</v>
      </c>
      <c r="C866" s="77">
        <v>2.2000000000000002</v>
      </c>
      <c r="D866" s="77">
        <v>0.35</v>
      </c>
      <c r="E866" s="78" t="e">
        <f>VLOOKUP(B866,MSS_Species_List2021_updating!$B$2:$B$556,1,FALSE)</f>
        <v>#N/A</v>
      </c>
    </row>
    <row r="867" spans="1:5" x14ac:dyDescent="0.25">
      <c r="A867" s="77" t="s">
        <v>3418</v>
      </c>
      <c r="B867" s="77" t="s">
        <v>2485</v>
      </c>
      <c r="C867" s="77">
        <v>2.2000000000000002</v>
      </c>
      <c r="D867" s="77">
        <v>0.35</v>
      </c>
      <c r="E867" s="78" t="e">
        <f>VLOOKUP(B867,MSS_Species_List2021_updating!$B$2:$B$556,1,FALSE)</f>
        <v>#N/A</v>
      </c>
    </row>
    <row r="868" spans="1:5" x14ac:dyDescent="0.25">
      <c r="A868" s="77" t="s">
        <v>3419</v>
      </c>
      <c r="B868" s="77" t="s">
        <v>2484</v>
      </c>
      <c r="C868" s="77">
        <v>2.29</v>
      </c>
      <c r="D868" s="77">
        <v>0.35</v>
      </c>
      <c r="E868" s="78" t="e">
        <f>VLOOKUP(B868,MSS_Species_List2021_updating!$B$2:$B$556,1,FALSE)</f>
        <v>#N/A</v>
      </c>
    </row>
    <row r="869" spans="1:5" x14ac:dyDescent="0.25">
      <c r="A869" s="77" t="s">
        <v>3420</v>
      </c>
      <c r="B869" s="77" t="s">
        <v>2483</v>
      </c>
      <c r="C869" s="77">
        <v>2.2000000000000002</v>
      </c>
      <c r="D869" s="77">
        <v>0.35</v>
      </c>
      <c r="E869" s="78" t="e">
        <f>VLOOKUP(B869,MSS_Species_List2021_updating!$B$2:$B$556,1,FALSE)</f>
        <v>#N/A</v>
      </c>
    </row>
    <row r="870" spans="1:5" x14ac:dyDescent="0.25">
      <c r="A870" s="77" t="s">
        <v>3421</v>
      </c>
      <c r="B870" s="77" t="s">
        <v>2482</v>
      </c>
      <c r="C870" s="77">
        <v>2.1</v>
      </c>
      <c r="D870" s="77">
        <v>0.35</v>
      </c>
      <c r="E870" s="78" t="e">
        <f>VLOOKUP(B870,MSS_Species_List2021_updating!$B$2:$B$556,1,FALSE)</f>
        <v>#N/A</v>
      </c>
    </row>
    <row r="871" spans="1:5" x14ac:dyDescent="0.25">
      <c r="A871" s="77" t="s">
        <v>3422</v>
      </c>
      <c r="B871" s="77" t="s">
        <v>2481</v>
      </c>
      <c r="C871" s="77">
        <v>2.34</v>
      </c>
      <c r="D871" s="77">
        <v>0.35</v>
      </c>
      <c r="E871" s="78" t="e">
        <f>VLOOKUP(B871,MSS_Species_List2021_updating!$B$2:$B$556,1,FALSE)</f>
        <v>#N/A</v>
      </c>
    </row>
    <row r="872" spans="1:5" x14ac:dyDescent="0.25">
      <c r="A872" s="77" t="s">
        <v>47</v>
      </c>
      <c r="B872" s="77" t="s">
        <v>2103</v>
      </c>
      <c r="C872" s="77">
        <v>3.8</v>
      </c>
      <c r="D872" s="77">
        <v>0.56999999999999995</v>
      </c>
      <c r="E872" s="78" t="e">
        <f>VLOOKUP(B872,MSS_Species_List2021_updating!$B$2:$B$556,1,FALSE)</f>
        <v>#N/A</v>
      </c>
    </row>
    <row r="873" spans="1:5" x14ac:dyDescent="0.25">
      <c r="A873" s="77" t="s">
        <v>2480</v>
      </c>
      <c r="B873" s="77" t="s">
        <v>2480</v>
      </c>
      <c r="C873" s="77">
        <v>2.4</v>
      </c>
      <c r="D873" s="77">
        <v>0.35</v>
      </c>
      <c r="E873" s="78" t="e">
        <f>VLOOKUP(B873,MSS_Species_List2021_updating!$B$2:$B$556,1,FALSE)</f>
        <v>#N/A</v>
      </c>
    </row>
    <row r="874" spans="1:5" x14ac:dyDescent="0.25">
      <c r="A874" s="77" t="s">
        <v>3423</v>
      </c>
      <c r="B874" s="77" t="s">
        <v>2479</v>
      </c>
      <c r="C874" s="77">
        <v>2</v>
      </c>
      <c r="D874" s="77">
        <v>0.35</v>
      </c>
      <c r="E874" s="78" t="e">
        <f>VLOOKUP(B874,MSS_Species_List2021_updating!$B$2:$B$556,1,FALSE)</f>
        <v>#N/A</v>
      </c>
    </row>
    <row r="875" spans="1:5" x14ac:dyDescent="0.25">
      <c r="A875" s="77" t="s">
        <v>3424</v>
      </c>
      <c r="B875" s="77" t="s">
        <v>2478</v>
      </c>
      <c r="C875" s="77">
        <v>2.29</v>
      </c>
      <c r="D875" s="77">
        <v>0.35</v>
      </c>
      <c r="E875" s="78" t="e">
        <f>VLOOKUP(B875,MSS_Species_List2021_updating!$B$2:$B$556,1,FALSE)</f>
        <v>#N/A</v>
      </c>
    </row>
    <row r="876" spans="1:5" x14ac:dyDescent="0.25">
      <c r="A876" s="77" t="s">
        <v>1304</v>
      </c>
      <c r="B876" s="77" t="s">
        <v>2477</v>
      </c>
      <c r="C876" s="77">
        <v>4.4000000000000004</v>
      </c>
      <c r="D876" s="77">
        <v>0.83</v>
      </c>
      <c r="E876" s="78" t="e">
        <f>VLOOKUP(B876,MSS_Species_List2021_updating!$B$2:$B$556,1,FALSE)</f>
        <v>#N/A</v>
      </c>
    </row>
    <row r="877" spans="1:5" x14ac:dyDescent="0.25">
      <c r="A877" s="77" t="s">
        <v>1304</v>
      </c>
      <c r="B877" s="77" t="s">
        <v>1305</v>
      </c>
      <c r="C877" s="77">
        <v>3.5</v>
      </c>
      <c r="D877" s="77">
        <v>0.37</v>
      </c>
      <c r="E877" s="78" t="str">
        <f>VLOOKUP(B877,MSS_Species_List2021_updating!$B$2:$B$556,1,FALSE)</f>
        <v>Raja asterias</v>
      </c>
    </row>
    <row r="878" spans="1:5" x14ac:dyDescent="0.25">
      <c r="A878" s="77" t="s">
        <v>1304</v>
      </c>
      <c r="B878" s="77" t="s">
        <v>2476</v>
      </c>
      <c r="C878" s="77">
        <v>3.5</v>
      </c>
      <c r="D878" s="77">
        <v>0.6</v>
      </c>
      <c r="E878" s="78" t="e">
        <f>VLOOKUP(B878,MSS_Species_List2021_updating!$B$2:$B$556,1,FALSE)</f>
        <v>#N/A</v>
      </c>
    </row>
    <row r="879" spans="1:5" x14ac:dyDescent="0.25">
      <c r="A879" s="77" t="s">
        <v>1304</v>
      </c>
      <c r="B879" s="77" t="s">
        <v>1308</v>
      </c>
      <c r="C879" s="77">
        <v>3.8</v>
      </c>
      <c r="D879" s="77">
        <v>0.61</v>
      </c>
      <c r="E879" s="78" t="str">
        <f>VLOOKUP(B879,MSS_Species_List2021_updating!$B$2:$B$556,1,FALSE)</f>
        <v>Raja brachyura</v>
      </c>
    </row>
    <row r="880" spans="1:5" x14ac:dyDescent="0.25">
      <c r="A880" s="77" t="s">
        <v>1304</v>
      </c>
      <c r="B880" s="77" t="s">
        <v>2475</v>
      </c>
      <c r="C880" s="77">
        <v>3.5</v>
      </c>
      <c r="D880" s="77">
        <v>0.37</v>
      </c>
      <c r="E880" s="78" t="e">
        <f>VLOOKUP(B880,MSS_Species_List2021_updating!$B$2:$B$556,1,FALSE)</f>
        <v>#N/A</v>
      </c>
    </row>
    <row r="881" spans="1:5" x14ac:dyDescent="0.25">
      <c r="A881" s="77" t="s">
        <v>1304</v>
      </c>
      <c r="B881" s="77" t="s">
        <v>1311</v>
      </c>
      <c r="C881" s="77">
        <v>3.77</v>
      </c>
      <c r="D881" s="77">
        <v>0.02</v>
      </c>
      <c r="E881" s="78" t="str">
        <f>VLOOKUP(B881,MSS_Species_List2021_updating!$B$2:$B$556,1,FALSE)</f>
        <v>Raja clavata</v>
      </c>
    </row>
    <row r="882" spans="1:5" x14ac:dyDescent="0.25">
      <c r="A882" s="77" t="s">
        <v>1304</v>
      </c>
      <c r="B882" s="77" t="s">
        <v>2474</v>
      </c>
      <c r="C882" s="77">
        <v>3.5</v>
      </c>
      <c r="D882" s="77">
        <v>0.35</v>
      </c>
      <c r="E882" s="78" t="e">
        <f>VLOOKUP(B882,MSS_Species_List2021_updating!$B$2:$B$556,1,FALSE)</f>
        <v>#N/A</v>
      </c>
    </row>
    <row r="883" spans="1:5" x14ac:dyDescent="0.25">
      <c r="A883" s="77" t="s">
        <v>1304</v>
      </c>
      <c r="B883" s="77" t="s">
        <v>2473</v>
      </c>
      <c r="C883" s="77">
        <v>4.2</v>
      </c>
      <c r="D883" s="77">
        <v>0.3</v>
      </c>
      <c r="E883" s="78" t="e">
        <f>VLOOKUP(B883,MSS_Species_List2021_updating!$B$2:$B$556,1,FALSE)</f>
        <v>#N/A</v>
      </c>
    </row>
    <row r="884" spans="1:5" x14ac:dyDescent="0.25">
      <c r="A884" s="77" t="s">
        <v>1304</v>
      </c>
      <c r="B884" s="77" t="s">
        <v>2472</v>
      </c>
      <c r="C884" s="77">
        <v>4.3</v>
      </c>
      <c r="D884" s="77">
        <v>0.5</v>
      </c>
      <c r="E884" s="78" t="e">
        <f>VLOOKUP(B884,MSS_Species_List2021_updating!$B$2:$B$556,1,FALSE)</f>
        <v>#N/A</v>
      </c>
    </row>
    <row r="885" spans="1:5" x14ac:dyDescent="0.25">
      <c r="A885" s="77" t="s">
        <v>1304</v>
      </c>
      <c r="B885" s="77" t="s">
        <v>2471</v>
      </c>
      <c r="C885" s="77">
        <v>3.9</v>
      </c>
      <c r="D885" s="77">
        <v>0.63</v>
      </c>
      <c r="E885" s="78" t="e">
        <f>VLOOKUP(B885,MSS_Species_List2021_updating!$B$2:$B$556,1,FALSE)</f>
        <v>#N/A</v>
      </c>
    </row>
    <row r="886" spans="1:5" x14ac:dyDescent="0.25">
      <c r="A886" s="77" t="s">
        <v>1304</v>
      </c>
      <c r="B886" s="77" t="s">
        <v>2470</v>
      </c>
      <c r="C886" s="77">
        <v>3.6</v>
      </c>
      <c r="D886" s="77">
        <v>0.5</v>
      </c>
      <c r="E886" s="78" t="e">
        <f>VLOOKUP(B886,MSS_Species_List2021_updating!$B$2:$B$556,1,FALSE)</f>
        <v>#N/A</v>
      </c>
    </row>
    <row r="887" spans="1:5" x14ac:dyDescent="0.25">
      <c r="A887" s="77" t="s">
        <v>1304</v>
      </c>
      <c r="B887" s="77" t="s">
        <v>1313</v>
      </c>
      <c r="C887" s="77">
        <v>3.6</v>
      </c>
      <c r="D887" s="77">
        <v>0.04</v>
      </c>
      <c r="E887" s="78" t="str">
        <f>VLOOKUP(B887,MSS_Species_List2021_updating!$B$2:$B$556,1,FALSE)</f>
        <v>Raja microocellata</v>
      </c>
    </row>
    <row r="888" spans="1:5" x14ac:dyDescent="0.25">
      <c r="A888" s="77" t="s">
        <v>1304</v>
      </c>
      <c r="B888" s="77" t="s">
        <v>1318</v>
      </c>
      <c r="C888" s="77">
        <v>3.92</v>
      </c>
      <c r="D888" s="77">
        <v>0.05</v>
      </c>
      <c r="E888" s="78" t="str">
        <f>VLOOKUP(B888,MSS_Species_List2021_updating!$B$2:$B$556,1,FALSE)</f>
        <v>Raja montagui</v>
      </c>
    </row>
    <row r="889" spans="1:5" x14ac:dyDescent="0.25">
      <c r="A889" s="77" t="s">
        <v>1304</v>
      </c>
      <c r="B889" s="77" t="s">
        <v>2469</v>
      </c>
      <c r="C889" s="77">
        <v>3.87</v>
      </c>
      <c r="D889" s="77">
        <v>0.04</v>
      </c>
      <c r="E889" s="78" t="e">
        <f>VLOOKUP(B889,MSS_Species_List2021_updating!$B$2:$B$556,1,FALSE)</f>
        <v>#N/A</v>
      </c>
    </row>
    <row r="890" spans="1:5" x14ac:dyDescent="0.25">
      <c r="A890" s="77" t="s">
        <v>1304</v>
      </c>
      <c r="B890" s="77" t="s">
        <v>2468</v>
      </c>
      <c r="C890" s="77">
        <v>3.5</v>
      </c>
      <c r="D890" s="77">
        <v>0.35</v>
      </c>
      <c r="E890" s="78" t="e">
        <f>VLOOKUP(B890,MSS_Species_List2021_updating!$B$2:$B$556,1,FALSE)</f>
        <v>#N/A</v>
      </c>
    </row>
    <row r="891" spans="1:5" x14ac:dyDescent="0.25">
      <c r="A891" s="77" t="s">
        <v>1304</v>
      </c>
      <c r="B891" s="77" t="s">
        <v>2467</v>
      </c>
      <c r="C891" s="77">
        <v>3.73</v>
      </c>
      <c r="D891" s="77">
        <v>0.74</v>
      </c>
      <c r="E891" s="78" t="e">
        <f>VLOOKUP(B891,MSS_Species_List2021_updating!$B$2:$B$556,1,FALSE)</f>
        <v>#N/A</v>
      </c>
    </row>
    <row r="892" spans="1:5" x14ac:dyDescent="0.25">
      <c r="A892" s="77" t="s">
        <v>1304</v>
      </c>
      <c r="B892" s="77" t="s">
        <v>1321</v>
      </c>
      <c r="C892" s="77">
        <v>3.5</v>
      </c>
      <c r="D892" s="77">
        <v>0.37</v>
      </c>
      <c r="E892" s="78" t="str">
        <f>VLOOKUP(B892,MSS_Species_List2021_updating!$B$2:$B$556,1,FALSE)</f>
        <v>Raja undulata</v>
      </c>
    </row>
    <row r="893" spans="1:5" x14ac:dyDescent="0.25">
      <c r="A893" s="77" t="s">
        <v>85</v>
      </c>
      <c r="B893" s="77" t="s">
        <v>85</v>
      </c>
      <c r="C893" s="77">
        <v>3.77</v>
      </c>
      <c r="D893" s="77">
        <v>0.83</v>
      </c>
      <c r="E893" s="78" t="str">
        <f>VLOOKUP(B893,MSS_Species_List2021_updating!$B$2:$B$556,1,FALSE)</f>
        <v>Rajidae</v>
      </c>
    </row>
    <row r="894" spans="1:5" x14ac:dyDescent="0.25">
      <c r="A894" s="77" t="s">
        <v>84</v>
      </c>
      <c r="B894" s="77" t="s">
        <v>84</v>
      </c>
      <c r="C894" s="77">
        <v>3.8</v>
      </c>
      <c r="D894" s="77">
        <v>0.6</v>
      </c>
      <c r="E894" s="78" t="e">
        <f>VLOOKUP(B894,MSS_Species_List2021_updating!$B$2:$B$556,1,FALSE)</f>
        <v>#N/A</v>
      </c>
    </row>
    <row r="895" spans="1:5" x14ac:dyDescent="0.25">
      <c r="A895" s="77" t="s">
        <v>3425</v>
      </c>
      <c r="B895" s="77" t="s">
        <v>2466</v>
      </c>
      <c r="C895" s="77">
        <v>2.37</v>
      </c>
      <c r="D895" s="77">
        <v>0.35</v>
      </c>
      <c r="E895" s="78" t="e">
        <f>VLOOKUP(B895,MSS_Species_List2021_updating!$B$2:$B$556,1,FALSE)</f>
        <v>#N/A</v>
      </c>
    </row>
    <row r="896" spans="1:5" x14ac:dyDescent="0.25">
      <c r="A896" s="77" t="s">
        <v>1332</v>
      </c>
      <c r="B896" s="77" t="s">
        <v>1331</v>
      </c>
      <c r="C896" s="77">
        <v>3.8</v>
      </c>
      <c r="D896" s="77">
        <v>0.56000000000000005</v>
      </c>
      <c r="E896" s="78" t="str">
        <f>VLOOKUP(B896,MSS_Species_List2021_updating!$B$2:$B$556,1,FALSE)</f>
        <v>Raniceps raninus</v>
      </c>
    </row>
    <row r="897" spans="1:5" x14ac:dyDescent="0.25">
      <c r="A897" s="77" t="s">
        <v>2465</v>
      </c>
      <c r="B897" s="77" t="s">
        <v>2465</v>
      </c>
      <c r="C897" s="77">
        <v>2.5</v>
      </c>
      <c r="D897" s="77">
        <v>0.35</v>
      </c>
      <c r="E897" s="78" t="e">
        <f>VLOOKUP(B897,MSS_Species_List2021_updating!$B$2:$B$556,1,FALSE)</f>
        <v>#N/A</v>
      </c>
    </row>
    <row r="898" spans="1:5" x14ac:dyDescent="0.25">
      <c r="A898" s="77" t="s">
        <v>3426</v>
      </c>
      <c r="B898" s="77" t="s">
        <v>2464</v>
      </c>
      <c r="C898" s="77">
        <v>2.29</v>
      </c>
      <c r="D898" s="77">
        <v>0.35</v>
      </c>
      <c r="E898" s="78" t="e">
        <f>VLOOKUP(B898,MSS_Species_List2021_updating!$B$2:$B$556,1,FALSE)</f>
        <v>#N/A</v>
      </c>
    </row>
    <row r="899" spans="1:5" x14ac:dyDescent="0.25">
      <c r="A899" s="77" t="s">
        <v>2463</v>
      </c>
      <c r="B899" s="77" t="s">
        <v>2463</v>
      </c>
      <c r="C899" s="77">
        <v>1</v>
      </c>
      <c r="D899" s="77">
        <v>0.01</v>
      </c>
      <c r="E899" s="78" t="e">
        <f>VLOOKUP(B899,MSS_Species_List2021_updating!$B$2:$B$556,1,FALSE)</f>
        <v>#N/A</v>
      </c>
    </row>
    <row r="900" spans="1:5" x14ac:dyDescent="0.25">
      <c r="A900" s="77" t="s">
        <v>2462</v>
      </c>
      <c r="B900" s="77" t="s">
        <v>2462</v>
      </c>
      <c r="C900" s="77">
        <v>2.37</v>
      </c>
      <c r="D900" s="77">
        <v>0.35</v>
      </c>
      <c r="E900" s="78" t="e">
        <f>VLOOKUP(B900,MSS_Species_List2021_updating!$B$2:$B$556,1,FALSE)</f>
        <v>#N/A</v>
      </c>
    </row>
    <row r="901" spans="1:5" x14ac:dyDescent="0.25">
      <c r="A901" s="77" t="s">
        <v>3427</v>
      </c>
      <c r="B901" s="77" t="s">
        <v>2461</v>
      </c>
      <c r="C901" s="77">
        <v>3.2</v>
      </c>
      <c r="D901" s="77">
        <v>0.35</v>
      </c>
      <c r="E901" s="78" t="e">
        <f>VLOOKUP(B901,MSS_Species_List2021_updating!$B$2:$B$556,1,FALSE)</f>
        <v>#N/A</v>
      </c>
    </row>
    <row r="902" spans="1:5" x14ac:dyDescent="0.25">
      <c r="A902" s="77" t="s">
        <v>3428</v>
      </c>
      <c r="B902" s="77" t="s">
        <v>2460</v>
      </c>
      <c r="C902" s="77">
        <v>2.5</v>
      </c>
      <c r="D902" s="77">
        <v>0.35</v>
      </c>
      <c r="E902" s="78" t="e">
        <f>VLOOKUP(B902,MSS_Species_List2021_updating!$B$2:$B$556,1,FALSE)</f>
        <v>#N/A</v>
      </c>
    </row>
    <row r="903" spans="1:5" x14ac:dyDescent="0.25">
      <c r="A903" s="77" t="s">
        <v>3429</v>
      </c>
      <c r="B903" s="77" t="s">
        <v>2459</v>
      </c>
      <c r="C903" s="77">
        <v>3.5</v>
      </c>
      <c r="D903" s="77">
        <v>0.35</v>
      </c>
      <c r="E903" s="78" t="e">
        <f>VLOOKUP(B903,MSS_Species_List2021_updating!$B$2:$B$556,1,FALSE)</f>
        <v>#N/A</v>
      </c>
    </row>
    <row r="904" spans="1:5" x14ac:dyDescent="0.25">
      <c r="A904" s="77" t="s">
        <v>3430</v>
      </c>
      <c r="B904" s="77" t="s">
        <v>2458</v>
      </c>
      <c r="C904" s="77">
        <v>4.04</v>
      </c>
      <c r="D904" s="77">
        <v>0.53</v>
      </c>
      <c r="E904" s="78" t="e">
        <f>VLOOKUP(B904,MSS_Species_List2021_updating!$B$2:$B$556,1,FALSE)</f>
        <v>#N/A</v>
      </c>
    </row>
    <row r="905" spans="1:5" x14ac:dyDescent="0.25">
      <c r="A905" s="77" t="s">
        <v>3431</v>
      </c>
      <c r="B905" s="77" t="s">
        <v>2457</v>
      </c>
      <c r="C905" s="77">
        <v>2</v>
      </c>
      <c r="D905" s="77">
        <v>0.35</v>
      </c>
      <c r="E905" s="78" t="e">
        <f>VLOOKUP(B905,MSS_Species_List2021_updating!$B$2:$B$556,1,FALSE)</f>
        <v>#N/A</v>
      </c>
    </row>
    <row r="906" spans="1:5" x14ac:dyDescent="0.25">
      <c r="A906" s="77" t="s">
        <v>3431</v>
      </c>
      <c r="B906" s="77" t="s">
        <v>2456</v>
      </c>
      <c r="C906" s="77">
        <v>2</v>
      </c>
      <c r="D906" s="77">
        <v>0.35</v>
      </c>
      <c r="E906" s="78" t="e">
        <f>VLOOKUP(B906,MSS_Species_List2021_updating!$B$2:$B$556,1,FALSE)</f>
        <v>#N/A</v>
      </c>
    </row>
    <row r="907" spans="1:5" x14ac:dyDescent="0.25">
      <c r="A907" s="77" t="s">
        <v>3431</v>
      </c>
      <c r="B907" s="77" t="s">
        <v>2455</v>
      </c>
      <c r="C907" s="77">
        <v>2</v>
      </c>
      <c r="D907" s="77">
        <v>0.35</v>
      </c>
      <c r="E907" s="78" t="e">
        <f>VLOOKUP(B907,MSS_Species_List2021_updating!$B$2:$B$556,1,FALSE)</f>
        <v>#N/A</v>
      </c>
    </row>
    <row r="908" spans="1:5" x14ac:dyDescent="0.25">
      <c r="A908" s="77" t="s">
        <v>1348</v>
      </c>
      <c r="B908" s="77" t="s">
        <v>1346</v>
      </c>
      <c r="C908" s="77">
        <v>4.2</v>
      </c>
      <c r="D908" s="77">
        <v>0.56999999999999995</v>
      </c>
      <c r="E908" s="78" t="str">
        <f>VLOOKUP(B908,MSS_Species_List2021_updating!$B$2:$B$556,1,FALSE)</f>
        <v>Ruvettus pretiosus</v>
      </c>
    </row>
    <row r="909" spans="1:5" x14ac:dyDescent="0.25">
      <c r="A909" s="77" t="s">
        <v>3432</v>
      </c>
      <c r="B909" s="77" t="s">
        <v>2454</v>
      </c>
      <c r="C909" s="77">
        <v>2.06</v>
      </c>
      <c r="D909" s="77">
        <v>0.35</v>
      </c>
      <c r="E909" s="78" t="e">
        <f>VLOOKUP(B909,MSS_Species_List2021_updating!$B$2:$B$556,1,FALSE)</f>
        <v>#N/A</v>
      </c>
    </row>
    <row r="910" spans="1:5" x14ac:dyDescent="0.25">
      <c r="A910" s="77" t="s">
        <v>3433</v>
      </c>
      <c r="B910" s="77" t="s">
        <v>2453</v>
      </c>
      <c r="C910" s="77">
        <v>1</v>
      </c>
      <c r="D910" s="77">
        <v>0.01</v>
      </c>
      <c r="E910" s="78" t="e">
        <f>VLOOKUP(B910,MSS_Species_List2021_updating!$B$2:$B$556,1,FALSE)</f>
        <v>#N/A</v>
      </c>
    </row>
    <row r="911" spans="1:5" x14ac:dyDescent="0.25">
      <c r="A911" s="77" t="s">
        <v>1355</v>
      </c>
      <c r="B911" s="77" t="s">
        <v>1358</v>
      </c>
      <c r="C911" s="77">
        <v>4.5</v>
      </c>
      <c r="D911" s="77">
        <v>0.3</v>
      </c>
      <c r="E911" s="78" t="str">
        <f>VLOOKUP(B911,MSS_Species_List2021_updating!$B$2:$B$556,1,FALSE)</f>
        <v>Salmo salar</v>
      </c>
    </row>
    <row r="912" spans="1:5" x14ac:dyDescent="0.25">
      <c r="A912" s="77" t="s">
        <v>1355</v>
      </c>
      <c r="B912" s="77" t="s">
        <v>1789</v>
      </c>
      <c r="C912" s="77">
        <v>3.4</v>
      </c>
      <c r="D912" s="77">
        <v>0.1</v>
      </c>
      <c r="E912" s="78" t="e">
        <f>VLOOKUP(B912,MSS_Species_List2021_updating!$B$2:$B$556,1,FALSE)</f>
        <v>#N/A</v>
      </c>
    </row>
    <row r="913" spans="1:5" x14ac:dyDescent="0.25">
      <c r="A913" s="77" t="s">
        <v>2452</v>
      </c>
      <c r="B913" s="77" t="s">
        <v>2452</v>
      </c>
      <c r="C913" s="77">
        <v>2.4</v>
      </c>
      <c r="D913" s="77">
        <v>0.35</v>
      </c>
      <c r="E913" s="78" t="e">
        <f>VLOOKUP(B913,MSS_Species_List2021_updating!$B$2:$B$556,1,FALSE)</f>
        <v>#N/A</v>
      </c>
    </row>
    <row r="914" spans="1:5" x14ac:dyDescent="0.25">
      <c r="A914" s="77" t="s">
        <v>1364</v>
      </c>
      <c r="B914" s="77" t="s">
        <v>1362</v>
      </c>
      <c r="C914" s="77">
        <v>4</v>
      </c>
      <c r="D914" s="77">
        <v>0.78</v>
      </c>
      <c r="E914" s="78" t="str">
        <f>VLOOKUP(B914,MSS_Species_List2021_updating!$B$2:$B$556,1,FALSE)</f>
        <v>Sander lucioperca</v>
      </c>
    </row>
    <row r="915" spans="1:5" x14ac:dyDescent="0.25">
      <c r="A915" s="77" t="s">
        <v>1368</v>
      </c>
      <c r="B915" s="77" t="s">
        <v>1366</v>
      </c>
      <c r="C915" s="77">
        <v>4.5</v>
      </c>
      <c r="D915" s="77">
        <v>0.7</v>
      </c>
      <c r="E915" s="78" t="str">
        <f>VLOOKUP(B915,MSS_Species_List2021_updating!$B$2:$B$556,1,FALSE)</f>
        <v>Sarda sarda</v>
      </c>
    </row>
    <row r="916" spans="1:5" x14ac:dyDescent="0.25">
      <c r="A916" s="77" t="s">
        <v>1368</v>
      </c>
      <c r="B916" s="77" t="s">
        <v>2451</v>
      </c>
      <c r="C916" s="77">
        <v>4.5</v>
      </c>
      <c r="D916" s="77">
        <v>0.7</v>
      </c>
      <c r="E916" s="78" t="e">
        <f>VLOOKUP(B916,MSS_Species_List2021_updating!$B$2:$B$556,1,FALSE)</f>
        <v>#N/A</v>
      </c>
    </row>
    <row r="917" spans="1:5" x14ac:dyDescent="0.25">
      <c r="A917" s="77" t="s">
        <v>1371</v>
      </c>
      <c r="B917" s="77" t="s">
        <v>1370</v>
      </c>
      <c r="C917" s="77">
        <v>3.8</v>
      </c>
      <c r="D917" s="77">
        <v>0.06</v>
      </c>
      <c r="E917" s="78" t="str">
        <f>VLOOKUP(B917,MSS_Species_List2021_updating!$B$2:$B$556,1,FALSE)</f>
        <v>Sardina pilchardus</v>
      </c>
    </row>
    <row r="918" spans="1:5" x14ac:dyDescent="0.25">
      <c r="A918" s="77" t="s">
        <v>1375</v>
      </c>
      <c r="B918" s="77" t="s">
        <v>2450</v>
      </c>
      <c r="C918" s="77">
        <v>3.4</v>
      </c>
      <c r="D918" s="77">
        <v>0.5</v>
      </c>
      <c r="E918" s="78" t="e">
        <f>VLOOKUP(B918,MSS_Species_List2021_updating!$B$2:$B$556,1,FALSE)</f>
        <v>#N/A</v>
      </c>
    </row>
    <row r="919" spans="1:5" x14ac:dyDescent="0.25">
      <c r="A919" s="77" t="s">
        <v>1378</v>
      </c>
      <c r="B919" s="77" t="s">
        <v>1377</v>
      </c>
      <c r="C919" s="77">
        <v>2</v>
      </c>
      <c r="D919" s="77">
        <v>0.01</v>
      </c>
      <c r="E919" s="78" t="str">
        <f>VLOOKUP(B919,MSS_Species_List2021_updating!$B$2:$B$556,1,FALSE)</f>
        <v>Sarpa salpa</v>
      </c>
    </row>
    <row r="920" spans="1:5" x14ac:dyDescent="0.25">
      <c r="A920" s="77" t="s">
        <v>3434</v>
      </c>
      <c r="B920" s="77" t="s">
        <v>2449</v>
      </c>
      <c r="C920" s="77">
        <v>3.71</v>
      </c>
      <c r="D920" s="77">
        <v>0.35</v>
      </c>
      <c r="E920" s="78" t="e">
        <f>VLOOKUP(B920,MSS_Species_List2021_updating!$B$2:$B$556,1,FALSE)</f>
        <v>#N/A</v>
      </c>
    </row>
    <row r="921" spans="1:5" x14ac:dyDescent="0.25">
      <c r="A921" s="77" t="s">
        <v>3435</v>
      </c>
      <c r="B921" s="77" t="s">
        <v>2448</v>
      </c>
      <c r="C921" s="77">
        <v>2.5</v>
      </c>
      <c r="D921" s="77">
        <v>0.35</v>
      </c>
      <c r="E921" s="78" t="e">
        <f>VLOOKUP(B921,MSS_Species_List2021_updating!$B$2:$B$556,1,FALSE)</f>
        <v>#N/A</v>
      </c>
    </row>
    <row r="922" spans="1:5" x14ac:dyDescent="0.25">
      <c r="A922" s="77" t="s">
        <v>3436</v>
      </c>
      <c r="B922" s="77" t="s">
        <v>2447</v>
      </c>
      <c r="C922" s="77">
        <v>2.4</v>
      </c>
      <c r="D922" s="77">
        <v>0.35</v>
      </c>
      <c r="E922" s="78" t="e">
        <f>VLOOKUP(B922,MSS_Species_List2021_updating!$B$2:$B$556,1,FALSE)</f>
        <v>#N/A</v>
      </c>
    </row>
    <row r="923" spans="1:5" x14ac:dyDescent="0.25">
      <c r="A923" s="77" t="s">
        <v>2446</v>
      </c>
      <c r="B923" s="77" t="s">
        <v>2446</v>
      </c>
      <c r="C923" s="77">
        <v>2.6</v>
      </c>
      <c r="D923" s="77">
        <v>0.35</v>
      </c>
      <c r="E923" s="78" t="e">
        <f>VLOOKUP(B923,MSS_Species_List2021_updating!$B$2:$B$556,1,FALSE)</f>
        <v>#N/A</v>
      </c>
    </row>
    <row r="924" spans="1:5" x14ac:dyDescent="0.25">
      <c r="A924" s="77" t="s">
        <v>1382</v>
      </c>
      <c r="B924" s="77" t="s">
        <v>1384</v>
      </c>
      <c r="C924" s="77">
        <v>3.5</v>
      </c>
      <c r="D924" s="77">
        <v>0.47</v>
      </c>
      <c r="E924" s="78" t="str">
        <f>VLOOKUP(B924,MSS_Species_List2021_updating!$B$2:$B$556,1,FALSE)</f>
        <v>Schedophilus ovalis</v>
      </c>
    </row>
    <row r="925" spans="1:5" x14ac:dyDescent="0.25">
      <c r="A925" s="77" t="s">
        <v>3437</v>
      </c>
      <c r="B925" s="77" t="s">
        <v>2201</v>
      </c>
      <c r="C925" s="77">
        <v>3.8</v>
      </c>
      <c r="D925" s="77">
        <v>0.5</v>
      </c>
      <c r="E925" s="78" t="e">
        <f>VLOOKUP(B925,MSS_Species_List2021_updating!$B$2:$B$556,1,FALSE)</f>
        <v>#N/A</v>
      </c>
    </row>
    <row r="926" spans="1:5" x14ac:dyDescent="0.25">
      <c r="A926" s="77" t="s">
        <v>158</v>
      </c>
      <c r="B926" s="77" t="s">
        <v>158</v>
      </c>
      <c r="C926" s="77">
        <v>3.72</v>
      </c>
      <c r="D926" s="77">
        <v>0.75</v>
      </c>
      <c r="E926" s="78" t="e">
        <f>VLOOKUP(B926,MSS_Species_List2021_updating!$B$2:$B$556,1,FALSE)</f>
        <v>#N/A</v>
      </c>
    </row>
    <row r="927" spans="1:5" x14ac:dyDescent="0.25">
      <c r="A927" s="77" t="s">
        <v>1388</v>
      </c>
      <c r="B927" s="77" t="s">
        <v>1387</v>
      </c>
      <c r="C927" s="77">
        <v>3.9</v>
      </c>
      <c r="D927" s="77">
        <v>0.63</v>
      </c>
      <c r="E927" s="78" t="str">
        <f>VLOOKUP(B927,MSS_Species_List2021_updating!$B$2:$B$556,1,FALSE)</f>
        <v>Scomber colias</v>
      </c>
    </row>
    <row r="928" spans="1:5" x14ac:dyDescent="0.25">
      <c r="A928" s="77" t="s">
        <v>1388</v>
      </c>
      <c r="B928" s="77" t="s">
        <v>2445</v>
      </c>
      <c r="C928" s="77">
        <v>3.7</v>
      </c>
      <c r="D928" s="77">
        <v>0.04</v>
      </c>
      <c r="E928" s="78" t="e">
        <f>VLOOKUP(B928,MSS_Species_List2021_updating!$B$2:$B$556,1,FALSE)</f>
        <v>#N/A</v>
      </c>
    </row>
    <row r="929" spans="1:5" x14ac:dyDescent="0.25">
      <c r="A929" s="77" t="s">
        <v>1388</v>
      </c>
      <c r="B929" s="77" t="s">
        <v>1390</v>
      </c>
      <c r="C929" s="77">
        <v>3.86</v>
      </c>
      <c r="D929" s="77">
        <v>0.32</v>
      </c>
      <c r="E929" s="78" t="str">
        <f>VLOOKUP(B929,MSS_Species_List2021_updating!$B$2:$B$556,1,FALSE)</f>
        <v>Scomber scombrus</v>
      </c>
    </row>
    <row r="930" spans="1:5" x14ac:dyDescent="0.25">
      <c r="A930" s="77" t="s">
        <v>1388</v>
      </c>
      <c r="B930" s="77" t="s">
        <v>2444</v>
      </c>
      <c r="C930" s="77">
        <v>3.82</v>
      </c>
      <c r="D930" s="77">
        <v>0.63</v>
      </c>
      <c r="E930" s="78" t="e">
        <f>VLOOKUP(B930,MSS_Species_List2021_updating!$B$2:$B$556,1,FALSE)</f>
        <v>#N/A</v>
      </c>
    </row>
    <row r="931" spans="1:5" x14ac:dyDescent="0.25">
      <c r="A931" s="77" t="s">
        <v>1393</v>
      </c>
      <c r="B931" s="77" t="s">
        <v>1393</v>
      </c>
      <c r="C931" s="77">
        <v>3.8</v>
      </c>
      <c r="D931" s="77">
        <v>0.45</v>
      </c>
      <c r="E931" s="78" t="e">
        <f>VLOOKUP(B931,MSS_Species_List2021_updating!$B$2:$B$556,1,FALSE)</f>
        <v>#N/A</v>
      </c>
    </row>
    <row r="932" spans="1:5" x14ac:dyDescent="0.25">
      <c r="A932" s="77" t="s">
        <v>1394</v>
      </c>
      <c r="B932" s="77" t="s">
        <v>1778</v>
      </c>
      <c r="C932" s="77">
        <v>3.6</v>
      </c>
      <c r="D932" s="77">
        <v>0.3</v>
      </c>
      <c r="E932" s="78" t="e">
        <f>VLOOKUP(B932,MSS_Species_List2021_updating!$B$2:$B$556,1,FALSE)</f>
        <v>#N/A</v>
      </c>
    </row>
    <row r="933" spans="1:5" x14ac:dyDescent="0.25">
      <c r="A933" s="77" t="s">
        <v>1394</v>
      </c>
      <c r="B933" s="77" t="s">
        <v>1392</v>
      </c>
      <c r="C933" s="77">
        <v>3.9</v>
      </c>
      <c r="D933" s="77">
        <v>0</v>
      </c>
      <c r="E933" s="78" t="str">
        <f>VLOOKUP(B933,MSS_Species_List2021_updating!$B$2:$B$556,1,FALSE)</f>
        <v>Scomberesox saurus saurus</v>
      </c>
    </row>
    <row r="934" spans="1:5" x14ac:dyDescent="0.25">
      <c r="A934" s="77" t="s">
        <v>3438</v>
      </c>
      <c r="B934" s="77" t="s">
        <v>2443</v>
      </c>
      <c r="C934" s="77">
        <v>4.5</v>
      </c>
      <c r="D934" s="77">
        <v>0.5</v>
      </c>
      <c r="E934" s="78" t="e">
        <f>VLOOKUP(B934,MSS_Species_List2021_updating!$B$2:$B$556,1,FALSE)</f>
        <v>#N/A</v>
      </c>
    </row>
    <row r="935" spans="1:5" x14ac:dyDescent="0.25">
      <c r="A935" s="77" t="s">
        <v>3438</v>
      </c>
      <c r="B935" s="77" t="s">
        <v>2442</v>
      </c>
      <c r="C935" s="77">
        <v>4.5</v>
      </c>
      <c r="D935" s="77">
        <v>0.5</v>
      </c>
      <c r="E935" s="78" t="e">
        <f>VLOOKUP(B935,MSS_Species_List2021_updating!$B$2:$B$556,1,FALSE)</f>
        <v>#N/A</v>
      </c>
    </row>
    <row r="936" spans="1:5" x14ac:dyDescent="0.25">
      <c r="A936" s="77" t="s">
        <v>189</v>
      </c>
      <c r="B936" s="77" t="s">
        <v>189</v>
      </c>
      <c r="C936" s="77">
        <v>4.34</v>
      </c>
      <c r="D936" s="77">
        <v>0.8</v>
      </c>
      <c r="E936" s="78" t="e">
        <f>VLOOKUP(B936,MSS_Species_List2021_updating!$B$2:$B$556,1,FALSE)</f>
        <v>#N/A</v>
      </c>
    </row>
    <row r="937" spans="1:5" x14ac:dyDescent="0.25">
      <c r="A937" s="77" t="s">
        <v>2441</v>
      </c>
      <c r="B937" s="77" t="s">
        <v>2441</v>
      </c>
      <c r="C937" s="77">
        <v>4.34</v>
      </c>
      <c r="D937" s="77">
        <v>0.8</v>
      </c>
      <c r="E937" s="78" t="e">
        <f>VLOOKUP(B937,MSS_Species_List2021_updating!$B$2:$B$556,1,FALSE)</f>
        <v>#N/A</v>
      </c>
    </row>
    <row r="938" spans="1:5" x14ac:dyDescent="0.25">
      <c r="A938" s="77" t="s">
        <v>846</v>
      </c>
      <c r="B938" s="77" t="s">
        <v>846</v>
      </c>
      <c r="C938" s="77">
        <v>4.2</v>
      </c>
      <c r="D938" s="77">
        <v>0.4</v>
      </c>
      <c r="E938" s="78" t="e">
        <f>VLOOKUP(B938,MSS_Species_List2021_updating!$B$2:$B$556,1,FALSE)</f>
        <v>#N/A</v>
      </c>
    </row>
    <row r="939" spans="1:5" x14ac:dyDescent="0.25">
      <c r="A939" s="77" t="s">
        <v>1397</v>
      </c>
      <c r="B939" s="77" t="s">
        <v>1396</v>
      </c>
      <c r="C939" s="77">
        <v>4</v>
      </c>
      <c r="D939" s="77">
        <v>0.63</v>
      </c>
      <c r="E939" s="78" t="str">
        <f>VLOOKUP(B939,MSS_Species_List2021_updating!$B$2:$B$556,1,FALSE)</f>
        <v>Scophthalmus maximus</v>
      </c>
    </row>
    <row r="940" spans="1:5" x14ac:dyDescent="0.25">
      <c r="A940" s="77" t="s">
        <v>1397</v>
      </c>
      <c r="B940" s="77" t="s">
        <v>1399</v>
      </c>
      <c r="C940" s="77">
        <v>4.4000000000000004</v>
      </c>
      <c r="D940" s="77">
        <v>0.1</v>
      </c>
      <c r="E940" s="78" t="str">
        <f>VLOOKUP(B940,MSS_Species_List2021_updating!$B$2:$B$556,1,FALSE)</f>
        <v>Scophthalmus rhombus</v>
      </c>
    </row>
    <row r="941" spans="1:5" x14ac:dyDescent="0.25">
      <c r="A941" s="77" t="s">
        <v>1397</v>
      </c>
      <c r="B941" s="77" t="s">
        <v>2440</v>
      </c>
      <c r="C941" s="77">
        <v>4.2</v>
      </c>
      <c r="D941" s="77">
        <v>0.4</v>
      </c>
      <c r="E941" s="78" t="e">
        <f>VLOOKUP(B941,MSS_Species_List2021_updating!$B$2:$B$556,1,FALSE)</f>
        <v>#N/A</v>
      </c>
    </row>
    <row r="942" spans="1:5" x14ac:dyDescent="0.25">
      <c r="A942" s="77" t="s">
        <v>1401</v>
      </c>
      <c r="B942" s="77" t="s">
        <v>1406</v>
      </c>
      <c r="C942" s="77">
        <v>3.5</v>
      </c>
      <c r="D942" s="77">
        <v>0.5</v>
      </c>
      <c r="E942" s="78" t="str">
        <f>VLOOKUP(B942,MSS_Species_List2021_updating!$B$2:$B$556,1,FALSE)</f>
        <v>Scorpaena loppei</v>
      </c>
    </row>
    <row r="943" spans="1:5" x14ac:dyDescent="0.25">
      <c r="A943" s="77" t="s">
        <v>1401</v>
      </c>
      <c r="B943" s="77" t="s">
        <v>1408</v>
      </c>
      <c r="C943" s="77">
        <v>3.5</v>
      </c>
      <c r="D943" s="77">
        <v>0.5</v>
      </c>
      <c r="E943" s="78" t="str">
        <f>VLOOKUP(B943,MSS_Species_List2021_updating!$B$2:$B$556,1,FALSE)</f>
        <v>Scorpaena notata</v>
      </c>
    </row>
    <row r="944" spans="1:5" x14ac:dyDescent="0.25">
      <c r="A944" s="77" t="s">
        <v>1401</v>
      </c>
      <c r="B944" s="77" t="s">
        <v>1410</v>
      </c>
      <c r="C944" s="77">
        <v>3.9</v>
      </c>
      <c r="D944" s="77">
        <v>0.7</v>
      </c>
      <c r="E944" s="78" t="str">
        <f>VLOOKUP(B944,MSS_Species_List2021_updating!$B$2:$B$556,1,FALSE)</f>
        <v>Scorpaena porcus</v>
      </c>
    </row>
    <row r="945" spans="1:5" x14ac:dyDescent="0.25">
      <c r="A945" s="77" t="s">
        <v>1401</v>
      </c>
      <c r="B945" s="77" t="s">
        <v>1412</v>
      </c>
      <c r="C945" s="77">
        <v>4.3</v>
      </c>
      <c r="D945" s="77">
        <v>0.05</v>
      </c>
      <c r="E945" s="78" t="str">
        <f>VLOOKUP(B945,MSS_Species_List2021_updating!$B$2:$B$556,1,FALSE)</f>
        <v>Scorpaena scrofa</v>
      </c>
    </row>
    <row r="946" spans="1:5" x14ac:dyDescent="0.25">
      <c r="A946" s="77" t="s">
        <v>1401</v>
      </c>
      <c r="B946" s="77" t="s">
        <v>2439</v>
      </c>
      <c r="C946" s="77">
        <v>3.82</v>
      </c>
      <c r="D946" s="77">
        <v>0.7</v>
      </c>
      <c r="E946" s="78" t="e">
        <f>VLOOKUP(B946,MSS_Species_List2021_updating!$B$2:$B$556,1,FALSE)</f>
        <v>#N/A</v>
      </c>
    </row>
    <row r="947" spans="1:5" x14ac:dyDescent="0.25">
      <c r="A947" s="77" t="s">
        <v>1283</v>
      </c>
      <c r="B947" s="77" t="s">
        <v>1283</v>
      </c>
      <c r="C947" s="77">
        <v>3.82</v>
      </c>
      <c r="D947" s="77">
        <v>0.7</v>
      </c>
      <c r="E947" s="78" t="str">
        <f>VLOOKUP(B947,MSS_Species_List2021_updating!$B$2:$B$556,1,FALSE)</f>
        <v>Scorpaenidae</v>
      </c>
    </row>
    <row r="948" spans="1:5" x14ac:dyDescent="0.25">
      <c r="A948" s="77" t="s">
        <v>52</v>
      </c>
      <c r="B948" s="77" t="s">
        <v>52</v>
      </c>
      <c r="C948" s="77">
        <v>3.82</v>
      </c>
      <c r="D948" s="77">
        <v>0.7</v>
      </c>
      <c r="E948" s="78" t="e">
        <f>VLOOKUP(B948,MSS_Species_List2021_updating!$B$2:$B$556,1,FALSE)</f>
        <v>#N/A</v>
      </c>
    </row>
    <row r="949" spans="1:5" x14ac:dyDescent="0.25">
      <c r="A949" s="77" t="s">
        <v>1417</v>
      </c>
      <c r="B949" s="77" t="s">
        <v>1417</v>
      </c>
      <c r="C949" s="77">
        <v>3.93</v>
      </c>
      <c r="D949" s="77">
        <v>0.5</v>
      </c>
      <c r="E949" s="78" t="e">
        <f>VLOOKUP(B949,MSS_Species_List2021_updating!$B$2:$B$556,1,FALSE)</f>
        <v>#N/A</v>
      </c>
    </row>
    <row r="950" spans="1:5" x14ac:dyDescent="0.25">
      <c r="A950" s="77" t="s">
        <v>1415</v>
      </c>
      <c r="B950" s="77" t="s">
        <v>1418</v>
      </c>
      <c r="C950" s="77">
        <v>4.08</v>
      </c>
      <c r="D950" s="77">
        <v>0.02</v>
      </c>
      <c r="E950" s="78" t="str">
        <f>VLOOKUP(B950,MSS_Species_List2021_updating!$B$2:$B$556,1,FALSE)</f>
        <v>Scyliorhinus canicula</v>
      </c>
    </row>
    <row r="951" spans="1:5" x14ac:dyDescent="0.25">
      <c r="A951" s="77" t="s">
        <v>1415</v>
      </c>
      <c r="B951" s="77" t="s">
        <v>2438</v>
      </c>
      <c r="C951" s="77">
        <v>4.04</v>
      </c>
      <c r="D951" s="77">
        <v>0.5</v>
      </c>
      <c r="E951" s="78" t="e">
        <f>VLOOKUP(B951,MSS_Species_List2021_updating!$B$2:$B$556,1,FALSE)</f>
        <v>#N/A</v>
      </c>
    </row>
    <row r="952" spans="1:5" x14ac:dyDescent="0.25">
      <c r="A952" s="77" t="s">
        <v>1415</v>
      </c>
      <c r="B952" s="77" t="s">
        <v>1420</v>
      </c>
      <c r="C952" s="77">
        <v>4</v>
      </c>
      <c r="D952" s="77">
        <v>0.5</v>
      </c>
      <c r="E952" s="78" t="str">
        <f>VLOOKUP(B952,MSS_Species_List2021_updating!$B$2:$B$556,1,FALSE)</f>
        <v>Scyliorhinus stellaris</v>
      </c>
    </row>
    <row r="953" spans="1:5" x14ac:dyDescent="0.25">
      <c r="A953" s="77" t="s">
        <v>2437</v>
      </c>
      <c r="B953" s="77" t="s">
        <v>2437</v>
      </c>
      <c r="C953" s="77">
        <v>2.98</v>
      </c>
      <c r="D953" s="77">
        <v>0.35</v>
      </c>
      <c r="E953" s="78" t="e">
        <f>VLOOKUP(B953,MSS_Species_List2021_updating!$B$2:$B$556,1,FALSE)</f>
        <v>#N/A</v>
      </c>
    </row>
    <row r="954" spans="1:5" x14ac:dyDescent="0.25">
      <c r="A954" s="77" t="s">
        <v>3439</v>
      </c>
      <c r="B954" s="77" t="s">
        <v>2436</v>
      </c>
      <c r="C954" s="77">
        <v>2.98</v>
      </c>
      <c r="D954" s="77">
        <v>0.35</v>
      </c>
      <c r="E954" s="78" t="e">
        <f>VLOOKUP(B954,MSS_Species_List2021_updating!$B$2:$B$556,1,FALSE)</f>
        <v>#N/A</v>
      </c>
    </row>
    <row r="955" spans="1:5" x14ac:dyDescent="0.25">
      <c r="A955" s="77" t="s">
        <v>3439</v>
      </c>
      <c r="B955" s="77" t="s">
        <v>2435</v>
      </c>
      <c r="C955" s="77">
        <v>2.98</v>
      </c>
      <c r="D955" s="77">
        <v>0.35</v>
      </c>
      <c r="E955" s="78" t="e">
        <f>VLOOKUP(B955,MSS_Species_List2021_updating!$B$2:$B$556,1,FALSE)</f>
        <v>#N/A</v>
      </c>
    </row>
    <row r="956" spans="1:5" x14ac:dyDescent="0.25">
      <c r="A956" s="77" t="s">
        <v>1423</v>
      </c>
      <c r="B956" s="77" t="s">
        <v>1422</v>
      </c>
      <c r="C956" s="77">
        <v>3.9</v>
      </c>
      <c r="D956" s="77">
        <v>0.6</v>
      </c>
      <c r="E956" s="78" t="str">
        <f>VLOOKUP(B956,MSS_Species_List2021_updating!$B$2:$B$556,1,FALSE)</f>
        <v>Scymnodon ringens</v>
      </c>
    </row>
    <row r="957" spans="1:5" x14ac:dyDescent="0.25">
      <c r="A957" s="77" t="s">
        <v>1429</v>
      </c>
      <c r="B957" s="77" t="s">
        <v>2202</v>
      </c>
      <c r="C957" s="77">
        <v>4</v>
      </c>
      <c r="D957" s="77">
        <v>0.67</v>
      </c>
      <c r="E957" s="78" t="e">
        <f>VLOOKUP(B957,MSS_Species_List2021_updating!$B$2:$B$556,1,FALSE)</f>
        <v>#N/A</v>
      </c>
    </row>
    <row r="958" spans="1:5" x14ac:dyDescent="0.25">
      <c r="A958" s="77" t="s">
        <v>1429</v>
      </c>
      <c r="B958" s="77" t="s">
        <v>1430</v>
      </c>
      <c r="C958" s="77">
        <v>4.0999999999999996</v>
      </c>
      <c r="D958" s="77">
        <v>0.66</v>
      </c>
      <c r="E958" s="78" t="str">
        <f>VLOOKUP(B958,MSS_Species_List2021_updating!$B$2:$B$556,1,FALSE)</f>
        <v>Sebastes mentella</v>
      </c>
    </row>
    <row r="959" spans="1:5" x14ac:dyDescent="0.25">
      <c r="A959" s="77" t="s">
        <v>1429</v>
      </c>
      <c r="B959" s="77" t="s">
        <v>2434</v>
      </c>
      <c r="C959" s="77">
        <v>4</v>
      </c>
      <c r="D959" s="77">
        <v>0.68</v>
      </c>
      <c r="E959" s="78" t="e">
        <f>VLOOKUP(B959,MSS_Species_List2021_updating!$B$2:$B$556,1,FALSE)</f>
        <v>#N/A</v>
      </c>
    </row>
    <row r="960" spans="1:5" x14ac:dyDescent="0.25">
      <c r="A960" s="77" t="s">
        <v>2433</v>
      </c>
      <c r="B960" s="77" t="s">
        <v>2433</v>
      </c>
      <c r="C960" s="77">
        <v>4.04</v>
      </c>
      <c r="D960" s="77">
        <v>0.34</v>
      </c>
      <c r="E960" s="78" t="e">
        <f>VLOOKUP(B960,MSS_Species_List2021_updating!$B$2:$B$556,1,FALSE)</f>
        <v>#N/A</v>
      </c>
    </row>
    <row r="961" spans="1:5" x14ac:dyDescent="0.25">
      <c r="A961" s="77" t="s">
        <v>3440</v>
      </c>
      <c r="B961" s="77" t="s">
        <v>2432</v>
      </c>
      <c r="C961" s="77">
        <v>2.37</v>
      </c>
      <c r="D961" s="77">
        <v>0.35</v>
      </c>
      <c r="E961" s="78" t="e">
        <f>VLOOKUP(B961,MSS_Species_List2021_updating!$B$2:$B$556,1,FALSE)</f>
        <v>#N/A</v>
      </c>
    </row>
    <row r="962" spans="1:5" x14ac:dyDescent="0.25">
      <c r="A962" s="77" t="s">
        <v>3441</v>
      </c>
      <c r="B962" s="77" t="s">
        <v>2431</v>
      </c>
      <c r="C962" s="77">
        <v>3.7</v>
      </c>
      <c r="D962" s="77">
        <v>0.35</v>
      </c>
      <c r="E962" s="78" t="e">
        <f>VLOOKUP(B962,MSS_Species_List2021_updating!$B$2:$B$556,1,FALSE)</f>
        <v>#N/A</v>
      </c>
    </row>
    <row r="963" spans="1:5" x14ac:dyDescent="0.25">
      <c r="A963" s="77" t="s">
        <v>3441</v>
      </c>
      <c r="B963" s="77" t="s">
        <v>2430</v>
      </c>
      <c r="C963" s="77">
        <v>3.6</v>
      </c>
      <c r="D963" s="77">
        <v>0.05</v>
      </c>
      <c r="E963" s="78" t="e">
        <f>VLOOKUP(B963,MSS_Species_List2021_updating!$B$2:$B$556,1,FALSE)</f>
        <v>#N/A</v>
      </c>
    </row>
    <row r="964" spans="1:5" x14ac:dyDescent="0.25">
      <c r="A964" s="77" t="s">
        <v>3441</v>
      </c>
      <c r="B964" s="77" t="s">
        <v>2429</v>
      </c>
      <c r="C964" s="77">
        <v>3.35</v>
      </c>
      <c r="D964" s="77">
        <v>0.03</v>
      </c>
      <c r="E964" s="78" t="e">
        <f>VLOOKUP(B964,MSS_Species_List2021_updating!$B$2:$B$556,1,FALSE)</f>
        <v>#N/A</v>
      </c>
    </row>
    <row r="965" spans="1:5" x14ac:dyDescent="0.25">
      <c r="A965" s="77" t="s">
        <v>3441</v>
      </c>
      <c r="B965" s="77" t="s">
        <v>2428</v>
      </c>
      <c r="C965" s="77">
        <v>3.7</v>
      </c>
      <c r="D965" s="77">
        <v>0.35</v>
      </c>
      <c r="E965" s="78" t="e">
        <f>VLOOKUP(B965,MSS_Species_List2021_updating!$B$2:$B$556,1,FALSE)</f>
        <v>#N/A</v>
      </c>
    </row>
    <row r="966" spans="1:5" x14ac:dyDescent="0.25">
      <c r="A966" s="77" t="s">
        <v>3442</v>
      </c>
      <c r="B966" s="77" t="s">
        <v>2427</v>
      </c>
      <c r="C966" s="77">
        <v>3.5</v>
      </c>
      <c r="D966" s="77">
        <v>0.35</v>
      </c>
      <c r="E966" s="78" t="e">
        <f>VLOOKUP(B966,MSS_Species_List2021_updating!$B$2:$B$556,1,FALSE)</f>
        <v>#N/A</v>
      </c>
    </row>
    <row r="967" spans="1:5" x14ac:dyDescent="0.25">
      <c r="A967" s="77" t="s">
        <v>2426</v>
      </c>
      <c r="B967" s="77" t="s">
        <v>2426</v>
      </c>
      <c r="C967" s="77">
        <v>3.5</v>
      </c>
      <c r="D967" s="77">
        <v>0.35</v>
      </c>
      <c r="E967" s="78" t="e">
        <f>VLOOKUP(B967,MSS_Species_List2021_updating!$B$2:$B$556,1,FALSE)</f>
        <v>#N/A</v>
      </c>
    </row>
    <row r="968" spans="1:5" x14ac:dyDescent="0.25">
      <c r="A968" s="77" t="s">
        <v>3443</v>
      </c>
      <c r="B968" s="77" t="s">
        <v>2425</v>
      </c>
      <c r="C968" s="77">
        <v>3.5</v>
      </c>
      <c r="D968" s="77">
        <v>0.35</v>
      </c>
      <c r="E968" s="78" t="e">
        <f>VLOOKUP(B968,MSS_Species_List2021_updating!$B$2:$B$556,1,FALSE)</f>
        <v>#N/A</v>
      </c>
    </row>
    <row r="969" spans="1:5" x14ac:dyDescent="0.25">
      <c r="A969" s="77" t="s">
        <v>3443</v>
      </c>
      <c r="B969" s="77" t="s">
        <v>2424</v>
      </c>
      <c r="C969" s="77">
        <v>3.5</v>
      </c>
      <c r="D969" s="77">
        <v>0.35</v>
      </c>
      <c r="E969" s="78" t="e">
        <f>VLOOKUP(B969,MSS_Species_List2021_updating!$B$2:$B$556,1,FALSE)</f>
        <v>#N/A</v>
      </c>
    </row>
    <row r="970" spans="1:5" x14ac:dyDescent="0.25">
      <c r="A970" s="77" t="s">
        <v>2423</v>
      </c>
      <c r="B970" s="77" t="s">
        <v>2423</v>
      </c>
      <c r="C970" s="77">
        <v>3.5</v>
      </c>
      <c r="D970" s="77">
        <v>0.35</v>
      </c>
      <c r="E970" s="78" t="e">
        <f>VLOOKUP(B970,MSS_Species_List2021_updating!$B$2:$B$556,1,FALSE)</f>
        <v>#N/A</v>
      </c>
    </row>
    <row r="971" spans="1:5" x14ac:dyDescent="0.25">
      <c r="A971" s="77" t="s">
        <v>3444</v>
      </c>
      <c r="B971" s="77" t="s">
        <v>2422</v>
      </c>
      <c r="C971" s="77">
        <v>2.6</v>
      </c>
      <c r="D971" s="77">
        <v>0.35</v>
      </c>
      <c r="E971" s="78" t="e">
        <f>VLOOKUP(B971,MSS_Species_List2021_updating!$B$2:$B$556,1,FALSE)</f>
        <v>#N/A</v>
      </c>
    </row>
    <row r="972" spans="1:5" x14ac:dyDescent="0.25">
      <c r="A972" s="77" t="s">
        <v>3445</v>
      </c>
      <c r="B972" s="77" t="s">
        <v>2421</v>
      </c>
      <c r="C972" s="77">
        <v>2.6</v>
      </c>
      <c r="D972" s="77">
        <v>0.35</v>
      </c>
      <c r="E972" s="78" t="e">
        <f>VLOOKUP(B972,MSS_Species_List2021_updating!$B$2:$B$556,1,FALSE)</f>
        <v>#N/A</v>
      </c>
    </row>
    <row r="973" spans="1:5" x14ac:dyDescent="0.25">
      <c r="A973" s="77" t="s">
        <v>3446</v>
      </c>
      <c r="B973" s="77" t="s">
        <v>2420</v>
      </c>
      <c r="C973" s="77">
        <v>4.5</v>
      </c>
      <c r="D973" s="77">
        <v>0.8</v>
      </c>
      <c r="E973" s="78" t="e">
        <f>VLOOKUP(B973,MSS_Species_List2021_updating!$B$2:$B$556,1,FALSE)</f>
        <v>#N/A</v>
      </c>
    </row>
    <row r="974" spans="1:5" x14ac:dyDescent="0.25">
      <c r="A974" s="77" t="s">
        <v>3446</v>
      </c>
      <c r="B974" s="77" t="s">
        <v>2419</v>
      </c>
      <c r="C974" s="77">
        <v>4.2</v>
      </c>
      <c r="D974" s="77">
        <v>0.1</v>
      </c>
      <c r="E974" s="78" t="e">
        <f>VLOOKUP(B974,MSS_Species_List2021_updating!$B$2:$B$556,1,FALSE)</f>
        <v>#N/A</v>
      </c>
    </row>
    <row r="975" spans="1:5" x14ac:dyDescent="0.25">
      <c r="A975" s="77" t="s">
        <v>2418</v>
      </c>
      <c r="B975" s="77" t="s">
        <v>2418</v>
      </c>
      <c r="C975" s="77">
        <v>2.06</v>
      </c>
      <c r="D975" s="77">
        <v>0.35</v>
      </c>
      <c r="E975" s="78" t="e">
        <f>VLOOKUP(B975,MSS_Species_List2021_updating!$B$2:$B$556,1,FALSE)</f>
        <v>#N/A</v>
      </c>
    </row>
    <row r="976" spans="1:5" x14ac:dyDescent="0.25">
      <c r="A976" s="77" t="s">
        <v>111</v>
      </c>
      <c r="B976" s="77" t="s">
        <v>111</v>
      </c>
      <c r="C976" s="77">
        <v>3.89</v>
      </c>
      <c r="D976" s="77">
        <v>0.61</v>
      </c>
      <c r="E976" s="78" t="e">
        <f>VLOOKUP(B976,MSS_Species_List2021_updating!$B$2:$B$556,1,FALSE)</f>
        <v>#N/A</v>
      </c>
    </row>
    <row r="977" spans="1:5" x14ac:dyDescent="0.25">
      <c r="A977" s="77" t="s">
        <v>1439</v>
      </c>
      <c r="B977" s="77" t="s">
        <v>2417</v>
      </c>
      <c r="C977" s="77">
        <v>4.3</v>
      </c>
      <c r="D977" s="77">
        <v>0.6</v>
      </c>
      <c r="E977" s="78" t="e">
        <f>VLOOKUP(B977,MSS_Species_List2021_updating!$B$2:$B$556,1,FALSE)</f>
        <v>#N/A</v>
      </c>
    </row>
    <row r="978" spans="1:5" x14ac:dyDescent="0.25">
      <c r="A978" s="77" t="s">
        <v>1439</v>
      </c>
      <c r="B978" s="77" t="s">
        <v>1438</v>
      </c>
      <c r="C978" s="77">
        <v>3.4</v>
      </c>
      <c r="D978" s="77">
        <v>0.5</v>
      </c>
      <c r="E978" s="78" t="str">
        <f>VLOOKUP(B978,MSS_Species_List2021_updating!$B$2:$B$556,1,FALSE)</f>
        <v>Serranus cabrilla</v>
      </c>
    </row>
    <row r="979" spans="1:5" x14ac:dyDescent="0.25">
      <c r="A979" s="77" t="s">
        <v>1439</v>
      </c>
      <c r="B979" s="77" t="s">
        <v>1441</v>
      </c>
      <c r="C979" s="77">
        <v>3.5</v>
      </c>
      <c r="D979" s="77">
        <v>0.6</v>
      </c>
      <c r="E979" s="78" t="str">
        <f>VLOOKUP(B979,MSS_Species_List2021_updating!$B$2:$B$556,1,FALSE)</f>
        <v>Serranus hepatus</v>
      </c>
    </row>
    <row r="980" spans="1:5" x14ac:dyDescent="0.25">
      <c r="A980" s="77" t="s">
        <v>1439</v>
      </c>
      <c r="B980" s="77" t="s">
        <v>1443</v>
      </c>
      <c r="C980" s="77">
        <v>3.8</v>
      </c>
      <c r="D980" s="77">
        <v>0.6</v>
      </c>
      <c r="E980" s="78" t="str">
        <f>VLOOKUP(B980,MSS_Species_List2021_updating!$B$2:$B$556,1,FALSE)</f>
        <v>Serranus scriba</v>
      </c>
    </row>
    <row r="981" spans="1:5" x14ac:dyDescent="0.25">
      <c r="A981" s="77" t="s">
        <v>1439</v>
      </c>
      <c r="B981" s="77" t="s">
        <v>2416</v>
      </c>
      <c r="C981" s="77">
        <v>3.57</v>
      </c>
      <c r="D981" s="77">
        <v>0.6</v>
      </c>
      <c r="E981" s="78" t="e">
        <f>VLOOKUP(B981,MSS_Species_List2021_updating!$B$2:$B$556,1,FALSE)</f>
        <v>#N/A</v>
      </c>
    </row>
    <row r="982" spans="1:5" x14ac:dyDescent="0.25">
      <c r="A982" s="77" t="s">
        <v>2415</v>
      </c>
      <c r="B982" s="77" t="s">
        <v>2415</v>
      </c>
      <c r="C982" s="77">
        <v>2.06</v>
      </c>
      <c r="D982" s="77">
        <v>0.35</v>
      </c>
      <c r="E982" s="78" t="e">
        <f>VLOOKUP(B982,MSS_Species_List2021_updating!$B$2:$B$556,1,FALSE)</f>
        <v>#N/A</v>
      </c>
    </row>
    <row r="983" spans="1:5" x14ac:dyDescent="0.25">
      <c r="A983" s="77" t="s">
        <v>3447</v>
      </c>
      <c r="B983" s="77" t="s">
        <v>2414</v>
      </c>
      <c r="C983" s="77">
        <v>3.5</v>
      </c>
      <c r="D983" s="77">
        <v>0.35</v>
      </c>
      <c r="E983" s="78" t="e">
        <f>VLOOKUP(B983,MSS_Species_List2021_updating!$B$2:$B$556,1,FALSE)</f>
        <v>#N/A</v>
      </c>
    </row>
    <row r="984" spans="1:5" x14ac:dyDescent="0.25">
      <c r="A984" s="77" t="s">
        <v>2413</v>
      </c>
      <c r="B984" s="77" t="s">
        <v>2413</v>
      </c>
      <c r="C984" s="77">
        <v>2.5</v>
      </c>
      <c r="D984" s="77">
        <v>0.35</v>
      </c>
      <c r="E984" s="78" t="e">
        <f>VLOOKUP(B984,MSS_Species_List2021_updating!$B$2:$B$556,1,FALSE)</f>
        <v>#N/A</v>
      </c>
    </row>
    <row r="985" spans="1:5" x14ac:dyDescent="0.25">
      <c r="A985" s="77" t="s">
        <v>2413</v>
      </c>
      <c r="B985" s="77" t="s">
        <v>2412</v>
      </c>
      <c r="C985" s="77">
        <v>2.5</v>
      </c>
      <c r="D985" s="77">
        <v>0.35</v>
      </c>
      <c r="E985" s="78" t="e">
        <f>VLOOKUP(B985,MSS_Species_List2021_updating!$B$2:$B$556,1,FALSE)</f>
        <v>#N/A</v>
      </c>
    </row>
    <row r="986" spans="1:5" x14ac:dyDescent="0.25">
      <c r="A986" s="77" t="s">
        <v>3448</v>
      </c>
      <c r="B986" s="77" t="s">
        <v>2411</v>
      </c>
      <c r="C986" s="77">
        <v>2.5</v>
      </c>
      <c r="D986" s="77">
        <v>0.35</v>
      </c>
      <c r="E986" s="78" t="e">
        <f>VLOOKUP(B986,MSS_Species_List2021_updating!$B$2:$B$556,1,FALSE)</f>
        <v>#N/A</v>
      </c>
    </row>
    <row r="987" spans="1:5" x14ac:dyDescent="0.25">
      <c r="A987" s="77" t="s">
        <v>1459</v>
      </c>
      <c r="B987" s="77" t="s">
        <v>2410</v>
      </c>
      <c r="C987" s="77">
        <v>3.3</v>
      </c>
      <c r="D987" s="77">
        <v>0.1</v>
      </c>
      <c r="E987" s="78" t="e">
        <f>VLOOKUP(B987,MSS_Species_List2021_updating!$B$2:$B$556,1,FALSE)</f>
        <v>#N/A</v>
      </c>
    </row>
    <row r="988" spans="1:5" x14ac:dyDescent="0.25">
      <c r="A988" s="77" t="s">
        <v>1459</v>
      </c>
      <c r="B988" s="77" t="s">
        <v>1458</v>
      </c>
      <c r="C988" s="77">
        <v>3.1</v>
      </c>
      <c r="D988" s="77">
        <v>0.3</v>
      </c>
      <c r="E988" s="78" t="str">
        <f>VLOOKUP(B988,MSS_Species_List2021_updating!$B$2:$B$556,1,FALSE)</f>
        <v>Solea senegalensis</v>
      </c>
    </row>
    <row r="989" spans="1:5" x14ac:dyDescent="0.25">
      <c r="A989" s="77" t="s">
        <v>1459</v>
      </c>
      <c r="B989" s="77" t="s">
        <v>1461</v>
      </c>
      <c r="C989" s="77">
        <v>3.31</v>
      </c>
      <c r="D989" s="77">
        <v>0.06</v>
      </c>
      <c r="E989" s="78" t="str">
        <f>VLOOKUP(B989,MSS_Species_List2021_updating!$B$2:$B$556,1,FALSE)</f>
        <v>Solea solea</v>
      </c>
    </row>
    <row r="990" spans="1:5" x14ac:dyDescent="0.25">
      <c r="A990" s="77" t="s">
        <v>1459</v>
      </c>
      <c r="B990" s="77" t="s">
        <v>2409</v>
      </c>
      <c r="C990" s="77">
        <v>3.2</v>
      </c>
      <c r="D990" s="77">
        <v>0.3</v>
      </c>
      <c r="E990" s="78" t="e">
        <f>VLOOKUP(B990,MSS_Species_List2021_updating!$B$2:$B$556,1,FALSE)</f>
        <v>#N/A</v>
      </c>
    </row>
    <row r="991" spans="1:5" x14ac:dyDescent="0.25">
      <c r="A991" s="77" t="s">
        <v>201</v>
      </c>
      <c r="B991" s="77" t="s">
        <v>201</v>
      </c>
      <c r="C991" s="77">
        <v>3.49</v>
      </c>
      <c r="D991" s="77">
        <v>0.42</v>
      </c>
      <c r="E991" s="78" t="str">
        <f>VLOOKUP(B991,MSS_Species_List2021_updating!$B$2:$B$556,1,FALSE)</f>
        <v>Soleidae</v>
      </c>
    </row>
    <row r="992" spans="1:5" x14ac:dyDescent="0.25">
      <c r="A992" s="77" t="s">
        <v>3449</v>
      </c>
      <c r="B992" s="77" t="s">
        <v>2408</v>
      </c>
      <c r="C992" s="77">
        <v>2.1</v>
      </c>
      <c r="D992" s="77">
        <v>0.35</v>
      </c>
      <c r="E992" s="78" t="e">
        <f>VLOOKUP(B992,MSS_Species_List2021_updating!$B$2:$B$556,1,FALSE)</f>
        <v>#N/A</v>
      </c>
    </row>
    <row r="993" spans="1:5" x14ac:dyDescent="0.25">
      <c r="A993" s="77" t="s">
        <v>3449</v>
      </c>
      <c r="B993" s="77" t="s">
        <v>2407</v>
      </c>
      <c r="C993" s="77">
        <v>2</v>
      </c>
      <c r="D993" s="77">
        <v>0.35</v>
      </c>
      <c r="E993" s="78" t="e">
        <f>VLOOKUP(B993,MSS_Species_List2021_updating!$B$2:$B$556,1,FALSE)</f>
        <v>#N/A</v>
      </c>
    </row>
    <row r="994" spans="1:5" x14ac:dyDescent="0.25">
      <c r="A994" s="77" t="s">
        <v>2406</v>
      </c>
      <c r="B994" s="77" t="s">
        <v>2406</v>
      </c>
      <c r="C994" s="77">
        <v>2</v>
      </c>
      <c r="D994" s="77">
        <v>0.35</v>
      </c>
      <c r="E994" s="78" t="e">
        <f>VLOOKUP(B994,MSS_Species_List2021_updating!$B$2:$B$556,1,FALSE)</f>
        <v>#N/A</v>
      </c>
    </row>
    <row r="995" spans="1:5" x14ac:dyDescent="0.25">
      <c r="A995" s="77" t="s">
        <v>3450</v>
      </c>
      <c r="B995" s="77" t="s">
        <v>2405</v>
      </c>
      <c r="C995" s="77">
        <v>2.6</v>
      </c>
      <c r="D995" s="77">
        <v>0.35</v>
      </c>
      <c r="E995" s="78" t="e">
        <f>VLOOKUP(B995,MSS_Species_List2021_updating!$B$2:$B$556,1,FALSE)</f>
        <v>#N/A</v>
      </c>
    </row>
    <row r="996" spans="1:5" x14ac:dyDescent="0.25">
      <c r="A996" s="77" t="s">
        <v>1464</v>
      </c>
      <c r="B996" s="77" t="s">
        <v>1466</v>
      </c>
      <c r="C996" s="77">
        <v>4.2</v>
      </c>
      <c r="D996" s="77">
        <v>0.4</v>
      </c>
      <c r="E996" s="78" t="str">
        <f>VLOOKUP(B996,MSS_Species_List2021_updating!$B$2:$B$556,1,FALSE)</f>
        <v>Somniosus rostratus</v>
      </c>
    </row>
    <row r="997" spans="1:5" x14ac:dyDescent="0.25">
      <c r="A997" s="77" t="s">
        <v>248</v>
      </c>
      <c r="B997" s="77" t="s">
        <v>248</v>
      </c>
      <c r="C997" s="77">
        <v>3.49</v>
      </c>
      <c r="D997" s="77">
        <v>0.7</v>
      </c>
      <c r="E997" s="78" t="str">
        <f>VLOOKUP(B997,MSS_Species_List2021_updating!$B$2:$B$556,1,FALSE)</f>
        <v>Sparidae</v>
      </c>
    </row>
    <row r="998" spans="1:5" x14ac:dyDescent="0.25">
      <c r="A998" s="77" t="s">
        <v>1470</v>
      </c>
      <c r="B998" s="77" t="s">
        <v>1469</v>
      </c>
      <c r="C998" s="77">
        <v>3.3</v>
      </c>
      <c r="D998" s="77">
        <v>0.5</v>
      </c>
      <c r="E998" s="78" t="str">
        <f>VLOOKUP(B998,MSS_Species_List2021_updating!$B$2:$B$556,1,FALSE)</f>
        <v>Sparus aurata</v>
      </c>
    </row>
    <row r="999" spans="1:5" x14ac:dyDescent="0.25">
      <c r="A999" s="77" t="s">
        <v>2404</v>
      </c>
      <c r="B999" s="77" t="s">
        <v>2404</v>
      </c>
      <c r="C999" s="77">
        <v>2</v>
      </c>
      <c r="D999" s="77">
        <v>0.35</v>
      </c>
      <c r="E999" s="78" t="e">
        <f>VLOOKUP(B999,MSS_Species_List2021_updating!$B$2:$B$556,1,FALSE)</f>
        <v>#N/A</v>
      </c>
    </row>
    <row r="1000" spans="1:5" x14ac:dyDescent="0.25">
      <c r="A1000" s="77" t="s">
        <v>3451</v>
      </c>
      <c r="B1000" s="77" t="s">
        <v>2403</v>
      </c>
      <c r="C1000" s="77">
        <v>2</v>
      </c>
      <c r="D1000" s="77">
        <v>0.35</v>
      </c>
      <c r="E1000" s="78" t="e">
        <f>VLOOKUP(B1000,MSS_Species_List2021_updating!$B$2:$B$556,1,FALSE)</f>
        <v>#N/A</v>
      </c>
    </row>
    <row r="1001" spans="1:5" x14ac:dyDescent="0.25">
      <c r="A1001" s="77" t="s">
        <v>1478</v>
      </c>
      <c r="B1001" s="77" t="s">
        <v>1476</v>
      </c>
      <c r="C1001" s="77">
        <v>4</v>
      </c>
      <c r="D1001" s="77">
        <v>0.51</v>
      </c>
      <c r="E1001" s="78" t="str">
        <f>VLOOKUP(B1001,MSS_Species_List2021_updating!$B$2:$B$556,1,FALSE)</f>
        <v>Sphyraena sphyraena</v>
      </c>
    </row>
    <row r="1002" spans="1:5" x14ac:dyDescent="0.25">
      <c r="A1002" s="77" t="s">
        <v>1478</v>
      </c>
      <c r="B1002" s="77" t="s">
        <v>2402</v>
      </c>
      <c r="C1002" s="77">
        <v>4</v>
      </c>
      <c r="D1002" s="77">
        <v>0.51</v>
      </c>
      <c r="E1002" s="78" t="e">
        <f>VLOOKUP(B1002,MSS_Species_List2021_updating!$B$2:$B$556,1,FALSE)</f>
        <v>#N/A</v>
      </c>
    </row>
    <row r="1003" spans="1:5" x14ac:dyDescent="0.25">
      <c r="A1003" s="77" t="s">
        <v>3452</v>
      </c>
      <c r="B1003" s="77" t="s">
        <v>2206</v>
      </c>
      <c r="C1003" s="77">
        <v>4.0999999999999996</v>
      </c>
      <c r="D1003" s="77">
        <v>0.5</v>
      </c>
      <c r="E1003" s="78" t="e">
        <f>VLOOKUP(B1003,MSS_Species_List2021_updating!$B$2:$B$556,1,FALSE)</f>
        <v>#N/A</v>
      </c>
    </row>
    <row r="1004" spans="1:5" x14ac:dyDescent="0.25">
      <c r="A1004" s="77" t="s">
        <v>3452</v>
      </c>
      <c r="B1004" s="77" t="s">
        <v>2401</v>
      </c>
      <c r="C1004" s="77">
        <v>4.3</v>
      </c>
      <c r="D1004" s="77">
        <v>0.5</v>
      </c>
      <c r="E1004" s="78" t="e">
        <f>VLOOKUP(B1004,MSS_Species_List2021_updating!$B$2:$B$556,1,FALSE)</f>
        <v>#N/A</v>
      </c>
    </row>
    <row r="1005" spans="1:5" x14ac:dyDescent="0.25">
      <c r="A1005" s="77" t="s">
        <v>3452</v>
      </c>
      <c r="B1005" s="77" t="s">
        <v>2400</v>
      </c>
      <c r="C1005" s="77">
        <v>4.43</v>
      </c>
      <c r="D1005" s="77">
        <v>0.5</v>
      </c>
      <c r="E1005" s="78" t="e">
        <f>VLOOKUP(B1005,MSS_Species_List2021_updating!$B$2:$B$556,1,FALSE)</f>
        <v>#N/A</v>
      </c>
    </row>
    <row r="1006" spans="1:5" x14ac:dyDescent="0.25">
      <c r="A1006" s="77" t="s">
        <v>3452</v>
      </c>
      <c r="B1006" s="77" t="s">
        <v>2399</v>
      </c>
      <c r="C1006" s="77">
        <v>4.9000000000000004</v>
      </c>
      <c r="D1006" s="77">
        <v>0.5</v>
      </c>
      <c r="E1006" s="78" t="e">
        <f>VLOOKUP(B1006,MSS_Species_List2021_updating!$B$2:$B$556,1,FALSE)</f>
        <v>#N/A</v>
      </c>
    </row>
    <row r="1007" spans="1:5" x14ac:dyDescent="0.25">
      <c r="A1007" s="77" t="s">
        <v>1482</v>
      </c>
      <c r="B1007" s="77" t="s">
        <v>1480</v>
      </c>
      <c r="C1007" s="77">
        <v>4.2</v>
      </c>
      <c r="D1007" s="77">
        <v>0.6</v>
      </c>
      <c r="E1007" s="78" t="str">
        <f>VLOOKUP(B1007,MSS_Species_List2021_updating!$B$2:$B$556,1,FALSE)</f>
        <v>Spicara maena</v>
      </c>
    </row>
    <row r="1008" spans="1:5" x14ac:dyDescent="0.25">
      <c r="A1008" s="77" t="s">
        <v>1482</v>
      </c>
      <c r="B1008" s="77" t="s">
        <v>1484</v>
      </c>
      <c r="C1008" s="77">
        <v>3</v>
      </c>
      <c r="D1008" s="77">
        <v>0.01</v>
      </c>
      <c r="E1008" s="78" t="str">
        <f>VLOOKUP(B1008,MSS_Species_List2021_updating!$B$2:$B$556,1,FALSE)</f>
        <v>Spicara smaris</v>
      </c>
    </row>
    <row r="1009" spans="1:5" x14ac:dyDescent="0.25">
      <c r="A1009" s="77" t="s">
        <v>1482</v>
      </c>
      <c r="B1009" s="77" t="s">
        <v>2398</v>
      </c>
      <c r="C1009" s="77">
        <v>4.2</v>
      </c>
      <c r="D1009" s="77">
        <v>0.6</v>
      </c>
      <c r="E1009" s="78" t="e">
        <f>VLOOKUP(B1009,MSS_Species_List2021_updating!$B$2:$B$556,1,FALSE)</f>
        <v>#N/A</v>
      </c>
    </row>
    <row r="1010" spans="1:5" x14ac:dyDescent="0.25">
      <c r="A1010" s="77" t="s">
        <v>3453</v>
      </c>
      <c r="B1010" s="77" t="s">
        <v>2397</v>
      </c>
      <c r="C1010" s="77">
        <v>2</v>
      </c>
      <c r="D1010" s="77">
        <v>0.35</v>
      </c>
      <c r="E1010" s="78" t="e">
        <f>VLOOKUP(B1010,MSS_Species_List2021_updating!$B$2:$B$556,1,FALSE)</f>
        <v>#N/A</v>
      </c>
    </row>
    <row r="1011" spans="1:5" x14ac:dyDescent="0.25">
      <c r="A1011" s="77" t="s">
        <v>3453</v>
      </c>
      <c r="B1011" s="77" t="s">
        <v>2396</v>
      </c>
      <c r="C1011" s="77">
        <v>2</v>
      </c>
      <c r="D1011" s="77">
        <v>0.35</v>
      </c>
      <c r="E1011" s="78" t="e">
        <f>VLOOKUP(B1011,MSS_Species_List2021_updating!$B$2:$B$556,1,FALSE)</f>
        <v>#N/A</v>
      </c>
    </row>
    <row r="1012" spans="1:5" x14ac:dyDescent="0.25">
      <c r="A1012" s="77" t="s">
        <v>1490</v>
      </c>
      <c r="B1012" s="77" t="s">
        <v>1489</v>
      </c>
      <c r="C1012" s="77">
        <v>4.3</v>
      </c>
      <c r="D1012" s="77">
        <v>0.11</v>
      </c>
      <c r="E1012" s="78" t="str">
        <f>VLOOKUP(B1012,MSS_Species_List2021_updating!$B$2:$B$556,1,FALSE)</f>
        <v>Spondyliosoma cantharus</v>
      </c>
    </row>
    <row r="1013" spans="1:5" x14ac:dyDescent="0.25">
      <c r="A1013" s="77" t="s">
        <v>1498</v>
      </c>
      <c r="B1013" s="77" t="s">
        <v>1497</v>
      </c>
      <c r="C1013" s="77">
        <v>4</v>
      </c>
      <c r="D1013" s="77">
        <v>0.09</v>
      </c>
      <c r="E1013" s="78" t="str">
        <f>VLOOKUP(B1013,MSS_Species_List2021_updating!$B$2:$B$556,1,FALSE)</f>
        <v>Sprattus sprattus</v>
      </c>
    </row>
    <row r="1014" spans="1:5" x14ac:dyDescent="0.25">
      <c r="A1014" s="77" t="s">
        <v>1500</v>
      </c>
      <c r="B1014" s="77" t="s">
        <v>1500</v>
      </c>
      <c r="C1014" s="77">
        <v>3.7</v>
      </c>
      <c r="D1014" s="77">
        <v>0.4</v>
      </c>
      <c r="E1014" s="78" t="str">
        <f>VLOOKUP(B1014,MSS_Species_List2021_updating!$B$2:$B$556,1,FALSE)</f>
        <v>Squalidae</v>
      </c>
    </row>
    <row r="1015" spans="1:5" x14ac:dyDescent="0.25">
      <c r="A1015" s="77" t="s">
        <v>325</v>
      </c>
      <c r="B1015" s="77" t="s">
        <v>325</v>
      </c>
      <c r="C1015" s="77">
        <v>3.81</v>
      </c>
      <c r="D1015" s="77">
        <v>0.5</v>
      </c>
      <c r="E1015" s="78" t="e">
        <f>VLOOKUP(B1015,MSS_Species_List2021_updating!$B$2:$B$556,1,FALSE)</f>
        <v>#N/A</v>
      </c>
    </row>
    <row r="1016" spans="1:5" x14ac:dyDescent="0.25">
      <c r="A1016" s="77" t="s">
        <v>1502</v>
      </c>
      <c r="B1016" s="77" t="s">
        <v>1501</v>
      </c>
      <c r="C1016" s="77">
        <v>3.41</v>
      </c>
      <c r="D1016" s="77">
        <v>0.1</v>
      </c>
      <c r="E1016" s="78" t="str">
        <f>VLOOKUP(B1016,MSS_Species_List2021_updating!$B$2:$B$556,1,FALSE)</f>
        <v>Squalus acanthias</v>
      </c>
    </row>
    <row r="1017" spans="1:5" x14ac:dyDescent="0.25">
      <c r="A1017" s="77" t="s">
        <v>1502</v>
      </c>
      <c r="B1017" s="77" t="s">
        <v>1504</v>
      </c>
      <c r="C1017" s="77">
        <v>4</v>
      </c>
      <c r="D1017" s="77">
        <v>0.6</v>
      </c>
      <c r="E1017" s="78" t="str">
        <f>VLOOKUP(B1017,MSS_Species_List2021_updating!$B$2:$B$556,1,FALSE)</f>
        <v>Squalus blainville</v>
      </c>
    </row>
    <row r="1018" spans="1:5" x14ac:dyDescent="0.25">
      <c r="A1018" s="77" t="s">
        <v>1502</v>
      </c>
      <c r="B1018" s="77" t="s">
        <v>2395</v>
      </c>
      <c r="C1018" s="77">
        <v>3.7</v>
      </c>
      <c r="D1018" s="77">
        <v>0.4</v>
      </c>
      <c r="E1018" s="78" t="e">
        <f>VLOOKUP(B1018,MSS_Species_List2021_updating!$B$2:$B$556,1,FALSE)</f>
        <v>#N/A</v>
      </c>
    </row>
    <row r="1019" spans="1:5" x14ac:dyDescent="0.25">
      <c r="A1019" s="77" t="s">
        <v>3454</v>
      </c>
      <c r="B1019" s="77" t="s">
        <v>2394</v>
      </c>
      <c r="C1019" s="77">
        <v>4.5</v>
      </c>
      <c r="D1019" s="77">
        <v>0.6</v>
      </c>
      <c r="E1019" s="78" t="e">
        <f>VLOOKUP(B1019,MSS_Species_List2021_updating!$B$2:$B$556,1,FALSE)</f>
        <v>#N/A</v>
      </c>
    </row>
    <row r="1020" spans="1:5" x14ac:dyDescent="0.25">
      <c r="A1020" s="77" t="s">
        <v>3454</v>
      </c>
      <c r="B1020" s="77" t="s">
        <v>2210</v>
      </c>
      <c r="C1020" s="77">
        <v>4.0999999999999996</v>
      </c>
      <c r="D1020" s="77">
        <v>0.5</v>
      </c>
      <c r="E1020" s="78" t="e">
        <f>VLOOKUP(B1020,MSS_Species_List2021_updating!$B$2:$B$556,1,FALSE)</f>
        <v>#N/A</v>
      </c>
    </row>
    <row r="1021" spans="1:5" x14ac:dyDescent="0.25">
      <c r="A1021" s="77" t="s">
        <v>3455</v>
      </c>
      <c r="B1021" s="77" t="s">
        <v>2393</v>
      </c>
      <c r="C1021" s="77">
        <v>2.6</v>
      </c>
      <c r="D1021" s="77">
        <v>0.35</v>
      </c>
      <c r="E1021" s="78" t="e">
        <f>VLOOKUP(B1021,MSS_Species_List2021_updating!$B$2:$B$556,1,FALSE)</f>
        <v>#N/A</v>
      </c>
    </row>
    <row r="1022" spans="1:5" x14ac:dyDescent="0.25">
      <c r="A1022" s="77" t="s">
        <v>2392</v>
      </c>
      <c r="B1022" s="77" t="s">
        <v>2392</v>
      </c>
      <c r="C1022" s="77">
        <v>3.23</v>
      </c>
      <c r="D1022" s="77">
        <v>0.35</v>
      </c>
      <c r="E1022" s="78" t="e">
        <f>VLOOKUP(B1022,MSS_Species_List2021_updating!$B$2:$B$556,1,FALSE)</f>
        <v>#N/A</v>
      </c>
    </row>
    <row r="1023" spans="1:5" x14ac:dyDescent="0.25">
      <c r="A1023" s="77" t="s">
        <v>2391</v>
      </c>
      <c r="B1023" s="77" t="s">
        <v>2391</v>
      </c>
      <c r="C1023" s="77">
        <v>2.29</v>
      </c>
      <c r="D1023" s="77">
        <v>0.35</v>
      </c>
      <c r="E1023" s="78" t="e">
        <f>VLOOKUP(B1023,MSS_Species_List2021_updating!$B$2:$B$556,1,FALSE)</f>
        <v>#N/A</v>
      </c>
    </row>
    <row r="1024" spans="1:5" x14ac:dyDescent="0.25">
      <c r="A1024" s="77" t="s">
        <v>2390</v>
      </c>
      <c r="B1024" s="77" t="s">
        <v>2390</v>
      </c>
      <c r="C1024" s="77">
        <v>2.29</v>
      </c>
      <c r="D1024" s="77">
        <v>0.35</v>
      </c>
      <c r="E1024" s="78" t="e">
        <f>VLOOKUP(B1024,MSS_Species_List2021_updating!$B$2:$B$556,1,FALSE)</f>
        <v>#N/A</v>
      </c>
    </row>
    <row r="1025" spans="1:5" x14ac:dyDescent="0.25">
      <c r="A1025" s="77" t="s">
        <v>3456</v>
      </c>
      <c r="B1025" s="77" t="s">
        <v>2389</v>
      </c>
      <c r="C1025" s="77">
        <v>2.06</v>
      </c>
      <c r="D1025" s="77">
        <v>0.35</v>
      </c>
      <c r="E1025" s="78" t="e">
        <f>VLOOKUP(B1025,MSS_Species_List2021_updating!$B$2:$B$556,1,FALSE)</f>
        <v>#N/A</v>
      </c>
    </row>
    <row r="1026" spans="1:5" x14ac:dyDescent="0.25">
      <c r="A1026" s="77" t="s">
        <v>3457</v>
      </c>
      <c r="B1026" s="77" t="s">
        <v>2388</v>
      </c>
      <c r="C1026" s="77">
        <v>2.2000000000000002</v>
      </c>
      <c r="D1026" s="77">
        <v>0.35</v>
      </c>
      <c r="E1026" s="78" t="e">
        <f>VLOOKUP(B1026,MSS_Species_List2021_updating!$B$2:$B$556,1,FALSE)</f>
        <v>#N/A</v>
      </c>
    </row>
    <row r="1027" spans="1:5" x14ac:dyDescent="0.25">
      <c r="A1027" s="77" t="s">
        <v>3458</v>
      </c>
      <c r="B1027" s="77" t="s">
        <v>2387</v>
      </c>
      <c r="C1027" s="77">
        <v>2.9</v>
      </c>
      <c r="D1027" s="77">
        <v>0.35</v>
      </c>
      <c r="E1027" s="78" t="e">
        <f>VLOOKUP(B1027,MSS_Species_List2021_updating!$B$2:$B$556,1,FALSE)</f>
        <v>#N/A</v>
      </c>
    </row>
    <row r="1028" spans="1:5" x14ac:dyDescent="0.25">
      <c r="A1028" s="77" t="s">
        <v>3458</v>
      </c>
      <c r="B1028" s="77" t="s">
        <v>2386</v>
      </c>
      <c r="C1028" s="77">
        <v>2</v>
      </c>
      <c r="D1028" s="77">
        <v>0.35</v>
      </c>
      <c r="E1028" s="78" t="e">
        <f>VLOOKUP(B1028,MSS_Species_List2021_updating!$B$2:$B$556,1,FALSE)</f>
        <v>#N/A</v>
      </c>
    </row>
    <row r="1029" spans="1:5" x14ac:dyDescent="0.25">
      <c r="A1029" s="77" t="s">
        <v>1512</v>
      </c>
      <c r="B1029" s="77" t="s">
        <v>2385</v>
      </c>
      <c r="C1029" s="77">
        <v>4</v>
      </c>
      <c r="D1029" s="77">
        <v>0.64</v>
      </c>
      <c r="E1029" s="78" t="e">
        <f>VLOOKUP(B1029,MSS_Species_List2021_updating!$B$2:$B$556,1,FALSE)</f>
        <v>#N/A</v>
      </c>
    </row>
    <row r="1030" spans="1:5" x14ac:dyDescent="0.25">
      <c r="A1030" s="77" t="s">
        <v>1512</v>
      </c>
      <c r="B1030" s="77" t="s">
        <v>1513</v>
      </c>
      <c r="C1030" s="77">
        <v>4</v>
      </c>
      <c r="D1030" s="77">
        <v>0.64</v>
      </c>
      <c r="E1030" s="78" t="str">
        <f>VLOOKUP(B1030,MSS_Species_List2021_updating!$B$2:$B$556,1,FALSE)</f>
        <v>Stomias boa boa</v>
      </c>
    </row>
    <row r="1031" spans="1:5" x14ac:dyDescent="0.25">
      <c r="A1031" s="77" t="s">
        <v>2384</v>
      </c>
      <c r="B1031" s="77" t="s">
        <v>2384</v>
      </c>
      <c r="C1031" s="77">
        <v>3.5</v>
      </c>
      <c r="D1031" s="77">
        <v>0.35</v>
      </c>
      <c r="E1031" s="78" t="e">
        <f>VLOOKUP(B1031,MSS_Species_List2021_updating!$B$2:$B$556,1,FALSE)</f>
        <v>#N/A</v>
      </c>
    </row>
    <row r="1032" spans="1:5" x14ac:dyDescent="0.25">
      <c r="A1032" s="77" t="s">
        <v>1518</v>
      </c>
      <c r="B1032" s="77" t="s">
        <v>1518</v>
      </c>
      <c r="C1032" s="77">
        <v>4</v>
      </c>
      <c r="D1032" s="77">
        <v>0.5</v>
      </c>
      <c r="E1032" s="78" t="e">
        <f>VLOOKUP(B1032,MSS_Species_List2021_updating!$B$2:$B$556,1,FALSE)</f>
        <v>#N/A</v>
      </c>
    </row>
    <row r="1033" spans="1:5" x14ac:dyDescent="0.25">
      <c r="A1033" s="77" t="s">
        <v>1519</v>
      </c>
      <c r="B1033" s="77" t="s">
        <v>1517</v>
      </c>
      <c r="C1033" s="77">
        <v>4</v>
      </c>
      <c r="D1033" s="77">
        <v>0.5</v>
      </c>
      <c r="E1033" s="78" t="str">
        <f>VLOOKUP(B1033,MSS_Species_List2021_updating!$B$2:$B$556,1,FALSE)</f>
        <v>Stromateus fiatola</v>
      </c>
    </row>
    <row r="1034" spans="1:5" x14ac:dyDescent="0.25">
      <c r="A1034" s="77" t="s">
        <v>3459</v>
      </c>
      <c r="B1034" s="77" t="s">
        <v>2383</v>
      </c>
      <c r="C1034" s="77">
        <v>2.34</v>
      </c>
      <c r="D1034" s="77">
        <v>0.35</v>
      </c>
      <c r="E1034" s="78" t="e">
        <f>VLOOKUP(B1034,MSS_Species_List2021_updating!$B$2:$B$556,1,FALSE)</f>
        <v>#N/A</v>
      </c>
    </row>
    <row r="1035" spans="1:5" x14ac:dyDescent="0.25">
      <c r="A1035" s="77" t="s">
        <v>1525</v>
      </c>
      <c r="B1035" s="77" t="s">
        <v>2382</v>
      </c>
      <c r="C1035" s="77">
        <v>3.5</v>
      </c>
      <c r="D1035" s="77">
        <v>0.1</v>
      </c>
      <c r="E1035" s="78" t="e">
        <f>VLOOKUP(B1035,MSS_Species_List2021_updating!$B$2:$B$556,1,FALSE)</f>
        <v>#N/A</v>
      </c>
    </row>
    <row r="1036" spans="1:5" x14ac:dyDescent="0.25">
      <c r="A1036" s="77" t="s">
        <v>1525</v>
      </c>
      <c r="B1036" s="77" t="s">
        <v>1529</v>
      </c>
      <c r="C1036" s="77">
        <v>3.4</v>
      </c>
      <c r="D1036" s="77">
        <v>0.1</v>
      </c>
      <c r="E1036" s="78" t="str">
        <f>VLOOKUP(B1036,MSS_Species_List2021_updating!$B$2:$B$556,1,FALSE)</f>
        <v>Symphodus melops</v>
      </c>
    </row>
    <row r="1037" spans="1:5" x14ac:dyDescent="0.25">
      <c r="A1037" s="77" t="s">
        <v>1525</v>
      </c>
      <c r="B1037" s="77" t="s">
        <v>2381</v>
      </c>
      <c r="C1037" s="77">
        <v>3.45</v>
      </c>
      <c r="D1037" s="77">
        <v>0.1</v>
      </c>
      <c r="E1037" s="78" t="e">
        <f>VLOOKUP(B1037,MSS_Species_List2021_updating!$B$2:$B$556,1,FALSE)</f>
        <v>#N/A</v>
      </c>
    </row>
    <row r="1038" spans="1:5" x14ac:dyDescent="0.25">
      <c r="A1038" s="77" t="s">
        <v>1535</v>
      </c>
      <c r="B1038" s="77" t="s">
        <v>1533</v>
      </c>
      <c r="C1038" s="77">
        <v>3.5</v>
      </c>
      <c r="D1038" s="77">
        <v>0.01</v>
      </c>
      <c r="E1038" s="78" t="str">
        <f>VLOOKUP(B1038,MSS_Species_List2021_updating!$B$2:$B$556,1,FALSE)</f>
        <v>Symphurus nigrescens</v>
      </c>
    </row>
    <row r="1039" spans="1:5" x14ac:dyDescent="0.25">
      <c r="A1039" s="77" t="s">
        <v>1538</v>
      </c>
      <c r="B1039" s="77" t="s">
        <v>1537</v>
      </c>
      <c r="C1039" s="77">
        <v>4.0999999999999996</v>
      </c>
      <c r="D1039" s="77">
        <v>0.4</v>
      </c>
      <c r="E1039" s="78" t="str">
        <f>VLOOKUP(B1039,MSS_Species_List2021_updating!$B$2:$B$556,1,FALSE)</f>
        <v>Synaphobranchus kaupii</v>
      </c>
    </row>
    <row r="1040" spans="1:5" x14ac:dyDescent="0.25">
      <c r="A1040" s="77" t="s">
        <v>3460</v>
      </c>
      <c r="B1040" s="77" t="s">
        <v>2380</v>
      </c>
      <c r="C1040" s="77">
        <v>3.5</v>
      </c>
      <c r="D1040" s="77">
        <v>0.5</v>
      </c>
      <c r="E1040" s="78" t="e">
        <f>VLOOKUP(B1040,MSS_Species_List2021_updating!$B$2:$B$556,1,FALSE)</f>
        <v>#N/A</v>
      </c>
    </row>
    <row r="1041" spans="1:5" x14ac:dyDescent="0.25">
      <c r="A1041" s="77" t="s">
        <v>600</v>
      </c>
      <c r="B1041" s="77" t="s">
        <v>600</v>
      </c>
      <c r="C1041" s="77">
        <v>3.7</v>
      </c>
      <c r="D1041" s="77">
        <v>0.35</v>
      </c>
      <c r="E1041" s="78" t="str">
        <f>VLOOKUP(B1041,MSS_Species_List2021_updating!$B$2:$B$556,1,FALSE)</f>
        <v>Syngnathidae</v>
      </c>
    </row>
    <row r="1042" spans="1:5" x14ac:dyDescent="0.25">
      <c r="A1042" s="77" t="s">
        <v>3461</v>
      </c>
      <c r="B1042" s="77" t="s">
        <v>2379</v>
      </c>
      <c r="C1042" s="77">
        <v>2.29</v>
      </c>
      <c r="D1042" s="77">
        <v>0.35</v>
      </c>
      <c r="E1042" s="78" t="e">
        <f>VLOOKUP(B1042,MSS_Species_List2021_updating!$B$2:$B$556,1,FALSE)</f>
        <v>#N/A</v>
      </c>
    </row>
    <row r="1043" spans="1:5" x14ac:dyDescent="0.25">
      <c r="A1043" s="77" t="s">
        <v>3462</v>
      </c>
      <c r="B1043" s="77" t="s">
        <v>2378</v>
      </c>
      <c r="C1043" s="77">
        <v>2.6</v>
      </c>
      <c r="D1043" s="77">
        <v>0.35</v>
      </c>
      <c r="E1043" s="78" t="e">
        <f>VLOOKUP(B1043,MSS_Species_List2021_updating!$B$2:$B$556,1,FALSE)</f>
        <v>#N/A</v>
      </c>
    </row>
    <row r="1044" spans="1:5" x14ac:dyDescent="0.25">
      <c r="A1044" s="77" t="s">
        <v>2377</v>
      </c>
      <c r="B1044" s="77" t="s">
        <v>2377</v>
      </c>
      <c r="C1044" s="77">
        <v>2.5</v>
      </c>
      <c r="D1044" s="77">
        <v>0.35</v>
      </c>
      <c r="E1044" s="78" t="e">
        <f>VLOOKUP(B1044,MSS_Species_List2021_updating!$B$2:$B$556,1,FALSE)</f>
        <v>#N/A</v>
      </c>
    </row>
    <row r="1045" spans="1:5" x14ac:dyDescent="0.25">
      <c r="A1045" s="77" t="s">
        <v>3463</v>
      </c>
      <c r="B1045" s="77" t="s">
        <v>2376</v>
      </c>
      <c r="C1045" s="77">
        <v>2.1</v>
      </c>
      <c r="D1045" s="77">
        <v>0.35</v>
      </c>
      <c r="E1045" s="78" t="e">
        <f>VLOOKUP(B1045,MSS_Species_List2021_updating!$B$2:$B$556,1,FALSE)</f>
        <v>#N/A</v>
      </c>
    </row>
    <row r="1046" spans="1:5" x14ac:dyDescent="0.25">
      <c r="A1046" s="77" t="s">
        <v>3463</v>
      </c>
      <c r="B1046" s="77" t="s">
        <v>2375</v>
      </c>
      <c r="C1046" s="77">
        <v>2.1</v>
      </c>
      <c r="D1046" s="77">
        <v>0.35</v>
      </c>
      <c r="E1046" s="78" t="e">
        <f>VLOOKUP(B1046,MSS_Species_List2021_updating!$B$2:$B$556,1,FALSE)</f>
        <v>#N/A</v>
      </c>
    </row>
    <row r="1047" spans="1:5" x14ac:dyDescent="0.25">
      <c r="A1047" s="77" t="s">
        <v>3464</v>
      </c>
      <c r="B1047" s="77" t="s">
        <v>2374</v>
      </c>
      <c r="C1047" s="77">
        <v>2</v>
      </c>
      <c r="D1047" s="77">
        <v>0.35</v>
      </c>
      <c r="E1047" s="78" t="e">
        <f>VLOOKUP(B1047,MSS_Species_List2021_updating!$B$2:$B$556,1,FALSE)</f>
        <v>#N/A</v>
      </c>
    </row>
    <row r="1048" spans="1:5" x14ac:dyDescent="0.25">
      <c r="A1048" s="77" t="s">
        <v>3465</v>
      </c>
      <c r="B1048" s="77" t="s">
        <v>2373</v>
      </c>
      <c r="C1048" s="77">
        <v>2.2000000000000002</v>
      </c>
      <c r="D1048" s="77">
        <v>0.35</v>
      </c>
      <c r="E1048" s="78" t="e">
        <f>VLOOKUP(B1048,MSS_Species_List2021_updating!$B$2:$B$556,1,FALSE)</f>
        <v>#N/A</v>
      </c>
    </row>
    <row r="1049" spans="1:5" x14ac:dyDescent="0.25">
      <c r="A1049" s="77" t="s">
        <v>604</v>
      </c>
      <c r="B1049" s="77" t="s">
        <v>604</v>
      </c>
      <c r="C1049" s="77">
        <v>3.7</v>
      </c>
      <c r="D1049" s="77">
        <v>0.2</v>
      </c>
      <c r="E1049" s="78" t="e">
        <f>VLOOKUP(B1049,MSS_Species_List2021_updating!$B$2:$B$556,1,FALSE)</f>
        <v>#N/A</v>
      </c>
    </row>
    <row r="1050" spans="1:5" x14ac:dyDescent="0.25">
      <c r="A1050" s="77" t="s">
        <v>3466</v>
      </c>
      <c r="B1050" s="77" t="s">
        <v>2372</v>
      </c>
      <c r="C1050" s="77">
        <v>4.5</v>
      </c>
      <c r="D1050" s="77">
        <v>0.4</v>
      </c>
      <c r="E1050" s="78" t="e">
        <f>VLOOKUP(B1050,MSS_Species_List2021_updating!$B$2:$B$556,1,FALSE)</f>
        <v>#N/A</v>
      </c>
    </row>
    <row r="1051" spans="1:5" x14ac:dyDescent="0.25">
      <c r="A1051" s="77" t="s">
        <v>3466</v>
      </c>
      <c r="B1051" s="77" t="s">
        <v>2371</v>
      </c>
      <c r="C1051" s="77">
        <v>4.5</v>
      </c>
      <c r="D1051" s="77">
        <v>0.77</v>
      </c>
      <c r="E1051" s="78" t="e">
        <f>VLOOKUP(B1051,MSS_Species_List2021_updating!$B$2:$B$556,1,FALSE)</f>
        <v>#N/A</v>
      </c>
    </row>
    <row r="1052" spans="1:5" x14ac:dyDescent="0.25">
      <c r="A1052" s="77" t="s">
        <v>3466</v>
      </c>
      <c r="B1052" s="77" t="s">
        <v>2370</v>
      </c>
      <c r="C1052" s="77">
        <v>4.5999999999999996</v>
      </c>
      <c r="D1052" s="77">
        <v>0.3</v>
      </c>
      <c r="E1052" s="78" t="e">
        <f>VLOOKUP(B1052,MSS_Species_List2021_updating!$B$2:$B$556,1,FALSE)</f>
        <v>#N/A</v>
      </c>
    </row>
    <row r="1053" spans="1:5" x14ac:dyDescent="0.25">
      <c r="A1053" s="77" t="s">
        <v>2369</v>
      </c>
      <c r="B1053" s="77" t="s">
        <v>2369</v>
      </c>
      <c r="C1053" s="77">
        <v>2.4</v>
      </c>
      <c r="D1053" s="77">
        <v>0.35</v>
      </c>
      <c r="E1053" s="78" t="e">
        <f>VLOOKUP(B1053,MSS_Species_List2021_updating!$B$2:$B$556,1,FALSE)</f>
        <v>#N/A</v>
      </c>
    </row>
    <row r="1054" spans="1:5" x14ac:dyDescent="0.25">
      <c r="A1054" s="77" t="s">
        <v>3467</v>
      </c>
      <c r="B1054" s="77" t="s">
        <v>2368</v>
      </c>
      <c r="C1054" s="77">
        <v>2.5</v>
      </c>
      <c r="D1054" s="77">
        <v>0.35</v>
      </c>
      <c r="E1054" s="78" t="e">
        <f>VLOOKUP(B1054,MSS_Species_List2021_updating!$B$2:$B$556,1,FALSE)</f>
        <v>#N/A</v>
      </c>
    </row>
    <row r="1055" spans="1:5" x14ac:dyDescent="0.25">
      <c r="A1055" s="77" t="s">
        <v>2367</v>
      </c>
      <c r="B1055" s="77" t="s">
        <v>2367</v>
      </c>
      <c r="C1055" s="77">
        <v>4.41</v>
      </c>
      <c r="D1055" s="77">
        <v>0.8</v>
      </c>
      <c r="E1055" s="78" t="e">
        <f>VLOOKUP(B1055,MSS_Species_List2021_updating!$B$2:$B$556,1,FALSE)</f>
        <v>#N/A</v>
      </c>
    </row>
    <row r="1056" spans="1:5" x14ac:dyDescent="0.25">
      <c r="A1056" s="77" t="s">
        <v>1566</v>
      </c>
      <c r="B1056" s="77" t="s">
        <v>2366</v>
      </c>
      <c r="C1056" s="77">
        <v>4.3</v>
      </c>
      <c r="D1056" s="77">
        <v>0.2</v>
      </c>
      <c r="E1056" s="78" t="e">
        <f>VLOOKUP(B1056,MSS_Species_List2021_updating!$B$2:$B$556,1,FALSE)</f>
        <v>#N/A</v>
      </c>
    </row>
    <row r="1057" spans="1:5" x14ac:dyDescent="0.25">
      <c r="A1057" s="77" t="s">
        <v>1566</v>
      </c>
      <c r="B1057" s="77" t="s">
        <v>2365</v>
      </c>
      <c r="C1057" s="77">
        <v>4.4000000000000004</v>
      </c>
      <c r="D1057" s="77">
        <v>0.4</v>
      </c>
      <c r="E1057" s="78" t="e">
        <f>VLOOKUP(B1057,MSS_Species_List2021_updating!$B$2:$B$556,1,FALSE)</f>
        <v>#N/A</v>
      </c>
    </row>
    <row r="1058" spans="1:5" x14ac:dyDescent="0.25">
      <c r="A1058" s="77" t="s">
        <v>1566</v>
      </c>
      <c r="B1058" s="77" t="s">
        <v>2364</v>
      </c>
      <c r="C1058" s="77">
        <v>4.4000000000000004</v>
      </c>
      <c r="D1058" s="77">
        <v>0.3</v>
      </c>
      <c r="E1058" s="78" t="e">
        <f>VLOOKUP(B1058,MSS_Species_List2021_updating!$B$2:$B$556,1,FALSE)</f>
        <v>#N/A</v>
      </c>
    </row>
    <row r="1059" spans="1:5" x14ac:dyDescent="0.25">
      <c r="A1059" s="77" t="s">
        <v>1566</v>
      </c>
      <c r="B1059" s="77" t="s">
        <v>2363</v>
      </c>
      <c r="C1059" s="77">
        <v>3.9</v>
      </c>
      <c r="D1059" s="77">
        <v>0.53</v>
      </c>
      <c r="E1059" s="78" t="e">
        <f>VLOOKUP(B1059,MSS_Species_List2021_updating!$B$2:$B$556,1,FALSE)</f>
        <v>#N/A</v>
      </c>
    </row>
    <row r="1060" spans="1:5" x14ac:dyDescent="0.25">
      <c r="A1060" s="77" t="s">
        <v>1566</v>
      </c>
      <c r="B1060" s="77" t="s">
        <v>2362</v>
      </c>
      <c r="C1060" s="77">
        <v>4.5</v>
      </c>
      <c r="D1060" s="77">
        <v>0.01</v>
      </c>
      <c r="E1060" s="78" t="e">
        <f>VLOOKUP(B1060,MSS_Species_List2021_updating!$B$2:$B$556,1,FALSE)</f>
        <v>#N/A</v>
      </c>
    </row>
    <row r="1061" spans="1:5" x14ac:dyDescent="0.25">
      <c r="A1061" s="77" t="s">
        <v>1566</v>
      </c>
      <c r="B1061" s="77" t="s">
        <v>2361</v>
      </c>
      <c r="C1061" s="77">
        <v>4.5</v>
      </c>
      <c r="D1061" s="77">
        <v>0.5</v>
      </c>
      <c r="E1061" s="78" t="e">
        <f>VLOOKUP(B1061,MSS_Species_List2021_updating!$B$2:$B$556,1,FALSE)</f>
        <v>#N/A</v>
      </c>
    </row>
    <row r="1062" spans="1:5" x14ac:dyDescent="0.25">
      <c r="A1062" s="77" t="s">
        <v>1566</v>
      </c>
      <c r="B1062" s="77" t="s">
        <v>1565</v>
      </c>
      <c r="C1062" s="77">
        <v>4.5</v>
      </c>
      <c r="D1062" s="77">
        <v>0.8</v>
      </c>
      <c r="E1062" s="78" t="str">
        <f>VLOOKUP(B1062,MSS_Species_List2021_updating!$B$2:$B$556,1,FALSE)</f>
        <v>Thunnus thynnus</v>
      </c>
    </row>
    <row r="1063" spans="1:5" x14ac:dyDescent="0.25">
      <c r="A1063" s="77" t="s">
        <v>3468</v>
      </c>
      <c r="B1063" s="77" t="s">
        <v>2360</v>
      </c>
      <c r="C1063" s="77">
        <v>3.6</v>
      </c>
      <c r="D1063" s="77">
        <v>0.3</v>
      </c>
      <c r="E1063" s="78" t="e">
        <f>VLOOKUP(B1063,MSS_Species_List2021_updating!$B$2:$B$556,1,FALSE)</f>
        <v>#N/A</v>
      </c>
    </row>
    <row r="1064" spans="1:5" x14ac:dyDescent="0.25">
      <c r="A1064" s="77" t="s">
        <v>3469</v>
      </c>
      <c r="B1064" s="77" t="s">
        <v>2359</v>
      </c>
      <c r="C1064" s="77">
        <v>2.2000000000000002</v>
      </c>
      <c r="D1064" s="77">
        <v>0.35</v>
      </c>
      <c r="E1064" s="78" t="e">
        <f>VLOOKUP(B1064,MSS_Species_List2021_updating!$B$2:$B$556,1,FALSE)</f>
        <v>#N/A</v>
      </c>
    </row>
    <row r="1065" spans="1:5" x14ac:dyDescent="0.25">
      <c r="A1065" s="77" t="s">
        <v>3470</v>
      </c>
      <c r="B1065" s="77" t="s">
        <v>2358</v>
      </c>
      <c r="C1065" s="77">
        <v>3.9</v>
      </c>
      <c r="D1065" s="77">
        <v>0.02</v>
      </c>
      <c r="E1065" s="78" t="e">
        <f>VLOOKUP(B1065,MSS_Species_List2021_updating!$B$2:$B$556,1,FALSE)</f>
        <v>#N/A</v>
      </c>
    </row>
    <row r="1066" spans="1:5" x14ac:dyDescent="0.25">
      <c r="A1066" s="77" t="s">
        <v>3470</v>
      </c>
      <c r="B1066" s="77" t="s">
        <v>2357</v>
      </c>
      <c r="C1066" s="77">
        <v>3.9</v>
      </c>
      <c r="D1066" s="77">
        <v>0.02</v>
      </c>
      <c r="E1066" s="78" t="e">
        <f>VLOOKUP(B1066,MSS_Species_List2021_updating!$B$2:$B$556,1,FALSE)</f>
        <v>#N/A</v>
      </c>
    </row>
    <row r="1067" spans="1:5" x14ac:dyDescent="0.25">
      <c r="A1067" s="77" t="s">
        <v>3471</v>
      </c>
      <c r="B1067" s="77" t="s">
        <v>2356</v>
      </c>
      <c r="C1067" s="77">
        <v>4.08</v>
      </c>
      <c r="D1067" s="77">
        <v>0.35</v>
      </c>
      <c r="E1067" s="78" t="e">
        <f>VLOOKUP(B1067,MSS_Species_List2021_updating!$B$2:$B$556,1,FALSE)</f>
        <v>#N/A</v>
      </c>
    </row>
    <row r="1068" spans="1:5" x14ac:dyDescent="0.25">
      <c r="A1068" s="77" t="s">
        <v>1559</v>
      </c>
      <c r="B1068" s="77" t="s">
        <v>1559</v>
      </c>
      <c r="C1068" s="77">
        <v>4.67</v>
      </c>
      <c r="D1068" s="77">
        <v>0.6</v>
      </c>
      <c r="E1068" s="78" t="e">
        <f>VLOOKUP(B1068,MSS_Species_List2021_updating!$B$2:$B$556,1,FALSE)</f>
        <v>#N/A</v>
      </c>
    </row>
    <row r="1069" spans="1:5" x14ac:dyDescent="0.25">
      <c r="A1069" s="77" t="s">
        <v>1560</v>
      </c>
      <c r="B1069" s="77" t="s">
        <v>1568</v>
      </c>
      <c r="C1069" s="77">
        <v>5</v>
      </c>
      <c r="D1069" s="77">
        <v>0.28999999999999998</v>
      </c>
      <c r="E1069" s="78" t="str">
        <f>VLOOKUP(B1069,MSS_Species_List2021_updating!$B$2:$B$556,1,FALSE)</f>
        <v>Torpedo marmorata</v>
      </c>
    </row>
    <row r="1070" spans="1:5" x14ac:dyDescent="0.25">
      <c r="A1070" s="77" t="s">
        <v>1560</v>
      </c>
      <c r="B1070" s="77" t="s">
        <v>1571</v>
      </c>
      <c r="C1070" s="77">
        <v>4.5</v>
      </c>
      <c r="D1070" s="77">
        <v>0.8</v>
      </c>
      <c r="E1070" s="78" t="str">
        <f>VLOOKUP(B1070,MSS_Species_List2021_updating!$B$2:$B$556,1,FALSE)</f>
        <v>Torpedo nobiliana</v>
      </c>
    </row>
    <row r="1071" spans="1:5" x14ac:dyDescent="0.25">
      <c r="A1071" s="77" t="s">
        <v>1560</v>
      </c>
      <c r="B1071" s="77" t="s">
        <v>2355</v>
      </c>
      <c r="C1071" s="77">
        <v>4.67</v>
      </c>
      <c r="D1071" s="77">
        <v>0.6</v>
      </c>
      <c r="E1071" s="78" t="e">
        <f>VLOOKUP(B1071,MSS_Species_List2021_updating!$B$2:$B$556,1,FALSE)</f>
        <v>#N/A</v>
      </c>
    </row>
    <row r="1072" spans="1:5" x14ac:dyDescent="0.25">
      <c r="A1072" s="77" t="s">
        <v>767</v>
      </c>
      <c r="B1072" s="77" t="s">
        <v>767</v>
      </c>
      <c r="C1072" s="77">
        <v>4</v>
      </c>
      <c r="D1072" s="77">
        <v>0.53</v>
      </c>
      <c r="E1072" s="78" t="e">
        <f>VLOOKUP(B1072,MSS_Species_List2021_updating!$B$2:$B$556,1,FALSE)</f>
        <v>#N/A</v>
      </c>
    </row>
    <row r="1073" spans="1:5" x14ac:dyDescent="0.25">
      <c r="A1073" s="77" t="s">
        <v>574</v>
      </c>
      <c r="B1073" s="77" t="s">
        <v>574</v>
      </c>
      <c r="C1073" s="77">
        <v>4.0999999999999996</v>
      </c>
      <c r="D1073" s="77">
        <v>0.71</v>
      </c>
      <c r="E1073" s="78" t="e">
        <f>VLOOKUP(B1073,MSS_Species_List2021_updating!$B$2:$B$556,1,FALSE)</f>
        <v>#N/A</v>
      </c>
    </row>
    <row r="1074" spans="1:5" x14ac:dyDescent="0.25">
      <c r="A1074" s="77" t="s">
        <v>3472</v>
      </c>
      <c r="B1074" s="77" t="s">
        <v>2354</v>
      </c>
      <c r="C1074" s="77">
        <v>3.7</v>
      </c>
      <c r="D1074" s="77">
        <v>0.57999999999999996</v>
      </c>
      <c r="E1074" s="78" t="e">
        <f>VLOOKUP(B1074,MSS_Species_List2021_updating!$B$2:$B$556,1,FALSE)</f>
        <v>#N/A</v>
      </c>
    </row>
    <row r="1075" spans="1:5" x14ac:dyDescent="0.25">
      <c r="A1075" s="77" t="s">
        <v>3472</v>
      </c>
      <c r="B1075" s="77" t="s">
        <v>2353</v>
      </c>
      <c r="C1075" s="77">
        <v>3.7</v>
      </c>
      <c r="D1075" s="77">
        <v>0.57999999999999996</v>
      </c>
      <c r="E1075" s="78" t="e">
        <f>VLOOKUP(B1075,MSS_Species_List2021_updating!$B$2:$B$556,1,FALSE)</f>
        <v>#N/A</v>
      </c>
    </row>
    <row r="1076" spans="1:5" x14ac:dyDescent="0.25">
      <c r="A1076" s="77" t="s">
        <v>1576</v>
      </c>
      <c r="B1076" s="77" t="s">
        <v>1575</v>
      </c>
      <c r="C1076" s="77">
        <v>3.8</v>
      </c>
      <c r="D1076" s="77">
        <v>0.03</v>
      </c>
      <c r="E1076" s="78" t="str">
        <f>VLOOKUP(B1076,MSS_Species_List2021_updating!$B$2:$B$556,1,FALSE)</f>
        <v>Trachinus draco</v>
      </c>
    </row>
    <row r="1077" spans="1:5" x14ac:dyDescent="0.25">
      <c r="A1077" s="77" t="s">
        <v>1576</v>
      </c>
      <c r="B1077" s="77" t="s">
        <v>2352</v>
      </c>
      <c r="C1077" s="77">
        <v>4.2</v>
      </c>
      <c r="D1077" s="77">
        <v>0.71</v>
      </c>
      <c r="E1077" s="78" t="e">
        <f>VLOOKUP(B1077,MSS_Species_List2021_updating!$B$2:$B$556,1,FALSE)</f>
        <v>#N/A</v>
      </c>
    </row>
    <row r="1078" spans="1:5" x14ac:dyDescent="0.25">
      <c r="A1078" s="77" t="s">
        <v>1582</v>
      </c>
      <c r="B1078" s="77" t="s">
        <v>1578</v>
      </c>
      <c r="C1078" s="77">
        <v>4.5</v>
      </c>
      <c r="D1078" s="77">
        <v>0.62</v>
      </c>
      <c r="E1078" s="78" t="str">
        <f>VLOOKUP(B1078,MSS_Species_List2021_updating!$B$2:$B$556,1,FALSE)</f>
        <v>Trachipterus arcticus</v>
      </c>
    </row>
    <row r="1079" spans="1:5" x14ac:dyDescent="0.25">
      <c r="A1079" s="77" t="s">
        <v>1582</v>
      </c>
      <c r="B1079" s="77" t="s">
        <v>2351</v>
      </c>
      <c r="C1079" s="77">
        <v>4.5</v>
      </c>
      <c r="D1079" s="77">
        <v>0.62</v>
      </c>
      <c r="E1079" s="78" t="e">
        <f>VLOOKUP(B1079,MSS_Species_List2021_updating!$B$2:$B$556,1,FALSE)</f>
        <v>#N/A</v>
      </c>
    </row>
    <row r="1080" spans="1:5" x14ac:dyDescent="0.25">
      <c r="A1080" s="77" t="s">
        <v>1588</v>
      </c>
      <c r="B1080" s="77" t="s">
        <v>1586</v>
      </c>
      <c r="C1080" s="77">
        <v>3.8</v>
      </c>
      <c r="D1080" s="77">
        <v>0.3</v>
      </c>
      <c r="E1080" s="78" t="str">
        <f>VLOOKUP(B1080,MSS_Species_List2021_updating!$B$2:$B$556,1,FALSE)</f>
        <v>Trachurus mediterraneus</v>
      </c>
    </row>
    <row r="1081" spans="1:5" x14ac:dyDescent="0.25">
      <c r="A1081" s="77" t="s">
        <v>1588</v>
      </c>
      <c r="B1081" s="77" t="s">
        <v>1590</v>
      </c>
      <c r="C1081" s="77">
        <v>3.3</v>
      </c>
      <c r="D1081" s="77">
        <v>0.42</v>
      </c>
      <c r="E1081" s="78" t="str">
        <f>VLOOKUP(B1081,MSS_Species_List2021_updating!$B$2:$B$556,1,FALSE)</f>
        <v>Trachurus picturatus</v>
      </c>
    </row>
    <row r="1082" spans="1:5" x14ac:dyDescent="0.25">
      <c r="A1082" s="77" t="s">
        <v>1588</v>
      </c>
      <c r="B1082" s="77" t="s">
        <v>2350</v>
      </c>
      <c r="C1082" s="77">
        <v>3.7</v>
      </c>
      <c r="D1082" s="77">
        <v>0.42</v>
      </c>
      <c r="E1082" s="78" t="e">
        <f>VLOOKUP(B1082,MSS_Species_List2021_updating!$B$2:$B$556,1,FALSE)</f>
        <v>#N/A</v>
      </c>
    </row>
    <row r="1083" spans="1:5" x14ac:dyDescent="0.25">
      <c r="A1083" s="77" t="s">
        <v>1588</v>
      </c>
      <c r="B1083" s="77" t="s">
        <v>1592</v>
      </c>
      <c r="C1083" s="77">
        <v>4</v>
      </c>
      <c r="D1083" s="77">
        <v>0.03</v>
      </c>
      <c r="E1083" s="78" t="str">
        <f>VLOOKUP(B1083,MSS_Species_List2021_updating!$B$2:$B$556,1,FALSE)</f>
        <v>Trachurus trachurus</v>
      </c>
    </row>
    <row r="1084" spans="1:5" x14ac:dyDescent="0.25">
      <c r="A1084" s="77" t="s">
        <v>1595</v>
      </c>
      <c r="B1084" s="77" t="s">
        <v>1597</v>
      </c>
      <c r="C1084" s="77">
        <v>3.6</v>
      </c>
      <c r="D1084" s="77">
        <v>0.3</v>
      </c>
      <c r="E1084" s="78" t="str">
        <f>VLOOKUP(B1084,MSS_Species_List2021_updating!$B$2:$B$556,1,FALSE)</f>
        <v>Trachyrincus scabrus</v>
      </c>
    </row>
    <row r="1085" spans="1:5" x14ac:dyDescent="0.25">
      <c r="A1085" s="77" t="s">
        <v>1601</v>
      </c>
      <c r="B1085" s="77" t="s">
        <v>2349</v>
      </c>
      <c r="C1085" s="77">
        <v>4.4000000000000004</v>
      </c>
      <c r="D1085" s="77">
        <v>0.04</v>
      </c>
      <c r="E1085" s="78" t="e">
        <f>VLOOKUP(B1085,MSS_Species_List2021_updating!$B$2:$B$556,1,FALSE)</f>
        <v>#N/A</v>
      </c>
    </row>
    <row r="1086" spans="1:5" x14ac:dyDescent="0.25">
      <c r="A1086" s="77" t="s">
        <v>1601</v>
      </c>
      <c r="B1086" s="77" t="s">
        <v>1603</v>
      </c>
      <c r="C1086" s="77">
        <v>4.2</v>
      </c>
      <c r="D1086" s="77">
        <v>0.57999999999999996</v>
      </c>
      <c r="E1086" s="78" t="str">
        <f>VLOOKUP(B1086,MSS_Species_List2021_updating!$B$2:$B$556,1,FALSE)</f>
        <v>Trachyscorpia cristulata echinata</v>
      </c>
    </row>
    <row r="1087" spans="1:5" x14ac:dyDescent="0.25">
      <c r="A1087" s="77" t="s">
        <v>3473</v>
      </c>
      <c r="B1087" s="77" t="s">
        <v>2348</v>
      </c>
      <c r="C1087" s="77">
        <v>2.9</v>
      </c>
      <c r="D1087" s="77">
        <v>0.35</v>
      </c>
      <c r="E1087" s="78" t="e">
        <f>VLOOKUP(B1087,MSS_Species_List2021_updating!$B$2:$B$556,1,FALSE)</f>
        <v>#N/A</v>
      </c>
    </row>
    <row r="1088" spans="1:5" x14ac:dyDescent="0.25">
      <c r="A1088" s="77" t="s">
        <v>3473</v>
      </c>
      <c r="B1088" s="77" t="s">
        <v>2347</v>
      </c>
      <c r="C1088" s="77">
        <v>2.9</v>
      </c>
      <c r="D1088" s="77">
        <v>0.35</v>
      </c>
      <c r="E1088" s="78" t="e">
        <f>VLOOKUP(B1088,MSS_Species_List2021_updating!$B$2:$B$556,1,FALSE)</f>
        <v>#N/A</v>
      </c>
    </row>
    <row r="1089" spans="1:5" x14ac:dyDescent="0.25">
      <c r="A1089" s="77" t="s">
        <v>668</v>
      </c>
      <c r="B1089" s="77" t="s">
        <v>668</v>
      </c>
      <c r="C1089" s="77">
        <v>3.5</v>
      </c>
      <c r="D1089" s="77">
        <v>0.4</v>
      </c>
      <c r="E1089" s="78" t="e">
        <f>VLOOKUP(B1089,MSS_Species_List2021_updating!$B$2:$B$556,1,FALSE)</f>
        <v>#N/A</v>
      </c>
    </row>
    <row r="1090" spans="1:5" x14ac:dyDescent="0.25">
      <c r="A1090" s="77" t="s">
        <v>116</v>
      </c>
      <c r="B1090" s="77" t="s">
        <v>116</v>
      </c>
      <c r="C1090" s="77">
        <v>4.13</v>
      </c>
      <c r="D1090" s="77">
        <v>0.4</v>
      </c>
      <c r="E1090" s="78" t="e">
        <f>VLOOKUP(B1090,MSS_Species_List2021_updating!$B$2:$B$556,1,FALSE)</f>
        <v>#N/A</v>
      </c>
    </row>
    <row r="1091" spans="1:5" x14ac:dyDescent="0.25">
      <c r="A1091" s="77" t="s">
        <v>3474</v>
      </c>
      <c r="B1091" s="77" t="s">
        <v>2346</v>
      </c>
      <c r="C1091" s="77">
        <v>4.4000000000000004</v>
      </c>
      <c r="D1091" s="77">
        <v>0.4</v>
      </c>
      <c r="E1091" s="78" t="e">
        <f>VLOOKUP(B1091,MSS_Species_List2021_updating!$B$2:$B$556,1,FALSE)</f>
        <v>#N/A</v>
      </c>
    </row>
    <row r="1092" spans="1:5" x14ac:dyDescent="0.25">
      <c r="A1092" s="77" t="s">
        <v>3474</v>
      </c>
      <c r="B1092" s="77" t="s">
        <v>2345</v>
      </c>
      <c r="C1092" s="77">
        <v>4.4000000000000004</v>
      </c>
      <c r="D1092" s="77">
        <v>0.4</v>
      </c>
      <c r="E1092" s="78" t="e">
        <f>VLOOKUP(B1092,MSS_Species_List2021_updating!$B$2:$B$556,1,FALSE)</f>
        <v>#N/A</v>
      </c>
    </row>
    <row r="1093" spans="1:5" x14ac:dyDescent="0.25">
      <c r="A1093" s="77" t="s">
        <v>1605</v>
      </c>
      <c r="B1093" s="77" t="s">
        <v>1606</v>
      </c>
      <c r="C1093" s="77">
        <v>3.7</v>
      </c>
      <c r="D1093" s="77">
        <v>0.01</v>
      </c>
      <c r="E1093" s="78" t="str">
        <f>VLOOKUP(B1093,MSS_Species_List2021_updating!$B$2:$B$556,1,FALSE)</f>
        <v>Trigla lyra</v>
      </c>
    </row>
    <row r="1094" spans="1:5" x14ac:dyDescent="0.25">
      <c r="A1094" s="77" t="s">
        <v>1605</v>
      </c>
      <c r="B1094" s="77" t="s">
        <v>2344</v>
      </c>
      <c r="C1094" s="77">
        <v>3.46</v>
      </c>
      <c r="D1094" s="77">
        <v>0.02</v>
      </c>
      <c r="E1094" s="78" t="e">
        <f>VLOOKUP(B1094,MSS_Species_List2021_updating!$B$2:$B$556,1,FALSE)</f>
        <v>#N/A</v>
      </c>
    </row>
    <row r="1095" spans="1:5" x14ac:dyDescent="0.25">
      <c r="A1095" s="77" t="s">
        <v>1605</v>
      </c>
      <c r="B1095" s="77" t="s">
        <v>2343</v>
      </c>
      <c r="C1095" s="77">
        <v>3.58</v>
      </c>
      <c r="D1095" s="77">
        <v>0.1</v>
      </c>
      <c r="E1095" s="78" t="e">
        <f>VLOOKUP(B1095,MSS_Species_List2021_updating!$B$2:$B$556,1,FALSE)</f>
        <v>#N/A</v>
      </c>
    </row>
    <row r="1096" spans="1:5" x14ac:dyDescent="0.25">
      <c r="A1096" s="77" t="s">
        <v>1605</v>
      </c>
      <c r="B1096" s="77" t="s">
        <v>2342</v>
      </c>
      <c r="C1096" s="77">
        <v>3.7</v>
      </c>
      <c r="D1096" s="77">
        <v>0.01</v>
      </c>
      <c r="E1096" s="78" t="e">
        <f>VLOOKUP(B1096,MSS_Species_List2021_updating!$B$2:$B$556,1,FALSE)</f>
        <v>#N/A</v>
      </c>
    </row>
    <row r="1097" spans="1:5" x14ac:dyDescent="0.25">
      <c r="A1097" s="77" t="s">
        <v>364</v>
      </c>
      <c r="B1097" s="77" t="s">
        <v>364</v>
      </c>
      <c r="C1097" s="77">
        <v>3.72</v>
      </c>
      <c r="D1097" s="77">
        <v>0.5</v>
      </c>
      <c r="E1097" s="78" t="str">
        <f>VLOOKUP(B1097,MSS_Species_List2021_updating!$B$2:$B$556,1,FALSE)</f>
        <v>Triglidae</v>
      </c>
    </row>
    <row r="1098" spans="1:5" x14ac:dyDescent="0.25">
      <c r="A1098" s="77" t="s">
        <v>1608</v>
      </c>
      <c r="B1098" s="77" t="s">
        <v>1610</v>
      </c>
      <c r="C1098" s="77">
        <v>3.4</v>
      </c>
      <c r="D1098" s="77">
        <v>0.5</v>
      </c>
      <c r="E1098" s="78" t="str">
        <f>VLOOKUP(B1098,MSS_Species_List2021_updating!$B$2:$B$556,1,FALSE)</f>
        <v>Trigloporus lastoviza</v>
      </c>
    </row>
    <row r="1099" spans="1:5" x14ac:dyDescent="0.25">
      <c r="A1099" s="77" t="s">
        <v>1619</v>
      </c>
      <c r="B1099" s="77" t="s">
        <v>1617</v>
      </c>
      <c r="C1099" s="77">
        <v>3.91</v>
      </c>
      <c r="D1099" s="77">
        <v>0.17</v>
      </c>
      <c r="E1099" s="78" t="str">
        <f>VLOOKUP(B1099,MSS_Species_List2021_updating!$B$2:$B$556,1,FALSE)</f>
        <v>Trisopterus esmarkii</v>
      </c>
    </row>
    <row r="1100" spans="1:5" x14ac:dyDescent="0.25">
      <c r="A1100" s="77" t="s">
        <v>1619</v>
      </c>
      <c r="B1100" s="77" t="s">
        <v>1621</v>
      </c>
      <c r="C1100" s="77">
        <v>4.04</v>
      </c>
      <c r="D1100" s="77">
        <v>0.03</v>
      </c>
      <c r="E1100" s="78" t="str">
        <f>VLOOKUP(B1100,MSS_Species_List2021_updating!$B$2:$B$556,1,FALSE)</f>
        <v>Trisopterus luscus</v>
      </c>
    </row>
    <row r="1101" spans="1:5" x14ac:dyDescent="0.25">
      <c r="A1101" s="77" t="s">
        <v>1619</v>
      </c>
      <c r="B1101" s="77" t="s">
        <v>1623</v>
      </c>
      <c r="C1101" s="77">
        <v>3.94</v>
      </c>
      <c r="D1101" s="77">
        <v>0.02</v>
      </c>
      <c r="E1101" s="78" t="str">
        <f>VLOOKUP(B1101,MSS_Species_List2021_updating!$B$2:$B$556,1,FALSE)</f>
        <v>Trisopterus minutus</v>
      </c>
    </row>
    <row r="1102" spans="1:5" x14ac:dyDescent="0.25">
      <c r="A1102" s="77" t="s">
        <v>1619</v>
      </c>
      <c r="B1102" s="77" t="s">
        <v>2341</v>
      </c>
      <c r="C1102" s="77">
        <v>3.8</v>
      </c>
      <c r="D1102" s="77">
        <v>0.5</v>
      </c>
      <c r="E1102" s="78" t="e">
        <f>VLOOKUP(B1102,MSS_Species_List2021_updating!$B$2:$B$556,1,FALSE)</f>
        <v>#N/A</v>
      </c>
    </row>
    <row r="1103" spans="1:5" x14ac:dyDescent="0.25">
      <c r="A1103" s="77" t="s">
        <v>3475</v>
      </c>
      <c r="B1103" s="77" t="s">
        <v>2340</v>
      </c>
      <c r="C1103" s="77">
        <v>2.37</v>
      </c>
      <c r="D1103" s="77">
        <v>0.35</v>
      </c>
      <c r="E1103" s="78" t="e">
        <f>VLOOKUP(B1103,MSS_Species_List2021_updating!$B$2:$B$556,1,FALSE)</f>
        <v>#N/A</v>
      </c>
    </row>
    <row r="1104" spans="1:5" x14ac:dyDescent="0.25">
      <c r="A1104" s="77" t="s">
        <v>3476</v>
      </c>
      <c r="B1104" s="77" t="s">
        <v>2339</v>
      </c>
      <c r="C1104" s="77">
        <v>2.29</v>
      </c>
      <c r="D1104" s="77">
        <v>0.35</v>
      </c>
      <c r="E1104" s="78" t="e">
        <f>VLOOKUP(B1104,MSS_Species_List2021_updating!$B$2:$B$556,1,FALSE)</f>
        <v>#N/A</v>
      </c>
    </row>
    <row r="1105" spans="1:5" x14ac:dyDescent="0.25">
      <c r="A1105" s="77" t="s">
        <v>3477</v>
      </c>
      <c r="B1105" s="77" t="s">
        <v>2338</v>
      </c>
      <c r="C1105" s="77">
        <v>2.29</v>
      </c>
      <c r="D1105" s="77">
        <v>0.35</v>
      </c>
      <c r="E1105" s="78" t="e">
        <f>VLOOKUP(B1105,MSS_Species_List2021_updating!$B$2:$B$556,1,FALSE)</f>
        <v>#N/A</v>
      </c>
    </row>
    <row r="1106" spans="1:5" x14ac:dyDescent="0.25">
      <c r="A1106" s="77" t="s">
        <v>2337</v>
      </c>
      <c r="B1106" s="77" t="s">
        <v>2337</v>
      </c>
      <c r="C1106" s="77">
        <v>2.06</v>
      </c>
      <c r="D1106" s="77">
        <v>0.35</v>
      </c>
      <c r="E1106" s="78" t="e">
        <f>VLOOKUP(B1106,MSS_Species_List2021_updating!$B$2:$B$556,1,FALSE)</f>
        <v>#N/A</v>
      </c>
    </row>
    <row r="1107" spans="1:5" x14ac:dyDescent="0.25">
      <c r="A1107" s="77" t="s">
        <v>2336</v>
      </c>
      <c r="B1107" s="77" t="s">
        <v>2336</v>
      </c>
      <c r="C1107" s="77">
        <v>2</v>
      </c>
      <c r="D1107" s="77">
        <v>0.35</v>
      </c>
      <c r="E1107" s="78" t="e">
        <f>VLOOKUP(B1107,MSS_Species_List2021_updating!$B$2:$B$556,1,FALSE)</f>
        <v>#N/A</v>
      </c>
    </row>
    <row r="1108" spans="1:5" x14ac:dyDescent="0.25">
      <c r="A1108" s="77" t="s">
        <v>3478</v>
      </c>
      <c r="B1108" s="77" t="s">
        <v>2335</v>
      </c>
      <c r="C1108" s="77">
        <v>2.37</v>
      </c>
      <c r="D1108" s="77">
        <v>0.35</v>
      </c>
      <c r="E1108" s="78" t="e">
        <f>VLOOKUP(B1108,MSS_Species_List2021_updating!$B$2:$B$556,1,FALSE)</f>
        <v>#N/A</v>
      </c>
    </row>
    <row r="1109" spans="1:5" x14ac:dyDescent="0.25">
      <c r="A1109" s="77" t="s">
        <v>3478</v>
      </c>
      <c r="B1109" s="77" t="s">
        <v>2334</v>
      </c>
      <c r="C1109" s="77">
        <v>2.37</v>
      </c>
      <c r="D1109" s="77">
        <v>0.35</v>
      </c>
      <c r="E1109" s="78" t="e">
        <f>VLOOKUP(B1109,MSS_Species_List2021_updating!$B$2:$B$556,1,FALSE)</f>
        <v>#N/A</v>
      </c>
    </row>
    <row r="1110" spans="1:5" x14ac:dyDescent="0.25">
      <c r="A1110" s="77" t="s">
        <v>2333</v>
      </c>
      <c r="B1110" s="77" t="s">
        <v>2333</v>
      </c>
      <c r="C1110" s="77">
        <v>2.37</v>
      </c>
      <c r="D1110" s="77">
        <v>0.35</v>
      </c>
      <c r="E1110" s="78" t="e">
        <f>VLOOKUP(B1110,MSS_Species_List2021_updating!$B$2:$B$556,1,FALSE)</f>
        <v>#N/A</v>
      </c>
    </row>
    <row r="1111" spans="1:5" x14ac:dyDescent="0.25">
      <c r="A1111" s="77" t="s">
        <v>1626</v>
      </c>
      <c r="B1111" s="77" t="s">
        <v>1625</v>
      </c>
      <c r="C1111" s="77">
        <v>3.4</v>
      </c>
      <c r="D1111" s="77">
        <v>0.44</v>
      </c>
      <c r="E1111" s="78" t="str">
        <f>VLOOKUP(B1111,MSS_Species_List2021_updating!$B$2:$B$556,1,FALSE)</f>
        <v>Umbrina canariensis</v>
      </c>
    </row>
    <row r="1112" spans="1:5" x14ac:dyDescent="0.25">
      <c r="A1112" s="77" t="s">
        <v>1626</v>
      </c>
      <c r="B1112" s="77" t="s">
        <v>1628</v>
      </c>
      <c r="C1112" s="77">
        <v>3.5</v>
      </c>
      <c r="D1112" s="77">
        <v>0.6</v>
      </c>
      <c r="E1112" s="78" t="str">
        <f>VLOOKUP(B1112,MSS_Species_List2021_updating!$B$2:$B$556,1,FALSE)</f>
        <v>Umbrina cirrosa</v>
      </c>
    </row>
    <row r="1113" spans="1:5" x14ac:dyDescent="0.25">
      <c r="A1113" s="77" t="s">
        <v>1626</v>
      </c>
      <c r="B1113" s="77" t="s">
        <v>2332</v>
      </c>
      <c r="C1113" s="77">
        <v>3.5</v>
      </c>
      <c r="D1113" s="77">
        <v>0.52</v>
      </c>
      <c r="E1113" s="78" t="e">
        <f>VLOOKUP(B1113,MSS_Species_List2021_updating!$B$2:$B$556,1,FALSE)</f>
        <v>#N/A</v>
      </c>
    </row>
    <row r="1114" spans="1:5" x14ac:dyDescent="0.25">
      <c r="A1114" s="77" t="s">
        <v>3479</v>
      </c>
      <c r="B1114" s="77" t="s">
        <v>2331</v>
      </c>
      <c r="C1114" s="77">
        <v>1</v>
      </c>
      <c r="D1114" s="77">
        <v>0.01</v>
      </c>
      <c r="E1114" s="78" t="e">
        <f>VLOOKUP(B1114,MSS_Species_List2021_updating!$B$2:$B$556,1,FALSE)</f>
        <v>#N/A</v>
      </c>
    </row>
    <row r="1115" spans="1:5" x14ac:dyDescent="0.25">
      <c r="A1115" s="77" t="s">
        <v>3480</v>
      </c>
      <c r="B1115" s="77" t="s">
        <v>2330</v>
      </c>
      <c r="C1115" s="77">
        <v>2.5</v>
      </c>
      <c r="D1115" s="77">
        <v>0.35</v>
      </c>
      <c r="E1115" s="78" t="e">
        <f>VLOOKUP(B1115,MSS_Species_List2021_updating!$B$2:$B$556,1,FALSE)</f>
        <v>#N/A</v>
      </c>
    </row>
    <row r="1116" spans="1:5" x14ac:dyDescent="0.25">
      <c r="A1116" s="77" t="s">
        <v>1634</v>
      </c>
      <c r="B1116" s="77" t="s">
        <v>1632</v>
      </c>
      <c r="C1116" s="77">
        <v>4.4000000000000004</v>
      </c>
      <c r="D1116" s="77">
        <v>0.7</v>
      </c>
      <c r="E1116" s="78" t="str">
        <f>VLOOKUP(B1116,MSS_Species_List2021_updating!$B$2:$B$556,1,FALSE)</f>
        <v>Uranoscopus scaber</v>
      </c>
    </row>
    <row r="1117" spans="1:5" x14ac:dyDescent="0.25">
      <c r="A1117" s="77" t="s">
        <v>1637</v>
      </c>
      <c r="B1117" s="77" t="s">
        <v>2329</v>
      </c>
      <c r="C1117" s="77">
        <v>4.3</v>
      </c>
      <c r="D1117" s="77">
        <v>0.5</v>
      </c>
      <c r="E1117" s="78" t="e">
        <f>VLOOKUP(B1117,MSS_Species_List2021_updating!$B$2:$B$556,1,FALSE)</f>
        <v>#N/A</v>
      </c>
    </row>
    <row r="1118" spans="1:5" x14ac:dyDescent="0.25">
      <c r="A1118" s="77" t="s">
        <v>2328</v>
      </c>
      <c r="B1118" s="77" t="s">
        <v>2328</v>
      </c>
      <c r="C1118" s="77">
        <v>2.29</v>
      </c>
      <c r="D1118" s="77">
        <v>0.35</v>
      </c>
      <c r="E1118" s="78" t="e">
        <f>VLOOKUP(B1118,MSS_Species_List2021_updating!$B$2:$B$556,1,FALSE)</f>
        <v>#N/A</v>
      </c>
    </row>
    <row r="1119" spans="1:5" x14ac:dyDescent="0.25">
      <c r="A1119" s="77" t="s">
        <v>2327</v>
      </c>
      <c r="B1119" s="77" t="s">
        <v>2327</v>
      </c>
      <c r="C1119" s="77">
        <v>2</v>
      </c>
      <c r="D1119" s="77">
        <v>0.35</v>
      </c>
      <c r="E1119" s="78" t="e">
        <f>VLOOKUP(B1119,MSS_Species_List2021_updating!$B$2:$B$556,1,FALSE)</f>
        <v>#N/A</v>
      </c>
    </row>
    <row r="1120" spans="1:5" x14ac:dyDescent="0.25">
      <c r="A1120" s="77" t="s">
        <v>3481</v>
      </c>
      <c r="B1120" s="77" t="s">
        <v>2326</v>
      </c>
      <c r="C1120" s="77">
        <v>2.09</v>
      </c>
      <c r="D1120" s="77">
        <v>0.35</v>
      </c>
      <c r="E1120" s="78" t="e">
        <f>VLOOKUP(B1120,MSS_Species_List2021_updating!$B$2:$B$556,1,FALSE)</f>
        <v>#N/A</v>
      </c>
    </row>
    <row r="1121" spans="1:5" x14ac:dyDescent="0.25">
      <c r="A1121" s="77" t="s">
        <v>3481</v>
      </c>
      <c r="B1121" s="77" t="s">
        <v>2325</v>
      </c>
      <c r="C1121" s="77">
        <v>2</v>
      </c>
      <c r="D1121" s="77">
        <v>0.35</v>
      </c>
      <c r="E1121" s="78" t="e">
        <f>VLOOKUP(B1121,MSS_Species_List2021_updating!$B$2:$B$556,1,FALSE)</f>
        <v>#N/A</v>
      </c>
    </row>
    <row r="1122" spans="1:5" x14ac:dyDescent="0.25">
      <c r="A1122" s="77" t="s">
        <v>3481</v>
      </c>
      <c r="B1122" s="77" t="s">
        <v>2324</v>
      </c>
      <c r="C1122" s="77">
        <v>2</v>
      </c>
      <c r="D1122" s="77">
        <v>0.35</v>
      </c>
      <c r="E1122" s="78" t="e">
        <f>VLOOKUP(B1122,MSS_Species_List2021_updating!$B$2:$B$556,1,FALSE)</f>
        <v>#N/A</v>
      </c>
    </row>
    <row r="1123" spans="1:5" x14ac:dyDescent="0.25">
      <c r="A1123" s="77" t="s">
        <v>3481</v>
      </c>
      <c r="B1123" s="77" t="s">
        <v>2323</v>
      </c>
      <c r="C1123" s="77">
        <v>2.09</v>
      </c>
      <c r="D1123" s="77">
        <v>0.35</v>
      </c>
      <c r="E1123" s="78" t="e">
        <f>VLOOKUP(B1123,MSS_Species_List2021_updating!$B$2:$B$556,1,FALSE)</f>
        <v>#N/A</v>
      </c>
    </row>
    <row r="1124" spans="1:5" x14ac:dyDescent="0.25">
      <c r="A1124" s="77" t="s">
        <v>3482</v>
      </c>
      <c r="B1124" s="77" t="s">
        <v>2322</v>
      </c>
      <c r="C1124" s="77">
        <v>2</v>
      </c>
      <c r="D1124" s="77">
        <v>0.35</v>
      </c>
      <c r="E1124" s="78" t="e">
        <f>VLOOKUP(B1124,MSS_Species_List2021_updating!$B$2:$B$556,1,FALSE)</f>
        <v>#N/A</v>
      </c>
    </row>
    <row r="1125" spans="1:5" x14ac:dyDescent="0.25">
      <c r="A1125" s="77" t="s">
        <v>3482</v>
      </c>
      <c r="B1125" s="77" t="s">
        <v>2321</v>
      </c>
      <c r="C1125" s="77">
        <v>2</v>
      </c>
      <c r="D1125" s="77">
        <v>0.35</v>
      </c>
      <c r="E1125" s="78" t="e">
        <f>VLOOKUP(B1125,MSS_Species_List2021_updating!$B$2:$B$556,1,FALSE)</f>
        <v>#N/A</v>
      </c>
    </row>
    <row r="1126" spans="1:5" x14ac:dyDescent="0.25">
      <c r="A1126" s="77" t="s">
        <v>3483</v>
      </c>
      <c r="B1126" s="77" t="s">
        <v>2320</v>
      </c>
      <c r="C1126" s="77">
        <v>2.34</v>
      </c>
      <c r="D1126" s="77">
        <v>0.35</v>
      </c>
      <c r="E1126" s="78" t="e">
        <f>VLOOKUP(B1126,MSS_Species_List2021_updating!$B$2:$B$556,1,FALSE)</f>
        <v>#N/A</v>
      </c>
    </row>
    <row r="1127" spans="1:5" x14ac:dyDescent="0.25">
      <c r="A1127" s="77" t="s">
        <v>2319</v>
      </c>
      <c r="B1127" s="77" t="s">
        <v>2319</v>
      </c>
      <c r="C1127" s="77">
        <v>2.5</v>
      </c>
      <c r="D1127" s="77">
        <v>0.35</v>
      </c>
      <c r="E1127" s="78" t="e">
        <f>VLOOKUP(B1127,MSS_Species_List2021_updating!$B$2:$B$556,1,FALSE)</f>
        <v>#N/A</v>
      </c>
    </row>
    <row r="1128" spans="1:5" x14ac:dyDescent="0.25">
      <c r="A1128" s="77" t="s">
        <v>3484</v>
      </c>
      <c r="B1128" s="77" t="s">
        <v>2318</v>
      </c>
      <c r="C1128" s="77">
        <v>2.5</v>
      </c>
      <c r="D1128" s="77">
        <v>0.35</v>
      </c>
      <c r="E1128" s="78" t="e">
        <f>VLOOKUP(B1128,MSS_Species_List2021_updating!$B$2:$B$556,1,FALSE)</f>
        <v>#N/A</v>
      </c>
    </row>
    <row r="1129" spans="1:5" x14ac:dyDescent="0.25">
      <c r="A1129" s="77" t="s">
        <v>3484</v>
      </c>
      <c r="B1129" s="77" t="s">
        <v>2317</v>
      </c>
      <c r="C1129" s="77">
        <v>2.5</v>
      </c>
      <c r="D1129" s="77">
        <v>0.35</v>
      </c>
      <c r="E1129" s="78" t="e">
        <f>VLOOKUP(B1129,MSS_Species_List2021_updating!$B$2:$B$556,1,FALSE)</f>
        <v>#N/A</v>
      </c>
    </row>
    <row r="1130" spans="1:5" x14ac:dyDescent="0.25">
      <c r="A1130" s="77" t="s">
        <v>1644</v>
      </c>
      <c r="B1130" s="77" t="s">
        <v>1642</v>
      </c>
      <c r="C1130" s="77">
        <v>3.2</v>
      </c>
      <c r="D1130" s="77">
        <v>0.35</v>
      </c>
      <c r="E1130" s="78" t="str">
        <f>VLOOKUP(B1130,MSS_Species_List2021_updating!$B$2:$B$556,1,FALSE)</f>
        <v>Xenodermichthys copei</v>
      </c>
    </row>
    <row r="1131" spans="1:5" x14ac:dyDescent="0.25">
      <c r="A1131" s="77" t="s">
        <v>1653</v>
      </c>
      <c r="B1131" s="77" t="s">
        <v>1651</v>
      </c>
      <c r="C1131" s="77">
        <v>4.5</v>
      </c>
      <c r="D1131" s="77">
        <v>0.2</v>
      </c>
      <c r="E1131" s="78" t="str">
        <f>VLOOKUP(B1131,MSS_Species_List2021_updating!$B$2:$B$556,1,FALSE)</f>
        <v>Xiphias gladius</v>
      </c>
    </row>
    <row r="1132" spans="1:5" x14ac:dyDescent="0.25">
      <c r="A1132" s="77" t="s">
        <v>1655</v>
      </c>
      <c r="B1132" s="77" t="s">
        <v>1655</v>
      </c>
      <c r="C1132" s="77">
        <v>4.47</v>
      </c>
      <c r="D1132" s="77">
        <v>0.19</v>
      </c>
      <c r="E1132" s="78" t="str">
        <f>VLOOKUP(B1132,MSS_Species_List2021_updating!$B$2:$B$556,1,FALSE)</f>
        <v>Zeidae</v>
      </c>
    </row>
    <row r="1133" spans="1:5" x14ac:dyDescent="0.25">
      <c r="A1133" s="77" t="s">
        <v>1662</v>
      </c>
      <c r="B1133" s="77" t="s">
        <v>1660</v>
      </c>
      <c r="C1133" s="77">
        <v>4.5</v>
      </c>
      <c r="D1133" s="77">
        <v>0.8</v>
      </c>
      <c r="E1133" s="78" t="str">
        <f>VLOOKUP(B1133,MSS_Species_List2021_updating!$B$2:$B$556,1,FALSE)</f>
        <v>Zenopsis conchifer</v>
      </c>
    </row>
    <row r="1134" spans="1:5" x14ac:dyDescent="0.25">
      <c r="A1134" s="77" t="s">
        <v>1664</v>
      </c>
      <c r="B1134" s="77" t="s">
        <v>1669</v>
      </c>
      <c r="C1134" s="77">
        <v>4</v>
      </c>
      <c r="D1134" s="77">
        <v>0.66</v>
      </c>
      <c r="E1134" s="78" t="str">
        <f>VLOOKUP(B1134,MSS_Species_List2021_updating!$B$2:$B$556,1,FALSE)</f>
        <v>Zeugopterus punctatus</v>
      </c>
    </row>
    <row r="1135" spans="1:5" x14ac:dyDescent="0.25">
      <c r="A1135" s="77" t="s">
        <v>1675</v>
      </c>
      <c r="B1135" s="77" t="s">
        <v>1674</v>
      </c>
      <c r="C1135" s="77">
        <v>4.47</v>
      </c>
      <c r="D1135" s="77">
        <v>0.19</v>
      </c>
      <c r="E1135" s="78" t="str">
        <f>VLOOKUP(B1135,MSS_Species_List2021_updating!$B$2:$B$556,1,FALSE)</f>
        <v>Zeus faber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E05FC-D742-4E81-A613-37D1D549E527}">
  <sheetPr codeName="Sheet5"/>
  <dimension ref="A1:N176"/>
  <sheetViews>
    <sheetView showGridLines="0" topLeftCell="D111" zoomScale="85" zoomScaleNormal="85" workbookViewId="0">
      <selection activeCell="F140" sqref="F125:F140"/>
    </sheetView>
  </sheetViews>
  <sheetFormatPr defaultRowHeight="15" x14ac:dyDescent="0.25"/>
  <cols>
    <col min="1" max="1" width="32.7109375" style="63" customWidth="1"/>
    <col min="2" max="2" width="9.140625" style="21"/>
    <col min="3" max="3" width="119.42578125" style="21" bestFit="1" customWidth="1"/>
    <col min="4" max="4" width="12.5703125" style="21" bestFit="1" customWidth="1"/>
    <col min="6" max="6" width="39.42578125" style="21" customWidth="1"/>
    <col min="7" max="7" width="7" style="21" bestFit="1" customWidth="1"/>
    <col min="8" max="8" width="56.85546875" style="21" customWidth="1"/>
    <col min="9" max="9" width="30.28515625" style="21" customWidth="1"/>
    <col min="14" max="14" width="26.85546875" style="36" bestFit="1" customWidth="1"/>
  </cols>
  <sheetData>
    <row r="1" spans="1:14" x14ac:dyDescent="0.25">
      <c r="A1" s="45" t="s">
        <v>2146</v>
      </c>
      <c r="H1" s="20"/>
      <c r="I1" s="20"/>
    </row>
    <row r="2" spans="1:14" ht="22.5" x14ac:dyDescent="0.25">
      <c r="A2" s="54" t="s">
        <v>33</v>
      </c>
      <c r="B2" s="55" t="s">
        <v>2147</v>
      </c>
      <c r="C2" s="55" t="s">
        <v>2148</v>
      </c>
      <c r="D2" s="56" t="s">
        <v>2149</v>
      </c>
      <c r="F2" s="33" t="s">
        <v>2228</v>
      </c>
      <c r="G2" s="34" t="s">
        <v>2147</v>
      </c>
      <c r="H2" s="34" t="s">
        <v>2148</v>
      </c>
      <c r="I2" s="35" t="s">
        <v>2149</v>
      </c>
      <c r="N2" s="4" t="s">
        <v>2231</v>
      </c>
    </row>
    <row r="3" spans="1:14" x14ac:dyDescent="0.25">
      <c r="A3" s="57" t="s">
        <v>2150</v>
      </c>
      <c r="B3" s="57">
        <v>151802</v>
      </c>
      <c r="C3" s="57" t="s">
        <v>2151</v>
      </c>
      <c r="D3" s="58">
        <v>0</v>
      </c>
      <c r="F3" s="22" t="s">
        <v>650</v>
      </c>
      <c r="G3" s="23">
        <v>126436</v>
      </c>
      <c r="H3" s="23" t="s">
        <v>2178</v>
      </c>
      <c r="I3" s="24">
        <v>47258</v>
      </c>
      <c r="J3" t="s">
        <v>2227</v>
      </c>
    </row>
    <row r="4" spans="1:14" x14ac:dyDescent="0.25">
      <c r="A4" s="57" t="s">
        <v>2269</v>
      </c>
      <c r="B4" s="57">
        <v>125618</v>
      </c>
      <c r="C4" s="57" t="s">
        <v>2151</v>
      </c>
      <c r="D4" s="58">
        <v>0</v>
      </c>
      <c r="F4" s="104" t="s">
        <v>1418</v>
      </c>
      <c r="G4" s="23">
        <v>105814</v>
      </c>
      <c r="H4" s="102"/>
      <c r="I4" s="103">
        <v>27800</v>
      </c>
      <c r="J4" t="s">
        <v>73</v>
      </c>
      <c r="N4" s="36" t="s">
        <v>69</v>
      </c>
    </row>
    <row r="5" spans="1:14" x14ac:dyDescent="0.25">
      <c r="A5" s="57" t="s">
        <v>36</v>
      </c>
      <c r="B5" s="57">
        <v>126279</v>
      </c>
      <c r="C5" s="57" t="s">
        <v>2151</v>
      </c>
      <c r="D5" s="58">
        <v>2</v>
      </c>
      <c r="F5" s="104"/>
      <c r="G5" s="23">
        <v>399562</v>
      </c>
      <c r="H5" s="102"/>
      <c r="I5" s="103"/>
      <c r="N5" s="36" t="s">
        <v>82</v>
      </c>
    </row>
    <row r="6" spans="1:14" x14ac:dyDescent="0.25">
      <c r="A6" s="59" t="s">
        <v>2270</v>
      </c>
      <c r="B6" s="57">
        <v>105740</v>
      </c>
      <c r="C6" s="57" t="s">
        <v>2152</v>
      </c>
      <c r="D6" s="58">
        <v>0</v>
      </c>
      <c r="F6" s="22" t="s">
        <v>981</v>
      </c>
      <c r="G6" s="23">
        <v>126484</v>
      </c>
      <c r="H6" s="23" t="s">
        <v>2178</v>
      </c>
      <c r="I6" s="24">
        <v>25873</v>
      </c>
      <c r="J6" t="s">
        <v>2227</v>
      </c>
      <c r="N6" s="36" t="s">
        <v>96</v>
      </c>
    </row>
    <row r="7" spans="1:14" x14ac:dyDescent="0.25">
      <c r="A7" s="57" t="s">
        <v>2153</v>
      </c>
      <c r="B7" s="57">
        <v>105835</v>
      </c>
      <c r="C7" s="57" t="s">
        <v>2152</v>
      </c>
      <c r="D7" s="58">
        <v>0</v>
      </c>
      <c r="F7" s="25" t="s">
        <v>921</v>
      </c>
      <c r="G7" s="23">
        <v>126555</v>
      </c>
      <c r="H7" s="26"/>
      <c r="I7" s="24">
        <v>19728</v>
      </c>
      <c r="N7" s="36" t="s">
        <v>107</v>
      </c>
    </row>
    <row r="8" spans="1:14" x14ac:dyDescent="0.25">
      <c r="A8" s="59" t="s">
        <v>2154</v>
      </c>
      <c r="B8" s="57">
        <v>105836</v>
      </c>
      <c r="C8" s="57" t="s">
        <v>2152</v>
      </c>
      <c r="D8" s="58">
        <v>1</v>
      </c>
      <c r="F8" s="25" t="s">
        <v>849</v>
      </c>
      <c r="G8" s="23">
        <v>127146</v>
      </c>
      <c r="H8" s="26"/>
      <c r="I8" s="24">
        <v>15358</v>
      </c>
      <c r="N8" s="36" t="s">
        <v>156</v>
      </c>
    </row>
    <row r="9" spans="1:14" x14ac:dyDescent="0.25">
      <c r="A9" s="97" t="s">
        <v>2271</v>
      </c>
      <c r="B9" s="57">
        <v>125715</v>
      </c>
      <c r="C9" s="100" t="s">
        <v>2151</v>
      </c>
      <c r="D9" s="99"/>
      <c r="F9" s="104" t="s">
        <v>367</v>
      </c>
      <c r="G9" s="23">
        <v>127262</v>
      </c>
      <c r="H9" s="105" t="s">
        <v>2167</v>
      </c>
      <c r="I9" s="103">
        <v>13744</v>
      </c>
      <c r="N9" s="36" t="s">
        <v>261</v>
      </c>
    </row>
    <row r="10" spans="1:14" x14ac:dyDescent="0.25">
      <c r="A10" s="97"/>
      <c r="B10" s="57">
        <v>416357</v>
      </c>
      <c r="C10" s="100"/>
      <c r="D10" s="99"/>
      <c r="F10" s="104"/>
      <c r="G10" s="23">
        <v>274877</v>
      </c>
      <c r="H10" s="105"/>
      <c r="I10" s="103"/>
      <c r="N10" s="36" t="s">
        <v>266</v>
      </c>
    </row>
    <row r="11" spans="1:14" x14ac:dyDescent="0.25">
      <c r="A11" s="57" t="s">
        <v>77</v>
      </c>
      <c r="B11" s="57">
        <v>126413</v>
      </c>
      <c r="C11" s="57" t="s">
        <v>2155</v>
      </c>
      <c r="D11" s="58">
        <v>121</v>
      </c>
      <c r="F11" s="101" t="s">
        <v>1396</v>
      </c>
      <c r="G11" s="23">
        <v>127149</v>
      </c>
      <c r="H11" s="105" t="s">
        <v>2167</v>
      </c>
      <c r="I11" s="103">
        <v>12833</v>
      </c>
      <c r="N11" s="36" t="s">
        <v>367</v>
      </c>
    </row>
    <row r="12" spans="1:14" x14ac:dyDescent="0.25">
      <c r="A12" s="57" t="s">
        <v>79</v>
      </c>
      <c r="B12" s="57">
        <v>126415</v>
      </c>
      <c r="C12" s="57" t="s">
        <v>2156</v>
      </c>
      <c r="D12" s="58">
        <v>1424</v>
      </c>
      <c r="F12" s="101"/>
      <c r="G12" s="23">
        <v>154473</v>
      </c>
      <c r="H12" s="105"/>
      <c r="I12" s="103"/>
      <c r="N12" s="36" t="s">
        <v>379</v>
      </c>
    </row>
    <row r="13" spans="1:14" x14ac:dyDescent="0.25">
      <c r="A13" s="97" t="s">
        <v>82</v>
      </c>
      <c r="B13" s="57">
        <v>105865</v>
      </c>
      <c r="C13" s="100" t="s">
        <v>2157</v>
      </c>
      <c r="D13" s="99">
        <v>10368</v>
      </c>
      <c r="F13" s="22" t="s">
        <v>1311</v>
      </c>
      <c r="G13" s="23">
        <v>105883</v>
      </c>
      <c r="H13" s="23" t="s">
        <v>2196</v>
      </c>
      <c r="I13" s="24">
        <v>10499</v>
      </c>
      <c r="N13" s="36" t="s">
        <v>430</v>
      </c>
    </row>
    <row r="14" spans="1:14" x14ac:dyDescent="0.25">
      <c r="A14" s="97"/>
      <c r="B14" s="57">
        <v>148824</v>
      </c>
      <c r="C14" s="100"/>
      <c r="D14" s="99"/>
      <c r="F14" s="101" t="s">
        <v>82</v>
      </c>
      <c r="G14" s="23">
        <v>105865</v>
      </c>
      <c r="H14" s="105" t="s">
        <v>2157</v>
      </c>
      <c r="I14" s="103">
        <v>10368</v>
      </c>
      <c r="N14" s="36" t="s">
        <v>433</v>
      </c>
    </row>
    <row r="15" spans="1:14" x14ac:dyDescent="0.25">
      <c r="A15" s="59" t="s">
        <v>2158</v>
      </c>
      <c r="B15" s="57">
        <v>126757</v>
      </c>
      <c r="C15" s="57" t="s">
        <v>2159</v>
      </c>
      <c r="D15" s="58">
        <v>3</v>
      </c>
      <c r="F15" s="101"/>
      <c r="G15" s="23">
        <v>148824</v>
      </c>
      <c r="H15" s="105"/>
      <c r="I15" s="103"/>
      <c r="N15" s="36" t="s">
        <v>460</v>
      </c>
    </row>
    <row r="16" spans="1:14" x14ac:dyDescent="0.25">
      <c r="A16" s="97" t="s">
        <v>96</v>
      </c>
      <c r="B16" s="57">
        <v>125912</v>
      </c>
      <c r="C16" s="98"/>
      <c r="D16" s="99">
        <v>1689</v>
      </c>
      <c r="F16" s="25" t="s">
        <v>2187</v>
      </c>
      <c r="G16" s="23">
        <v>105876</v>
      </c>
      <c r="H16" s="26"/>
      <c r="I16" s="24">
        <v>8507</v>
      </c>
      <c r="N16" s="36" t="s">
        <v>470</v>
      </c>
    </row>
    <row r="17" spans="1:14" x14ac:dyDescent="0.25">
      <c r="A17" s="97"/>
      <c r="B17" s="57">
        <v>126758</v>
      </c>
      <c r="C17" s="98"/>
      <c r="D17" s="99"/>
      <c r="F17" s="25" t="s">
        <v>1239</v>
      </c>
      <c r="G17" s="23">
        <v>126441</v>
      </c>
      <c r="H17" s="23" t="s">
        <v>2167</v>
      </c>
      <c r="I17" s="24">
        <v>8472</v>
      </c>
      <c r="N17" s="36" t="s">
        <v>478</v>
      </c>
    </row>
    <row r="18" spans="1:14" x14ac:dyDescent="0.25">
      <c r="A18" s="57" t="s">
        <v>100</v>
      </c>
      <c r="B18" s="57">
        <v>126759</v>
      </c>
      <c r="C18" s="60"/>
      <c r="D18" s="58">
        <v>9</v>
      </c>
      <c r="F18" s="25" t="s">
        <v>738</v>
      </c>
      <c r="G18" s="23">
        <v>127251</v>
      </c>
      <c r="H18" s="26"/>
      <c r="I18" s="24">
        <v>8228</v>
      </c>
      <c r="N18" s="36" t="s">
        <v>525</v>
      </c>
    </row>
    <row r="19" spans="1:14" x14ac:dyDescent="0.25">
      <c r="A19" s="100" t="s">
        <v>107</v>
      </c>
      <c r="B19" s="57">
        <v>125620</v>
      </c>
      <c r="C19" s="100" t="s">
        <v>2151</v>
      </c>
      <c r="D19" s="99">
        <v>1062</v>
      </c>
      <c r="F19" s="104" t="s">
        <v>430</v>
      </c>
      <c r="G19" s="23">
        <v>125624</v>
      </c>
      <c r="H19" s="102"/>
      <c r="I19" s="103">
        <v>8233</v>
      </c>
      <c r="N19" s="36" t="s">
        <v>553</v>
      </c>
    </row>
    <row r="20" spans="1:14" x14ac:dyDescent="0.25">
      <c r="A20" s="100"/>
      <c r="B20" s="57">
        <v>126281</v>
      </c>
      <c r="C20" s="100"/>
      <c r="D20" s="99"/>
      <c r="F20" s="104"/>
      <c r="G20" s="23">
        <v>126285</v>
      </c>
      <c r="H20" s="102"/>
      <c r="I20" s="103"/>
      <c r="N20" s="36" t="s">
        <v>562</v>
      </c>
    </row>
    <row r="21" spans="1:14" x14ac:dyDescent="0.25">
      <c r="A21" s="100"/>
      <c r="B21" s="57">
        <v>125425</v>
      </c>
      <c r="C21" s="100"/>
      <c r="D21" s="99"/>
      <c r="F21" s="104"/>
      <c r="G21" s="23">
        <v>125427</v>
      </c>
      <c r="H21" s="102"/>
      <c r="I21" s="103"/>
      <c r="N21" s="36" t="s">
        <v>624</v>
      </c>
    </row>
    <row r="22" spans="1:14" x14ac:dyDescent="0.25">
      <c r="A22" s="57" t="s">
        <v>2160</v>
      </c>
      <c r="B22" s="57">
        <v>105807</v>
      </c>
      <c r="C22" s="60"/>
      <c r="D22" s="58">
        <v>24</v>
      </c>
      <c r="F22" s="25" t="s">
        <v>1399</v>
      </c>
      <c r="G22" s="23">
        <v>127150</v>
      </c>
      <c r="H22" s="26"/>
      <c r="I22" s="24">
        <v>7797</v>
      </c>
      <c r="N22" s="36" t="s">
        <v>666</v>
      </c>
    </row>
    <row r="23" spans="1:14" x14ac:dyDescent="0.25">
      <c r="A23" s="57" t="s">
        <v>2272</v>
      </c>
      <c r="B23" s="57">
        <v>105727</v>
      </c>
      <c r="C23" s="60"/>
      <c r="D23" s="58">
        <v>0</v>
      </c>
      <c r="F23" s="22" t="s">
        <v>1318</v>
      </c>
      <c r="G23" s="23">
        <v>105887</v>
      </c>
      <c r="H23" s="23" t="s">
        <v>2197</v>
      </c>
      <c r="I23" s="24">
        <v>7548</v>
      </c>
      <c r="N23" s="36" t="s">
        <v>671</v>
      </c>
    </row>
    <row r="24" spans="1:14" x14ac:dyDescent="0.25">
      <c r="A24" s="57" t="s">
        <v>156</v>
      </c>
      <c r="B24" s="57">
        <v>127007</v>
      </c>
      <c r="C24" s="60"/>
      <c r="D24" s="58">
        <v>150</v>
      </c>
      <c r="F24" s="101" t="s">
        <v>1501</v>
      </c>
      <c r="G24" s="23">
        <v>105923</v>
      </c>
      <c r="H24" s="102"/>
      <c r="I24" s="103">
        <v>6311</v>
      </c>
      <c r="N24" s="36" t="s">
        <v>675</v>
      </c>
    </row>
    <row r="25" spans="1:14" x14ac:dyDescent="0.25">
      <c r="A25" s="57" t="s">
        <v>261</v>
      </c>
      <c r="B25" s="57">
        <v>126783</v>
      </c>
      <c r="C25" s="60"/>
      <c r="D25" s="58">
        <v>97</v>
      </c>
      <c r="F25" s="101"/>
      <c r="G25" s="23">
        <v>160604</v>
      </c>
      <c r="H25" s="102"/>
      <c r="I25" s="103"/>
      <c r="N25" s="36" t="s">
        <v>738</v>
      </c>
    </row>
    <row r="26" spans="1:14" x14ac:dyDescent="0.25">
      <c r="A26" s="57" t="s">
        <v>266</v>
      </c>
      <c r="B26" s="57">
        <v>126447</v>
      </c>
      <c r="C26" s="60"/>
      <c r="D26" s="58">
        <v>674</v>
      </c>
      <c r="F26" s="101"/>
      <c r="G26" s="23">
        <v>160616</v>
      </c>
      <c r="H26" s="102"/>
      <c r="I26" s="103"/>
      <c r="N26" s="36" t="s">
        <v>747</v>
      </c>
    </row>
    <row r="27" spans="1:14" x14ac:dyDescent="0.25">
      <c r="A27" s="57" t="s">
        <v>2161</v>
      </c>
      <c r="B27" s="57">
        <v>105789</v>
      </c>
      <c r="C27" s="60"/>
      <c r="D27" s="58">
        <v>0</v>
      </c>
      <c r="F27" s="22" t="s">
        <v>1015</v>
      </c>
      <c r="G27" s="23">
        <v>126461</v>
      </c>
      <c r="H27" s="26"/>
      <c r="I27" s="24">
        <v>6185</v>
      </c>
      <c r="N27" s="36" t="s">
        <v>756</v>
      </c>
    </row>
    <row r="28" spans="1:14" x14ac:dyDescent="0.25">
      <c r="A28" s="57" t="s">
        <v>2162</v>
      </c>
      <c r="B28" s="57">
        <v>105794</v>
      </c>
      <c r="C28" s="60"/>
      <c r="D28" s="58">
        <v>0</v>
      </c>
      <c r="F28" s="22" t="s">
        <v>918</v>
      </c>
      <c r="G28" s="23">
        <v>126554</v>
      </c>
      <c r="H28" s="26"/>
      <c r="I28" s="24">
        <v>5926</v>
      </c>
      <c r="N28" s="36" t="s">
        <v>750</v>
      </c>
    </row>
    <row r="29" spans="1:14" x14ac:dyDescent="0.25">
      <c r="A29" s="57" t="s">
        <v>2163</v>
      </c>
      <c r="B29" s="57">
        <v>105838</v>
      </c>
      <c r="C29" s="60"/>
      <c r="D29" s="58">
        <v>0</v>
      </c>
      <c r="F29" s="104" t="s">
        <v>1217</v>
      </c>
      <c r="G29" s="23">
        <v>125475</v>
      </c>
      <c r="H29" s="102"/>
      <c r="I29" s="103">
        <v>5414</v>
      </c>
      <c r="N29" s="36" t="s">
        <v>753</v>
      </c>
    </row>
    <row r="30" spans="1:14" x14ac:dyDescent="0.25">
      <c r="A30" s="57" t="s">
        <v>323</v>
      </c>
      <c r="B30" s="57">
        <v>105899</v>
      </c>
      <c r="C30" s="57" t="s">
        <v>2164</v>
      </c>
      <c r="D30" s="58">
        <v>1</v>
      </c>
      <c r="F30" s="104"/>
      <c r="G30" s="23">
        <v>126501</v>
      </c>
      <c r="H30" s="102"/>
      <c r="I30" s="103"/>
      <c r="N30" s="36" t="s">
        <v>762</v>
      </c>
    </row>
    <row r="31" spans="1:14" x14ac:dyDescent="0.25">
      <c r="A31" s="57" t="s">
        <v>329</v>
      </c>
      <c r="B31" s="57">
        <v>105901</v>
      </c>
      <c r="C31" s="60"/>
      <c r="D31" s="58">
        <v>55</v>
      </c>
      <c r="F31" s="25" t="s">
        <v>460</v>
      </c>
      <c r="G31" s="23">
        <v>127214</v>
      </c>
      <c r="H31" s="23" t="s">
        <v>2167</v>
      </c>
      <c r="I31" s="24">
        <v>4186</v>
      </c>
      <c r="N31" s="36" t="s">
        <v>827</v>
      </c>
    </row>
    <row r="32" spans="1:14" x14ac:dyDescent="0.25">
      <c r="A32" s="59" t="s">
        <v>1740</v>
      </c>
      <c r="B32" s="57">
        <v>105902</v>
      </c>
      <c r="C32" s="57" t="s">
        <v>2165</v>
      </c>
      <c r="D32" s="58">
        <v>0</v>
      </c>
      <c r="F32" s="25" t="s">
        <v>1043</v>
      </c>
      <c r="G32" s="23">
        <v>105821</v>
      </c>
      <c r="H32" s="23" t="s">
        <v>2192</v>
      </c>
      <c r="I32" s="24">
        <v>4051</v>
      </c>
      <c r="N32" s="36" t="s">
        <v>849</v>
      </c>
    </row>
    <row r="33" spans="1:14" x14ac:dyDescent="0.25">
      <c r="A33" s="57" t="s">
        <v>331</v>
      </c>
      <c r="B33" s="57">
        <v>105906</v>
      </c>
      <c r="C33" s="60"/>
      <c r="D33" s="58">
        <v>28</v>
      </c>
      <c r="F33" s="104" t="s">
        <v>675</v>
      </c>
      <c r="G33" s="23">
        <v>105812</v>
      </c>
      <c r="H33" s="105" t="s">
        <v>2180</v>
      </c>
      <c r="I33" s="103">
        <v>3905</v>
      </c>
      <c r="N33" s="36" t="s">
        <v>877</v>
      </c>
    </row>
    <row r="34" spans="1:14" x14ac:dyDescent="0.25">
      <c r="A34" s="57" t="s">
        <v>336</v>
      </c>
      <c r="B34" s="57">
        <v>105907</v>
      </c>
      <c r="C34" s="60"/>
      <c r="D34" s="58">
        <v>55</v>
      </c>
      <c r="F34" s="104"/>
      <c r="G34" s="23">
        <v>105811</v>
      </c>
      <c r="H34" s="105"/>
      <c r="I34" s="103"/>
      <c r="N34" s="36" t="s">
        <v>881</v>
      </c>
    </row>
    <row r="35" spans="1:14" x14ac:dyDescent="0.25">
      <c r="A35" s="57" t="s">
        <v>341</v>
      </c>
      <c r="B35" s="57">
        <v>105908</v>
      </c>
      <c r="C35" s="60"/>
      <c r="D35" s="58">
        <v>66</v>
      </c>
      <c r="F35" s="25" t="s">
        <v>1677</v>
      </c>
      <c r="G35" s="23">
        <v>127123</v>
      </c>
      <c r="H35" s="23" t="s">
        <v>2178</v>
      </c>
      <c r="I35" s="24">
        <v>3518</v>
      </c>
      <c r="N35" s="36" t="s">
        <v>886</v>
      </c>
    </row>
    <row r="36" spans="1:14" x14ac:dyDescent="0.25">
      <c r="A36" s="59" t="s">
        <v>2166</v>
      </c>
      <c r="B36" s="57">
        <v>105837</v>
      </c>
      <c r="C36" s="60"/>
      <c r="D36" s="58">
        <v>1</v>
      </c>
      <c r="F36" s="22" t="s">
        <v>1013</v>
      </c>
      <c r="G36" s="23">
        <v>126460</v>
      </c>
      <c r="H36" s="26"/>
      <c r="I36" s="24">
        <v>2471</v>
      </c>
      <c r="N36" s="36" t="s">
        <v>918</v>
      </c>
    </row>
    <row r="37" spans="1:14" x14ac:dyDescent="0.25">
      <c r="A37" s="100" t="s">
        <v>367</v>
      </c>
      <c r="B37" s="57">
        <v>127262</v>
      </c>
      <c r="C37" s="100" t="s">
        <v>2167</v>
      </c>
      <c r="D37" s="99">
        <v>13744</v>
      </c>
      <c r="F37" s="109" t="s">
        <v>2175</v>
      </c>
      <c r="G37" s="23">
        <v>105762</v>
      </c>
      <c r="H37" s="105" t="s">
        <v>2176</v>
      </c>
      <c r="I37" s="103">
        <v>2446</v>
      </c>
      <c r="N37" s="36" t="s">
        <v>921</v>
      </c>
    </row>
    <row r="38" spans="1:14" x14ac:dyDescent="0.25">
      <c r="A38" s="100"/>
      <c r="B38" s="57">
        <v>274877</v>
      </c>
      <c r="C38" s="100"/>
      <c r="D38" s="99"/>
      <c r="F38" s="109"/>
      <c r="G38" s="23">
        <v>105869</v>
      </c>
      <c r="H38" s="105"/>
      <c r="I38" s="103"/>
      <c r="N38" s="36" t="s">
        <v>1005</v>
      </c>
    </row>
    <row r="39" spans="1:14" x14ac:dyDescent="0.25">
      <c r="A39" s="57" t="s">
        <v>379</v>
      </c>
      <c r="B39" s="57">
        <v>105824</v>
      </c>
      <c r="C39" s="60"/>
      <c r="D39" s="58">
        <v>1794</v>
      </c>
      <c r="F39" s="109"/>
      <c r="G39" s="23">
        <v>148868</v>
      </c>
      <c r="H39" s="105"/>
      <c r="I39" s="103"/>
      <c r="N39" s="36" t="s">
        <v>1009</v>
      </c>
    </row>
    <row r="40" spans="1:14" x14ac:dyDescent="0.25">
      <c r="A40" s="57" t="s">
        <v>2168</v>
      </c>
      <c r="B40" s="57">
        <v>105831</v>
      </c>
      <c r="C40" s="60"/>
      <c r="D40" s="58">
        <v>0</v>
      </c>
      <c r="F40" s="109"/>
      <c r="G40" s="23">
        <v>711847</v>
      </c>
      <c r="H40" s="105"/>
      <c r="I40" s="103"/>
      <c r="N40" s="36" t="s">
        <v>1013</v>
      </c>
    </row>
    <row r="41" spans="1:14" x14ac:dyDescent="0.25">
      <c r="A41" s="100" t="s">
        <v>430</v>
      </c>
      <c r="B41" s="57">
        <v>125624</v>
      </c>
      <c r="C41" s="98"/>
      <c r="D41" s="99">
        <v>8233</v>
      </c>
      <c r="F41" s="109"/>
      <c r="G41" s="23">
        <v>711846</v>
      </c>
      <c r="H41" s="105"/>
      <c r="I41" s="103"/>
      <c r="N41" s="36" t="s">
        <v>1015</v>
      </c>
    </row>
    <row r="42" spans="1:14" x14ac:dyDescent="0.25">
      <c r="A42" s="100"/>
      <c r="B42" s="57">
        <v>126285</v>
      </c>
      <c r="C42" s="98"/>
      <c r="D42" s="99"/>
      <c r="F42" s="22" t="s">
        <v>379</v>
      </c>
      <c r="G42" s="23">
        <v>105824</v>
      </c>
      <c r="H42" s="26"/>
      <c r="I42" s="24">
        <v>1794</v>
      </c>
      <c r="N42" s="36" t="s">
        <v>1025</v>
      </c>
    </row>
    <row r="43" spans="1:14" x14ac:dyDescent="0.25">
      <c r="A43" s="100"/>
      <c r="B43" s="57">
        <v>125427</v>
      </c>
      <c r="C43" s="98"/>
      <c r="D43" s="99"/>
      <c r="F43" s="104" t="s">
        <v>1308</v>
      </c>
      <c r="G43" s="23">
        <v>367297</v>
      </c>
      <c r="H43" s="105" t="s">
        <v>2195</v>
      </c>
      <c r="I43" s="103">
        <v>1683</v>
      </c>
      <c r="N43" s="36" t="s">
        <v>1042</v>
      </c>
    </row>
    <row r="44" spans="1:14" x14ac:dyDescent="0.25">
      <c r="A44" s="100" t="s">
        <v>2169</v>
      </c>
      <c r="B44" s="100">
        <v>712453</v>
      </c>
      <c r="C44" s="57" t="s">
        <v>2170</v>
      </c>
      <c r="D44" s="99">
        <v>0</v>
      </c>
      <c r="F44" s="104"/>
      <c r="G44" s="23">
        <v>105882</v>
      </c>
      <c r="H44" s="105"/>
      <c r="I44" s="103"/>
      <c r="N44" s="36" t="s">
        <v>1052</v>
      </c>
    </row>
    <row r="45" spans="1:14" x14ac:dyDescent="0.25">
      <c r="A45" s="100"/>
      <c r="B45" s="100"/>
      <c r="C45" s="57" t="s">
        <v>2171</v>
      </c>
      <c r="D45" s="99"/>
      <c r="F45" s="104"/>
      <c r="G45" s="23">
        <v>271509</v>
      </c>
      <c r="H45" s="105"/>
      <c r="I45" s="103"/>
      <c r="N45" s="36" t="s">
        <v>1203</v>
      </c>
    </row>
    <row r="46" spans="1:14" x14ac:dyDescent="0.25">
      <c r="A46" s="100" t="s">
        <v>2172</v>
      </c>
      <c r="B46" s="100">
        <v>154238</v>
      </c>
      <c r="C46" s="57" t="s">
        <v>2170</v>
      </c>
      <c r="D46" s="99">
        <v>4</v>
      </c>
      <c r="F46" s="101" t="s">
        <v>96</v>
      </c>
      <c r="G46" s="23">
        <v>125912</v>
      </c>
      <c r="H46" s="102"/>
      <c r="I46" s="103">
        <v>1689</v>
      </c>
      <c r="N46" s="36" t="s">
        <v>1217</v>
      </c>
    </row>
    <row r="47" spans="1:14" x14ac:dyDescent="0.25">
      <c r="A47" s="100"/>
      <c r="B47" s="100"/>
      <c r="C47" s="57" t="s">
        <v>2171</v>
      </c>
      <c r="D47" s="99"/>
      <c r="F47" s="101"/>
      <c r="G47" s="23">
        <v>126758</v>
      </c>
      <c r="H47" s="102"/>
      <c r="I47" s="103"/>
      <c r="N47" s="36" t="s">
        <v>1236</v>
      </c>
    </row>
    <row r="48" spans="1:14" x14ac:dyDescent="0.25">
      <c r="A48" s="100" t="s">
        <v>2273</v>
      </c>
      <c r="B48" s="57">
        <v>127178</v>
      </c>
      <c r="C48" s="57" t="s">
        <v>2170</v>
      </c>
      <c r="D48" s="99">
        <v>4</v>
      </c>
      <c r="F48" s="22" t="s">
        <v>1420</v>
      </c>
      <c r="G48" s="23">
        <v>105815</v>
      </c>
      <c r="H48" s="26"/>
      <c r="I48" s="24">
        <v>1505</v>
      </c>
      <c r="N48" s="36" t="s">
        <v>1265</v>
      </c>
    </row>
    <row r="49" spans="1:14" x14ac:dyDescent="0.25">
      <c r="A49" s="100"/>
      <c r="B49" s="57">
        <v>127180</v>
      </c>
      <c r="C49" s="57" t="s">
        <v>2171</v>
      </c>
      <c r="D49" s="99"/>
      <c r="F49" s="22" t="s">
        <v>1435</v>
      </c>
      <c r="G49" s="23">
        <v>127255</v>
      </c>
      <c r="H49" s="26"/>
      <c r="I49" s="24">
        <v>1482</v>
      </c>
      <c r="N49" s="36" t="s">
        <v>1308</v>
      </c>
    </row>
    <row r="50" spans="1:14" x14ac:dyDescent="0.25">
      <c r="A50" s="100"/>
      <c r="B50" s="57">
        <v>126139</v>
      </c>
      <c r="C50" s="61"/>
      <c r="D50" s="99"/>
      <c r="F50" s="22" t="s">
        <v>1236</v>
      </c>
      <c r="G50" s="23">
        <v>126440</v>
      </c>
      <c r="H50" s="23" t="s">
        <v>2167</v>
      </c>
      <c r="I50" s="24">
        <v>1449</v>
      </c>
      <c r="N50" s="36" t="s">
        <v>1311</v>
      </c>
    </row>
    <row r="51" spans="1:14" x14ac:dyDescent="0.25">
      <c r="A51" s="57" t="s">
        <v>433</v>
      </c>
      <c r="B51" s="57">
        <v>158960</v>
      </c>
      <c r="C51" s="60"/>
      <c r="D51" s="58">
        <v>185</v>
      </c>
      <c r="F51" s="22" t="s">
        <v>79</v>
      </c>
      <c r="G51" s="23">
        <v>126415</v>
      </c>
      <c r="H51" s="23" t="s">
        <v>2156</v>
      </c>
      <c r="I51" s="24">
        <v>1424</v>
      </c>
      <c r="N51" s="36" t="s">
        <v>1313</v>
      </c>
    </row>
    <row r="52" spans="1:14" x14ac:dyDescent="0.25">
      <c r="A52" s="59" t="s">
        <v>460</v>
      </c>
      <c r="B52" s="57">
        <v>127214</v>
      </c>
      <c r="C52" s="57" t="s">
        <v>2167</v>
      </c>
      <c r="D52" s="58">
        <v>4186</v>
      </c>
      <c r="F52" s="104" t="s">
        <v>107</v>
      </c>
      <c r="G52" s="23">
        <v>125620</v>
      </c>
      <c r="H52" s="105" t="s">
        <v>2151</v>
      </c>
      <c r="I52" s="103">
        <v>1062</v>
      </c>
      <c r="N52" s="36" t="s">
        <v>1318</v>
      </c>
    </row>
    <row r="53" spans="1:14" x14ac:dyDescent="0.25">
      <c r="A53" s="57" t="s">
        <v>470</v>
      </c>
      <c r="B53" s="57">
        <v>105910</v>
      </c>
      <c r="C53" s="60"/>
      <c r="D53" s="58">
        <v>171</v>
      </c>
      <c r="F53" s="104"/>
      <c r="G53" s="23">
        <v>126281</v>
      </c>
      <c r="H53" s="105"/>
      <c r="I53" s="103"/>
      <c r="N53" s="36" t="s">
        <v>1321</v>
      </c>
    </row>
    <row r="54" spans="1:14" x14ac:dyDescent="0.25">
      <c r="A54" s="59" t="s">
        <v>478</v>
      </c>
      <c r="B54" s="57">
        <v>105851</v>
      </c>
      <c r="C54" s="60"/>
      <c r="D54" s="58">
        <v>140</v>
      </c>
      <c r="F54" s="104"/>
      <c r="G54" s="23">
        <v>125425</v>
      </c>
      <c r="H54" s="105"/>
      <c r="I54" s="103"/>
      <c r="N54" s="36" t="s">
        <v>1360</v>
      </c>
    </row>
    <row r="55" spans="1:14" x14ac:dyDescent="0.25">
      <c r="A55" s="59" t="s">
        <v>2173</v>
      </c>
      <c r="B55" s="57">
        <v>105852</v>
      </c>
      <c r="C55" s="60"/>
      <c r="D55" s="58">
        <v>9</v>
      </c>
      <c r="F55" s="22" t="s">
        <v>624</v>
      </c>
      <c r="G55" s="23">
        <v>105913</v>
      </c>
      <c r="H55" s="26"/>
      <c r="I55" s="24">
        <v>975</v>
      </c>
      <c r="N55" s="36" t="s">
        <v>1396</v>
      </c>
    </row>
    <row r="56" spans="1:14" x14ac:dyDescent="0.25">
      <c r="A56" s="100" t="s">
        <v>482</v>
      </c>
      <c r="B56" s="57">
        <v>105903</v>
      </c>
      <c r="C56" s="100" t="s">
        <v>2174</v>
      </c>
      <c r="D56" s="99">
        <v>410</v>
      </c>
      <c r="F56" s="22" t="s">
        <v>666</v>
      </c>
      <c r="G56" s="23">
        <v>105820</v>
      </c>
      <c r="H56" s="23" t="s">
        <v>2179</v>
      </c>
      <c r="I56" s="24">
        <v>919</v>
      </c>
      <c r="N56" s="36" t="s">
        <v>1399</v>
      </c>
    </row>
    <row r="57" spans="1:14" x14ac:dyDescent="0.25">
      <c r="A57" s="100"/>
      <c r="B57" s="57">
        <v>105905</v>
      </c>
      <c r="C57" s="100"/>
      <c r="D57" s="99"/>
      <c r="F57" s="22" t="s">
        <v>1313</v>
      </c>
      <c r="G57" s="23">
        <v>105885</v>
      </c>
      <c r="H57" s="26"/>
      <c r="I57" s="24">
        <v>700</v>
      </c>
      <c r="N57" s="36" t="s">
        <v>1412</v>
      </c>
    </row>
    <row r="58" spans="1:14" x14ac:dyDescent="0.25">
      <c r="A58" s="57" t="s">
        <v>496</v>
      </c>
      <c r="B58" s="57">
        <v>273962</v>
      </c>
      <c r="C58" s="60"/>
      <c r="D58" s="58">
        <v>2</v>
      </c>
      <c r="F58" s="22" t="s">
        <v>1321</v>
      </c>
      <c r="G58" s="23">
        <v>105891</v>
      </c>
      <c r="H58" s="26"/>
      <c r="I58" s="24">
        <v>684</v>
      </c>
      <c r="N58" s="36" t="s">
        <v>1418</v>
      </c>
    </row>
    <row r="59" spans="1:14" x14ac:dyDescent="0.25">
      <c r="A59" s="57" t="s">
        <v>525</v>
      </c>
      <c r="B59" s="57">
        <v>126976</v>
      </c>
      <c r="C59" s="60"/>
      <c r="D59" s="58">
        <v>21</v>
      </c>
      <c r="F59" s="22" t="s">
        <v>266</v>
      </c>
      <c r="G59" s="23">
        <v>126447</v>
      </c>
      <c r="H59" s="26"/>
      <c r="I59" s="24">
        <v>674</v>
      </c>
      <c r="N59" s="36" t="s">
        <v>1420</v>
      </c>
    </row>
    <row r="60" spans="1:14" x14ac:dyDescent="0.25">
      <c r="A60" s="100" t="s">
        <v>2175</v>
      </c>
      <c r="B60" s="57">
        <v>105762</v>
      </c>
      <c r="C60" s="100" t="s">
        <v>2176</v>
      </c>
      <c r="D60" s="99">
        <v>2446</v>
      </c>
      <c r="F60" s="25" t="s">
        <v>1046</v>
      </c>
      <c r="G60" s="23">
        <v>105822</v>
      </c>
      <c r="H60" s="23" t="s">
        <v>2193</v>
      </c>
      <c r="I60" s="24">
        <v>653</v>
      </c>
      <c r="N60" s="36" t="s">
        <v>1429</v>
      </c>
    </row>
    <row r="61" spans="1:14" x14ac:dyDescent="0.25">
      <c r="A61" s="100"/>
      <c r="B61" s="57">
        <v>105869</v>
      </c>
      <c r="C61" s="100"/>
      <c r="D61" s="99"/>
      <c r="F61" s="22" t="s">
        <v>762</v>
      </c>
      <c r="G61" s="23">
        <v>127138</v>
      </c>
      <c r="H61" s="26"/>
      <c r="I61" s="24">
        <v>540</v>
      </c>
      <c r="N61" s="36" t="s">
        <v>1435</v>
      </c>
    </row>
    <row r="62" spans="1:14" x14ac:dyDescent="0.25">
      <c r="A62" s="100"/>
      <c r="B62" s="57">
        <v>148868</v>
      </c>
      <c r="C62" s="100"/>
      <c r="D62" s="99"/>
      <c r="F62" s="22" t="s">
        <v>2186</v>
      </c>
      <c r="G62" s="23">
        <v>105873</v>
      </c>
      <c r="H62" s="26"/>
      <c r="I62" s="24">
        <v>444</v>
      </c>
      <c r="N62" s="36" t="s">
        <v>1469</v>
      </c>
    </row>
    <row r="63" spans="1:14" x14ac:dyDescent="0.25">
      <c r="A63" s="100"/>
      <c r="B63" s="57">
        <v>711847</v>
      </c>
      <c r="C63" s="100"/>
      <c r="D63" s="99"/>
      <c r="F63" s="22" t="s">
        <v>881</v>
      </c>
      <c r="G63" s="23">
        <v>105874</v>
      </c>
      <c r="H63" s="26"/>
      <c r="I63" s="24">
        <v>442</v>
      </c>
      <c r="N63" s="36" t="s">
        <v>1500</v>
      </c>
    </row>
    <row r="64" spans="1:14" x14ac:dyDescent="0.25">
      <c r="A64" s="100"/>
      <c r="B64" s="57">
        <v>711846</v>
      </c>
      <c r="C64" s="100"/>
      <c r="D64" s="99"/>
      <c r="F64" s="25" t="s">
        <v>2190</v>
      </c>
      <c r="G64" s="23">
        <v>105732</v>
      </c>
      <c r="H64" s="23" t="s">
        <v>2191</v>
      </c>
      <c r="I64" s="24">
        <v>376</v>
      </c>
      <c r="N64" s="36" t="s">
        <v>1556</v>
      </c>
    </row>
    <row r="65" spans="1:14" x14ac:dyDescent="0.25">
      <c r="A65" s="57" t="s">
        <v>559</v>
      </c>
      <c r="B65" s="57">
        <v>105871</v>
      </c>
      <c r="C65" s="60"/>
      <c r="D65" s="58">
        <v>52</v>
      </c>
      <c r="F65" s="104" t="s">
        <v>482</v>
      </c>
      <c r="G65" s="23">
        <v>105903</v>
      </c>
      <c r="H65" s="105" t="s">
        <v>2174</v>
      </c>
      <c r="I65" s="103">
        <v>410</v>
      </c>
      <c r="J65" s="43" t="s">
        <v>2229</v>
      </c>
      <c r="N65" s="36" t="s">
        <v>1568</v>
      </c>
    </row>
    <row r="66" spans="1:14" x14ac:dyDescent="0.25">
      <c r="A66" s="100" t="s">
        <v>562</v>
      </c>
      <c r="B66" s="57">
        <v>105872</v>
      </c>
      <c r="C66" s="98"/>
      <c r="D66" s="99">
        <v>51</v>
      </c>
      <c r="F66" s="104"/>
      <c r="G66" s="23">
        <v>105905</v>
      </c>
      <c r="H66" s="105"/>
      <c r="I66" s="103"/>
      <c r="J66" s="43"/>
      <c r="N66" s="36" t="s">
        <v>1677</v>
      </c>
    </row>
    <row r="67" spans="1:14" x14ac:dyDescent="0.25">
      <c r="A67" s="100"/>
      <c r="B67" s="57">
        <v>293392</v>
      </c>
      <c r="C67" s="98"/>
      <c r="D67" s="99"/>
      <c r="F67" s="22" t="s">
        <v>1009</v>
      </c>
      <c r="G67" s="23">
        <v>126459</v>
      </c>
      <c r="H67" s="26"/>
      <c r="I67" s="24">
        <v>368</v>
      </c>
      <c r="J67" s="43"/>
    </row>
    <row r="68" spans="1:14" x14ac:dyDescent="0.25">
      <c r="A68" s="59" t="s">
        <v>603</v>
      </c>
      <c r="B68" s="57">
        <v>127413</v>
      </c>
      <c r="C68" s="60"/>
      <c r="D68" s="58">
        <v>6</v>
      </c>
      <c r="F68" s="22" t="s">
        <v>1597</v>
      </c>
      <c r="G68" s="23">
        <v>126482</v>
      </c>
      <c r="H68" s="26"/>
      <c r="I68" s="24">
        <v>360</v>
      </c>
      <c r="J68" s="43" t="s">
        <v>2229</v>
      </c>
    </row>
    <row r="69" spans="1:14" x14ac:dyDescent="0.25">
      <c r="A69" s="59" t="s">
        <v>612</v>
      </c>
      <c r="B69" s="57">
        <v>126858</v>
      </c>
      <c r="C69" s="60"/>
      <c r="D69" s="58">
        <v>288</v>
      </c>
      <c r="F69" s="25" t="s">
        <v>1025</v>
      </c>
      <c r="G69" s="23">
        <v>126497</v>
      </c>
      <c r="H69" s="26"/>
      <c r="I69" s="24">
        <v>356</v>
      </c>
      <c r="J69" s="43"/>
    </row>
    <row r="70" spans="1:14" x14ac:dyDescent="0.25">
      <c r="A70" s="59" t="s">
        <v>2177</v>
      </c>
      <c r="B70" s="57">
        <v>127036</v>
      </c>
      <c r="C70" s="60"/>
      <c r="D70" s="58">
        <v>0</v>
      </c>
      <c r="F70" s="22" t="s">
        <v>1568</v>
      </c>
      <c r="G70" s="23">
        <v>271684</v>
      </c>
      <c r="H70" s="26"/>
      <c r="I70" s="24">
        <v>349</v>
      </c>
      <c r="J70" s="43"/>
    </row>
    <row r="71" spans="1:14" x14ac:dyDescent="0.25">
      <c r="A71" s="57" t="s">
        <v>618</v>
      </c>
      <c r="B71" s="57">
        <v>105911</v>
      </c>
      <c r="C71" s="60"/>
      <c r="D71" s="58">
        <v>49</v>
      </c>
      <c r="F71" s="101" t="s">
        <v>2211</v>
      </c>
      <c r="G71" s="23">
        <v>126328</v>
      </c>
      <c r="H71" s="102"/>
      <c r="I71" s="103">
        <v>349</v>
      </c>
      <c r="J71" s="43"/>
    </row>
    <row r="72" spans="1:14" x14ac:dyDescent="0.25">
      <c r="A72" s="57" t="s">
        <v>622</v>
      </c>
      <c r="B72" s="57">
        <v>105912</v>
      </c>
      <c r="C72" s="60"/>
      <c r="D72" s="58">
        <v>18</v>
      </c>
      <c r="F72" s="101"/>
      <c r="G72" s="23">
        <v>125436</v>
      </c>
      <c r="H72" s="102"/>
      <c r="I72" s="103"/>
      <c r="J72" s="43"/>
    </row>
    <row r="73" spans="1:14" x14ac:dyDescent="0.25">
      <c r="A73" s="57" t="s">
        <v>624</v>
      </c>
      <c r="B73" s="57">
        <v>105913</v>
      </c>
      <c r="C73" s="60"/>
      <c r="D73" s="58">
        <v>975</v>
      </c>
      <c r="F73" s="22" t="s">
        <v>747</v>
      </c>
      <c r="G73" s="23">
        <v>105833</v>
      </c>
      <c r="H73" s="26"/>
      <c r="I73" s="24">
        <v>316</v>
      </c>
      <c r="J73" s="43"/>
    </row>
    <row r="74" spans="1:14" x14ac:dyDescent="0.25">
      <c r="A74" s="57" t="s">
        <v>650</v>
      </c>
      <c r="B74" s="57">
        <v>126436</v>
      </c>
      <c r="C74" s="57" t="s">
        <v>2178</v>
      </c>
      <c r="D74" s="58">
        <v>47258</v>
      </c>
      <c r="F74" s="22" t="s">
        <v>756</v>
      </c>
      <c r="G74" s="23">
        <v>127380</v>
      </c>
      <c r="H74" s="23" t="s">
        <v>2183</v>
      </c>
      <c r="I74" s="24">
        <v>316</v>
      </c>
      <c r="J74" s="43"/>
    </row>
    <row r="75" spans="1:14" x14ac:dyDescent="0.25">
      <c r="A75" s="57" t="s">
        <v>666</v>
      </c>
      <c r="B75" s="57">
        <v>105820</v>
      </c>
      <c r="C75" s="57" t="s">
        <v>2179</v>
      </c>
      <c r="D75" s="58">
        <v>919</v>
      </c>
      <c r="F75" s="25" t="s">
        <v>612</v>
      </c>
      <c r="G75" s="23">
        <v>126858</v>
      </c>
      <c r="H75" s="26"/>
      <c r="I75" s="24">
        <v>288</v>
      </c>
      <c r="J75" s="43" t="s">
        <v>2229</v>
      </c>
    </row>
    <row r="76" spans="1:14" x14ac:dyDescent="0.25">
      <c r="A76" s="100" t="s">
        <v>675</v>
      </c>
      <c r="B76" s="57">
        <v>105812</v>
      </c>
      <c r="C76" s="100" t="s">
        <v>2180</v>
      </c>
      <c r="D76" s="99">
        <v>3905</v>
      </c>
      <c r="F76" s="25" t="s">
        <v>827</v>
      </c>
      <c r="G76" s="23">
        <v>101172</v>
      </c>
      <c r="H76" s="26"/>
      <c r="I76" s="24">
        <v>234</v>
      </c>
      <c r="J76" s="43"/>
    </row>
    <row r="77" spans="1:14" x14ac:dyDescent="0.25">
      <c r="A77" s="100"/>
      <c r="B77" s="57">
        <v>105811</v>
      </c>
      <c r="C77" s="100"/>
      <c r="D77" s="99"/>
      <c r="F77" s="22" t="s">
        <v>1422</v>
      </c>
      <c r="G77" s="23">
        <v>105918</v>
      </c>
      <c r="H77" s="26"/>
      <c r="I77" s="24">
        <v>204</v>
      </c>
      <c r="J77" s="43" t="s">
        <v>2229</v>
      </c>
    </row>
    <row r="78" spans="1:14" x14ac:dyDescent="0.25">
      <c r="A78" s="57" t="s">
        <v>677</v>
      </c>
      <c r="B78" s="57">
        <v>105813</v>
      </c>
      <c r="C78" s="60"/>
      <c r="D78" s="58">
        <v>20</v>
      </c>
      <c r="F78" s="22" t="s">
        <v>433</v>
      </c>
      <c r="G78" s="23">
        <v>158960</v>
      </c>
      <c r="H78" s="26"/>
      <c r="I78" s="24">
        <v>185</v>
      </c>
      <c r="J78" s="43"/>
    </row>
    <row r="79" spans="1:14" x14ac:dyDescent="0.25">
      <c r="A79" s="57" t="s">
        <v>2181</v>
      </c>
      <c r="B79" s="57">
        <v>1016062</v>
      </c>
      <c r="C79" s="60"/>
      <c r="D79" s="58">
        <v>0</v>
      </c>
      <c r="F79" s="22" t="s">
        <v>470</v>
      </c>
      <c r="G79" s="23">
        <v>105910</v>
      </c>
      <c r="H79" s="26"/>
      <c r="I79" s="24">
        <v>171</v>
      </c>
      <c r="J79" s="43"/>
    </row>
    <row r="80" spans="1:14" x14ac:dyDescent="0.25">
      <c r="A80" s="59" t="s">
        <v>2274</v>
      </c>
      <c r="B80" s="57">
        <v>269225</v>
      </c>
      <c r="C80" s="60"/>
      <c r="D80" s="58">
        <v>0</v>
      </c>
      <c r="F80" s="22" t="s">
        <v>156</v>
      </c>
      <c r="G80" s="23">
        <v>127007</v>
      </c>
      <c r="H80" s="26"/>
      <c r="I80" s="24">
        <v>150</v>
      </c>
      <c r="J80" s="43"/>
    </row>
    <row r="81" spans="1:10" x14ac:dyDescent="0.25">
      <c r="A81" s="57" t="s">
        <v>2182</v>
      </c>
      <c r="B81" s="57">
        <v>105856</v>
      </c>
      <c r="C81" s="60"/>
      <c r="D81" s="58">
        <v>0</v>
      </c>
      <c r="F81" s="25" t="s">
        <v>478</v>
      </c>
      <c r="G81" s="23">
        <v>105851</v>
      </c>
      <c r="H81" s="26"/>
      <c r="I81" s="24">
        <v>140</v>
      </c>
      <c r="J81" s="43"/>
    </row>
    <row r="82" spans="1:10" x14ac:dyDescent="0.25">
      <c r="A82" s="59" t="s">
        <v>738</v>
      </c>
      <c r="B82" s="57">
        <v>127251</v>
      </c>
      <c r="C82" s="60"/>
      <c r="D82" s="58">
        <v>8228</v>
      </c>
      <c r="F82" s="22" t="s">
        <v>77</v>
      </c>
      <c r="G82" s="23">
        <v>126413</v>
      </c>
      <c r="H82" s="23" t="s">
        <v>2155</v>
      </c>
      <c r="I82" s="24">
        <v>121</v>
      </c>
      <c r="J82" s="43"/>
    </row>
    <row r="83" spans="1:10" x14ac:dyDescent="0.25">
      <c r="A83" s="57" t="s">
        <v>747</v>
      </c>
      <c r="B83" s="57">
        <v>105833</v>
      </c>
      <c r="C83" s="60"/>
      <c r="D83" s="58">
        <v>316</v>
      </c>
      <c r="F83" s="22" t="s">
        <v>784</v>
      </c>
      <c r="G83" s="23">
        <v>105826</v>
      </c>
      <c r="H83" s="26"/>
      <c r="I83" s="24">
        <v>117</v>
      </c>
      <c r="J83" s="43" t="s">
        <v>2229</v>
      </c>
    </row>
    <row r="84" spans="1:10" x14ac:dyDescent="0.25">
      <c r="A84" s="57" t="s">
        <v>750</v>
      </c>
      <c r="B84" s="57">
        <v>154776</v>
      </c>
      <c r="C84" s="57" t="s">
        <v>2183</v>
      </c>
      <c r="D84" s="58">
        <v>21</v>
      </c>
      <c r="F84" s="22" t="s">
        <v>1412</v>
      </c>
      <c r="G84" s="23">
        <v>127248</v>
      </c>
      <c r="H84" s="26"/>
      <c r="I84" s="24">
        <v>109</v>
      </c>
      <c r="J84" s="43"/>
    </row>
    <row r="85" spans="1:10" x14ac:dyDescent="0.25">
      <c r="A85" s="57" t="s">
        <v>756</v>
      </c>
      <c r="B85" s="57">
        <v>127380</v>
      </c>
      <c r="C85" s="57" t="s">
        <v>2183</v>
      </c>
      <c r="D85" s="58">
        <v>316</v>
      </c>
      <c r="F85" s="104" t="s">
        <v>1203</v>
      </c>
      <c r="G85" s="23">
        <v>101169</v>
      </c>
      <c r="H85" s="102"/>
      <c r="I85" s="103">
        <v>106</v>
      </c>
    </row>
    <row r="86" spans="1:10" x14ac:dyDescent="0.25">
      <c r="A86" s="57" t="s">
        <v>753</v>
      </c>
      <c r="B86" s="57">
        <v>126224</v>
      </c>
      <c r="C86" s="57" t="s">
        <v>2183</v>
      </c>
      <c r="D86" s="58">
        <v>16</v>
      </c>
      <c r="F86" s="104"/>
      <c r="G86" s="23">
        <v>101174</v>
      </c>
      <c r="H86" s="102"/>
      <c r="I86" s="103"/>
    </row>
    <row r="87" spans="1:10" x14ac:dyDescent="0.25">
      <c r="A87" s="57" t="s">
        <v>762</v>
      </c>
      <c r="B87" s="57">
        <v>127138</v>
      </c>
      <c r="C87" s="60"/>
      <c r="D87" s="58">
        <v>540</v>
      </c>
      <c r="F87" s="104"/>
      <c r="G87" s="23">
        <v>101163</v>
      </c>
      <c r="H87" s="102"/>
      <c r="I87" s="103"/>
    </row>
    <row r="88" spans="1:10" x14ac:dyDescent="0.25">
      <c r="A88" s="57" t="s">
        <v>765</v>
      </c>
      <c r="B88" s="57">
        <v>126402</v>
      </c>
      <c r="C88" s="60"/>
      <c r="D88" s="58">
        <v>40</v>
      </c>
      <c r="F88" s="22" t="s">
        <v>261</v>
      </c>
      <c r="G88" s="23">
        <v>126783</v>
      </c>
      <c r="H88" s="26"/>
      <c r="I88" s="24">
        <v>97</v>
      </c>
    </row>
    <row r="89" spans="1:10" x14ac:dyDescent="0.25">
      <c r="A89" s="57" t="s">
        <v>784</v>
      </c>
      <c r="B89" s="57">
        <v>105826</v>
      </c>
      <c r="C89" s="60"/>
      <c r="D89" s="58">
        <v>117</v>
      </c>
      <c r="F89" s="22" t="s">
        <v>1430</v>
      </c>
      <c r="G89" s="23">
        <v>127254</v>
      </c>
      <c r="H89" s="23" t="s">
        <v>2204</v>
      </c>
      <c r="I89" s="24">
        <v>86</v>
      </c>
    </row>
    <row r="90" spans="1:10" x14ac:dyDescent="0.25">
      <c r="A90" s="57" t="s">
        <v>2184</v>
      </c>
      <c r="B90" s="57">
        <v>105840</v>
      </c>
      <c r="C90" s="60"/>
      <c r="D90" s="58">
        <v>0</v>
      </c>
      <c r="F90" s="104" t="s">
        <v>1789</v>
      </c>
      <c r="G90" s="23">
        <v>127187</v>
      </c>
      <c r="H90" s="102"/>
      <c r="I90" s="103">
        <v>73</v>
      </c>
    </row>
    <row r="91" spans="1:10" x14ac:dyDescent="0.25">
      <c r="A91" s="57" t="s">
        <v>809</v>
      </c>
      <c r="B91" s="57">
        <v>126865</v>
      </c>
      <c r="C91" s="57" t="s">
        <v>2185</v>
      </c>
      <c r="D91" s="58">
        <v>17</v>
      </c>
      <c r="F91" s="104"/>
      <c r="G91" s="23">
        <v>223866</v>
      </c>
      <c r="H91" s="102"/>
      <c r="I91" s="103"/>
    </row>
    <row r="92" spans="1:10" x14ac:dyDescent="0.25">
      <c r="A92" s="59" t="s">
        <v>815</v>
      </c>
      <c r="B92" s="57">
        <v>105841</v>
      </c>
      <c r="C92" s="60"/>
      <c r="D92" s="58">
        <v>13</v>
      </c>
      <c r="F92" s="22" t="s">
        <v>1469</v>
      </c>
      <c r="G92" s="23">
        <v>151523</v>
      </c>
      <c r="H92" s="26"/>
      <c r="I92" s="24">
        <v>69</v>
      </c>
    </row>
    <row r="93" spans="1:10" x14ac:dyDescent="0.25">
      <c r="A93" s="59" t="s">
        <v>827</v>
      </c>
      <c r="B93" s="57">
        <v>101172</v>
      </c>
      <c r="C93" s="60"/>
      <c r="D93" s="58">
        <v>234</v>
      </c>
      <c r="F93" s="22" t="s">
        <v>341</v>
      </c>
      <c r="G93" s="23">
        <v>105908</v>
      </c>
      <c r="H93" s="26"/>
      <c r="I93" s="24">
        <v>66</v>
      </c>
    </row>
    <row r="94" spans="1:10" x14ac:dyDescent="0.25">
      <c r="A94" s="59" t="s">
        <v>849</v>
      </c>
      <c r="B94" s="57">
        <v>127146</v>
      </c>
      <c r="C94" s="60"/>
      <c r="D94" s="58">
        <v>15358</v>
      </c>
      <c r="F94" s="22" t="s">
        <v>1005</v>
      </c>
      <c r="G94" s="23">
        <v>127405</v>
      </c>
      <c r="H94" s="26"/>
      <c r="I94" s="24">
        <v>57</v>
      </c>
    </row>
    <row r="95" spans="1:10" x14ac:dyDescent="0.25">
      <c r="A95" s="57" t="s">
        <v>2186</v>
      </c>
      <c r="B95" s="57">
        <v>105873</v>
      </c>
      <c r="C95" s="60"/>
      <c r="D95" s="58">
        <v>444</v>
      </c>
      <c r="F95" s="22" t="s">
        <v>329</v>
      </c>
      <c r="G95" s="23">
        <v>105901</v>
      </c>
      <c r="H95" s="26"/>
      <c r="I95" s="24">
        <v>55</v>
      </c>
    </row>
    <row r="96" spans="1:10" x14ac:dyDescent="0.25">
      <c r="A96" s="57" t="s">
        <v>881</v>
      </c>
      <c r="B96" s="57">
        <v>105874</v>
      </c>
      <c r="C96" s="60"/>
      <c r="D96" s="58">
        <v>442</v>
      </c>
      <c r="F96" s="22" t="s">
        <v>336</v>
      </c>
      <c r="G96" s="23">
        <v>105907</v>
      </c>
      <c r="H96" s="26"/>
      <c r="I96" s="24">
        <v>55</v>
      </c>
    </row>
    <row r="97" spans="1:10" x14ac:dyDescent="0.25">
      <c r="A97" s="59" t="s">
        <v>2187</v>
      </c>
      <c r="B97" s="57">
        <v>105876</v>
      </c>
      <c r="C97" s="60"/>
      <c r="D97" s="58">
        <v>8507</v>
      </c>
      <c r="F97" s="101" t="s">
        <v>1556</v>
      </c>
      <c r="G97" s="23">
        <v>321911</v>
      </c>
      <c r="H97" s="102"/>
      <c r="I97" s="103">
        <v>54</v>
      </c>
    </row>
    <row r="98" spans="1:10" x14ac:dyDescent="0.25">
      <c r="A98" s="57" t="s">
        <v>918</v>
      </c>
      <c r="B98" s="57">
        <v>126554</v>
      </c>
      <c r="C98" s="60"/>
      <c r="D98" s="58">
        <v>5926</v>
      </c>
      <c r="F98" s="101"/>
      <c r="G98" s="23">
        <v>157868</v>
      </c>
      <c r="H98" s="102"/>
      <c r="I98" s="103"/>
    </row>
    <row r="99" spans="1:10" x14ac:dyDescent="0.25">
      <c r="A99" s="59" t="s">
        <v>921</v>
      </c>
      <c r="B99" s="57">
        <v>126555</v>
      </c>
      <c r="C99" s="60"/>
      <c r="D99" s="58">
        <v>19728</v>
      </c>
      <c r="F99" s="101"/>
      <c r="G99" s="23">
        <v>321911</v>
      </c>
      <c r="H99" s="102"/>
      <c r="I99" s="103"/>
    </row>
    <row r="100" spans="1:10" x14ac:dyDescent="0.25">
      <c r="A100" s="59" t="s">
        <v>947</v>
      </c>
      <c r="B100" s="57">
        <v>126472</v>
      </c>
      <c r="C100" s="60"/>
      <c r="D100" s="58">
        <v>35</v>
      </c>
      <c r="F100" s="22" t="s">
        <v>559</v>
      </c>
      <c r="G100" s="23">
        <v>105871</v>
      </c>
      <c r="H100" s="26"/>
      <c r="I100" s="24">
        <v>52</v>
      </c>
    </row>
    <row r="101" spans="1:10" x14ac:dyDescent="0.25">
      <c r="A101" s="57" t="s">
        <v>2275</v>
      </c>
      <c r="B101" s="57">
        <v>105755</v>
      </c>
      <c r="C101" s="60"/>
      <c r="D101" s="58">
        <v>0</v>
      </c>
      <c r="F101" s="104" t="s">
        <v>562</v>
      </c>
      <c r="G101" s="23">
        <v>105872</v>
      </c>
      <c r="H101" s="102"/>
      <c r="I101" s="103">
        <v>51</v>
      </c>
    </row>
    <row r="102" spans="1:10" x14ac:dyDescent="0.25">
      <c r="A102" s="57" t="s">
        <v>981</v>
      </c>
      <c r="B102" s="57">
        <v>126484</v>
      </c>
      <c r="C102" s="57" t="s">
        <v>2178</v>
      </c>
      <c r="D102" s="58">
        <v>25873</v>
      </c>
      <c r="F102" s="104"/>
      <c r="G102" s="23">
        <v>293392</v>
      </c>
      <c r="H102" s="102"/>
      <c r="I102" s="103"/>
    </row>
    <row r="103" spans="1:10" x14ac:dyDescent="0.25">
      <c r="A103" s="57" t="s">
        <v>2188</v>
      </c>
      <c r="B103" s="57">
        <v>1026118</v>
      </c>
      <c r="C103" s="60"/>
      <c r="D103" s="58">
        <v>0</v>
      </c>
      <c r="F103" s="27" t="s">
        <v>618</v>
      </c>
      <c r="G103" s="28">
        <v>105911</v>
      </c>
      <c r="H103" s="29"/>
      <c r="I103" s="30">
        <v>49</v>
      </c>
    </row>
    <row r="104" spans="1:10" x14ac:dyDescent="0.25">
      <c r="A104" s="57" t="s">
        <v>2189</v>
      </c>
      <c r="B104" s="57">
        <v>105858</v>
      </c>
      <c r="C104" s="60"/>
      <c r="D104" s="58">
        <v>0</v>
      </c>
      <c r="F104" s="27" t="s">
        <v>1433</v>
      </c>
      <c r="G104" s="28">
        <v>151324</v>
      </c>
      <c r="H104" s="28" t="s">
        <v>2224</v>
      </c>
      <c r="I104" s="30">
        <v>45</v>
      </c>
    </row>
    <row r="105" spans="1:10" x14ac:dyDescent="0.25">
      <c r="A105" s="57" t="s">
        <v>2276</v>
      </c>
      <c r="B105" s="57">
        <v>105756</v>
      </c>
      <c r="C105" s="60"/>
      <c r="D105" s="58">
        <v>0</v>
      </c>
      <c r="F105" s="27" t="s">
        <v>765</v>
      </c>
      <c r="G105" s="28">
        <v>126402</v>
      </c>
      <c r="H105" s="29"/>
      <c r="I105" s="30">
        <v>40</v>
      </c>
    </row>
    <row r="106" spans="1:10" x14ac:dyDescent="0.25">
      <c r="A106" s="57" t="s">
        <v>1005</v>
      </c>
      <c r="B106" s="57">
        <v>127405</v>
      </c>
      <c r="C106" s="60"/>
      <c r="D106" s="58">
        <v>57</v>
      </c>
      <c r="F106" s="27" t="s">
        <v>1327</v>
      </c>
      <c r="G106" s="28">
        <v>105894</v>
      </c>
      <c r="H106" s="29"/>
      <c r="I106" s="30">
        <v>39</v>
      </c>
    </row>
    <row r="107" spans="1:10" x14ac:dyDescent="0.25">
      <c r="A107" s="57" t="s">
        <v>1009</v>
      </c>
      <c r="B107" s="57">
        <v>126459</v>
      </c>
      <c r="C107" s="60"/>
      <c r="D107" s="58">
        <v>368</v>
      </c>
      <c r="F107" s="31" t="s">
        <v>947</v>
      </c>
      <c r="G107" s="28">
        <v>126472</v>
      </c>
      <c r="H107" s="29"/>
      <c r="I107" s="30">
        <v>35</v>
      </c>
    </row>
    <row r="108" spans="1:10" x14ac:dyDescent="0.25">
      <c r="A108" s="57" t="s">
        <v>1013</v>
      </c>
      <c r="B108" s="57">
        <v>126460</v>
      </c>
      <c r="C108" s="60"/>
      <c r="D108" s="58">
        <v>2471</v>
      </c>
      <c r="F108" s="27" t="s">
        <v>331</v>
      </c>
      <c r="G108" s="28">
        <v>105906</v>
      </c>
      <c r="H108" s="29"/>
      <c r="I108" s="30">
        <v>28</v>
      </c>
    </row>
    <row r="109" spans="1:10" x14ac:dyDescent="0.25">
      <c r="A109" s="57" t="s">
        <v>1015</v>
      </c>
      <c r="B109" s="57">
        <v>126461</v>
      </c>
      <c r="C109" s="60"/>
      <c r="D109" s="58">
        <v>6185</v>
      </c>
      <c r="F109" s="27" t="s">
        <v>2160</v>
      </c>
      <c r="G109" s="28">
        <v>105807</v>
      </c>
      <c r="H109" s="29"/>
      <c r="I109" s="30">
        <v>24</v>
      </c>
    </row>
    <row r="110" spans="1:10" x14ac:dyDescent="0.25">
      <c r="A110" s="59" t="s">
        <v>1025</v>
      </c>
      <c r="B110" s="57">
        <v>126497</v>
      </c>
      <c r="C110" s="60"/>
      <c r="D110" s="58">
        <v>356</v>
      </c>
      <c r="F110" s="27" t="s">
        <v>2200</v>
      </c>
      <c r="G110" s="28">
        <v>105830</v>
      </c>
      <c r="H110" s="29"/>
      <c r="I110" s="30">
        <v>24</v>
      </c>
    </row>
    <row r="111" spans="1:10" x14ac:dyDescent="0.25">
      <c r="A111" s="59" t="s">
        <v>2261</v>
      </c>
      <c r="B111" s="57">
        <v>105732</v>
      </c>
      <c r="C111" s="57" t="s">
        <v>2191</v>
      </c>
      <c r="D111" s="58">
        <v>376</v>
      </c>
      <c r="F111" s="27" t="s">
        <v>525</v>
      </c>
      <c r="G111" s="28">
        <v>126976</v>
      </c>
      <c r="H111" s="29"/>
      <c r="I111" s="30">
        <v>21</v>
      </c>
      <c r="J111" t="s">
        <v>2230</v>
      </c>
    </row>
    <row r="112" spans="1:10" x14ac:dyDescent="0.25">
      <c r="A112" s="59" t="s">
        <v>1043</v>
      </c>
      <c r="B112" s="57">
        <v>105821</v>
      </c>
      <c r="C112" s="57" t="s">
        <v>2192</v>
      </c>
      <c r="D112" s="58">
        <v>4051</v>
      </c>
      <c r="F112" s="27" t="s">
        <v>750</v>
      </c>
      <c r="G112" s="28">
        <v>154776</v>
      </c>
      <c r="H112" s="28" t="s">
        <v>2183</v>
      </c>
      <c r="I112" s="30">
        <v>21</v>
      </c>
    </row>
    <row r="113" spans="1:10" x14ac:dyDescent="0.25">
      <c r="A113" s="59" t="s">
        <v>1046</v>
      </c>
      <c r="B113" s="57">
        <v>105822</v>
      </c>
      <c r="C113" s="57" t="s">
        <v>2193</v>
      </c>
      <c r="D113" s="58">
        <v>653</v>
      </c>
      <c r="F113" s="27" t="s">
        <v>677</v>
      </c>
      <c r="G113" s="28">
        <v>105813</v>
      </c>
      <c r="H113" s="29"/>
      <c r="I113" s="30">
        <v>20</v>
      </c>
    </row>
    <row r="114" spans="1:10" x14ac:dyDescent="0.25">
      <c r="A114" s="57" t="s">
        <v>2194</v>
      </c>
      <c r="B114" s="57">
        <v>127038</v>
      </c>
      <c r="C114" s="60"/>
      <c r="D114" s="58">
        <v>0</v>
      </c>
      <c r="F114" s="27" t="s">
        <v>1324</v>
      </c>
      <c r="G114" s="28">
        <v>105892</v>
      </c>
      <c r="H114" s="29"/>
      <c r="I114" s="30">
        <v>19</v>
      </c>
    </row>
    <row r="115" spans="1:10" x14ac:dyDescent="0.25">
      <c r="A115" s="59" t="s">
        <v>1052</v>
      </c>
      <c r="B115" s="57">
        <v>105860</v>
      </c>
      <c r="C115" s="60"/>
      <c r="D115" s="58">
        <v>18</v>
      </c>
      <c r="F115" s="27" t="s">
        <v>622</v>
      </c>
      <c r="G115" s="28">
        <v>105912</v>
      </c>
      <c r="H115" s="29"/>
      <c r="I115" s="30">
        <v>18</v>
      </c>
    </row>
    <row r="116" spans="1:10" x14ac:dyDescent="0.25">
      <c r="A116" s="57" t="s">
        <v>1150</v>
      </c>
      <c r="B116" s="57">
        <v>105914</v>
      </c>
      <c r="C116" s="60"/>
      <c r="D116" s="58">
        <v>0</v>
      </c>
      <c r="F116" s="31" t="s">
        <v>1052</v>
      </c>
      <c r="G116" s="28">
        <v>105860</v>
      </c>
      <c r="H116" s="29"/>
      <c r="I116" s="30">
        <v>18</v>
      </c>
      <c r="J116" t="s">
        <v>2230</v>
      </c>
    </row>
    <row r="117" spans="1:10" x14ac:dyDescent="0.25">
      <c r="A117" s="57" t="s">
        <v>1154</v>
      </c>
      <c r="B117" s="57">
        <v>105915</v>
      </c>
      <c r="C117" s="60"/>
      <c r="D117" s="58">
        <v>2</v>
      </c>
      <c r="F117" s="27" t="s">
        <v>809</v>
      </c>
      <c r="G117" s="28">
        <v>126865</v>
      </c>
      <c r="H117" s="28" t="s">
        <v>2225</v>
      </c>
      <c r="I117" s="30">
        <v>17</v>
      </c>
    </row>
    <row r="118" spans="1:10" x14ac:dyDescent="0.25">
      <c r="A118" s="100" t="s">
        <v>1203</v>
      </c>
      <c r="B118" s="57">
        <v>101169</v>
      </c>
      <c r="C118" s="98"/>
      <c r="D118" s="99">
        <v>106</v>
      </c>
      <c r="F118" s="27" t="s">
        <v>2226</v>
      </c>
      <c r="G118" s="28">
        <v>126224</v>
      </c>
      <c r="H118" s="28" t="s">
        <v>2183</v>
      </c>
      <c r="I118" s="30">
        <v>16</v>
      </c>
    </row>
    <row r="119" spans="1:10" x14ac:dyDescent="0.25">
      <c r="A119" s="100"/>
      <c r="B119" s="57">
        <v>101174</v>
      </c>
      <c r="C119" s="98"/>
      <c r="D119" s="99"/>
      <c r="F119" s="31" t="s">
        <v>815</v>
      </c>
      <c r="G119" s="28">
        <v>105841</v>
      </c>
      <c r="H119" s="29"/>
      <c r="I119" s="30">
        <v>13</v>
      </c>
    </row>
    <row r="120" spans="1:10" x14ac:dyDescent="0.25">
      <c r="A120" s="100"/>
      <c r="B120" s="57">
        <v>101163</v>
      </c>
      <c r="C120" s="98"/>
      <c r="D120" s="99"/>
      <c r="F120" s="46" t="s">
        <v>1343</v>
      </c>
      <c r="G120" s="28">
        <v>105896</v>
      </c>
      <c r="H120" s="29"/>
      <c r="I120" s="30">
        <v>10</v>
      </c>
    </row>
    <row r="121" spans="1:10" x14ac:dyDescent="0.25">
      <c r="A121" s="100" t="s">
        <v>1217</v>
      </c>
      <c r="B121" s="57">
        <v>125475</v>
      </c>
      <c r="C121" s="98"/>
      <c r="D121" s="99">
        <v>5414</v>
      </c>
      <c r="F121" s="27" t="s">
        <v>100</v>
      </c>
      <c r="G121" s="28">
        <v>126759</v>
      </c>
      <c r="H121" s="29"/>
      <c r="I121" s="30">
        <v>9</v>
      </c>
    </row>
    <row r="122" spans="1:10" x14ac:dyDescent="0.25">
      <c r="A122" s="100"/>
      <c r="B122" s="57">
        <v>126501</v>
      </c>
      <c r="C122" s="98"/>
      <c r="D122" s="99"/>
      <c r="F122" s="31" t="s">
        <v>2173</v>
      </c>
      <c r="G122" s="28">
        <v>105852</v>
      </c>
      <c r="H122" s="29"/>
      <c r="I122" s="30">
        <v>9</v>
      </c>
    </row>
    <row r="123" spans="1:10" x14ac:dyDescent="0.25">
      <c r="A123" s="57" t="s">
        <v>1236</v>
      </c>
      <c r="B123" s="57">
        <v>126440</v>
      </c>
      <c r="C123" s="57" t="s">
        <v>2167</v>
      </c>
      <c r="D123" s="58">
        <v>1449</v>
      </c>
      <c r="F123" s="31" t="s">
        <v>1253</v>
      </c>
      <c r="G123" s="28">
        <v>126998</v>
      </c>
      <c r="H123" s="29"/>
      <c r="I123" s="30">
        <v>9</v>
      </c>
    </row>
    <row r="124" spans="1:10" x14ac:dyDescent="0.25">
      <c r="A124" s="59" t="s">
        <v>1239</v>
      </c>
      <c r="B124" s="57">
        <v>126441</v>
      </c>
      <c r="C124" s="57" t="s">
        <v>2167</v>
      </c>
      <c r="D124" s="58">
        <v>8472</v>
      </c>
      <c r="F124" s="31" t="s">
        <v>603</v>
      </c>
      <c r="G124" s="28">
        <v>127413</v>
      </c>
      <c r="H124" s="29"/>
      <c r="I124" s="30">
        <v>6</v>
      </c>
    </row>
    <row r="125" spans="1:10" x14ac:dyDescent="0.25">
      <c r="A125" s="59" t="s">
        <v>1253</v>
      </c>
      <c r="B125" s="57">
        <v>126998</v>
      </c>
      <c r="C125" s="60"/>
      <c r="D125" s="58">
        <v>9</v>
      </c>
      <c r="F125" s="95" t="s">
        <v>2202</v>
      </c>
      <c r="G125" s="28">
        <v>127253</v>
      </c>
      <c r="H125" s="28" t="s">
        <v>2215</v>
      </c>
      <c r="I125" s="30">
        <v>4</v>
      </c>
    </row>
    <row r="126" spans="1:10" x14ac:dyDescent="0.25">
      <c r="A126" s="57" t="s">
        <v>1261</v>
      </c>
      <c r="B126" s="57">
        <v>151482</v>
      </c>
      <c r="C126" s="60"/>
      <c r="D126" s="58">
        <v>1</v>
      </c>
      <c r="F126" s="110" t="s">
        <v>2172</v>
      </c>
      <c r="G126" s="107">
        <v>154238</v>
      </c>
      <c r="H126" s="28" t="s">
        <v>2170</v>
      </c>
      <c r="I126" s="108">
        <v>4</v>
      </c>
    </row>
    <row r="127" spans="1:10" x14ac:dyDescent="0.25">
      <c r="A127" s="100" t="s">
        <v>1308</v>
      </c>
      <c r="B127" s="57">
        <v>367297</v>
      </c>
      <c r="C127" s="100" t="s">
        <v>2195</v>
      </c>
      <c r="D127" s="99">
        <v>1683</v>
      </c>
      <c r="F127" s="110"/>
      <c r="G127" s="107"/>
      <c r="H127" s="28" t="s">
        <v>2212</v>
      </c>
      <c r="I127" s="108"/>
    </row>
    <row r="128" spans="1:10" x14ac:dyDescent="0.25">
      <c r="A128" s="100"/>
      <c r="B128" s="57">
        <v>105882</v>
      </c>
      <c r="C128" s="100"/>
      <c r="D128" s="99"/>
      <c r="F128" s="110" t="s">
        <v>2213</v>
      </c>
      <c r="G128" s="28">
        <v>127178</v>
      </c>
      <c r="H128" s="28" t="s">
        <v>2170</v>
      </c>
      <c r="I128" s="108">
        <v>4</v>
      </c>
    </row>
    <row r="129" spans="1:9" x14ac:dyDescent="0.25">
      <c r="A129" s="100"/>
      <c r="B129" s="57">
        <v>271509</v>
      </c>
      <c r="C129" s="100"/>
      <c r="D129" s="99"/>
      <c r="F129" s="110"/>
      <c r="G129" s="28">
        <v>127180</v>
      </c>
      <c r="H129" s="28" t="s">
        <v>2212</v>
      </c>
      <c r="I129" s="108"/>
    </row>
    <row r="130" spans="1:9" x14ac:dyDescent="0.25">
      <c r="A130" s="57" t="s">
        <v>1311</v>
      </c>
      <c r="B130" s="57">
        <v>105883</v>
      </c>
      <c r="C130" s="57" t="s">
        <v>2196</v>
      </c>
      <c r="D130" s="58">
        <v>10499</v>
      </c>
      <c r="F130" s="110"/>
      <c r="G130" s="28">
        <v>126139</v>
      </c>
      <c r="H130" s="32"/>
      <c r="I130" s="108"/>
    </row>
    <row r="131" spans="1:9" x14ac:dyDescent="0.25">
      <c r="A131" s="57" t="s">
        <v>1313</v>
      </c>
      <c r="B131" s="57">
        <v>105885</v>
      </c>
      <c r="C131" s="60"/>
      <c r="D131" s="58">
        <v>700</v>
      </c>
      <c r="F131" s="96" t="s">
        <v>2158</v>
      </c>
      <c r="G131" s="28">
        <v>126757</v>
      </c>
      <c r="H131" s="28" t="s">
        <v>2159</v>
      </c>
      <c r="I131" s="30">
        <v>3</v>
      </c>
    </row>
    <row r="132" spans="1:9" x14ac:dyDescent="0.25">
      <c r="A132" s="57" t="s">
        <v>1318</v>
      </c>
      <c r="B132" s="57">
        <v>105887</v>
      </c>
      <c r="C132" s="57" t="s">
        <v>2197</v>
      </c>
      <c r="D132" s="58">
        <v>7548</v>
      </c>
      <c r="F132" s="95" t="s">
        <v>36</v>
      </c>
      <c r="G132" s="28">
        <v>126279</v>
      </c>
      <c r="H132" s="28" t="s">
        <v>2151</v>
      </c>
      <c r="I132" s="30">
        <v>2</v>
      </c>
    </row>
    <row r="133" spans="1:9" x14ac:dyDescent="0.25">
      <c r="A133" s="57" t="s">
        <v>1321</v>
      </c>
      <c r="B133" s="57">
        <v>105891</v>
      </c>
      <c r="C133" s="60"/>
      <c r="D133" s="58">
        <v>684</v>
      </c>
      <c r="F133" s="95" t="s">
        <v>496</v>
      </c>
      <c r="G133" s="28">
        <v>273962</v>
      </c>
      <c r="H133" s="29"/>
      <c r="I133" s="30">
        <v>2</v>
      </c>
    </row>
    <row r="134" spans="1:9" x14ac:dyDescent="0.25">
      <c r="A134" s="57" t="s">
        <v>1324</v>
      </c>
      <c r="B134" s="57">
        <v>105892</v>
      </c>
      <c r="C134" s="60"/>
      <c r="D134" s="58">
        <v>19</v>
      </c>
      <c r="F134" s="95" t="s">
        <v>1154</v>
      </c>
      <c r="G134" s="28">
        <v>105915</v>
      </c>
      <c r="H134" s="29"/>
      <c r="I134" s="30">
        <v>2</v>
      </c>
    </row>
    <row r="135" spans="1:9" x14ac:dyDescent="0.25">
      <c r="A135" s="57" t="s">
        <v>1327</v>
      </c>
      <c r="B135" s="57">
        <v>105894</v>
      </c>
      <c r="C135" s="60"/>
      <c r="D135" s="58">
        <v>39</v>
      </c>
      <c r="F135" s="95" t="s">
        <v>1463</v>
      </c>
      <c r="G135" s="28">
        <v>105919</v>
      </c>
      <c r="H135" s="29"/>
      <c r="I135" s="30">
        <v>2</v>
      </c>
    </row>
    <row r="136" spans="1:9" x14ac:dyDescent="0.25">
      <c r="A136" s="97" t="s">
        <v>1999</v>
      </c>
      <c r="B136" s="57">
        <v>105870</v>
      </c>
      <c r="C136" s="98"/>
      <c r="D136" s="99">
        <v>2</v>
      </c>
      <c r="F136" s="112" t="s">
        <v>1999</v>
      </c>
      <c r="G136" s="28">
        <v>105870</v>
      </c>
      <c r="H136" s="113"/>
      <c r="I136" s="108">
        <v>2</v>
      </c>
    </row>
    <row r="137" spans="1:9" x14ac:dyDescent="0.25">
      <c r="A137" s="97"/>
      <c r="B137" s="57">
        <v>1019591</v>
      </c>
      <c r="C137" s="98"/>
      <c r="D137" s="99"/>
      <c r="F137" s="112"/>
      <c r="G137" s="28">
        <v>1019591</v>
      </c>
      <c r="H137" s="113"/>
      <c r="I137" s="108"/>
    </row>
    <row r="138" spans="1:9" x14ac:dyDescent="0.25">
      <c r="A138" s="57" t="s">
        <v>2198</v>
      </c>
      <c r="B138" s="57">
        <v>105712</v>
      </c>
      <c r="C138" s="60"/>
      <c r="D138" s="58">
        <v>0</v>
      </c>
      <c r="F138" s="96" t="s">
        <v>2154</v>
      </c>
      <c r="G138" s="28">
        <v>105836</v>
      </c>
      <c r="H138" s="28" t="s">
        <v>2152</v>
      </c>
      <c r="I138" s="30">
        <v>1</v>
      </c>
    </row>
    <row r="139" spans="1:9" x14ac:dyDescent="0.25">
      <c r="A139" s="57" t="s">
        <v>2199</v>
      </c>
      <c r="B139" s="57">
        <v>105898</v>
      </c>
      <c r="C139" s="60"/>
      <c r="D139" s="58">
        <v>0</v>
      </c>
      <c r="F139" s="95" t="s">
        <v>323</v>
      </c>
      <c r="G139" s="28">
        <v>105899</v>
      </c>
      <c r="H139" s="28" t="s">
        <v>2216</v>
      </c>
      <c r="I139" s="30">
        <v>1</v>
      </c>
    </row>
    <row r="140" spans="1:9" x14ac:dyDescent="0.25">
      <c r="A140" s="57" t="s">
        <v>2200</v>
      </c>
      <c r="B140" s="57">
        <v>105830</v>
      </c>
      <c r="C140" s="60"/>
      <c r="D140" s="58">
        <v>24</v>
      </c>
      <c r="F140" s="96" t="s">
        <v>2166</v>
      </c>
      <c r="G140" s="28">
        <v>105837</v>
      </c>
      <c r="H140" s="29"/>
      <c r="I140" s="30">
        <v>1</v>
      </c>
    </row>
    <row r="141" spans="1:9" x14ac:dyDescent="0.25">
      <c r="A141" s="57" t="s">
        <v>1343</v>
      </c>
      <c r="B141" s="57">
        <v>105896</v>
      </c>
      <c r="C141" s="60"/>
      <c r="D141" s="58">
        <v>10</v>
      </c>
      <c r="F141" s="27" t="s">
        <v>1261</v>
      </c>
      <c r="G141" s="28">
        <v>151482</v>
      </c>
      <c r="H141" s="29"/>
      <c r="I141" s="30">
        <v>1</v>
      </c>
    </row>
    <row r="142" spans="1:9" x14ac:dyDescent="0.25">
      <c r="A142" s="100" t="s">
        <v>1789</v>
      </c>
      <c r="B142" s="57">
        <v>127187</v>
      </c>
      <c r="C142" s="98"/>
      <c r="D142" s="99">
        <v>73</v>
      </c>
      <c r="F142" s="27" t="s">
        <v>2150</v>
      </c>
      <c r="G142" s="28">
        <v>151802</v>
      </c>
      <c r="H142" s="28" t="s">
        <v>2151</v>
      </c>
      <c r="I142" s="30">
        <v>0</v>
      </c>
    </row>
    <row r="143" spans="1:9" x14ac:dyDescent="0.25">
      <c r="A143" s="100"/>
      <c r="B143" s="57">
        <v>223866</v>
      </c>
      <c r="C143" s="98"/>
      <c r="D143" s="99"/>
      <c r="F143" s="27" t="s">
        <v>2217</v>
      </c>
      <c r="G143" s="28">
        <v>125618</v>
      </c>
      <c r="H143" s="28" t="s">
        <v>2151</v>
      </c>
      <c r="I143" s="30">
        <v>0</v>
      </c>
    </row>
    <row r="144" spans="1:9" x14ac:dyDescent="0.25">
      <c r="A144" s="59" t="s">
        <v>2201</v>
      </c>
      <c r="B144" s="57">
        <v>127010</v>
      </c>
      <c r="C144" s="60"/>
      <c r="D144" s="58">
        <v>0</v>
      </c>
      <c r="F144" s="31" t="s">
        <v>2218</v>
      </c>
      <c r="G144" s="28">
        <v>105740</v>
      </c>
      <c r="H144" s="28" t="s">
        <v>2152</v>
      </c>
      <c r="I144" s="30">
        <v>0</v>
      </c>
    </row>
    <row r="145" spans="1:9" ht="18" customHeight="1" x14ac:dyDescent="0.25">
      <c r="A145" s="97" t="s">
        <v>1396</v>
      </c>
      <c r="B145" s="57">
        <v>127149</v>
      </c>
      <c r="C145" s="100" t="s">
        <v>2167</v>
      </c>
      <c r="D145" s="99">
        <v>12833</v>
      </c>
      <c r="F145" s="27" t="s">
        <v>2153</v>
      </c>
      <c r="G145" s="28">
        <v>105835</v>
      </c>
      <c r="H145" s="28" t="s">
        <v>2152</v>
      </c>
      <c r="I145" s="30">
        <v>0</v>
      </c>
    </row>
    <row r="146" spans="1:9" x14ac:dyDescent="0.25">
      <c r="A146" s="97"/>
      <c r="B146" s="57">
        <v>154473</v>
      </c>
      <c r="C146" s="100"/>
      <c r="D146" s="99"/>
      <c r="F146" s="27" t="s">
        <v>2219</v>
      </c>
      <c r="G146" s="28">
        <v>105727</v>
      </c>
      <c r="H146" s="29"/>
      <c r="I146" s="30">
        <v>0</v>
      </c>
    </row>
    <row r="147" spans="1:9" x14ac:dyDescent="0.25">
      <c r="A147" s="59" t="s">
        <v>1399</v>
      </c>
      <c r="B147" s="57">
        <v>127150</v>
      </c>
      <c r="C147" s="60"/>
      <c r="D147" s="58">
        <v>7797</v>
      </c>
      <c r="F147" s="27" t="s">
        <v>2161</v>
      </c>
      <c r="G147" s="28">
        <v>105789</v>
      </c>
      <c r="H147" s="29"/>
      <c r="I147" s="30">
        <v>0</v>
      </c>
    </row>
    <row r="148" spans="1:9" x14ac:dyDescent="0.25">
      <c r="A148" s="57" t="s">
        <v>1412</v>
      </c>
      <c r="B148" s="57">
        <v>127248</v>
      </c>
      <c r="C148" s="60"/>
      <c r="D148" s="58">
        <v>109</v>
      </c>
      <c r="F148" s="27" t="s">
        <v>2162</v>
      </c>
      <c r="G148" s="28">
        <v>105794</v>
      </c>
      <c r="H148" s="29"/>
      <c r="I148" s="30">
        <v>0</v>
      </c>
    </row>
    <row r="149" spans="1:9" x14ac:dyDescent="0.25">
      <c r="A149" s="100" t="s">
        <v>1418</v>
      </c>
      <c r="B149" s="57">
        <v>105814</v>
      </c>
      <c r="C149" s="98"/>
      <c r="D149" s="99">
        <v>27800</v>
      </c>
      <c r="F149" s="27" t="s">
        <v>2163</v>
      </c>
      <c r="G149" s="28">
        <v>105838</v>
      </c>
      <c r="H149" s="29"/>
      <c r="I149" s="30">
        <v>0</v>
      </c>
    </row>
    <row r="150" spans="1:9" x14ac:dyDescent="0.25">
      <c r="A150" s="100"/>
      <c r="B150" s="57">
        <v>399562</v>
      </c>
      <c r="C150" s="98"/>
      <c r="D150" s="99"/>
      <c r="F150" s="31" t="s">
        <v>1740</v>
      </c>
      <c r="G150" s="28">
        <v>105902</v>
      </c>
      <c r="H150" s="28" t="s">
        <v>2220</v>
      </c>
      <c r="I150" s="30">
        <v>0</v>
      </c>
    </row>
    <row r="151" spans="1:9" x14ac:dyDescent="0.25">
      <c r="A151" s="57" t="s">
        <v>1420</v>
      </c>
      <c r="B151" s="57">
        <v>105815</v>
      </c>
      <c r="C151" s="60"/>
      <c r="D151" s="58">
        <v>1505</v>
      </c>
      <c r="F151" s="27" t="s">
        <v>2168</v>
      </c>
      <c r="G151" s="28">
        <v>105831</v>
      </c>
      <c r="H151" s="29"/>
      <c r="I151" s="30">
        <v>0</v>
      </c>
    </row>
    <row r="152" spans="1:9" x14ac:dyDescent="0.25">
      <c r="A152" s="57" t="s">
        <v>1422</v>
      </c>
      <c r="B152" s="57">
        <v>105918</v>
      </c>
      <c r="C152" s="60"/>
      <c r="D152" s="58">
        <v>204</v>
      </c>
      <c r="F152" s="31" t="s">
        <v>2177</v>
      </c>
      <c r="G152" s="28">
        <v>127036</v>
      </c>
      <c r="H152" s="29"/>
      <c r="I152" s="30">
        <v>0</v>
      </c>
    </row>
    <row r="153" spans="1:9" x14ac:dyDescent="0.25">
      <c r="A153" s="57" t="s">
        <v>2202</v>
      </c>
      <c r="B153" s="57">
        <v>127253</v>
      </c>
      <c r="C153" s="57" t="s">
        <v>2203</v>
      </c>
      <c r="D153" s="58">
        <v>4</v>
      </c>
      <c r="F153" s="27" t="s">
        <v>2181</v>
      </c>
      <c r="G153" s="28">
        <v>1016062</v>
      </c>
      <c r="H153" s="29"/>
      <c r="I153" s="30">
        <v>0</v>
      </c>
    </row>
    <row r="154" spans="1:9" x14ac:dyDescent="0.25">
      <c r="A154" s="57" t="s">
        <v>1430</v>
      </c>
      <c r="B154" s="57">
        <v>127254</v>
      </c>
      <c r="C154" s="57" t="s">
        <v>2204</v>
      </c>
      <c r="D154" s="58">
        <v>86</v>
      </c>
      <c r="F154" s="31" t="s">
        <v>2221</v>
      </c>
      <c r="G154" s="28">
        <v>269225</v>
      </c>
      <c r="H154" s="29"/>
      <c r="I154" s="30">
        <v>0</v>
      </c>
    </row>
    <row r="155" spans="1:9" x14ac:dyDescent="0.25">
      <c r="A155" s="57" t="s">
        <v>1433</v>
      </c>
      <c r="B155" s="57">
        <v>151324</v>
      </c>
      <c r="C155" s="57" t="s">
        <v>2205</v>
      </c>
      <c r="D155" s="58">
        <v>45</v>
      </c>
      <c r="F155" s="27" t="s">
        <v>2182</v>
      </c>
      <c r="G155" s="28">
        <v>105856</v>
      </c>
      <c r="H155" s="29"/>
      <c r="I155" s="30">
        <v>0</v>
      </c>
    </row>
    <row r="156" spans="1:9" x14ac:dyDescent="0.25">
      <c r="A156" s="57" t="s">
        <v>1435</v>
      </c>
      <c r="B156" s="57">
        <v>127255</v>
      </c>
      <c r="C156" s="60"/>
      <c r="D156" s="58">
        <v>1482</v>
      </c>
      <c r="F156" s="27" t="s">
        <v>2184</v>
      </c>
      <c r="G156" s="28">
        <v>105840</v>
      </c>
      <c r="H156" s="29"/>
      <c r="I156" s="30">
        <v>0</v>
      </c>
    </row>
    <row r="157" spans="1:9" x14ac:dyDescent="0.25">
      <c r="A157" s="57" t="s">
        <v>1463</v>
      </c>
      <c r="B157" s="57">
        <v>105919</v>
      </c>
      <c r="C157" s="60"/>
      <c r="D157" s="58">
        <v>2</v>
      </c>
      <c r="F157" s="27" t="s">
        <v>2222</v>
      </c>
      <c r="G157" s="28">
        <v>105755</v>
      </c>
      <c r="H157" s="29"/>
      <c r="I157" s="30">
        <v>0</v>
      </c>
    </row>
    <row r="158" spans="1:9" x14ac:dyDescent="0.25">
      <c r="A158" s="57" t="s">
        <v>1469</v>
      </c>
      <c r="B158" s="57">
        <v>151523</v>
      </c>
      <c r="C158" s="60"/>
      <c r="D158" s="58">
        <v>69</v>
      </c>
      <c r="F158" s="27" t="s">
        <v>2188</v>
      </c>
      <c r="G158" s="28">
        <v>1026118</v>
      </c>
      <c r="H158" s="29"/>
      <c r="I158" s="30">
        <v>0</v>
      </c>
    </row>
    <row r="159" spans="1:9" x14ac:dyDescent="0.25">
      <c r="A159" s="57" t="s">
        <v>2206</v>
      </c>
      <c r="B159" s="57">
        <v>105816</v>
      </c>
      <c r="C159" s="60"/>
      <c r="D159" s="58">
        <v>0</v>
      </c>
      <c r="F159" s="27" t="s">
        <v>2189</v>
      </c>
      <c r="G159" s="28">
        <v>105858</v>
      </c>
      <c r="H159" s="29"/>
      <c r="I159" s="30">
        <v>0</v>
      </c>
    </row>
    <row r="160" spans="1:9" x14ac:dyDescent="0.25">
      <c r="A160" s="57" t="s">
        <v>2207</v>
      </c>
      <c r="B160" s="57">
        <v>105818</v>
      </c>
      <c r="C160" s="60"/>
      <c r="D160" s="58">
        <v>0</v>
      </c>
      <c r="F160" s="27" t="s">
        <v>2223</v>
      </c>
      <c r="G160" s="28">
        <v>105756</v>
      </c>
      <c r="H160" s="29"/>
      <c r="I160" s="30">
        <v>0</v>
      </c>
    </row>
    <row r="161" spans="1:9" x14ac:dyDescent="0.25">
      <c r="A161" s="57" t="s">
        <v>2208</v>
      </c>
      <c r="B161" s="57">
        <v>105819</v>
      </c>
      <c r="C161" s="60"/>
      <c r="D161" s="58">
        <v>0</v>
      </c>
      <c r="F161" s="27" t="s">
        <v>2194</v>
      </c>
      <c r="G161" s="28">
        <v>127038</v>
      </c>
      <c r="H161" s="29"/>
      <c r="I161" s="30">
        <v>0</v>
      </c>
    </row>
    <row r="162" spans="1:9" x14ac:dyDescent="0.25">
      <c r="A162" s="57" t="s">
        <v>2209</v>
      </c>
      <c r="B162" s="57">
        <v>105694</v>
      </c>
      <c r="C162" s="60"/>
      <c r="D162" s="58">
        <v>0</v>
      </c>
      <c r="F162" s="27" t="s">
        <v>1150</v>
      </c>
      <c r="G162" s="28">
        <v>105914</v>
      </c>
      <c r="H162" s="29"/>
      <c r="I162" s="30">
        <v>0</v>
      </c>
    </row>
    <row r="163" spans="1:9" x14ac:dyDescent="0.25">
      <c r="A163" s="97" t="s">
        <v>1501</v>
      </c>
      <c r="B163" s="57">
        <v>105923</v>
      </c>
      <c r="C163" s="98"/>
      <c r="D163" s="99">
        <v>6311</v>
      </c>
      <c r="F163" s="27" t="s">
        <v>2198</v>
      </c>
      <c r="G163" s="28">
        <v>105712</v>
      </c>
      <c r="H163" s="29"/>
      <c r="I163" s="30">
        <v>0</v>
      </c>
    </row>
    <row r="164" spans="1:9" x14ac:dyDescent="0.25">
      <c r="A164" s="97"/>
      <c r="B164" s="57">
        <v>160604</v>
      </c>
      <c r="C164" s="98"/>
      <c r="D164" s="99"/>
      <c r="F164" s="27" t="s">
        <v>2199</v>
      </c>
      <c r="G164" s="28">
        <v>105898</v>
      </c>
      <c r="H164" s="29"/>
      <c r="I164" s="30">
        <v>0</v>
      </c>
    </row>
    <row r="165" spans="1:9" x14ac:dyDescent="0.25">
      <c r="A165" s="97"/>
      <c r="B165" s="57">
        <v>160616</v>
      </c>
      <c r="C165" s="98"/>
      <c r="D165" s="99"/>
      <c r="F165" s="31" t="s">
        <v>2201</v>
      </c>
      <c r="G165" s="28">
        <v>127010</v>
      </c>
      <c r="H165" s="29"/>
      <c r="I165" s="30">
        <v>0</v>
      </c>
    </row>
    <row r="166" spans="1:9" x14ac:dyDescent="0.25">
      <c r="A166" s="57" t="s">
        <v>2210</v>
      </c>
      <c r="B166" s="57">
        <v>105928</v>
      </c>
      <c r="C166" s="60"/>
      <c r="D166" s="58">
        <v>0</v>
      </c>
      <c r="F166" s="27" t="s">
        <v>2206</v>
      </c>
      <c r="G166" s="28">
        <v>105816</v>
      </c>
      <c r="H166" s="29"/>
      <c r="I166" s="30">
        <v>0</v>
      </c>
    </row>
    <row r="167" spans="1:9" ht="18" customHeight="1" x14ac:dyDescent="0.25">
      <c r="A167" s="97" t="s">
        <v>2211</v>
      </c>
      <c r="B167" s="57">
        <v>126328</v>
      </c>
      <c r="C167" s="98"/>
      <c r="D167" s="99">
        <v>349</v>
      </c>
      <c r="F167" s="27" t="s">
        <v>2207</v>
      </c>
      <c r="G167" s="28">
        <v>105818</v>
      </c>
      <c r="H167" s="29"/>
      <c r="I167" s="30">
        <v>0</v>
      </c>
    </row>
    <row r="168" spans="1:9" x14ac:dyDescent="0.25">
      <c r="A168" s="97"/>
      <c r="B168" s="57">
        <v>125436</v>
      </c>
      <c r="C168" s="98"/>
      <c r="D168" s="99"/>
      <c r="F168" s="27" t="s">
        <v>2208</v>
      </c>
      <c r="G168" s="28">
        <v>105819</v>
      </c>
      <c r="H168" s="29"/>
      <c r="I168" s="30">
        <v>0</v>
      </c>
    </row>
    <row r="169" spans="1:9" x14ac:dyDescent="0.25">
      <c r="A169" s="97" t="s">
        <v>1556</v>
      </c>
      <c r="B169" s="57">
        <v>321911</v>
      </c>
      <c r="C169" s="98"/>
      <c r="D169" s="99">
        <v>54</v>
      </c>
      <c r="F169" s="27" t="s">
        <v>2209</v>
      </c>
      <c r="G169" s="28">
        <v>105694</v>
      </c>
      <c r="H169" s="29"/>
      <c r="I169" s="30">
        <v>0</v>
      </c>
    </row>
    <row r="170" spans="1:9" x14ac:dyDescent="0.25">
      <c r="A170" s="97"/>
      <c r="B170" s="57">
        <v>157868</v>
      </c>
      <c r="C170" s="98"/>
      <c r="D170" s="99"/>
      <c r="F170" s="27" t="s">
        <v>2210</v>
      </c>
      <c r="G170" s="28">
        <v>105928</v>
      </c>
      <c r="H170" s="29"/>
      <c r="I170" s="30">
        <v>0</v>
      </c>
    </row>
    <row r="171" spans="1:9" x14ac:dyDescent="0.25">
      <c r="A171" s="97"/>
      <c r="B171" s="57">
        <v>321911</v>
      </c>
      <c r="C171" s="98"/>
      <c r="D171" s="99"/>
      <c r="F171" s="31" t="s">
        <v>1628</v>
      </c>
      <c r="G171" s="28">
        <v>127012</v>
      </c>
      <c r="H171" s="29"/>
      <c r="I171" s="30">
        <v>0</v>
      </c>
    </row>
    <row r="172" spans="1:9" x14ac:dyDescent="0.25">
      <c r="A172" s="57" t="s">
        <v>1568</v>
      </c>
      <c r="B172" s="57">
        <v>271684</v>
      </c>
      <c r="C172" s="60"/>
      <c r="D172" s="58">
        <v>349</v>
      </c>
      <c r="F172" s="111" t="s">
        <v>2169</v>
      </c>
      <c r="G172" s="107">
        <v>712453</v>
      </c>
      <c r="H172" s="28" t="s">
        <v>2170</v>
      </c>
      <c r="I172" s="108">
        <v>0</v>
      </c>
    </row>
    <row r="173" spans="1:9" x14ac:dyDescent="0.25">
      <c r="A173" s="57" t="s">
        <v>1597</v>
      </c>
      <c r="B173" s="57">
        <v>126482</v>
      </c>
      <c r="C173" s="60"/>
      <c r="D173" s="58">
        <v>360</v>
      </c>
      <c r="F173" s="111"/>
      <c r="G173" s="107"/>
      <c r="H173" s="28" t="s">
        <v>2212</v>
      </c>
      <c r="I173" s="108"/>
    </row>
    <row r="174" spans="1:9" x14ac:dyDescent="0.25">
      <c r="A174" s="59" t="s">
        <v>1628</v>
      </c>
      <c r="B174" s="57">
        <v>127012</v>
      </c>
      <c r="C174" s="60"/>
      <c r="D174" s="58">
        <v>0</v>
      </c>
      <c r="F174" s="106" t="s">
        <v>2214</v>
      </c>
      <c r="G174" s="28">
        <v>125715</v>
      </c>
      <c r="H174" s="107" t="s">
        <v>2151</v>
      </c>
      <c r="I174" s="108">
        <v>0</v>
      </c>
    </row>
    <row r="175" spans="1:9" x14ac:dyDescent="0.25">
      <c r="A175" s="59" t="s">
        <v>1677</v>
      </c>
      <c r="B175" s="57">
        <v>127123</v>
      </c>
      <c r="C175" s="57" t="s">
        <v>2178</v>
      </c>
      <c r="D175" s="58">
        <v>3518</v>
      </c>
      <c r="F175" s="106"/>
      <c r="G175" s="28">
        <v>416357</v>
      </c>
      <c r="H175" s="107"/>
      <c r="I175" s="108"/>
    </row>
    <row r="176" spans="1:9" x14ac:dyDescent="0.25">
      <c r="A176" s="62"/>
    </row>
  </sheetData>
  <sortState xmlns:xlrd2="http://schemas.microsoft.com/office/spreadsheetml/2017/richdata2" ref="F3:I171">
    <sortCondition descending="1" ref="I3:I171"/>
  </sortState>
  <mergeCells count="136">
    <mergeCell ref="F4:F5"/>
    <mergeCell ref="H4:H5"/>
    <mergeCell ref="I4:I5"/>
    <mergeCell ref="F24:F26"/>
    <mergeCell ref="H24:H26"/>
    <mergeCell ref="I24:I26"/>
    <mergeCell ref="F90:F91"/>
    <mergeCell ref="H90:H91"/>
    <mergeCell ref="I90:I91"/>
    <mergeCell ref="F11:F12"/>
    <mergeCell ref="H11:H12"/>
    <mergeCell ref="I11:I12"/>
    <mergeCell ref="F43:F45"/>
    <mergeCell ref="H43:H45"/>
    <mergeCell ref="I43:I45"/>
    <mergeCell ref="F85:F87"/>
    <mergeCell ref="H85:H87"/>
    <mergeCell ref="I85:I87"/>
    <mergeCell ref="F29:F30"/>
    <mergeCell ref="H29:H30"/>
    <mergeCell ref="I29:I30"/>
    <mergeCell ref="F33:F34"/>
    <mergeCell ref="H33:H34"/>
    <mergeCell ref="I33:I34"/>
    <mergeCell ref="F172:F173"/>
    <mergeCell ref="G172:G173"/>
    <mergeCell ref="I172:I173"/>
    <mergeCell ref="F71:F72"/>
    <mergeCell ref="H71:H72"/>
    <mergeCell ref="I71:I72"/>
    <mergeCell ref="F97:F99"/>
    <mergeCell ref="H97:H99"/>
    <mergeCell ref="I97:I99"/>
    <mergeCell ref="F136:F137"/>
    <mergeCell ref="H136:H137"/>
    <mergeCell ref="I136:I137"/>
    <mergeCell ref="F52:F54"/>
    <mergeCell ref="H52:H54"/>
    <mergeCell ref="I52:I54"/>
    <mergeCell ref="F174:F175"/>
    <mergeCell ref="H174:H175"/>
    <mergeCell ref="I174:I175"/>
    <mergeCell ref="F14:F15"/>
    <mergeCell ref="H14:H15"/>
    <mergeCell ref="I14:I15"/>
    <mergeCell ref="F37:F41"/>
    <mergeCell ref="H37:H41"/>
    <mergeCell ref="I37:I41"/>
    <mergeCell ref="F101:F102"/>
    <mergeCell ref="H101:H102"/>
    <mergeCell ref="I101:I102"/>
    <mergeCell ref="F126:F127"/>
    <mergeCell ref="G126:G127"/>
    <mergeCell ref="I126:I127"/>
    <mergeCell ref="F128:F130"/>
    <mergeCell ref="I128:I130"/>
    <mergeCell ref="F65:F66"/>
    <mergeCell ref="H65:H66"/>
    <mergeCell ref="I65:I66"/>
    <mergeCell ref="F19:F21"/>
    <mergeCell ref="A9:A10"/>
    <mergeCell ref="C9:C10"/>
    <mergeCell ref="D9:D10"/>
    <mergeCell ref="A13:A14"/>
    <mergeCell ref="C13:C14"/>
    <mergeCell ref="D13:D14"/>
    <mergeCell ref="F46:F47"/>
    <mergeCell ref="H46:H47"/>
    <mergeCell ref="I46:I47"/>
    <mergeCell ref="H19:H21"/>
    <mergeCell ref="I19:I21"/>
    <mergeCell ref="F9:F10"/>
    <mergeCell ref="H9:H10"/>
    <mergeCell ref="I9:I10"/>
    <mergeCell ref="A37:A38"/>
    <mergeCell ref="C37:C38"/>
    <mergeCell ref="D37:D38"/>
    <mergeCell ref="A41:A43"/>
    <mergeCell ref="C41:C43"/>
    <mergeCell ref="D41:D43"/>
    <mergeCell ref="A16:A17"/>
    <mergeCell ref="C16:C17"/>
    <mergeCell ref="D16:D17"/>
    <mergeCell ref="A19:A21"/>
    <mergeCell ref="C19:C21"/>
    <mergeCell ref="D19:D21"/>
    <mergeCell ref="A48:A50"/>
    <mergeCell ref="D48:D50"/>
    <mergeCell ref="A56:A57"/>
    <mergeCell ref="C56:C57"/>
    <mergeCell ref="D56:D57"/>
    <mergeCell ref="A60:A64"/>
    <mergeCell ref="C60:C64"/>
    <mergeCell ref="D60:D64"/>
    <mergeCell ref="A44:A45"/>
    <mergeCell ref="B44:B45"/>
    <mergeCell ref="D44:D45"/>
    <mergeCell ref="A46:A47"/>
    <mergeCell ref="B46:B47"/>
    <mergeCell ref="D46:D47"/>
    <mergeCell ref="A118:A120"/>
    <mergeCell ref="C118:C120"/>
    <mergeCell ref="D118:D120"/>
    <mergeCell ref="A121:A122"/>
    <mergeCell ref="C121:C122"/>
    <mergeCell ref="D121:D122"/>
    <mergeCell ref="A66:A67"/>
    <mergeCell ref="C66:C67"/>
    <mergeCell ref="D66:D67"/>
    <mergeCell ref="A76:A77"/>
    <mergeCell ref="C76:C77"/>
    <mergeCell ref="D76:D77"/>
    <mergeCell ref="A142:A143"/>
    <mergeCell ref="C142:C143"/>
    <mergeCell ref="D142:D143"/>
    <mergeCell ref="A145:A146"/>
    <mergeCell ref="C145:C146"/>
    <mergeCell ref="D145:D146"/>
    <mergeCell ref="A127:A129"/>
    <mergeCell ref="C127:C129"/>
    <mergeCell ref="D127:D129"/>
    <mergeCell ref="A136:A137"/>
    <mergeCell ref="C136:C137"/>
    <mergeCell ref="D136:D137"/>
    <mergeCell ref="A167:A168"/>
    <mergeCell ref="C167:C168"/>
    <mergeCell ref="D167:D168"/>
    <mergeCell ref="A169:A171"/>
    <mergeCell ref="C169:C171"/>
    <mergeCell ref="D169:D171"/>
    <mergeCell ref="A149:A150"/>
    <mergeCell ref="C149:C150"/>
    <mergeCell ref="D149:D150"/>
    <mergeCell ref="A163:A165"/>
    <mergeCell ref="C163:C165"/>
    <mergeCell ref="D163:D16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D7524-80CF-49B6-9DA7-6850BE67445E}">
  <sheetPr codeName="Sheet6"/>
  <dimension ref="A1:J64"/>
  <sheetViews>
    <sheetView workbookViewId="0">
      <selection activeCell="A9" sqref="A9:A10"/>
    </sheetView>
  </sheetViews>
  <sheetFormatPr defaultRowHeight="15" x14ac:dyDescent="0.25"/>
  <cols>
    <col min="1" max="1" width="20.28515625" bestFit="1" customWidth="1"/>
    <col min="2" max="2" width="87" customWidth="1"/>
    <col min="3" max="3" width="8.7109375" bestFit="1" customWidth="1"/>
    <col min="5" max="5" width="16.85546875" customWidth="1"/>
    <col min="6" max="6" width="11.85546875" customWidth="1"/>
    <col min="9" max="9" width="26.85546875" bestFit="1" customWidth="1"/>
    <col min="10" max="10" width="14.7109375" bestFit="1" customWidth="1"/>
  </cols>
  <sheetData>
    <row r="1" spans="1:10" ht="15.75" thickBot="1" x14ac:dyDescent="0.3">
      <c r="A1" t="s">
        <v>2260</v>
      </c>
      <c r="E1" s="4" t="s">
        <v>2262</v>
      </c>
      <c r="F1" s="4"/>
      <c r="G1" s="4"/>
      <c r="H1" s="4"/>
      <c r="I1" s="4" t="s">
        <v>2231</v>
      </c>
      <c r="J1" s="4" t="s">
        <v>2267</v>
      </c>
    </row>
    <row r="2" spans="1:10" ht="23.25" thickBot="1" x14ac:dyDescent="0.3">
      <c r="A2" s="15" t="s">
        <v>33</v>
      </c>
      <c r="B2" s="16" t="s">
        <v>2232</v>
      </c>
      <c r="C2" s="37" t="s">
        <v>2233</v>
      </c>
      <c r="E2" s="39" t="s">
        <v>33</v>
      </c>
      <c r="F2" s="40" t="s">
        <v>2232</v>
      </c>
      <c r="G2" s="41" t="s">
        <v>2233</v>
      </c>
      <c r="I2" t="s">
        <v>69</v>
      </c>
      <c r="J2" t="s">
        <v>2230</v>
      </c>
    </row>
    <row r="3" spans="1:10" ht="15.75" thickBot="1" x14ac:dyDescent="0.3">
      <c r="A3" s="19" t="s">
        <v>82</v>
      </c>
      <c r="B3" s="18" t="s">
        <v>2234</v>
      </c>
      <c r="C3" s="38" t="s">
        <v>2235</v>
      </c>
      <c r="E3" s="19" t="s">
        <v>82</v>
      </c>
      <c r="F3" s="18" t="s">
        <v>2234</v>
      </c>
      <c r="G3" s="38" t="s">
        <v>2235</v>
      </c>
      <c r="I3" t="s">
        <v>82</v>
      </c>
    </row>
    <row r="4" spans="1:10" ht="15.75" thickBot="1" x14ac:dyDescent="0.3">
      <c r="A4" s="19" t="s">
        <v>96</v>
      </c>
      <c r="B4" s="18" t="s">
        <v>2236</v>
      </c>
      <c r="C4" s="38" t="s">
        <v>2235</v>
      </c>
      <c r="E4" s="19" t="s">
        <v>96</v>
      </c>
      <c r="F4" s="18" t="s">
        <v>2236</v>
      </c>
      <c r="G4" s="38" t="s">
        <v>2235</v>
      </c>
      <c r="I4" t="s">
        <v>96</v>
      </c>
    </row>
    <row r="5" spans="1:10" ht="15.75" thickBot="1" x14ac:dyDescent="0.3">
      <c r="A5" s="17" t="s">
        <v>107</v>
      </c>
      <c r="B5" s="18" t="s">
        <v>2237</v>
      </c>
      <c r="C5" s="38" t="s">
        <v>2238</v>
      </c>
      <c r="E5" s="17" t="s">
        <v>156</v>
      </c>
      <c r="F5" s="18" t="s">
        <v>2236</v>
      </c>
      <c r="G5" s="38" t="s">
        <v>2235</v>
      </c>
      <c r="I5" t="s">
        <v>107</v>
      </c>
      <c r="J5" t="s">
        <v>2230</v>
      </c>
    </row>
    <row r="6" spans="1:10" ht="15.75" thickBot="1" x14ac:dyDescent="0.3">
      <c r="A6" s="17" t="s">
        <v>156</v>
      </c>
      <c r="B6" s="18" t="s">
        <v>2236</v>
      </c>
      <c r="C6" s="38" t="s">
        <v>2235</v>
      </c>
      <c r="E6" s="17" t="s">
        <v>367</v>
      </c>
      <c r="F6" s="18" t="s">
        <v>2236</v>
      </c>
      <c r="G6" s="38" t="s">
        <v>2235</v>
      </c>
      <c r="I6" t="s">
        <v>156</v>
      </c>
    </row>
    <row r="7" spans="1:10" ht="15.75" thickBot="1" x14ac:dyDescent="0.3">
      <c r="A7" s="17" t="s">
        <v>266</v>
      </c>
      <c r="B7" s="18" t="s">
        <v>2239</v>
      </c>
      <c r="C7" s="38" t="s">
        <v>2240</v>
      </c>
      <c r="E7" s="17" t="s">
        <v>379</v>
      </c>
      <c r="F7" s="18" t="s">
        <v>2236</v>
      </c>
      <c r="G7" s="38" t="s">
        <v>2235</v>
      </c>
      <c r="I7" t="s">
        <v>261</v>
      </c>
      <c r="J7" t="s">
        <v>2230</v>
      </c>
    </row>
    <row r="8" spans="1:10" ht="15.75" thickBot="1" x14ac:dyDescent="0.3">
      <c r="A8" s="17" t="s">
        <v>367</v>
      </c>
      <c r="B8" s="18" t="s">
        <v>2236</v>
      </c>
      <c r="C8" s="38" t="s">
        <v>2235</v>
      </c>
      <c r="E8" s="17" t="s">
        <v>430</v>
      </c>
      <c r="F8" s="18" t="s">
        <v>2236</v>
      </c>
      <c r="G8" s="38" t="s">
        <v>2235</v>
      </c>
      <c r="I8" t="s">
        <v>266</v>
      </c>
      <c r="J8" t="s">
        <v>2230</v>
      </c>
    </row>
    <row r="9" spans="1:10" ht="15.75" thickBot="1" x14ac:dyDescent="0.3">
      <c r="A9" s="17" t="s">
        <v>379</v>
      </c>
      <c r="B9" s="18" t="s">
        <v>2236</v>
      </c>
      <c r="C9" s="38" t="s">
        <v>2235</v>
      </c>
      <c r="E9" s="17" t="s">
        <v>433</v>
      </c>
      <c r="F9" s="18" t="s">
        <v>2241</v>
      </c>
      <c r="G9" s="38" t="s">
        <v>2235</v>
      </c>
      <c r="I9" t="s">
        <v>367</v>
      </c>
    </row>
    <row r="10" spans="1:10" ht="15.75" thickBot="1" x14ac:dyDescent="0.3">
      <c r="A10" s="17" t="s">
        <v>430</v>
      </c>
      <c r="B10" s="18" t="s">
        <v>2236</v>
      </c>
      <c r="C10" s="38" t="s">
        <v>2235</v>
      </c>
      <c r="E10" s="19" t="s">
        <v>460</v>
      </c>
      <c r="F10" s="18" t="s">
        <v>2236</v>
      </c>
      <c r="G10" s="38" t="s">
        <v>2235</v>
      </c>
      <c r="I10" t="s">
        <v>379</v>
      </c>
    </row>
    <row r="11" spans="1:10" ht="15.75" thickBot="1" x14ac:dyDescent="0.3">
      <c r="A11" s="17" t="s">
        <v>433</v>
      </c>
      <c r="B11" s="18" t="s">
        <v>2241</v>
      </c>
      <c r="C11" s="38" t="s">
        <v>2235</v>
      </c>
      <c r="E11" s="19" t="s">
        <v>478</v>
      </c>
      <c r="F11" s="18" t="s">
        <v>2236</v>
      </c>
      <c r="G11" s="38" t="s">
        <v>2235</v>
      </c>
      <c r="I11" t="s">
        <v>430</v>
      </c>
    </row>
    <row r="12" spans="1:10" ht="15.75" thickBot="1" x14ac:dyDescent="0.3">
      <c r="A12" s="19" t="s">
        <v>460</v>
      </c>
      <c r="B12" s="18" t="s">
        <v>2236</v>
      </c>
      <c r="C12" s="38" t="s">
        <v>2235</v>
      </c>
      <c r="E12" s="17" t="s">
        <v>2175</v>
      </c>
      <c r="F12" s="18" t="s">
        <v>2236</v>
      </c>
      <c r="G12" s="38" t="s">
        <v>2235</v>
      </c>
      <c r="I12" t="s">
        <v>433</v>
      </c>
    </row>
    <row r="13" spans="1:10" ht="15.75" thickBot="1" x14ac:dyDescent="0.3">
      <c r="A13" s="19" t="s">
        <v>478</v>
      </c>
      <c r="B13" s="18" t="s">
        <v>2236</v>
      </c>
      <c r="C13" s="38" t="s">
        <v>2235</v>
      </c>
      <c r="E13" s="17" t="s">
        <v>624</v>
      </c>
      <c r="F13" s="18" t="s">
        <v>2236</v>
      </c>
      <c r="G13" s="38" t="s">
        <v>2235</v>
      </c>
      <c r="I13" t="s">
        <v>460</v>
      </c>
    </row>
    <row r="14" spans="1:10" ht="15.75" thickBot="1" x14ac:dyDescent="0.3">
      <c r="A14" s="17" t="s">
        <v>2242</v>
      </c>
      <c r="B14" s="18" t="s">
        <v>2236</v>
      </c>
      <c r="C14" s="38" t="s">
        <v>2235</v>
      </c>
      <c r="E14" s="17" t="s">
        <v>666</v>
      </c>
      <c r="F14" s="18" t="s">
        <v>2236</v>
      </c>
      <c r="G14" s="38" t="s">
        <v>2235</v>
      </c>
      <c r="I14" t="s">
        <v>470</v>
      </c>
      <c r="J14" t="s">
        <v>73</v>
      </c>
    </row>
    <row r="15" spans="1:10" ht="15.75" thickBot="1" x14ac:dyDescent="0.3">
      <c r="A15" s="17" t="s">
        <v>624</v>
      </c>
      <c r="B15" s="18" t="s">
        <v>2236</v>
      </c>
      <c r="C15" s="38" t="s">
        <v>2235</v>
      </c>
      <c r="E15" s="17" t="s">
        <v>675</v>
      </c>
      <c r="F15" s="18" t="s">
        <v>2245</v>
      </c>
      <c r="G15" s="38" t="s">
        <v>2235</v>
      </c>
      <c r="I15" t="s">
        <v>478</v>
      </c>
    </row>
    <row r="16" spans="1:10" ht="34.5" thickBot="1" x14ac:dyDescent="0.3">
      <c r="A16" s="17" t="s">
        <v>650</v>
      </c>
      <c r="B16" s="18" t="s">
        <v>2243</v>
      </c>
      <c r="C16" s="38" t="s">
        <v>2244</v>
      </c>
      <c r="E16" s="19" t="s">
        <v>738</v>
      </c>
      <c r="F16" s="18" t="s">
        <v>2236</v>
      </c>
      <c r="G16" s="38" t="s">
        <v>2235</v>
      </c>
      <c r="I16" t="s">
        <v>525</v>
      </c>
      <c r="J16" t="s">
        <v>2264</v>
      </c>
    </row>
    <row r="17" spans="1:10" ht="15.75" thickBot="1" x14ac:dyDescent="0.3">
      <c r="A17" s="17" t="s">
        <v>666</v>
      </c>
      <c r="B17" s="18" t="s">
        <v>2236</v>
      </c>
      <c r="C17" s="38" t="s">
        <v>2235</v>
      </c>
      <c r="E17" s="17" t="s">
        <v>747</v>
      </c>
      <c r="F17" s="18" t="s">
        <v>2236</v>
      </c>
      <c r="G17" s="38" t="s">
        <v>2235</v>
      </c>
      <c r="I17" t="s">
        <v>553</v>
      </c>
    </row>
    <row r="18" spans="1:10" ht="15.75" thickBot="1" x14ac:dyDescent="0.3">
      <c r="A18" s="17" t="s">
        <v>675</v>
      </c>
      <c r="B18" s="18" t="s">
        <v>2245</v>
      </c>
      <c r="C18" s="38" t="s">
        <v>2235</v>
      </c>
      <c r="E18" s="17" t="s">
        <v>756</v>
      </c>
      <c r="F18" s="18" t="s">
        <v>2236</v>
      </c>
      <c r="G18" s="38" t="s">
        <v>2235</v>
      </c>
      <c r="I18" t="s">
        <v>562</v>
      </c>
      <c r="J18" s="42" t="s">
        <v>2263</v>
      </c>
    </row>
    <row r="19" spans="1:10" ht="15.75" thickBot="1" x14ac:dyDescent="0.3">
      <c r="A19" s="19" t="s">
        <v>738</v>
      </c>
      <c r="B19" s="18" t="s">
        <v>2236</v>
      </c>
      <c r="C19" s="38" t="s">
        <v>2235</v>
      </c>
      <c r="E19" s="17" t="s">
        <v>762</v>
      </c>
      <c r="F19" s="18" t="s">
        <v>2236</v>
      </c>
      <c r="G19" s="38" t="s">
        <v>2235</v>
      </c>
      <c r="I19" t="s">
        <v>624</v>
      </c>
    </row>
    <row r="20" spans="1:10" ht="15.75" thickBot="1" x14ac:dyDescent="0.3">
      <c r="A20" s="17" t="s">
        <v>747</v>
      </c>
      <c r="B20" s="18" t="s">
        <v>2236</v>
      </c>
      <c r="C20" s="38" t="s">
        <v>2235</v>
      </c>
      <c r="E20" s="19" t="s">
        <v>827</v>
      </c>
      <c r="F20" s="18" t="s">
        <v>2236</v>
      </c>
      <c r="G20" s="38" t="s">
        <v>2235</v>
      </c>
      <c r="I20" t="s">
        <v>666</v>
      </c>
    </row>
    <row r="21" spans="1:10" ht="15.75" thickBot="1" x14ac:dyDescent="0.3">
      <c r="A21" s="17" t="s">
        <v>756</v>
      </c>
      <c r="B21" s="18" t="s">
        <v>2236</v>
      </c>
      <c r="C21" s="38" t="s">
        <v>2235</v>
      </c>
      <c r="E21" s="17" t="s">
        <v>2186</v>
      </c>
      <c r="F21" s="18" t="s">
        <v>2236</v>
      </c>
      <c r="G21" s="38" t="s">
        <v>2235</v>
      </c>
      <c r="I21" t="s">
        <v>671</v>
      </c>
      <c r="J21" s="42" t="s">
        <v>2265</v>
      </c>
    </row>
    <row r="22" spans="1:10" ht="15.75" thickBot="1" x14ac:dyDescent="0.3">
      <c r="A22" s="17" t="s">
        <v>762</v>
      </c>
      <c r="B22" s="18" t="s">
        <v>2236</v>
      </c>
      <c r="C22" s="38" t="s">
        <v>2235</v>
      </c>
      <c r="E22" s="17" t="s">
        <v>881</v>
      </c>
      <c r="F22" s="18" t="s">
        <v>2236</v>
      </c>
      <c r="G22" s="38" t="s">
        <v>2235</v>
      </c>
      <c r="I22" t="s">
        <v>675</v>
      </c>
      <c r="J22" s="42"/>
    </row>
    <row r="23" spans="1:10" ht="15.75" thickBot="1" x14ac:dyDescent="0.3">
      <c r="A23" s="19" t="s">
        <v>827</v>
      </c>
      <c r="B23" s="18" t="s">
        <v>2236</v>
      </c>
      <c r="C23" s="38" t="s">
        <v>2235</v>
      </c>
      <c r="E23" s="19" t="s">
        <v>2187</v>
      </c>
      <c r="F23" s="18" t="s">
        <v>2245</v>
      </c>
      <c r="G23" s="38" t="s">
        <v>2235</v>
      </c>
      <c r="I23" t="s">
        <v>738</v>
      </c>
      <c r="J23" s="42"/>
    </row>
    <row r="24" spans="1:10" ht="23.25" thickBot="1" x14ac:dyDescent="0.3">
      <c r="A24" s="19" t="s">
        <v>849</v>
      </c>
      <c r="B24" s="18" t="s">
        <v>2243</v>
      </c>
      <c r="C24" s="38" t="s">
        <v>2246</v>
      </c>
      <c r="E24" s="17" t="s">
        <v>1013</v>
      </c>
      <c r="F24" s="18" t="s">
        <v>2236</v>
      </c>
      <c r="G24" s="38" t="s">
        <v>2235</v>
      </c>
      <c r="I24" t="s">
        <v>747</v>
      </c>
      <c r="J24" s="42"/>
    </row>
    <row r="25" spans="1:10" ht="15.75" thickBot="1" x14ac:dyDescent="0.3">
      <c r="A25" s="17" t="s">
        <v>2186</v>
      </c>
      <c r="B25" s="18" t="s">
        <v>2236</v>
      </c>
      <c r="C25" s="38" t="s">
        <v>2235</v>
      </c>
      <c r="E25" s="19" t="s">
        <v>2261</v>
      </c>
      <c r="F25" s="18" t="s">
        <v>2252</v>
      </c>
      <c r="G25" s="38" t="s">
        <v>2235</v>
      </c>
      <c r="I25" t="s">
        <v>756</v>
      </c>
      <c r="J25" s="42"/>
    </row>
    <row r="26" spans="1:10" ht="15.75" thickBot="1" x14ac:dyDescent="0.3">
      <c r="A26" s="17" t="s">
        <v>881</v>
      </c>
      <c r="B26" s="18" t="s">
        <v>2236</v>
      </c>
      <c r="C26" s="38" t="s">
        <v>2235</v>
      </c>
      <c r="E26" s="17" t="s">
        <v>1236</v>
      </c>
      <c r="F26" s="18" t="s">
        <v>2236</v>
      </c>
      <c r="G26" s="38" t="s">
        <v>2235</v>
      </c>
      <c r="I26" t="s">
        <v>750</v>
      </c>
      <c r="J26" s="42" t="s">
        <v>2266</v>
      </c>
    </row>
    <row r="27" spans="1:10" ht="15.75" thickBot="1" x14ac:dyDescent="0.3">
      <c r="A27" s="19" t="s">
        <v>2187</v>
      </c>
      <c r="B27" s="18" t="s">
        <v>2245</v>
      </c>
      <c r="C27" s="38" t="s">
        <v>2235</v>
      </c>
      <c r="E27" s="17" t="s">
        <v>1308</v>
      </c>
      <c r="F27" s="18" t="s">
        <v>2245</v>
      </c>
      <c r="G27" s="38" t="s">
        <v>2235</v>
      </c>
      <c r="I27" t="s">
        <v>753</v>
      </c>
      <c r="J27" s="42" t="s">
        <v>2266</v>
      </c>
    </row>
    <row r="28" spans="1:10" ht="23.25" thickBot="1" x14ac:dyDescent="0.3">
      <c r="A28" s="17" t="s">
        <v>918</v>
      </c>
      <c r="B28" s="18" t="s">
        <v>2247</v>
      </c>
      <c r="C28" s="38" t="s">
        <v>2248</v>
      </c>
      <c r="E28" s="17" t="s">
        <v>1311</v>
      </c>
      <c r="F28" s="18" t="s">
        <v>2245</v>
      </c>
      <c r="G28" s="38" t="s">
        <v>2235</v>
      </c>
      <c r="I28" t="s">
        <v>762</v>
      </c>
    </row>
    <row r="29" spans="1:10" ht="15.75" thickBot="1" x14ac:dyDescent="0.3">
      <c r="A29" s="19" t="s">
        <v>921</v>
      </c>
      <c r="B29" s="18" t="s">
        <v>2249</v>
      </c>
      <c r="C29" s="38" t="s">
        <v>2246</v>
      </c>
      <c r="E29" s="17" t="s">
        <v>1313</v>
      </c>
      <c r="F29" s="18" t="s">
        <v>2254</v>
      </c>
      <c r="G29" s="38" t="s">
        <v>2235</v>
      </c>
      <c r="I29" t="s">
        <v>827</v>
      </c>
    </row>
    <row r="30" spans="1:10" ht="15.75" thickBot="1" x14ac:dyDescent="0.3">
      <c r="A30" s="17" t="s">
        <v>981</v>
      </c>
      <c r="B30" s="18" t="s">
        <v>2250</v>
      </c>
      <c r="C30" s="38" t="s">
        <v>2246</v>
      </c>
      <c r="E30" s="17" t="s">
        <v>1318</v>
      </c>
      <c r="F30" s="18" t="s">
        <v>2245</v>
      </c>
      <c r="G30" s="38" t="s">
        <v>2235</v>
      </c>
      <c r="I30" t="s">
        <v>849</v>
      </c>
      <c r="J30" t="s">
        <v>2230</v>
      </c>
    </row>
    <row r="31" spans="1:10" ht="15.75" thickBot="1" x14ac:dyDescent="0.3">
      <c r="A31" s="17" t="s">
        <v>1009</v>
      </c>
      <c r="B31" s="18" t="s">
        <v>2250</v>
      </c>
      <c r="C31" s="38" t="s">
        <v>2240</v>
      </c>
      <c r="E31" s="17" t="s">
        <v>1321</v>
      </c>
      <c r="F31" s="18" t="s">
        <v>2254</v>
      </c>
      <c r="G31" s="38" t="s">
        <v>2235</v>
      </c>
      <c r="I31" t="s">
        <v>877</v>
      </c>
    </row>
    <row r="32" spans="1:10" ht="23.25" thickBot="1" x14ac:dyDescent="0.3">
      <c r="A32" s="17" t="s">
        <v>1013</v>
      </c>
      <c r="B32" s="18" t="s">
        <v>2236</v>
      </c>
      <c r="C32" s="38" t="s">
        <v>2235</v>
      </c>
      <c r="E32" s="19" t="s">
        <v>1396</v>
      </c>
      <c r="F32" s="18" t="s">
        <v>2255</v>
      </c>
      <c r="G32" s="38" t="s">
        <v>2256</v>
      </c>
      <c r="I32" t="s">
        <v>881</v>
      </c>
    </row>
    <row r="33" spans="1:10" ht="23.25" thickBot="1" x14ac:dyDescent="0.3">
      <c r="A33" s="17" t="s">
        <v>1015</v>
      </c>
      <c r="B33" s="18" t="s">
        <v>2250</v>
      </c>
      <c r="C33" s="38" t="s">
        <v>2240</v>
      </c>
      <c r="E33" s="19" t="s">
        <v>1399</v>
      </c>
      <c r="F33" s="18" t="s">
        <v>2255</v>
      </c>
      <c r="G33" s="38" t="s">
        <v>2256</v>
      </c>
      <c r="I33" t="s">
        <v>886</v>
      </c>
    </row>
    <row r="34" spans="1:10" ht="15.75" thickBot="1" x14ac:dyDescent="0.3">
      <c r="A34" s="19" t="s">
        <v>2251</v>
      </c>
      <c r="B34" s="18" t="s">
        <v>2252</v>
      </c>
      <c r="C34" s="38" t="s">
        <v>2235</v>
      </c>
      <c r="E34" s="17" t="s">
        <v>1418</v>
      </c>
      <c r="F34" s="18" t="s">
        <v>2254</v>
      </c>
      <c r="G34" s="38" t="s">
        <v>2235</v>
      </c>
      <c r="I34" t="s">
        <v>918</v>
      </c>
      <c r="J34" t="s">
        <v>2230</v>
      </c>
    </row>
    <row r="35" spans="1:10" ht="15.75" thickBot="1" x14ac:dyDescent="0.3">
      <c r="A35" s="17" t="s">
        <v>1217</v>
      </c>
      <c r="B35" s="18" t="s">
        <v>2250</v>
      </c>
      <c r="C35" s="38" t="s">
        <v>2240</v>
      </c>
      <c r="E35" s="17" t="s">
        <v>1420</v>
      </c>
      <c r="F35" s="18" t="s">
        <v>2254</v>
      </c>
      <c r="G35" s="38" t="s">
        <v>2235</v>
      </c>
      <c r="I35" t="s">
        <v>921</v>
      </c>
      <c r="J35" t="s">
        <v>2230</v>
      </c>
    </row>
    <row r="36" spans="1:10" ht="15.75" thickBot="1" x14ac:dyDescent="0.3">
      <c r="A36" s="17" t="s">
        <v>1236</v>
      </c>
      <c r="B36" s="18" t="s">
        <v>2236</v>
      </c>
      <c r="C36" s="38" t="s">
        <v>2235</v>
      </c>
      <c r="E36" s="17" t="s">
        <v>1435</v>
      </c>
      <c r="F36" s="18" t="s">
        <v>2236</v>
      </c>
      <c r="G36" s="38" t="s">
        <v>2235</v>
      </c>
      <c r="I36" t="s">
        <v>1005</v>
      </c>
    </row>
    <row r="37" spans="1:10" ht="15.75" thickBot="1" x14ac:dyDescent="0.3">
      <c r="A37" s="19" t="s">
        <v>1239</v>
      </c>
      <c r="B37" s="18" t="s">
        <v>2250</v>
      </c>
      <c r="C37" s="38" t="s">
        <v>2253</v>
      </c>
      <c r="E37" s="17" t="s">
        <v>1568</v>
      </c>
      <c r="F37" s="18" t="s">
        <v>2236</v>
      </c>
      <c r="G37" s="38" t="s">
        <v>2235</v>
      </c>
      <c r="I37" t="s">
        <v>1009</v>
      </c>
      <c r="J37" t="s">
        <v>2230</v>
      </c>
    </row>
    <row r="38" spans="1:10" ht="15.75" thickBot="1" x14ac:dyDescent="0.3">
      <c r="A38" s="17" t="s">
        <v>1308</v>
      </c>
      <c r="B38" s="18" t="s">
        <v>2245</v>
      </c>
      <c r="C38" s="38" t="s">
        <v>2235</v>
      </c>
      <c r="E38" s="19" t="s">
        <v>1677</v>
      </c>
      <c r="F38" s="18" t="s">
        <v>2236</v>
      </c>
      <c r="G38" s="38" t="s">
        <v>2235</v>
      </c>
      <c r="I38" t="s">
        <v>1013</v>
      </c>
    </row>
    <row r="39" spans="1:10" ht="15.75" thickBot="1" x14ac:dyDescent="0.3">
      <c r="A39" s="17" t="s">
        <v>1311</v>
      </c>
      <c r="B39" s="18" t="s">
        <v>2245</v>
      </c>
      <c r="C39" s="38" t="s">
        <v>2235</v>
      </c>
      <c r="I39" t="s">
        <v>1015</v>
      </c>
      <c r="J39" t="s">
        <v>2230</v>
      </c>
    </row>
    <row r="40" spans="1:10" ht="15.75" thickBot="1" x14ac:dyDescent="0.3">
      <c r="A40" s="17" t="s">
        <v>1313</v>
      </c>
      <c r="B40" s="18" t="s">
        <v>2254</v>
      </c>
      <c r="C40" s="38" t="s">
        <v>2235</v>
      </c>
      <c r="I40" t="s">
        <v>1025</v>
      </c>
      <c r="J40" t="s">
        <v>2264</v>
      </c>
    </row>
    <row r="41" spans="1:10" ht="15.75" thickBot="1" x14ac:dyDescent="0.3">
      <c r="A41" s="17" t="s">
        <v>1318</v>
      </c>
      <c r="B41" s="18" t="s">
        <v>2245</v>
      </c>
      <c r="C41" s="38" t="s">
        <v>2235</v>
      </c>
      <c r="I41" t="s">
        <v>1042</v>
      </c>
    </row>
    <row r="42" spans="1:10" ht="15.75" thickBot="1" x14ac:dyDescent="0.3">
      <c r="A42" s="17" t="s">
        <v>1321</v>
      </c>
      <c r="B42" s="18" t="s">
        <v>2254</v>
      </c>
      <c r="C42" s="38" t="s">
        <v>2235</v>
      </c>
      <c r="I42" t="s">
        <v>1052</v>
      </c>
      <c r="J42" t="s">
        <v>2264</v>
      </c>
    </row>
    <row r="43" spans="1:10" ht="23.25" thickBot="1" x14ac:dyDescent="0.3">
      <c r="A43" s="19" t="s">
        <v>1396</v>
      </c>
      <c r="B43" s="18" t="s">
        <v>2255</v>
      </c>
      <c r="C43" s="38" t="s">
        <v>2256</v>
      </c>
      <c r="I43" t="s">
        <v>1203</v>
      </c>
      <c r="J43" t="s">
        <v>2230</v>
      </c>
    </row>
    <row r="44" spans="1:10" ht="23.25" thickBot="1" x14ac:dyDescent="0.3">
      <c r="A44" s="19" t="s">
        <v>1399</v>
      </c>
      <c r="B44" s="18" t="s">
        <v>2255</v>
      </c>
      <c r="C44" s="38" t="s">
        <v>2256</v>
      </c>
      <c r="I44" t="s">
        <v>1217</v>
      </c>
      <c r="J44" t="s">
        <v>2230</v>
      </c>
    </row>
    <row r="45" spans="1:10" ht="15.75" thickBot="1" x14ac:dyDescent="0.3">
      <c r="A45" s="17" t="s">
        <v>1418</v>
      </c>
      <c r="B45" s="18" t="s">
        <v>2254</v>
      </c>
      <c r="C45" s="38" t="s">
        <v>2235</v>
      </c>
      <c r="I45" t="s">
        <v>1236</v>
      </c>
    </row>
    <row r="46" spans="1:10" ht="15.75" thickBot="1" x14ac:dyDescent="0.3">
      <c r="A46" s="17" t="s">
        <v>1420</v>
      </c>
      <c r="B46" s="18" t="s">
        <v>2254</v>
      </c>
      <c r="C46" s="38" t="s">
        <v>2235</v>
      </c>
      <c r="I46" t="s">
        <v>1265</v>
      </c>
      <c r="J46" t="s">
        <v>2264</v>
      </c>
    </row>
    <row r="47" spans="1:10" ht="15.75" thickBot="1" x14ac:dyDescent="0.3">
      <c r="A47" s="17" t="s">
        <v>1430</v>
      </c>
      <c r="B47" s="18" t="s">
        <v>2257</v>
      </c>
      <c r="C47" s="38" t="s">
        <v>2258</v>
      </c>
      <c r="I47" t="s">
        <v>1308</v>
      </c>
    </row>
    <row r="48" spans="1:10" ht="15.75" thickBot="1" x14ac:dyDescent="0.3">
      <c r="A48" s="17" t="s">
        <v>1433</v>
      </c>
      <c r="B48" s="18" t="s">
        <v>2257</v>
      </c>
      <c r="C48" s="38" t="s">
        <v>2258</v>
      </c>
      <c r="I48" t="s">
        <v>1311</v>
      </c>
    </row>
    <row r="49" spans="1:10" ht="15.75" thickBot="1" x14ac:dyDescent="0.3">
      <c r="A49" s="17" t="s">
        <v>1435</v>
      </c>
      <c r="B49" s="18" t="s">
        <v>2236</v>
      </c>
      <c r="C49" s="38" t="s">
        <v>2235</v>
      </c>
      <c r="I49" t="s">
        <v>1313</v>
      </c>
    </row>
    <row r="50" spans="1:10" ht="15.75" thickBot="1" x14ac:dyDescent="0.3">
      <c r="A50" s="19" t="s">
        <v>1501</v>
      </c>
      <c r="B50" s="18" t="s">
        <v>2257</v>
      </c>
      <c r="C50" s="38" t="s">
        <v>2259</v>
      </c>
      <c r="I50" t="s">
        <v>1318</v>
      </c>
    </row>
    <row r="51" spans="1:10" ht="15.75" thickBot="1" x14ac:dyDescent="0.3">
      <c r="A51" s="17" t="s">
        <v>1568</v>
      </c>
      <c r="B51" s="18" t="s">
        <v>2236</v>
      </c>
      <c r="C51" s="38" t="s">
        <v>2235</v>
      </c>
      <c r="I51" t="s">
        <v>1321</v>
      </c>
    </row>
    <row r="52" spans="1:10" ht="15.75" thickBot="1" x14ac:dyDescent="0.3">
      <c r="A52" s="19" t="s">
        <v>1677</v>
      </c>
      <c r="B52" s="18" t="s">
        <v>2236</v>
      </c>
      <c r="C52" s="38" t="s">
        <v>2235</v>
      </c>
      <c r="I52" t="s">
        <v>1360</v>
      </c>
      <c r="J52" t="s">
        <v>2230</v>
      </c>
    </row>
    <row r="53" spans="1:10" x14ac:dyDescent="0.25">
      <c r="I53" t="s">
        <v>1396</v>
      </c>
    </row>
    <row r="54" spans="1:10" x14ac:dyDescent="0.25">
      <c r="I54" t="s">
        <v>1399</v>
      </c>
    </row>
    <row r="55" spans="1:10" x14ac:dyDescent="0.25">
      <c r="I55" t="s">
        <v>1412</v>
      </c>
      <c r="J55" t="s">
        <v>2264</v>
      </c>
    </row>
    <row r="56" spans="1:10" x14ac:dyDescent="0.25">
      <c r="I56" t="s">
        <v>1418</v>
      </c>
    </row>
    <row r="57" spans="1:10" x14ac:dyDescent="0.25">
      <c r="I57" t="s">
        <v>1420</v>
      </c>
    </row>
    <row r="58" spans="1:10" x14ac:dyDescent="0.25">
      <c r="I58" t="s">
        <v>1429</v>
      </c>
      <c r="J58" t="s">
        <v>2230</v>
      </c>
    </row>
    <row r="59" spans="1:10" x14ac:dyDescent="0.25">
      <c r="I59" t="s">
        <v>1435</v>
      </c>
    </row>
    <row r="60" spans="1:10" x14ac:dyDescent="0.25">
      <c r="I60" t="s">
        <v>1469</v>
      </c>
      <c r="J60" t="s">
        <v>2264</v>
      </c>
    </row>
    <row r="61" spans="1:10" x14ac:dyDescent="0.25">
      <c r="I61" t="s">
        <v>1500</v>
      </c>
    </row>
    <row r="62" spans="1:10" x14ac:dyDescent="0.25">
      <c r="I62" t="s">
        <v>1556</v>
      </c>
      <c r="J62" t="s">
        <v>2264</v>
      </c>
    </row>
    <row r="63" spans="1:10" x14ac:dyDescent="0.25">
      <c r="I63" t="s">
        <v>1568</v>
      </c>
    </row>
    <row r="64" spans="1:10" x14ac:dyDescent="0.25">
      <c r="I64" t="s">
        <v>1677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4FAFD-3DCD-4C14-B95B-69301F21349E}">
  <sheetPr codeName="Sheet4">
    <tabColor rgb="FF00B050"/>
  </sheetPr>
  <dimension ref="A1:S552"/>
  <sheetViews>
    <sheetView topLeftCell="H41" zoomScale="80" zoomScaleNormal="80" workbookViewId="0">
      <selection activeCell="U12" sqref="U12"/>
    </sheetView>
  </sheetViews>
  <sheetFormatPr defaultRowHeight="15" x14ac:dyDescent="0.25"/>
  <cols>
    <col min="1" max="1" width="27" hidden="1" customWidth="1"/>
    <col min="2" max="2" width="18" hidden="1" customWidth="1"/>
    <col min="3" max="4" width="4.28515625" style="44" hidden="1" customWidth="1"/>
    <col min="5" max="5" width="15.140625" style="44" hidden="1" customWidth="1"/>
    <col min="6" max="6" width="28.140625" hidden="1" customWidth="1"/>
    <col min="7" max="7" width="24.85546875" hidden="1" customWidth="1"/>
    <col min="8" max="8" width="15.140625" style="49" bestFit="1" customWidth="1"/>
    <col min="9" max="9" width="30.42578125" style="51" customWidth="1"/>
    <col min="10" max="10" width="26.85546875" bestFit="1" customWidth="1"/>
    <col min="11" max="11" width="24.85546875" style="47" bestFit="1" customWidth="1"/>
    <col min="16" max="16" width="30.85546875" bestFit="1" customWidth="1"/>
    <col min="17" max="17" width="2.28515625" bestFit="1" customWidth="1"/>
    <col min="18" max="18" width="21.42578125" customWidth="1"/>
  </cols>
  <sheetData>
    <row r="1" spans="1:19" x14ac:dyDescent="0.25">
      <c r="A1" s="4" t="s">
        <v>1</v>
      </c>
      <c r="B1" s="4" t="s">
        <v>2268</v>
      </c>
      <c r="F1" s="4" t="s">
        <v>2268</v>
      </c>
      <c r="G1" s="4" t="s">
        <v>1</v>
      </c>
      <c r="I1" s="33" t="s">
        <v>2278</v>
      </c>
      <c r="J1" s="4" t="s">
        <v>1</v>
      </c>
      <c r="P1" t="s">
        <v>2303</v>
      </c>
    </row>
    <row r="2" spans="1:19" ht="18.75" x14ac:dyDescent="0.3">
      <c r="A2" t="s">
        <v>17</v>
      </c>
      <c r="B2" t="e">
        <f>VLOOKUP(A2,WKABSENS_Table2.1!$A$3:$A$175,1,FALSE)</f>
        <v>#N/A</v>
      </c>
      <c r="F2" t="s">
        <v>2150</v>
      </c>
      <c r="G2" t="e">
        <f>VLOOKUP(F2,MSS_Species_List2021_updating!$B$2:$B$554,1,FALSE)</f>
        <v>#N/A</v>
      </c>
      <c r="I2" s="51" t="s">
        <v>77</v>
      </c>
      <c r="J2" t="str">
        <f>VLOOKUP(I2,MSS_Species_List2021_updating!$B$2:$B$556,1,FALSE)</f>
        <v>Alosa alosa</v>
      </c>
      <c r="P2" s="70" t="s">
        <v>69</v>
      </c>
      <c r="R2" s="4" t="s">
        <v>2308</v>
      </c>
    </row>
    <row r="3" spans="1:19" ht="18.75" x14ac:dyDescent="0.3">
      <c r="A3" t="s">
        <v>28</v>
      </c>
      <c r="B3" t="e">
        <f>VLOOKUP(A3,WKABSENS_Table2.1!$A$3:$A$175,1,FALSE)</f>
        <v>#N/A</v>
      </c>
      <c r="F3" t="s">
        <v>2269</v>
      </c>
      <c r="G3" t="e">
        <f>VLOOKUP(F3,MSS_Species_List2021_updating!$B$2:$B$554,1,FALSE)</f>
        <v>#N/A</v>
      </c>
      <c r="I3" s="51" t="s">
        <v>79</v>
      </c>
      <c r="J3" t="str">
        <f>VLOOKUP(I3,MSS_Species_List2021_updating!$B$2:$B$556,1,FALSE)</f>
        <v>Alosa fallax</v>
      </c>
      <c r="P3" s="70" t="s">
        <v>553</v>
      </c>
      <c r="R3" s="4" t="s">
        <v>2309</v>
      </c>
    </row>
    <row r="4" spans="1:19" ht="18.75" x14ac:dyDescent="0.3">
      <c r="A4" t="s">
        <v>36</v>
      </c>
      <c r="B4" t="str">
        <f>VLOOKUP(A4,WKABSENS_Table2.1!$A$3:$A$175,1,FALSE)</f>
        <v>Acipenser sturio</v>
      </c>
      <c r="F4" t="s">
        <v>36</v>
      </c>
      <c r="G4" t="str">
        <f>VLOOKUP(F4,MSS_Species_List2021_updating!$B$2:$B$554,1,FALSE)</f>
        <v>Acipenser sturio</v>
      </c>
      <c r="I4" s="51" t="s">
        <v>82</v>
      </c>
      <c r="J4" t="str">
        <f>VLOOKUP(I4,MSS_Species_List2021_updating!$B$2:$B$556,1,FALSE)</f>
        <v>Amblyraja radiata</v>
      </c>
      <c r="P4" s="70" t="s">
        <v>673</v>
      </c>
      <c r="R4" s="4" t="s">
        <v>675</v>
      </c>
      <c r="S4" s="4" t="s">
        <v>2307</v>
      </c>
    </row>
    <row r="5" spans="1:19" ht="18.75" x14ac:dyDescent="0.3">
      <c r="A5" t="s">
        <v>42</v>
      </c>
      <c r="B5" t="e">
        <f>VLOOKUP(A5,WKABSENS_Table2.1!$A$3:$A$175,1,FALSE)</f>
        <v>#N/A</v>
      </c>
      <c r="F5" t="s">
        <v>2270</v>
      </c>
      <c r="G5" t="e">
        <f>VLOOKUP(F5,MSS_Species_List2021_updating!$B$2:$B$554,1,FALSE)</f>
        <v>#N/A</v>
      </c>
      <c r="I5" s="51" t="s">
        <v>96</v>
      </c>
      <c r="J5" t="str">
        <f>VLOOKUP(I5,MSS_Species_List2021_updating!$B$2:$B$556,1,FALSE)</f>
        <v>Anarhichas lupus</v>
      </c>
      <c r="P5" s="70" t="s">
        <v>751</v>
      </c>
      <c r="R5" s="4" t="s">
        <v>2313</v>
      </c>
    </row>
    <row r="6" spans="1:19" ht="18.75" x14ac:dyDescent="0.3">
      <c r="A6" t="s">
        <v>50</v>
      </c>
      <c r="B6" t="e">
        <f>VLOOKUP(A6,WKABSENS_Table2.1!$A$3:$A$175,1,FALSE)</f>
        <v>#N/A</v>
      </c>
      <c r="F6" t="s">
        <v>2153</v>
      </c>
      <c r="G6" t="e">
        <f>VLOOKUP(F6,MSS_Species_List2021_updating!$B$2:$B$554,1,FALSE)</f>
        <v>#N/A</v>
      </c>
      <c r="I6" s="51" t="s">
        <v>107</v>
      </c>
      <c r="J6" t="str">
        <f>VLOOKUP(I6,MSS_Species_List2021_updating!$B$2:$B$556,1,FALSE)</f>
        <v>Anguilla anguilla</v>
      </c>
      <c r="P6" s="70" t="s">
        <v>1042</v>
      </c>
      <c r="R6" s="4" t="s">
        <v>2310</v>
      </c>
    </row>
    <row r="7" spans="1:19" ht="18.75" x14ac:dyDescent="0.3">
      <c r="A7" t="s">
        <v>57</v>
      </c>
      <c r="B7" t="e">
        <f>VLOOKUP(A7,WKABSENS_Table2.1!$A$3:$A$175,1,FALSE)</f>
        <v>#N/A</v>
      </c>
      <c r="F7" t="s">
        <v>2154</v>
      </c>
      <c r="G7" t="e">
        <f>VLOOKUP(F7,MSS_Species_List2021_updating!$B$2:$B$554,1,FALSE)</f>
        <v>#N/A</v>
      </c>
      <c r="I7" s="14" t="s">
        <v>2160</v>
      </c>
      <c r="J7" t="str">
        <f>VLOOKUP(I7,MSS_Species_List2021_updating!$B$2:$B$556,1,FALSE)</f>
        <v>Apristurus laurussonii</v>
      </c>
      <c r="K7" s="47" t="s">
        <v>2279</v>
      </c>
      <c r="P7" s="71" t="s">
        <v>1429</v>
      </c>
      <c r="R7" s="4" t="s">
        <v>2312</v>
      </c>
    </row>
    <row r="8" spans="1:19" ht="18.75" x14ac:dyDescent="0.3">
      <c r="A8" t="s">
        <v>62</v>
      </c>
      <c r="B8" t="e">
        <f>VLOOKUP(A8,WKABSENS_Table2.1!$A$3:$A$175,1,FALSE)</f>
        <v>#N/A</v>
      </c>
      <c r="F8" t="s">
        <v>77</v>
      </c>
      <c r="G8" t="str">
        <f>VLOOKUP(F8,MSS_Species_List2021_updating!$B$2:$B$554,1,FALSE)</f>
        <v>Alosa alosa</v>
      </c>
      <c r="I8" s="51" t="s">
        <v>156</v>
      </c>
      <c r="J8" t="str">
        <f>VLOOKUP(I8,MSS_Species_List2021_updating!$B$2:$B$556,1,FALSE)</f>
        <v>Argyrosomus regius</v>
      </c>
      <c r="P8" s="71" t="s">
        <v>1308</v>
      </c>
      <c r="R8" s="4" t="s">
        <v>2311</v>
      </c>
    </row>
    <row r="9" spans="1:19" ht="18.75" x14ac:dyDescent="0.3">
      <c r="A9" t="s">
        <v>66</v>
      </c>
      <c r="B9" t="e">
        <f>VLOOKUP(A9,WKABSENS_Table2.1!$A$3:$A$175,1,FALSE)</f>
        <v>#N/A</v>
      </c>
      <c r="F9" t="s">
        <v>79</v>
      </c>
      <c r="G9" t="str">
        <f>VLOOKUP(F9,MSS_Species_List2021_updating!$B$2:$B$554,1,FALSE)</f>
        <v>Alosa fallax</v>
      </c>
      <c r="I9" s="51" t="s">
        <v>261</v>
      </c>
      <c r="J9" t="str">
        <f>VLOOKUP(I9,MSS_Species_List2021_updating!$B$2:$B$556,1,FALSE)</f>
        <v>Brama brama</v>
      </c>
      <c r="P9" s="71" t="s">
        <v>2304</v>
      </c>
      <c r="R9" t="s">
        <v>2169</v>
      </c>
      <c r="S9" t="s">
        <v>2172</v>
      </c>
    </row>
    <row r="10" spans="1:19" ht="18.75" x14ac:dyDescent="0.3">
      <c r="A10" t="s">
        <v>69</v>
      </c>
      <c r="B10" t="e">
        <f>VLOOKUP(A10,WKABSENS_Table2.1!$A$3:$A$175,1,FALSE)</f>
        <v>#N/A</v>
      </c>
      <c r="F10" t="s">
        <v>2271</v>
      </c>
      <c r="G10" t="e">
        <f>VLOOKUP(F10,MSS_Species_List2021_updating!$B$2:$B$554,1,FALSE)</f>
        <v>#N/A</v>
      </c>
      <c r="I10" s="51" t="s">
        <v>266</v>
      </c>
      <c r="J10" t="str">
        <f>VLOOKUP(I10,MSS_Species_List2021_updating!$B$2:$B$556,1,FALSE)</f>
        <v>Brosme brosme</v>
      </c>
      <c r="P10" s="72" t="s">
        <v>482</v>
      </c>
      <c r="R10" t="s">
        <v>2305</v>
      </c>
    </row>
    <row r="11" spans="1:19" ht="18.75" x14ac:dyDescent="0.3">
      <c r="A11" t="s">
        <v>74</v>
      </c>
      <c r="B11" t="e">
        <f>VLOOKUP(A11,WKABSENS_Table2.1!$A$3:$A$175,1,FALSE)</f>
        <v>#N/A</v>
      </c>
      <c r="F11" t="s">
        <v>82</v>
      </c>
      <c r="G11" t="str">
        <f>VLOOKUP(F11,MSS_Species_List2021_updating!$B$2:$B$554,1,FALSE)</f>
        <v>Amblyraja radiata</v>
      </c>
      <c r="I11" s="51" t="s">
        <v>329</v>
      </c>
      <c r="J11" t="str">
        <f>VLOOKUP(I11,MSS_Species_List2021_updating!$B$2:$B$556,1,FALSE)</f>
        <v>Centrophorus squamosus</v>
      </c>
      <c r="P11" s="71" t="s">
        <v>2175</v>
      </c>
      <c r="R11" t="s">
        <v>2306</v>
      </c>
    </row>
    <row r="12" spans="1:19" x14ac:dyDescent="0.25">
      <c r="A12" t="s">
        <v>77</v>
      </c>
      <c r="B12" t="str">
        <f>VLOOKUP(A12,WKABSENS_Table2.1!$A$3:$A$175,1,FALSE)</f>
        <v>Alosa alosa</v>
      </c>
      <c r="F12" t="s">
        <v>2158</v>
      </c>
      <c r="G12" t="e">
        <f>VLOOKUP(F12,MSS_Species_List2021_updating!$B$2:$B$554,1,FALSE)</f>
        <v>#N/A</v>
      </c>
      <c r="I12" s="51" t="s">
        <v>331</v>
      </c>
      <c r="J12" t="str">
        <f>VLOOKUP(I12,MSS_Species_List2021_updating!$B$2:$B$556,1,FALSE)</f>
        <v>Centroscyllium fabricii</v>
      </c>
      <c r="P12" s="51" t="s">
        <v>478</v>
      </c>
      <c r="R12" t="s">
        <v>3489</v>
      </c>
    </row>
    <row r="13" spans="1:19" x14ac:dyDescent="0.25">
      <c r="A13" t="s">
        <v>79</v>
      </c>
      <c r="B13" t="str">
        <f>VLOOKUP(A13,WKABSENS_Table2.1!$A$3:$A$175,1,FALSE)</f>
        <v>Alosa fallax</v>
      </c>
      <c r="F13" t="s">
        <v>96</v>
      </c>
      <c r="G13" t="str">
        <f>VLOOKUP(F13,MSS_Species_List2021_updating!$B$2:$B$554,1,FALSE)</f>
        <v>Anarhichas lupus</v>
      </c>
      <c r="I13" s="51" t="s">
        <v>336</v>
      </c>
      <c r="J13" t="str">
        <f>VLOOKUP(I13,MSS_Species_List2021_updating!$B$2:$B$556,1,FALSE)</f>
        <v>Centroscymnus coelolepis</v>
      </c>
    </row>
    <row r="14" spans="1:19" x14ac:dyDescent="0.25">
      <c r="A14" t="s">
        <v>82</v>
      </c>
      <c r="B14" t="str">
        <f>VLOOKUP(A14,WKABSENS_Table2.1!$A$3:$A$175,1,FALSE)</f>
        <v>Amblyraja radiata</v>
      </c>
      <c r="F14" t="s">
        <v>100</v>
      </c>
      <c r="G14" t="str">
        <f>VLOOKUP(F14,MSS_Species_List2021_updating!$B$2:$B$554,1,FALSE)</f>
        <v>Anarhichas minor</v>
      </c>
      <c r="I14" s="51" t="s">
        <v>341</v>
      </c>
      <c r="J14" t="str">
        <f>VLOOKUP(I14,MSS_Species_List2021_updating!$B$2:$B$556,1,FALSE)</f>
        <v>Centroscymnus crepidater</v>
      </c>
    </row>
    <row r="15" spans="1:19" x14ac:dyDescent="0.25">
      <c r="A15" t="s">
        <v>88</v>
      </c>
      <c r="B15" t="e">
        <f>VLOOKUP(A15,WKABSENS_Table2.1!$A$3:$A$175,1,FALSE)</f>
        <v>#N/A</v>
      </c>
      <c r="F15" t="s">
        <v>107</v>
      </c>
      <c r="G15" t="str">
        <f>VLOOKUP(F15,MSS_Species_List2021_updating!$B$2:$B$554,1,FALSE)</f>
        <v>Anguilla anguilla</v>
      </c>
      <c r="I15" s="51" t="s">
        <v>367</v>
      </c>
      <c r="J15" t="str">
        <f>VLOOKUP(I15,MSS_Species_List2021_updating!$B$2:$B$556,1,FALSE)</f>
        <v>Chelidonichthys lucerna</v>
      </c>
    </row>
    <row r="16" spans="1:19" x14ac:dyDescent="0.25">
      <c r="A16" t="s">
        <v>90</v>
      </c>
      <c r="B16" t="e">
        <f>VLOOKUP(A16,WKABSENS_Table2.1!$A$3:$A$175,1,FALSE)</f>
        <v>#N/A</v>
      </c>
      <c r="F16" t="s">
        <v>2160</v>
      </c>
      <c r="G16" t="e">
        <f>VLOOKUP(F16,MSS_Species_List2021_updating!$B$2:$B$554,1,FALSE)</f>
        <v>#N/A</v>
      </c>
      <c r="I16" s="51" t="s">
        <v>379</v>
      </c>
      <c r="J16" t="str">
        <f>VLOOKUP(I16,MSS_Species_List2021_updating!$B$2:$B$556,1,FALSE)</f>
        <v>Chimaera monstrosa</v>
      </c>
    </row>
    <row r="17" spans="1:18" x14ac:dyDescent="0.25">
      <c r="A17" t="s">
        <v>93</v>
      </c>
      <c r="B17" t="e">
        <f>VLOOKUP(A17,WKABSENS_Table2.1!$A$3:$A$175,1,FALSE)</f>
        <v>#N/A</v>
      </c>
      <c r="F17" t="s">
        <v>2272</v>
      </c>
      <c r="G17" t="e">
        <f>VLOOKUP(F17,MSS_Species_List2021_updating!$B$2:$B$554,1,FALSE)</f>
        <v>#N/A</v>
      </c>
      <c r="I17" s="51" t="s">
        <v>430</v>
      </c>
      <c r="J17" t="str">
        <f>VLOOKUP(I17,MSS_Species_List2021_updating!$B$2:$B$556,1,FALSE)</f>
        <v>Conger conger</v>
      </c>
    </row>
    <row r="18" spans="1:18" x14ac:dyDescent="0.25">
      <c r="A18" t="s">
        <v>89</v>
      </c>
      <c r="B18" t="e">
        <f>VLOOKUP(A18,WKABSENS_Table2.1!$A$3:$A$175,1,FALSE)</f>
        <v>#N/A</v>
      </c>
      <c r="F18" t="s">
        <v>156</v>
      </c>
      <c r="G18" t="str">
        <f>VLOOKUP(F18,MSS_Species_List2021_updating!$B$2:$B$554,1,FALSE)</f>
        <v>Argyrosomus regius</v>
      </c>
      <c r="I18" s="51" t="s">
        <v>433</v>
      </c>
      <c r="J18" t="str">
        <f>VLOOKUP(I18,MSS_Species_List2021_updating!$B$2:$B$556,1,FALSE)</f>
        <v>Coryphaenoides rupestris</v>
      </c>
    </row>
    <row r="19" spans="1:18" x14ac:dyDescent="0.25">
      <c r="A19" t="s">
        <v>96</v>
      </c>
      <c r="B19" t="str">
        <f>VLOOKUP(A19,WKABSENS_Table2.1!$A$3:$A$175,1,FALSE)</f>
        <v>Anarhichas lupus</v>
      </c>
      <c r="F19" t="s">
        <v>261</v>
      </c>
      <c r="G19" t="str">
        <f>VLOOKUP(F19,MSS_Species_List2021_updating!$B$2:$B$554,1,FALSE)</f>
        <v>Brama brama</v>
      </c>
      <c r="I19" s="51" t="s">
        <v>460</v>
      </c>
      <c r="J19" t="str">
        <f>VLOOKUP(I19,MSS_Species_List2021_updating!$B$2:$B$556,1,FALSE)</f>
        <v>Cyclopterus lumpus</v>
      </c>
    </row>
    <row r="20" spans="1:18" x14ac:dyDescent="0.25">
      <c r="A20" t="s">
        <v>100</v>
      </c>
      <c r="B20" t="str">
        <f>VLOOKUP(A20,WKABSENS_Table2.1!$A$3:$A$175,1,FALSE)</f>
        <v>Anarhichas minor</v>
      </c>
      <c r="F20" t="s">
        <v>266</v>
      </c>
      <c r="G20" t="str">
        <f>VLOOKUP(F20,MSS_Species_List2021_updating!$B$2:$B$554,1,FALSE)</f>
        <v>Brosme brosme</v>
      </c>
      <c r="I20" s="51" t="s">
        <v>470</v>
      </c>
      <c r="J20" t="str">
        <f>VLOOKUP(I20,MSS_Species_List2021_updating!$B$2:$B$556,1,FALSE)</f>
        <v>Dalatias licha</v>
      </c>
    </row>
    <row r="21" spans="1:18" x14ac:dyDescent="0.25">
      <c r="A21" t="s">
        <v>103</v>
      </c>
      <c r="B21" t="e">
        <f>VLOOKUP(A21,WKABSENS_Table2.1!$A$3:$A$175,1,FALSE)</f>
        <v>#N/A</v>
      </c>
      <c r="F21" t="s">
        <v>2161</v>
      </c>
      <c r="G21" t="e">
        <f>VLOOKUP(F21,MSS_Species_List2021_updating!$B$2:$B$554,1,FALSE)</f>
        <v>#N/A</v>
      </c>
      <c r="I21" s="51" t="s">
        <v>478</v>
      </c>
      <c r="J21" t="str">
        <f>VLOOKUP(I21,MSS_Species_List2021_updating!$B$2:$B$556,1,FALSE)</f>
        <v>Dasyatis pastinaca</v>
      </c>
      <c r="K21" s="84" t="s">
        <v>3488</v>
      </c>
    </row>
    <row r="22" spans="1:18" x14ac:dyDescent="0.25">
      <c r="A22" t="s">
        <v>107</v>
      </c>
      <c r="B22" t="str">
        <f>VLOOKUP(A22,WKABSENS_Table2.1!$A$3:$A$175,1,FALSE)</f>
        <v>Anguilla anguilla</v>
      </c>
      <c r="F22" t="s">
        <v>2162</v>
      </c>
      <c r="G22" t="e">
        <f>VLOOKUP(F22,MSS_Species_List2021_updating!$B$2:$B$554,1,FALSE)</f>
        <v>#N/A</v>
      </c>
      <c r="I22" s="51" t="s">
        <v>482</v>
      </c>
      <c r="J22" t="str">
        <f>VLOOKUP(I22,MSS_Species_List2021_updating!$B$2:$B$556,1,FALSE)</f>
        <v>Deania calcea</v>
      </c>
    </row>
    <row r="23" spans="1:18" x14ac:dyDescent="0.25">
      <c r="A23" t="s">
        <v>106</v>
      </c>
      <c r="B23" t="e">
        <f>VLOOKUP(A23,WKABSENS_Table2.1!$A$3:$A$175,1,FALSE)</f>
        <v>#N/A</v>
      </c>
      <c r="F23" t="s">
        <v>2163</v>
      </c>
      <c r="G23" t="e">
        <f>VLOOKUP(F23,MSS_Species_List2021_updating!$B$2:$B$554,1,FALSE)</f>
        <v>#N/A</v>
      </c>
      <c r="I23" s="51" t="s">
        <v>525</v>
      </c>
      <c r="J23" t="str">
        <f>VLOOKUP(I23,MSS_Species_List2021_updating!$B$2:$B$556,1,FALSE)</f>
        <v>Dicentrarchus punctatus</v>
      </c>
    </row>
    <row r="24" spans="1:18" ht="18.75" x14ac:dyDescent="0.3">
      <c r="A24" t="s">
        <v>110</v>
      </c>
      <c r="B24" t="e">
        <f>VLOOKUP(A24,WKABSENS_Table2.1!$A$3:$A$175,1,FALSE)</f>
        <v>#N/A</v>
      </c>
      <c r="F24" t="s">
        <v>323</v>
      </c>
      <c r="G24" t="str">
        <f>VLOOKUP(F24,MSS_Species_List2021_updating!$B$2:$B$554,1,FALSE)</f>
        <v>Centrophorus granulosus</v>
      </c>
      <c r="I24" s="70" t="s">
        <v>553</v>
      </c>
      <c r="J24" t="str">
        <f>VLOOKUP(I24,MSS_Species_List2021_updating!$B$2:$B$556,1,FALSE)</f>
        <v>Dipturus</v>
      </c>
      <c r="P24" s="4" t="s">
        <v>2301</v>
      </c>
      <c r="Q24" s="4" t="s">
        <v>2299</v>
      </c>
      <c r="R24" s="4" t="s">
        <v>2302</v>
      </c>
    </row>
    <row r="25" spans="1:18" x14ac:dyDescent="0.25">
      <c r="A25" t="s">
        <v>114</v>
      </c>
      <c r="B25" t="e">
        <f>VLOOKUP(A25,WKABSENS_Table2.1!$A$3:$A$175,1,FALSE)</f>
        <v>#N/A</v>
      </c>
      <c r="F25" t="s">
        <v>329</v>
      </c>
      <c r="G25" t="str">
        <f>VLOOKUP(F25,MSS_Species_List2021_updating!$B$2:$B$554,1,FALSE)</f>
        <v>Centrophorus squamosus</v>
      </c>
      <c r="I25" s="51" t="s">
        <v>559</v>
      </c>
      <c r="J25" t="str">
        <f>VLOOKUP(I25,MSS_Species_List2021_updating!$B$2:$B$556,1,FALSE)</f>
        <v>Dipturus nidarosiensis</v>
      </c>
      <c r="P25" s="66" t="s">
        <v>2297</v>
      </c>
      <c r="Q25" s="2" t="s">
        <v>2299</v>
      </c>
      <c r="R25" s="66" t="s">
        <v>2296</v>
      </c>
    </row>
    <row r="26" spans="1:18" x14ac:dyDescent="0.25">
      <c r="A26" t="s">
        <v>119</v>
      </c>
      <c r="B26" t="e">
        <f>VLOOKUP(A26,WKABSENS_Table2.1!$A$3:$A$175,1,FALSE)</f>
        <v>#N/A</v>
      </c>
      <c r="F26" t="s">
        <v>1740</v>
      </c>
      <c r="G26" t="e">
        <f>VLOOKUP(F26,MSS_Species_List2021_updating!$B$2:$B$554,1,FALSE)</f>
        <v>#N/A</v>
      </c>
      <c r="I26" s="51" t="s">
        <v>562</v>
      </c>
      <c r="J26" t="str">
        <f>VLOOKUP(I26,MSS_Species_List2021_updating!$B$2:$B$556,1,FALSE)</f>
        <v>Dipturus oxyrinchus</v>
      </c>
      <c r="K26" s="65" t="s">
        <v>2292</v>
      </c>
      <c r="L26" s="4" t="s">
        <v>2293</v>
      </c>
      <c r="P26" s="4" t="s">
        <v>2294</v>
      </c>
      <c r="Q26" t="s">
        <v>2299</v>
      </c>
      <c r="R26" s="4" t="s">
        <v>2300</v>
      </c>
    </row>
    <row r="27" spans="1:18" x14ac:dyDescent="0.25">
      <c r="A27" t="s">
        <v>123</v>
      </c>
      <c r="B27" t="e">
        <f>VLOOKUP(A27,WKABSENS_Table2.1!$A$3:$A$175,1,FALSE)</f>
        <v>#N/A</v>
      </c>
      <c r="F27" t="s">
        <v>331</v>
      </c>
      <c r="G27" t="str">
        <f>VLOOKUP(F27,MSS_Species_List2021_updating!$B$2:$B$554,1,FALSE)</f>
        <v>Centroscyllium fabricii</v>
      </c>
      <c r="I27" s="51" t="s">
        <v>612</v>
      </c>
      <c r="J27" t="str">
        <f>VLOOKUP(I27,MSS_Species_List2021_updating!$B$2:$B$556,1,FALSE)</f>
        <v>Epigonus telescopus</v>
      </c>
      <c r="P27" s="67" t="s">
        <v>2298</v>
      </c>
      <c r="Q27" s="68" t="s">
        <v>2299</v>
      </c>
      <c r="R27" s="69" t="s">
        <v>2295</v>
      </c>
    </row>
    <row r="28" spans="1:18" x14ac:dyDescent="0.25">
      <c r="A28" t="s">
        <v>129</v>
      </c>
      <c r="B28" t="e">
        <f>VLOOKUP(A28,WKABSENS_Table2.1!$A$3:$A$175,1,FALSE)</f>
        <v>#N/A</v>
      </c>
      <c r="F28" t="s">
        <v>336</v>
      </c>
      <c r="G28" t="str">
        <f>VLOOKUP(F28,MSS_Species_List2021_updating!$B$2:$B$554,1,FALSE)</f>
        <v>Centroscymnus coelolepis</v>
      </c>
      <c r="I28" s="51" t="s">
        <v>618</v>
      </c>
      <c r="J28" t="str">
        <f>VLOOKUP(I28,MSS_Species_List2021_updating!$B$2:$B$556,1,FALSE)</f>
        <v>Etmopterus princeps</v>
      </c>
    </row>
    <row r="29" spans="1:18" x14ac:dyDescent="0.25">
      <c r="A29" t="s">
        <v>135</v>
      </c>
      <c r="B29" t="e">
        <f>VLOOKUP(A29,WKABSENS_Table2.1!$A$3:$A$175,1,FALSE)</f>
        <v>#N/A</v>
      </c>
      <c r="F29" t="s">
        <v>341</v>
      </c>
      <c r="G29" t="str">
        <f>VLOOKUP(F29,MSS_Species_List2021_updating!$B$2:$B$554,1,FALSE)</f>
        <v>Centroscymnus crepidater</v>
      </c>
      <c r="I29" s="51" t="s">
        <v>622</v>
      </c>
      <c r="J29" t="str">
        <f>VLOOKUP(I29,MSS_Species_List2021_updating!$B$2:$B$556,1,FALSE)</f>
        <v>Etmopterus pusillus</v>
      </c>
    </row>
    <row r="30" spans="1:18" x14ac:dyDescent="0.25">
      <c r="A30" t="s">
        <v>137</v>
      </c>
      <c r="B30" t="e">
        <f>VLOOKUP(A30,WKABSENS_Table2.1!$A$3:$A$175,1,FALSE)</f>
        <v>#N/A</v>
      </c>
      <c r="E30" s="50" t="s">
        <v>2277</v>
      </c>
      <c r="F30" t="s">
        <v>2166</v>
      </c>
      <c r="G30" t="e">
        <f>VLOOKUP(F30,MSS_Species_List2021_updating!$B$2:$B$554,1,FALSE)</f>
        <v>#N/A</v>
      </c>
      <c r="I30" s="51" t="s">
        <v>624</v>
      </c>
      <c r="J30" t="str">
        <f>VLOOKUP(I30,MSS_Species_List2021_updating!$B$2:$B$556,1,FALSE)</f>
        <v>Etmopterus spinax</v>
      </c>
    </row>
    <row r="31" spans="1:18" x14ac:dyDescent="0.25">
      <c r="A31" t="s">
        <v>140</v>
      </c>
      <c r="B31" t="e">
        <f>VLOOKUP(A31,WKABSENS_Table2.1!$A$3:$A$175,1,FALSE)</f>
        <v>#N/A</v>
      </c>
      <c r="F31" t="s">
        <v>367</v>
      </c>
      <c r="G31" t="str">
        <f>VLOOKUP(F31,MSS_Species_List2021_updating!$B$2:$B$554,1,FALSE)</f>
        <v>Chelidonichthys lucerna</v>
      </c>
      <c r="I31" s="51" t="s">
        <v>650</v>
      </c>
      <c r="J31" t="str">
        <f>VLOOKUP(I31,MSS_Species_List2021_updating!$B$2:$B$556,1,FALSE)</f>
        <v>Gadus morhua</v>
      </c>
    </row>
    <row r="32" spans="1:18" x14ac:dyDescent="0.25">
      <c r="A32" s="8" t="s">
        <v>136</v>
      </c>
      <c r="B32" t="e">
        <f>VLOOKUP(A32,WKABSENS_Table2.1!$A$3:$A$175,1,FALSE)</f>
        <v>#N/A</v>
      </c>
      <c r="F32" t="s">
        <v>379</v>
      </c>
      <c r="G32" t="str">
        <f>VLOOKUP(F32,MSS_Species_List2021_updating!$B$2:$B$554,1,FALSE)</f>
        <v>Chimaera monstrosa</v>
      </c>
      <c r="I32" s="51" t="s">
        <v>666</v>
      </c>
      <c r="J32" t="str">
        <f>VLOOKUP(I32,MSS_Species_List2021_updating!$B$2:$B$556,1,FALSE)</f>
        <v>Galeorhinus galeus</v>
      </c>
    </row>
    <row r="33" spans="1:10" x14ac:dyDescent="0.25">
      <c r="A33" t="s">
        <v>142</v>
      </c>
      <c r="B33" t="e">
        <f>VLOOKUP(A33,WKABSENS_Table2.1!$A$3:$A$175,1,FALSE)</f>
        <v>#N/A</v>
      </c>
      <c r="F33" t="s">
        <v>2168</v>
      </c>
      <c r="G33" t="e">
        <f>VLOOKUP(F33,MSS_Species_List2021_updating!$B$2:$B$554,1,FALSE)</f>
        <v>#N/A</v>
      </c>
      <c r="I33" s="51" t="s">
        <v>675</v>
      </c>
      <c r="J33" t="str">
        <f>VLOOKUP(I33,MSS_Species_List2021_updating!$B$2:$B$556,1,FALSE)</f>
        <v>Galeus melastomus</v>
      </c>
    </row>
    <row r="34" spans="1:10" x14ac:dyDescent="0.25">
      <c r="A34" t="s">
        <v>146</v>
      </c>
      <c r="B34" t="e">
        <f>VLOOKUP(A34,WKABSENS_Table2.1!$A$3:$A$175,1,FALSE)</f>
        <v>#N/A</v>
      </c>
      <c r="F34" t="s">
        <v>430</v>
      </c>
      <c r="G34" t="str">
        <f>VLOOKUP(F34,MSS_Species_List2021_updating!$B$2:$B$554,1,FALSE)</f>
        <v>Conger conger</v>
      </c>
      <c r="I34" s="51" t="s">
        <v>677</v>
      </c>
      <c r="J34" t="str">
        <f>VLOOKUP(I34,MSS_Species_List2021_updating!$B$2:$B$556,1,FALSE)</f>
        <v>Galeus murinus</v>
      </c>
    </row>
    <row r="35" spans="1:10" x14ac:dyDescent="0.25">
      <c r="A35" t="s">
        <v>149</v>
      </c>
      <c r="B35" t="e">
        <f>VLOOKUP(A35,WKABSENS_Table2.1!$A$3:$A$175,1,FALSE)</f>
        <v>#N/A</v>
      </c>
      <c r="F35" t="s">
        <v>2169</v>
      </c>
      <c r="G35" t="e">
        <f>VLOOKUP(F35,MSS_Species_List2021_updating!$B$2:$B$554,1,FALSE)</f>
        <v>#N/A</v>
      </c>
      <c r="I35" s="51" t="s">
        <v>738</v>
      </c>
      <c r="J35" t="str">
        <f>VLOOKUP(I35,MSS_Species_List2021_updating!$B$2:$B$556,1,FALSE)</f>
        <v>Helicolenus dactylopterus</v>
      </c>
    </row>
    <row r="36" spans="1:10" x14ac:dyDescent="0.25">
      <c r="A36" t="s">
        <v>152</v>
      </c>
      <c r="B36" t="e">
        <f>VLOOKUP(A36,WKABSENS_Table2.1!$A$3:$A$175,1,FALSE)</f>
        <v>#N/A</v>
      </c>
      <c r="F36" t="s">
        <v>2172</v>
      </c>
      <c r="G36" t="e">
        <f>VLOOKUP(F36,MSS_Species_List2021_updating!$B$2:$B$554,1,FALSE)</f>
        <v>#N/A</v>
      </c>
      <c r="I36" s="51" t="s">
        <v>747</v>
      </c>
      <c r="J36" t="str">
        <f>VLOOKUP(I36,MSS_Species_List2021_updating!$B$2:$B$556,1,FALSE)</f>
        <v>Hexanchus griseus</v>
      </c>
    </row>
    <row r="37" spans="1:10" x14ac:dyDescent="0.25">
      <c r="A37" t="s">
        <v>154</v>
      </c>
      <c r="B37" t="e">
        <f>VLOOKUP(A37,WKABSENS_Table2.1!$A$3:$A$175,1,FALSE)</f>
        <v>#N/A</v>
      </c>
      <c r="F37" t="s">
        <v>2273</v>
      </c>
      <c r="G37" t="e">
        <f>VLOOKUP(F37,MSS_Species_List2021_updating!$B$2:$B$554,1,FALSE)</f>
        <v>#N/A</v>
      </c>
      <c r="I37" s="51" t="s">
        <v>750</v>
      </c>
      <c r="J37" t="str">
        <f>VLOOKUP(I37,MSS_Species_List2021_updating!$B$2:$B$556,1,FALSE)</f>
        <v>Hippocampus guttulatus</v>
      </c>
    </row>
    <row r="38" spans="1:10" x14ac:dyDescent="0.25">
      <c r="A38" t="s">
        <v>156</v>
      </c>
      <c r="B38" t="str">
        <f>VLOOKUP(A38,WKABSENS_Table2.1!$A$3:$A$175,1,FALSE)</f>
        <v>Argyrosomus regius</v>
      </c>
      <c r="F38" t="s">
        <v>433</v>
      </c>
      <c r="G38" t="str">
        <f>VLOOKUP(F38,MSS_Species_List2021_updating!$B$2:$B$554,1,FALSE)</f>
        <v>Coryphaenoides rupestris</v>
      </c>
      <c r="I38" s="51" t="s">
        <v>756</v>
      </c>
      <c r="J38" t="str">
        <f>VLOOKUP(I38,MSS_Species_List2021_updating!$B$2:$B$556,1,FALSE)</f>
        <v>Hippocampus hippocampus</v>
      </c>
    </row>
    <row r="39" spans="1:10" x14ac:dyDescent="0.25">
      <c r="A39" t="s">
        <v>161</v>
      </c>
      <c r="B39" t="e">
        <f>VLOOKUP(A39,WKABSENS_Table2.1!$A$3:$A$175,1,FALSE)</f>
        <v>#N/A</v>
      </c>
      <c r="F39" t="s">
        <v>460</v>
      </c>
      <c r="G39" t="str">
        <f>VLOOKUP(F39,MSS_Species_List2021_updating!$B$2:$B$554,1,FALSE)</f>
        <v>Cyclopterus lumpus</v>
      </c>
      <c r="I39" s="51" t="s">
        <v>751</v>
      </c>
      <c r="J39" t="str">
        <f>VLOOKUP(I39,MSS_Species_List2021_updating!$B$2:$B$556,1,FALSE)</f>
        <v>Hippocampus</v>
      </c>
    </row>
    <row r="40" spans="1:10" x14ac:dyDescent="0.25">
      <c r="A40" t="s">
        <v>165</v>
      </c>
      <c r="B40" t="e">
        <f>VLOOKUP(A40,WKABSENS_Table2.1!$A$3:$A$175,1,FALSE)</f>
        <v>#N/A</v>
      </c>
      <c r="F40" t="s">
        <v>470</v>
      </c>
      <c r="G40" t="str">
        <f>VLOOKUP(F40,MSS_Species_List2021_updating!$B$2:$B$554,1,FALSE)</f>
        <v>Dalatias licha</v>
      </c>
      <c r="I40" s="51" t="s">
        <v>762</v>
      </c>
      <c r="J40" t="str">
        <f>VLOOKUP(I40,MSS_Species_List2021_updating!$B$2:$B$556,1,FALSE)</f>
        <v>Hippoglossus hippoglossus</v>
      </c>
    </row>
    <row r="41" spans="1:10" x14ac:dyDescent="0.25">
      <c r="A41" t="s">
        <v>168</v>
      </c>
      <c r="B41" t="e">
        <f>VLOOKUP(A41,WKABSENS_Table2.1!$A$3:$A$175,1,FALSE)</f>
        <v>#N/A</v>
      </c>
      <c r="F41" t="s">
        <v>478</v>
      </c>
      <c r="G41" t="str">
        <f>VLOOKUP(F41,MSS_Species_List2021_updating!$B$2:$B$554,1,FALSE)</f>
        <v>Dasyatis pastinaca</v>
      </c>
      <c r="I41" s="51" t="s">
        <v>765</v>
      </c>
      <c r="J41" t="str">
        <f>VLOOKUP(I41,MSS_Species_List2021_updating!$B$2:$B$556,1,FALSE)</f>
        <v>Hoplostethus atlanticus</v>
      </c>
    </row>
    <row r="42" spans="1:10" x14ac:dyDescent="0.25">
      <c r="A42" t="s">
        <v>171</v>
      </c>
      <c r="B42" t="e">
        <f>VLOOKUP(A42,WKABSENS_Table2.1!$A$3:$A$175,1,FALSE)</f>
        <v>#N/A</v>
      </c>
      <c r="F42" t="s">
        <v>2173</v>
      </c>
      <c r="G42" t="str">
        <f>VLOOKUP(F42,MSS_Species_List2021_updating!$B$2:$B$554,1,FALSE)</f>
        <v>Dasyatis tortonesei</v>
      </c>
      <c r="I42" s="51" t="s">
        <v>784</v>
      </c>
      <c r="J42" t="str">
        <f>VLOOKUP(I42,MSS_Species_List2021_updating!$B$2:$B$556,1,FALSE)</f>
        <v>Hydrolagus mirabilis</v>
      </c>
    </row>
    <row r="43" spans="1:10" x14ac:dyDescent="0.25">
      <c r="A43" t="s">
        <v>174</v>
      </c>
      <c r="B43" t="e">
        <f>VLOOKUP(A43,WKABSENS_Table2.1!$A$3:$A$175,1,FALSE)</f>
        <v>#N/A</v>
      </c>
      <c r="F43" t="s">
        <v>482</v>
      </c>
      <c r="G43" t="str">
        <f>VLOOKUP(F43,MSS_Species_List2021_updating!$B$2:$B$554,1,FALSE)</f>
        <v>Deania calcea</v>
      </c>
      <c r="I43" s="51" t="s">
        <v>809</v>
      </c>
      <c r="J43" t="str">
        <f>VLOOKUP(I43,MSS_Species_List2021_updating!$B$2:$B$556,1,FALSE)</f>
        <v>Labrus bergylta</v>
      </c>
    </row>
    <row r="44" spans="1:10" x14ac:dyDescent="0.25">
      <c r="A44" t="s">
        <v>177</v>
      </c>
      <c r="B44" t="e">
        <f>VLOOKUP(A44,WKABSENS_Table2.1!$A$3:$A$175,1,FALSE)</f>
        <v>#N/A</v>
      </c>
      <c r="F44" t="s">
        <v>496</v>
      </c>
      <c r="G44" t="str">
        <f>VLOOKUP(F44,MSS_Species_List2021_updating!$B$2:$B$554,1,FALSE)</f>
        <v>Dentex dentex</v>
      </c>
      <c r="I44" s="51" t="s">
        <v>815</v>
      </c>
      <c r="J44" t="str">
        <f>VLOOKUP(I44,MSS_Species_List2021_updating!$B$2:$B$556,1,FALSE)</f>
        <v>Lamna nasus</v>
      </c>
    </row>
    <row r="45" spans="1:10" x14ac:dyDescent="0.25">
      <c r="A45" t="s">
        <v>182</v>
      </c>
      <c r="B45" t="e">
        <f>VLOOKUP(A45,WKABSENS_Table2.1!$A$3:$A$175,1,FALSE)</f>
        <v>#N/A</v>
      </c>
      <c r="F45" t="s">
        <v>525</v>
      </c>
      <c r="G45" t="str">
        <f>VLOOKUP(F45,MSS_Species_List2021_updating!$B$2:$B$554,1,FALSE)</f>
        <v>Dicentrarchus punctatus</v>
      </c>
      <c r="I45" s="51" t="s">
        <v>827</v>
      </c>
      <c r="J45" t="str">
        <f>VLOOKUP(I45,MSS_Species_List2021_updating!$B$2:$B$556,1,FALSE)</f>
        <v>Lampetra fluviatilis</v>
      </c>
    </row>
    <row r="46" spans="1:10" x14ac:dyDescent="0.25">
      <c r="A46" t="s">
        <v>188</v>
      </c>
      <c r="B46" t="e">
        <f>VLOOKUP(A46,WKABSENS_Table2.1!$A$3:$A$175,1,FALSE)</f>
        <v>#N/A</v>
      </c>
      <c r="F46" t="s">
        <v>2175</v>
      </c>
      <c r="G46" t="e">
        <f>VLOOKUP(F46,MSS_Species_List2021_updating!$B$2:$B$554,1,FALSE)</f>
        <v>#N/A</v>
      </c>
      <c r="I46" s="51" t="s">
        <v>849</v>
      </c>
      <c r="J46" t="str">
        <f>VLOOKUP(I46,MSS_Species_List2021_updating!$B$2:$B$556,1,FALSE)</f>
        <v>Lepidorhombus whiffiagonis</v>
      </c>
    </row>
    <row r="47" spans="1:10" x14ac:dyDescent="0.25">
      <c r="A47" t="s">
        <v>193</v>
      </c>
      <c r="B47" t="e">
        <f>VLOOKUP(A47,WKABSENS_Table2.1!$A$3:$A$175,1,FALSE)</f>
        <v>#N/A</v>
      </c>
      <c r="F47" t="s">
        <v>559</v>
      </c>
      <c r="G47" t="str">
        <f>VLOOKUP(F47,MSS_Species_List2021_updating!$B$2:$B$554,1,FALSE)</f>
        <v>Dipturus nidarosiensis</v>
      </c>
      <c r="I47" s="52" t="s">
        <v>877</v>
      </c>
      <c r="J47" t="str">
        <f>VLOOKUP(I47,MSS_Species_List2021_updating!$B$2:$B$556,1,FALSE)</f>
        <v>Leucoraja circularis</v>
      </c>
    </row>
    <row r="48" spans="1:10" x14ac:dyDescent="0.25">
      <c r="A48" t="s">
        <v>196</v>
      </c>
      <c r="B48" t="e">
        <f>VLOOKUP(A48,WKABSENS_Table2.1!$A$3:$A$175,1,FALSE)</f>
        <v>#N/A</v>
      </c>
      <c r="F48" t="s">
        <v>562</v>
      </c>
      <c r="G48" t="str">
        <f>VLOOKUP(F48,MSS_Species_List2021_updating!$B$2:$B$554,1,FALSE)</f>
        <v>Dipturus oxyrinchus</v>
      </c>
      <c r="I48" s="52" t="s">
        <v>881</v>
      </c>
      <c r="J48" t="str">
        <f>VLOOKUP(I48,MSS_Species_List2021_updating!$B$2:$B$556,1,FALSE)</f>
        <v>Leucoraja fullonica</v>
      </c>
    </row>
    <row r="49" spans="1:10" x14ac:dyDescent="0.25">
      <c r="A49" t="s">
        <v>199</v>
      </c>
      <c r="B49" t="e">
        <f>VLOOKUP(A49,WKABSENS_Table2.1!$A$3:$A$175,1,FALSE)</f>
        <v>#N/A</v>
      </c>
      <c r="F49" t="s">
        <v>603</v>
      </c>
      <c r="G49" t="str">
        <f>VLOOKUP(F49,MSS_Species_List2021_updating!$B$2:$B$554,1,FALSE)</f>
        <v>Ephippion guttifer</v>
      </c>
      <c r="I49" s="52" t="s">
        <v>886</v>
      </c>
      <c r="J49" t="str">
        <f>VLOOKUP(I49,MSS_Species_List2021_updating!$B$2:$B$556,1,FALSE)</f>
        <v>Leucoraja naevus</v>
      </c>
    </row>
    <row r="50" spans="1:10" x14ac:dyDescent="0.25">
      <c r="A50" t="s">
        <v>204</v>
      </c>
      <c r="B50" t="e">
        <f>VLOOKUP(A50,WKABSENS_Table2.1!$A$3:$A$175,1,FALSE)</f>
        <v>#N/A</v>
      </c>
      <c r="F50" t="s">
        <v>612</v>
      </c>
      <c r="G50" t="str">
        <f>VLOOKUP(F50,MSS_Species_List2021_updating!$B$2:$B$554,1,FALSE)</f>
        <v>Epigonus telescopus</v>
      </c>
      <c r="I50" s="51" t="s">
        <v>918</v>
      </c>
      <c r="J50" t="str">
        <f>VLOOKUP(I50,MSS_Species_List2021_updating!$B$2:$B$556,1,FALSE)</f>
        <v>Lophius budegassa</v>
      </c>
    </row>
    <row r="51" spans="1:10" x14ac:dyDescent="0.25">
      <c r="A51" t="s">
        <v>211</v>
      </c>
      <c r="B51" t="e">
        <f>VLOOKUP(A51,WKABSENS_Table2.1!$A$3:$A$175,1,FALSE)</f>
        <v>#N/A</v>
      </c>
      <c r="F51" t="s">
        <v>2177</v>
      </c>
      <c r="G51" t="e">
        <f>VLOOKUP(F51,MSS_Species_List2021_updating!$B$2:$B$554,1,FALSE)</f>
        <v>#N/A</v>
      </c>
      <c r="I51" s="51" t="s">
        <v>921</v>
      </c>
      <c r="J51" t="str">
        <f>VLOOKUP(I51,MSS_Species_List2021_updating!$B$2:$B$556,1,FALSE)</f>
        <v>Lophius piscatorius</v>
      </c>
    </row>
    <row r="52" spans="1:10" x14ac:dyDescent="0.25">
      <c r="A52" t="s">
        <v>217</v>
      </c>
      <c r="B52" t="e">
        <f>VLOOKUP(A52,WKABSENS_Table2.1!$A$3:$A$175,1,FALSE)</f>
        <v>#N/A</v>
      </c>
      <c r="F52" t="s">
        <v>618</v>
      </c>
      <c r="G52" t="str">
        <f>VLOOKUP(F52,MSS_Species_List2021_updating!$B$2:$B$554,1,FALSE)</f>
        <v>Etmopterus princeps</v>
      </c>
      <c r="I52" s="51" t="s">
        <v>947</v>
      </c>
      <c r="J52" t="str">
        <f>VLOOKUP(I52,MSS_Species_List2021_updating!$B$2:$B$556,1,FALSE)</f>
        <v>Macrourus berglax</v>
      </c>
    </row>
    <row r="53" spans="1:10" x14ac:dyDescent="0.25">
      <c r="A53" t="s">
        <v>220</v>
      </c>
      <c r="B53" t="e">
        <f>VLOOKUP(A53,WKABSENS_Table2.1!$A$3:$A$175,1,FALSE)</f>
        <v>#N/A</v>
      </c>
      <c r="F53" t="s">
        <v>622</v>
      </c>
      <c r="G53" t="str">
        <f>VLOOKUP(F53,MSS_Species_List2021_updating!$B$2:$B$554,1,FALSE)</f>
        <v>Etmopterus pusillus</v>
      </c>
      <c r="I53" s="51" t="s">
        <v>981</v>
      </c>
      <c r="J53" t="str">
        <f>VLOOKUP(I53,MSS_Species_List2021_updating!$B$2:$B$556,1,FALSE)</f>
        <v>Merluccius merluccius</v>
      </c>
    </row>
    <row r="54" spans="1:10" x14ac:dyDescent="0.25">
      <c r="A54" t="s">
        <v>224</v>
      </c>
      <c r="B54" t="e">
        <f>VLOOKUP(A54,WKABSENS_Table2.1!$A$3:$A$175,1,FALSE)</f>
        <v>#N/A</v>
      </c>
      <c r="F54" t="s">
        <v>624</v>
      </c>
      <c r="G54" t="str">
        <f>VLOOKUP(F54,MSS_Species_List2021_updating!$B$2:$B$554,1,FALSE)</f>
        <v>Etmopterus spinax</v>
      </c>
      <c r="I54" s="51" t="s">
        <v>1005</v>
      </c>
      <c r="J54" t="str">
        <f>VLOOKUP(I54,MSS_Species_List2021_updating!$B$2:$B$556,1,FALSE)</f>
        <v>Mola mola</v>
      </c>
    </row>
    <row r="55" spans="1:10" x14ac:dyDescent="0.25">
      <c r="A55" t="s">
        <v>230</v>
      </c>
      <c r="B55" t="e">
        <f>VLOOKUP(A55,WKABSENS_Table2.1!$A$3:$A$175,1,FALSE)</f>
        <v>#N/A</v>
      </c>
      <c r="F55" t="s">
        <v>650</v>
      </c>
      <c r="G55" t="str">
        <f>VLOOKUP(F55,MSS_Species_List2021_updating!$B$2:$B$554,1,FALSE)</f>
        <v>Gadus morhua</v>
      </c>
      <c r="I55" s="51" t="s">
        <v>1009</v>
      </c>
      <c r="J55" t="str">
        <f>VLOOKUP(I55,MSS_Species_List2021_updating!$B$2:$B$556,1,FALSE)</f>
        <v>Molva dypterygia</v>
      </c>
    </row>
    <row r="56" spans="1:10" x14ac:dyDescent="0.25">
      <c r="A56" t="s">
        <v>235</v>
      </c>
      <c r="B56" t="e">
        <f>VLOOKUP(A56,WKABSENS_Table2.1!$A$3:$A$175,1,FALSE)</f>
        <v>#N/A</v>
      </c>
      <c r="F56" t="s">
        <v>666</v>
      </c>
      <c r="G56" t="str">
        <f>VLOOKUP(F56,MSS_Species_List2021_updating!$B$2:$B$554,1,FALSE)</f>
        <v>Galeorhinus galeus</v>
      </c>
      <c r="I56" s="51" t="s">
        <v>1013</v>
      </c>
      <c r="J56" t="str">
        <f>VLOOKUP(I56,MSS_Species_List2021_updating!$B$2:$B$556,1,FALSE)</f>
        <v>Molva macrophthalma</v>
      </c>
    </row>
    <row r="57" spans="1:10" x14ac:dyDescent="0.25">
      <c r="A57" t="s">
        <v>238</v>
      </c>
      <c r="B57" t="e">
        <f>VLOOKUP(A57,WKABSENS_Table2.1!$A$3:$A$175,1,FALSE)</f>
        <v>#N/A</v>
      </c>
      <c r="F57" t="s">
        <v>675</v>
      </c>
      <c r="G57" t="str">
        <f>VLOOKUP(F57,MSS_Species_List2021_updating!$B$2:$B$554,1,FALSE)</f>
        <v>Galeus melastomus</v>
      </c>
      <c r="I57" s="51" t="s">
        <v>1015</v>
      </c>
      <c r="J57" t="str">
        <f>VLOOKUP(I57,MSS_Species_List2021_updating!$B$2:$B$556,1,FALSE)</f>
        <v>Molva molva</v>
      </c>
    </row>
    <row r="58" spans="1:10" x14ac:dyDescent="0.25">
      <c r="A58" t="s">
        <v>239</v>
      </c>
      <c r="B58" t="e">
        <f>VLOOKUP(A58,WKABSENS_Table2.1!$A$3:$A$175,1,FALSE)</f>
        <v>#N/A</v>
      </c>
      <c r="F58" t="s">
        <v>677</v>
      </c>
      <c r="G58" t="str">
        <f>VLOOKUP(F58,MSS_Species_List2021_updating!$B$2:$B$554,1,FALSE)</f>
        <v>Galeus murinus</v>
      </c>
      <c r="I58" s="51" t="s">
        <v>1025</v>
      </c>
      <c r="J58" t="str">
        <f>VLOOKUP(I58,MSS_Species_List2021_updating!$B$2:$B$556,1,FALSE)</f>
        <v>Mora moro</v>
      </c>
    </row>
    <row r="59" spans="1:10" x14ac:dyDescent="0.25">
      <c r="A59" t="s">
        <v>242</v>
      </c>
      <c r="B59" t="e">
        <f>VLOOKUP(A59,WKABSENS_Table2.1!$A$3:$A$175,1,FALSE)</f>
        <v>#N/A</v>
      </c>
      <c r="F59" t="s">
        <v>2181</v>
      </c>
      <c r="G59" t="e">
        <f>VLOOKUP(F59,MSS_Species_List2021_updating!$B$2:$B$554,1,FALSE)</f>
        <v>#N/A</v>
      </c>
      <c r="I59" s="53" t="s">
        <v>1043</v>
      </c>
      <c r="J59" t="str">
        <f>VLOOKUP(I59,MSS_Species_List2021_updating!$B$2:$B$556,1,FALSE)</f>
        <v>Mustelus asterias</v>
      </c>
    </row>
    <row r="60" spans="1:10" x14ac:dyDescent="0.25">
      <c r="A60" t="s">
        <v>247</v>
      </c>
      <c r="B60" t="e">
        <f>VLOOKUP(A60,WKABSENS_Table2.1!$A$3:$A$175,1,FALSE)</f>
        <v>#N/A</v>
      </c>
      <c r="F60" t="s">
        <v>2274</v>
      </c>
      <c r="G60" t="e">
        <f>VLOOKUP(F60,MSS_Species_List2021_updating!$B$2:$B$554,1,FALSE)</f>
        <v>#N/A</v>
      </c>
      <c r="I60" s="53" t="s">
        <v>1046</v>
      </c>
      <c r="J60" t="str">
        <f>VLOOKUP(I60,MSS_Species_List2021_updating!$B$2:$B$556,1,FALSE)</f>
        <v>Mustelus mustelus</v>
      </c>
    </row>
    <row r="61" spans="1:10" x14ac:dyDescent="0.25">
      <c r="A61" t="s">
        <v>251</v>
      </c>
      <c r="B61" t="e">
        <f>VLOOKUP(A61,WKABSENS_Table2.1!$A$3:$A$175,1,FALSE)</f>
        <v>#N/A</v>
      </c>
      <c r="F61" t="s">
        <v>2182</v>
      </c>
      <c r="G61" t="e">
        <f>VLOOKUP(F61,MSS_Species_List2021_updating!$B$2:$B$554,1,FALSE)</f>
        <v>#N/A</v>
      </c>
      <c r="I61" s="14" t="s">
        <v>1042</v>
      </c>
      <c r="J61" t="str">
        <f>VLOOKUP(I61,MSS_Species_List2021_updating!$B$2:$B$556,1,FALSE)</f>
        <v>Mustelus</v>
      </c>
    </row>
    <row r="62" spans="1:10" x14ac:dyDescent="0.25">
      <c r="A62" t="s">
        <v>164</v>
      </c>
      <c r="B62" t="e">
        <f>VLOOKUP(A62,WKABSENS_Table2.1!$A$3:$A$175,1,FALSE)</f>
        <v>#N/A</v>
      </c>
      <c r="F62" t="s">
        <v>738</v>
      </c>
      <c r="G62" t="str">
        <f>VLOOKUP(F62,MSS_Species_List2021_updating!$B$2:$B$554,1,FALSE)</f>
        <v>Helicolenus dactylopterus</v>
      </c>
      <c r="I62" s="51" t="s">
        <v>1052</v>
      </c>
      <c r="J62" t="str">
        <f>VLOOKUP(I62,MSS_Species_List2021_updating!$B$2:$B$556,1,FALSE)</f>
        <v>Myliobatis aquila</v>
      </c>
    </row>
    <row r="63" spans="1:10" x14ac:dyDescent="0.25">
      <c r="A63" t="s">
        <v>257</v>
      </c>
      <c r="B63" t="e">
        <f>VLOOKUP(A63,WKABSENS_Table2.1!$A$3:$A$175,1,FALSE)</f>
        <v>#N/A</v>
      </c>
      <c r="F63" t="s">
        <v>747</v>
      </c>
      <c r="G63" t="str">
        <f>VLOOKUP(F63,MSS_Species_List2021_updating!$B$2:$B$554,1,FALSE)</f>
        <v>Hexanchus griseus</v>
      </c>
      <c r="I63" s="51" t="s">
        <v>1203</v>
      </c>
      <c r="J63" t="str">
        <f>VLOOKUP(I63,MSS_Species_List2021_updating!$B$2:$B$556,1,FALSE)</f>
        <v>Petromyzon marinus</v>
      </c>
    </row>
    <row r="64" spans="1:10" x14ac:dyDescent="0.25">
      <c r="A64" t="s">
        <v>261</v>
      </c>
      <c r="B64" t="str">
        <f>VLOOKUP(A64,WKABSENS_Table2.1!$A$3:$A$175,1,FALSE)</f>
        <v>Brama brama</v>
      </c>
      <c r="F64" t="s">
        <v>750</v>
      </c>
      <c r="G64" t="str">
        <f>VLOOKUP(F64,MSS_Species_List2021_updating!$B$2:$B$554,1,FALSE)</f>
        <v>Hippocampus guttulatus</v>
      </c>
      <c r="I64" s="51" t="s">
        <v>1217</v>
      </c>
      <c r="J64" t="str">
        <f>VLOOKUP(I64,MSS_Species_List2021_updating!$B$2:$B$556,1,FALSE)</f>
        <v>Phycis blennoides</v>
      </c>
    </row>
    <row r="65" spans="1:11" x14ac:dyDescent="0.25">
      <c r="A65" t="s">
        <v>266</v>
      </c>
      <c r="B65" t="str">
        <f>VLOOKUP(A65,WKABSENS_Table2.1!$A$3:$A$175,1,FALSE)</f>
        <v>Brosme brosme</v>
      </c>
      <c r="F65" t="s">
        <v>756</v>
      </c>
      <c r="G65" t="str">
        <f>VLOOKUP(F65,MSS_Species_List2021_updating!$B$2:$B$554,1,FALSE)</f>
        <v>Hippocampus hippocampus</v>
      </c>
      <c r="I65" s="51" t="s">
        <v>1236</v>
      </c>
      <c r="J65" t="str">
        <f>VLOOKUP(I65,MSS_Species_List2021_updating!$B$2:$B$556,1,FALSE)</f>
        <v>Pollachius pollachius</v>
      </c>
    </row>
    <row r="66" spans="1:11" x14ac:dyDescent="0.25">
      <c r="A66" t="s">
        <v>272</v>
      </c>
      <c r="B66" t="e">
        <f>VLOOKUP(A66,WKABSENS_Table2.1!$A$3:$A$175,1,FALSE)</f>
        <v>#N/A</v>
      </c>
      <c r="F66" t="s">
        <v>753</v>
      </c>
      <c r="G66" t="e">
        <f>VLOOKUP(F66,MSS_Species_List2021_updating!$B$2:$B$554,1,FALSE)</f>
        <v>#N/A</v>
      </c>
      <c r="I66" s="51" t="s">
        <v>1239</v>
      </c>
      <c r="J66" t="str">
        <f>VLOOKUP(I66,MSS_Species_List2021_updating!$B$2:$B$556,1,FALSE)</f>
        <v>Pollachius virens</v>
      </c>
    </row>
    <row r="67" spans="1:11" x14ac:dyDescent="0.25">
      <c r="A67" t="s">
        <v>277</v>
      </c>
      <c r="B67" t="e">
        <f>VLOOKUP(A67,WKABSENS_Table2.1!$A$3:$A$175,1,FALSE)</f>
        <v>#N/A</v>
      </c>
      <c r="F67" t="s">
        <v>762</v>
      </c>
      <c r="G67" t="str">
        <f>VLOOKUP(F67,MSS_Species_List2021_updating!$B$2:$B$554,1,FALSE)</f>
        <v>Hippoglossus hippoglossus</v>
      </c>
      <c r="I67" s="51" t="s">
        <v>1308</v>
      </c>
      <c r="J67" t="str">
        <f>VLOOKUP(I67,MSS_Species_List2021_updating!$B$2:$B$556,1,FALSE)</f>
        <v>Raja brachyura</v>
      </c>
    </row>
    <row r="68" spans="1:11" x14ac:dyDescent="0.25">
      <c r="A68" t="s">
        <v>279</v>
      </c>
      <c r="B68" t="e">
        <f>VLOOKUP(A68,WKABSENS_Table2.1!$A$3:$A$175,1,FALSE)</f>
        <v>#N/A</v>
      </c>
      <c r="F68" t="s">
        <v>765</v>
      </c>
      <c r="G68" t="str">
        <f>VLOOKUP(F68,MSS_Species_List2021_updating!$B$2:$B$554,1,FALSE)</f>
        <v>Hoplostethus atlanticus</v>
      </c>
      <c r="I68" s="51" t="s">
        <v>1311</v>
      </c>
      <c r="J68" t="str">
        <f>VLOOKUP(I68,MSS_Species_List2021_updating!$B$2:$B$556,1,FALSE)</f>
        <v>Raja clavata</v>
      </c>
    </row>
    <row r="69" spans="1:11" x14ac:dyDescent="0.25">
      <c r="A69" t="s">
        <v>281</v>
      </c>
      <c r="B69" t="e">
        <f>VLOOKUP(A69,WKABSENS_Table2.1!$A$3:$A$175,1,FALSE)</f>
        <v>#N/A</v>
      </c>
      <c r="F69" t="s">
        <v>784</v>
      </c>
      <c r="G69" t="str">
        <f>VLOOKUP(F69,MSS_Species_List2021_updating!$B$2:$B$554,1,FALSE)</f>
        <v>Hydrolagus mirabilis</v>
      </c>
      <c r="I69" s="51" t="s">
        <v>1313</v>
      </c>
      <c r="J69" t="str">
        <f>VLOOKUP(I69,MSS_Species_List2021_updating!$B$2:$B$556,1,FALSE)</f>
        <v>Raja microocellata</v>
      </c>
    </row>
    <row r="70" spans="1:11" x14ac:dyDescent="0.25">
      <c r="A70" t="s">
        <v>285</v>
      </c>
      <c r="B70" t="e">
        <f>VLOOKUP(A70,WKABSENS_Table2.1!$A$3:$A$175,1,FALSE)</f>
        <v>#N/A</v>
      </c>
      <c r="F70" t="s">
        <v>2184</v>
      </c>
      <c r="G70" t="e">
        <f>VLOOKUP(F70,MSS_Species_List2021_updating!$B$2:$B$554,1,FALSE)</f>
        <v>#N/A</v>
      </c>
      <c r="I70" s="51" t="s">
        <v>1318</v>
      </c>
      <c r="J70" t="str">
        <f>VLOOKUP(I70,MSS_Species_List2021_updating!$B$2:$B$556,1,FALSE)</f>
        <v>Raja montagui</v>
      </c>
    </row>
    <row r="71" spans="1:11" x14ac:dyDescent="0.25">
      <c r="A71" t="s">
        <v>287</v>
      </c>
      <c r="B71" t="e">
        <f>VLOOKUP(A71,WKABSENS_Table2.1!$A$3:$A$175,1,FALSE)</f>
        <v>#N/A</v>
      </c>
      <c r="F71" t="s">
        <v>809</v>
      </c>
      <c r="G71" t="str">
        <f>VLOOKUP(F71,MSS_Species_List2021_updating!$B$2:$B$554,1,FALSE)</f>
        <v>Labrus bergylta</v>
      </c>
      <c r="I71" s="51" t="s">
        <v>1321</v>
      </c>
      <c r="J71" t="str">
        <f>VLOOKUP(I71,MSS_Species_List2021_updating!$B$2:$B$556,1,FALSE)</f>
        <v>Raja undulata</v>
      </c>
    </row>
    <row r="72" spans="1:11" x14ac:dyDescent="0.25">
      <c r="A72" t="s">
        <v>288</v>
      </c>
      <c r="B72" t="e">
        <f>VLOOKUP(A72,WKABSENS_Table2.1!$A$3:$A$175,1,FALSE)</f>
        <v>#N/A</v>
      </c>
      <c r="F72" t="s">
        <v>815</v>
      </c>
      <c r="G72" t="str">
        <f>VLOOKUP(F72,MSS_Species_List2021_updating!$B$2:$B$554,1,FALSE)</f>
        <v>Lamna nasus</v>
      </c>
      <c r="I72" s="51" t="s">
        <v>1324</v>
      </c>
      <c r="J72" t="str">
        <f>VLOOKUP(I72,MSS_Species_List2021_updating!$B$2:$B$556,1,FALSE)</f>
        <v>Rajella bathyphila</v>
      </c>
    </row>
    <row r="73" spans="1:11" x14ac:dyDescent="0.25">
      <c r="A73" t="s">
        <v>290</v>
      </c>
      <c r="B73" t="e">
        <f>VLOOKUP(A73,WKABSENS_Table2.1!$A$3:$A$175,1,FALSE)</f>
        <v>#N/A</v>
      </c>
      <c r="F73" t="s">
        <v>827</v>
      </c>
      <c r="G73" t="str">
        <f>VLOOKUP(F73,MSS_Species_List2021_updating!$B$2:$B$554,1,FALSE)</f>
        <v>Lampetra fluviatilis</v>
      </c>
      <c r="I73" s="51" t="s">
        <v>1327</v>
      </c>
      <c r="J73" t="str">
        <f>VLOOKUP(I73,MSS_Species_List2021_updating!$B$2:$B$556,1,FALSE)</f>
        <v>Rajella fyllae</v>
      </c>
    </row>
    <row r="74" spans="1:11" x14ac:dyDescent="0.25">
      <c r="A74" t="s">
        <v>292</v>
      </c>
      <c r="B74" t="e">
        <f>VLOOKUP(A74,WKABSENS_Table2.1!$A$3:$A$175,1,FALSE)</f>
        <v>#N/A</v>
      </c>
      <c r="F74" t="s">
        <v>849</v>
      </c>
      <c r="G74" t="str">
        <f>VLOOKUP(F74,MSS_Species_List2021_updating!$B$2:$B$554,1,FALSE)</f>
        <v>Lepidorhombus whiffiagonis</v>
      </c>
      <c r="I74" s="14" t="s">
        <v>2200</v>
      </c>
      <c r="J74" t="str">
        <f>VLOOKUP(I74,MSS_Species_List2021_updating!$B$2:$B$556,1,FALSE)</f>
        <v>Rhinochimaera atlantica</v>
      </c>
      <c r="K74" s="48" t="s">
        <v>2280</v>
      </c>
    </row>
    <row r="75" spans="1:11" x14ac:dyDescent="0.25">
      <c r="A75" t="s">
        <v>295</v>
      </c>
      <c r="B75" t="e">
        <f>VLOOKUP(A75,WKABSENS_Table2.1!$A$3:$A$175,1,FALSE)</f>
        <v>#N/A</v>
      </c>
      <c r="F75" t="s">
        <v>2186</v>
      </c>
      <c r="G75" t="e">
        <f>VLOOKUP(F75,MSS_Species_List2021_updating!$B$2:$B$554,1,FALSE)</f>
        <v>#N/A</v>
      </c>
      <c r="I75" s="51" t="s">
        <v>1343</v>
      </c>
      <c r="J75" t="str">
        <f>VLOOKUP(I75,MSS_Species_List2021_updating!$B$2:$B$556,1,FALSE)</f>
        <v>Rostroraja alba</v>
      </c>
    </row>
    <row r="76" spans="1:11" x14ac:dyDescent="0.25">
      <c r="A76" t="s">
        <v>298</v>
      </c>
      <c r="B76" t="e">
        <f>VLOOKUP(A76,WKABSENS_Table2.1!$A$3:$A$175,1,FALSE)</f>
        <v>#N/A</v>
      </c>
      <c r="F76" t="s">
        <v>881</v>
      </c>
      <c r="G76" t="str">
        <f>VLOOKUP(F76,MSS_Species_List2021_updating!$B$2:$B$554,1,FALSE)</f>
        <v>Leucoraja fullonica</v>
      </c>
      <c r="I76" s="14" t="s">
        <v>1360</v>
      </c>
      <c r="J76" t="str">
        <f>VLOOKUP(I76,MSS_Species_List2021_updating!$B$2:$B$556,1,FALSE)</f>
        <v>Salmo trutta trutta</v>
      </c>
      <c r="K76" s="2" t="s">
        <v>2287</v>
      </c>
    </row>
    <row r="77" spans="1:11" x14ac:dyDescent="0.25">
      <c r="A77" t="s">
        <v>299</v>
      </c>
      <c r="B77" t="e">
        <f>VLOOKUP(A77,WKABSENS_Table2.1!$A$3:$A$175,1,FALSE)</f>
        <v>#N/A</v>
      </c>
      <c r="F77" t="s">
        <v>2187</v>
      </c>
      <c r="G77" t="e">
        <f>VLOOKUP(F77,MSS_Species_List2021_updating!$B$2:$B$554,1,FALSE)</f>
        <v>#N/A</v>
      </c>
      <c r="I77" s="51" t="s">
        <v>1396</v>
      </c>
      <c r="J77" t="str">
        <f>VLOOKUP(I77,MSS_Species_List2021_updating!$B$2:$B$556,1,FALSE)</f>
        <v>Scophthalmus maximus</v>
      </c>
    </row>
    <row r="78" spans="1:11" x14ac:dyDescent="0.25">
      <c r="A78" t="s">
        <v>302</v>
      </c>
      <c r="B78" t="e">
        <f>VLOOKUP(A78,WKABSENS_Table2.1!$A$3:$A$175,1,FALSE)</f>
        <v>#N/A</v>
      </c>
      <c r="F78" t="s">
        <v>918</v>
      </c>
      <c r="G78" t="str">
        <f>VLOOKUP(F78,MSS_Species_List2021_updating!$B$2:$B$554,1,FALSE)</f>
        <v>Lophius budegassa</v>
      </c>
      <c r="I78" s="51" t="s">
        <v>1399</v>
      </c>
      <c r="J78" t="str">
        <f>VLOOKUP(I78,MSS_Species_List2021_updating!$B$2:$B$556,1,FALSE)</f>
        <v>Scophthalmus rhombus</v>
      </c>
    </row>
    <row r="79" spans="1:11" x14ac:dyDescent="0.25">
      <c r="A79" t="s">
        <v>307</v>
      </c>
      <c r="B79" t="e">
        <f>VLOOKUP(A79,WKABSENS_Table2.1!$A$3:$A$175,1,FALSE)</f>
        <v>#N/A</v>
      </c>
      <c r="F79" t="s">
        <v>921</v>
      </c>
      <c r="G79" t="str">
        <f>VLOOKUP(F79,MSS_Species_List2021_updating!$B$2:$B$554,1,FALSE)</f>
        <v>Lophius piscatorius</v>
      </c>
      <c r="I79" s="51" t="s">
        <v>1412</v>
      </c>
      <c r="J79" t="str">
        <f>VLOOKUP(I79,MSS_Species_List2021_updating!$B$2:$B$556,1,FALSE)</f>
        <v>Scorpaena scrofa</v>
      </c>
    </row>
    <row r="80" spans="1:11" x14ac:dyDescent="0.25">
      <c r="A80" t="s">
        <v>312</v>
      </c>
      <c r="B80" t="e">
        <f>VLOOKUP(A80,WKABSENS_Table2.1!$A$3:$A$175,1,FALSE)</f>
        <v>#N/A</v>
      </c>
      <c r="F80" t="s">
        <v>947</v>
      </c>
      <c r="G80" t="str">
        <f>VLOOKUP(F80,MSS_Species_List2021_updating!$B$2:$B$554,1,FALSE)</f>
        <v>Macrourus berglax</v>
      </c>
      <c r="I80" s="51" t="s">
        <v>1418</v>
      </c>
      <c r="J80" t="str">
        <f>VLOOKUP(I80,MSS_Species_List2021_updating!$B$2:$B$556,1,FALSE)</f>
        <v>Scyliorhinus canicula</v>
      </c>
    </row>
    <row r="81" spans="1:11" x14ac:dyDescent="0.25">
      <c r="A81" t="s">
        <v>315</v>
      </c>
      <c r="B81" t="e">
        <f>VLOOKUP(A81,WKABSENS_Table2.1!$A$3:$A$175,1,FALSE)</f>
        <v>#N/A</v>
      </c>
      <c r="F81" t="s">
        <v>2275</v>
      </c>
      <c r="G81" t="e">
        <f>VLOOKUP(F81,MSS_Species_List2021_updating!$B$2:$B$554,1,FALSE)</f>
        <v>#N/A</v>
      </c>
      <c r="I81" s="51" t="s">
        <v>1420</v>
      </c>
      <c r="J81" t="str">
        <f>VLOOKUP(I81,MSS_Species_List2021_updating!$B$2:$B$556,1,FALSE)</f>
        <v>Scyliorhinus stellaris</v>
      </c>
    </row>
    <row r="82" spans="1:11" x14ac:dyDescent="0.25">
      <c r="A82" t="s">
        <v>318</v>
      </c>
      <c r="B82" t="e">
        <f>VLOOKUP(A82,WKABSENS_Table2.1!$A$3:$A$175,1,FALSE)</f>
        <v>#N/A</v>
      </c>
      <c r="F82" t="s">
        <v>981</v>
      </c>
      <c r="G82" t="str">
        <f>VLOOKUP(F82,MSS_Species_List2021_updating!$B$2:$B$554,1,FALSE)</f>
        <v>Merluccius merluccius</v>
      </c>
      <c r="I82" s="51" t="s">
        <v>1422</v>
      </c>
      <c r="J82" t="str">
        <f>VLOOKUP(I82,MSS_Species_List2021_updating!$B$2:$B$556,1,FALSE)</f>
        <v>Scymnodon ringens</v>
      </c>
    </row>
    <row r="83" spans="1:11" x14ac:dyDescent="0.25">
      <c r="A83" t="s">
        <v>319</v>
      </c>
      <c r="B83" t="e">
        <f>VLOOKUP(A83,WKABSENS_Table2.1!$A$3:$A$175,1,FALSE)</f>
        <v>#N/A</v>
      </c>
      <c r="F83" t="s">
        <v>2188</v>
      </c>
      <c r="G83" t="e">
        <f>VLOOKUP(F83,MSS_Species_List2021_updating!$B$2:$B$554,1,FALSE)</f>
        <v>#N/A</v>
      </c>
      <c r="I83" s="51" t="s">
        <v>1430</v>
      </c>
      <c r="J83" t="str">
        <f>VLOOKUP(I83,MSS_Species_List2021_updating!$B$2:$B$556,1,FALSE)</f>
        <v>Sebastes mentella</v>
      </c>
      <c r="K83" s="64" t="s">
        <v>2291</v>
      </c>
    </row>
    <row r="84" spans="1:11" x14ac:dyDescent="0.25">
      <c r="A84" t="s">
        <v>323</v>
      </c>
      <c r="B84" t="str">
        <f>VLOOKUP(A84,WKABSENS_Table2.1!$A$3:$A$175,1,FALSE)</f>
        <v>Centrophorus granulosus</v>
      </c>
      <c r="F84" t="s">
        <v>2189</v>
      </c>
      <c r="G84" t="e">
        <f>VLOOKUP(F84,MSS_Species_List2021_updating!$B$2:$B$554,1,FALSE)</f>
        <v>#N/A</v>
      </c>
      <c r="I84" s="51" t="s">
        <v>1433</v>
      </c>
      <c r="J84" t="str">
        <f>VLOOKUP(I84,MSS_Species_List2021_updating!$B$2:$B$556,1,FALSE)</f>
        <v>Sebastes norvegicus</v>
      </c>
      <c r="K84" s="64" t="s">
        <v>2291</v>
      </c>
    </row>
    <row r="85" spans="1:11" x14ac:dyDescent="0.25">
      <c r="A85" t="s">
        <v>329</v>
      </c>
      <c r="B85" t="str">
        <f>VLOOKUP(A85,WKABSENS_Table2.1!$A$3:$A$175,1,FALSE)</f>
        <v>Centrophorus squamosus</v>
      </c>
      <c r="F85" t="s">
        <v>2276</v>
      </c>
      <c r="G85" t="e">
        <f>VLOOKUP(F85,MSS_Species_List2021_updating!$B$2:$B$554,1,FALSE)</f>
        <v>#N/A</v>
      </c>
      <c r="I85" s="51" t="s">
        <v>1435</v>
      </c>
      <c r="J85" t="str">
        <f>VLOOKUP(I85,MSS_Species_List2021_updating!$B$2:$B$556,1,FALSE)</f>
        <v>Sebastes viviparus</v>
      </c>
    </row>
    <row r="86" spans="1:11" x14ac:dyDescent="0.25">
      <c r="A86" t="s">
        <v>331</v>
      </c>
      <c r="B86" t="str">
        <f>VLOOKUP(A86,WKABSENS_Table2.1!$A$3:$A$175,1,FALSE)</f>
        <v>Centroscyllium fabricii</v>
      </c>
      <c r="F86" t="s">
        <v>1005</v>
      </c>
      <c r="G86" t="str">
        <f>VLOOKUP(F86,MSS_Species_List2021_updating!$B$2:$B$554,1,FALSE)</f>
        <v>Mola mola</v>
      </c>
      <c r="I86" s="51" t="s">
        <v>1469</v>
      </c>
      <c r="J86" t="str">
        <f>VLOOKUP(I86,MSS_Species_List2021_updating!$B$2:$B$556,1,FALSE)</f>
        <v>Sparus aurata</v>
      </c>
    </row>
    <row r="87" spans="1:11" x14ac:dyDescent="0.25">
      <c r="A87" t="s">
        <v>336</v>
      </c>
      <c r="B87" t="str">
        <f>VLOOKUP(A87,WKABSENS_Table2.1!$A$3:$A$175,1,FALSE)</f>
        <v>Centroscymnus coelolepis</v>
      </c>
      <c r="F87" t="s">
        <v>1009</v>
      </c>
      <c r="G87" t="str">
        <f>VLOOKUP(F87,MSS_Species_List2021_updating!$B$2:$B$554,1,FALSE)</f>
        <v>Molva dypterygia</v>
      </c>
      <c r="I87" s="51" t="s">
        <v>1501</v>
      </c>
      <c r="J87" t="str">
        <f>VLOOKUP(I87,MSS_Species_List2021_updating!$B$2:$B$556,1,FALSE)</f>
        <v>Squalus acanthias</v>
      </c>
    </row>
    <row r="88" spans="1:11" x14ac:dyDescent="0.25">
      <c r="A88" t="s">
        <v>341</v>
      </c>
      <c r="B88" t="str">
        <f>VLOOKUP(A88,WKABSENS_Table2.1!$A$3:$A$175,1,FALSE)</f>
        <v>Centroscymnus crepidater</v>
      </c>
      <c r="F88" t="s">
        <v>1013</v>
      </c>
      <c r="G88" t="str">
        <f>VLOOKUP(F88,MSS_Species_List2021_updating!$B$2:$B$554,1,FALSE)</f>
        <v>Molva macrophthalma</v>
      </c>
      <c r="I88" s="14" t="s">
        <v>1537</v>
      </c>
      <c r="J88" t="str">
        <f>VLOOKUP(I88,MSS_Species_List2021_updating!$B$2:$B$556,1,FALSE)</f>
        <v>Synaphobranchus kaupii</v>
      </c>
      <c r="K88" s="2" t="s">
        <v>2286</v>
      </c>
    </row>
    <row r="89" spans="1:11" x14ac:dyDescent="0.25">
      <c r="A89" t="s">
        <v>344</v>
      </c>
      <c r="B89" t="e">
        <f>VLOOKUP(A89,WKABSENS_Table2.1!$A$3:$A$175,1,FALSE)</f>
        <v>#N/A</v>
      </c>
      <c r="F89" t="s">
        <v>1015</v>
      </c>
      <c r="G89" t="str">
        <f>VLOOKUP(F89,MSS_Species_List2021_updating!$B$2:$B$554,1,FALSE)</f>
        <v>Molva molva</v>
      </c>
      <c r="I89" s="51" t="s">
        <v>1556</v>
      </c>
      <c r="J89" t="str">
        <f>VLOOKUP(I89,MSS_Species_List2021_updating!$B$2:$B$556,1,FALSE)</f>
        <v>Tetronarce nobiliana</v>
      </c>
    </row>
    <row r="90" spans="1:11" x14ac:dyDescent="0.25">
      <c r="A90" t="s">
        <v>348</v>
      </c>
      <c r="B90" t="e">
        <f>VLOOKUP(A90,WKABSENS_Table2.1!$A$3:$A$175,1,FALSE)</f>
        <v>#N/A</v>
      </c>
      <c r="F90" t="s">
        <v>1025</v>
      </c>
      <c r="G90" t="str">
        <f>VLOOKUP(F90,MSS_Species_List2021_updating!$B$2:$B$554,1,FALSE)</f>
        <v>Mora moro</v>
      </c>
      <c r="I90" s="51" t="s">
        <v>1568</v>
      </c>
      <c r="J90" t="str">
        <f>VLOOKUP(I90,MSS_Species_List2021_updating!$B$2:$B$556,1,FALSE)</f>
        <v>Torpedo marmorata</v>
      </c>
    </row>
    <row r="91" spans="1:11" x14ac:dyDescent="0.25">
      <c r="A91" t="s">
        <v>352</v>
      </c>
      <c r="B91" t="e">
        <f>VLOOKUP(A91,WKABSENS_Table2.1!$A$3:$A$175,1,FALSE)</f>
        <v>#N/A</v>
      </c>
      <c r="F91" t="s">
        <v>1043</v>
      </c>
      <c r="G91" t="str">
        <f>VLOOKUP(F91,MSS_Species_List2021_updating!$B$2:$B$554,1,FALSE)</f>
        <v>Mustelus asterias</v>
      </c>
      <c r="I91" s="51" t="s">
        <v>1597</v>
      </c>
      <c r="J91" t="str">
        <f>VLOOKUP(I91,MSS_Species_List2021_updating!$B$2:$B$556,1,FALSE)</f>
        <v>Trachyrincus scabrus</v>
      </c>
    </row>
    <row r="92" spans="1:11" x14ac:dyDescent="0.25">
      <c r="A92" t="s">
        <v>356</v>
      </c>
      <c r="B92" t="e">
        <f>VLOOKUP(A92,WKABSENS_Table2.1!$A$3:$A$175,1,FALSE)</f>
        <v>#N/A</v>
      </c>
      <c r="F92" t="s">
        <v>1046</v>
      </c>
      <c r="G92" t="str">
        <f>VLOOKUP(F92,MSS_Species_List2021_updating!$B$2:$B$554,1,FALSE)</f>
        <v>Mustelus mustelus</v>
      </c>
      <c r="I92" s="51" t="s">
        <v>1677</v>
      </c>
      <c r="J92" t="str">
        <f>VLOOKUP(I92,MSS_Species_List2021_updating!$B$2:$B$556,1,FALSE)</f>
        <v>Zoarces viviparus</v>
      </c>
    </row>
    <row r="93" spans="1:11" x14ac:dyDescent="0.25">
      <c r="A93" t="s">
        <v>362</v>
      </c>
      <c r="B93" t="e">
        <f>VLOOKUP(A93,WKABSENS_Table2.1!$A$3:$A$175,1,FALSE)</f>
        <v>#N/A</v>
      </c>
      <c r="F93" t="s">
        <v>2261</v>
      </c>
      <c r="G93" t="e">
        <f>VLOOKUP(F93,MSS_Species_List2021_updating!$B$2:$B$554,1,FALSE)</f>
        <v>#N/A</v>
      </c>
    </row>
    <row r="94" spans="1:11" x14ac:dyDescent="0.25">
      <c r="A94" t="s">
        <v>365</v>
      </c>
      <c r="B94" t="e">
        <f>VLOOKUP(A94,WKABSENS_Table2.1!$A$3:$A$175,1,FALSE)</f>
        <v>#N/A</v>
      </c>
      <c r="F94" t="s">
        <v>2194</v>
      </c>
      <c r="G94" t="e">
        <f>VLOOKUP(F94,MSS_Species_List2021_updating!$B$2:$B$554,1,FALSE)</f>
        <v>#N/A</v>
      </c>
    </row>
    <row r="95" spans="1:11" x14ac:dyDescent="0.25">
      <c r="A95" t="s">
        <v>367</v>
      </c>
      <c r="B95" t="str">
        <f>VLOOKUP(A95,WKABSENS_Table2.1!$A$3:$A$175,1,FALSE)</f>
        <v>Chelidonichthys lucerna</v>
      </c>
      <c r="F95" t="s">
        <v>1052</v>
      </c>
      <c r="G95" t="str">
        <f>VLOOKUP(F95,MSS_Species_List2021_updating!$B$2:$B$554,1,FALSE)</f>
        <v>Myliobatis aquila</v>
      </c>
    </row>
    <row r="96" spans="1:11" x14ac:dyDescent="0.25">
      <c r="A96" t="s">
        <v>369</v>
      </c>
      <c r="B96" t="e">
        <f>VLOOKUP(A96,WKABSENS_Table2.1!$A$3:$A$175,1,FALSE)</f>
        <v>#N/A</v>
      </c>
      <c r="F96" t="s">
        <v>1150</v>
      </c>
      <c r="G96" t="str">
        <f>VLOOKUP(F96,MSS_Species_List2021_updating!$B$2:$B$554,1,FALSE)</f>
        <v>Oxynotus centrina</v>
      </c>
    </row>
    <row r="97" spans="1:7" x14ac:dyDescent="0.25">
      <c r="A97" t="s">
        <v>371</v>
      </c>
      <c r="B97" t="e">
        <f>VLOOKUP(A97,WKABSENS_Table2.1!$A$3:$A$175,1,FALSE)</f>
        <v>#N/A</v>
      </c>
      <c r="F97" t="s">
        <v>1154</v>
      </c>
      <c r="G97" t="str">
        <f>VLOOKUP(F97,MSS_Species_List2021_updating!$B$2:$B$554,1,FALSE)</f>
        <v>Oxynotus paradoxus</v>
      </c>
    </row>
    <row r="98" spans="1:7" x14ac:dyDescent="0.25">
      <c r="A98" t="s">
        <v>376</v>
      </c>
      <c r="B98" t="e">
        <f>VLOOKUP(A98,WKABSENS_Table2.1!$A$3:$A$175,1,FALSE)</f>
        <v>#N/A</v>
      </c>
      <c r="F98" t="s">
        <v>1203</v>
      </c>
      <c r="G98" t="str">
        <f>VLOOKUP(F98,MSS_Species_List2021_updating!$B$2:$B$554,1,FALSE)</f>
        <v>Petromyzon marinus</v>
      </c>
    </row>
    <row r="99" spans="1:7" x14ac:dyDescent="0.25">
      <c r="A99" t="s">
        <v>379</v>
      </c>
      <c r="B99" t="str">
        <f>VLOOKUP(A99,WKABSENS_Table2.1!$A$3:$A$175,1,FALSE)</f>
        <v>Chimaera monstrosa</v>
      </c>
      <c r="F99" t="s">
        <v>1217</v>
      </c>
      <c r="G99" t="str">
        <f>VLOOKUP(F99,MSS_Species_List2021_updating!$B$2:$B$554,1,FALSE)</f>
        <v>Phycis blennoides</v>
      </c>
    </row>
    <row r="100" spans="1:7" x14ac:dyDescent="0.25">
      <c r="A100" t="s">
        <v>385</v>
      </c>
      <c r="B100" t="e">
        <f>VLOOKUP(A100,WKABSENS_Table2.1!$A$3:$A$175,1,FALSE)</f>
        <v>#N/A</v>
      </c>
      <c r="F100" t="s">
        <v>1236</v>
      </c>
      <c r="G100" t="str">
        <f>VLOOKUP(F100,MSS_Species_List2021_updating!$B$2:$B$554,1,FALSE)</f>
        <v>Pollachius pollachius</v>
      </c>
    </row>
    <row r="101" spans="1:7" x14ac:dyDescent="0.25">
      <c r="A101" t="s">
        <v>388</v>
      </c>
      <c r="B101" t="e">
        <f>VLOOKUP(A101,WKABSENS_Table2.1!$A$3:$A$175,1,FALSE)</f>
        <v>#N/A</v>
      </c>
      <c r="F101" t="s">
        <v>1239</v>
      </c>
      <c r="G101" t="str">
        <f>VLOOKUP(F101,MSS_Species_List2021_updating!$B$2:$B$554,1,FALSE)</f>
        <v>Pollachius virens</v>
      </c>
    </row>
    <row r="102" spans="1:7" x14ac:dyDescent="0.25">
      <c r="A102" t="s">
        <v>392</v>
      </c>
      <c r="B102" t="e">
        <f>VLOOKUP(A102,WKABSENS_Table2.1!$A$3:$A$175,1,FALSE)</f>
        <v>#N/A</v>
      </c>
      <c r="F102" t="s">
        <v>1253</v>
      </c>
      <c r="G102" t="str">
        <f>VLOOKUP(F102,MSS_Species_List2021_updating!$B$2:$B$554,1,FALSE)</f>
        <v>Polyprion americanus</v>
      </c>
    </row>
    <row r="103" spans="1:7" x14ac:dyDescent="0.25">
      <c r="A103" t="s">
        <v>396</v>
      </c>
      <c r="B103" t="e">
        <f>VLOOKUP(A103,WKABSENS_Table2.1!$A$3:$A$175,1,FALSE)</f>
        <v>#N/A</v>
      </c>
      <c r="F103" t="s">
        <v>1261</v>
      </c>
      <c r="G103" t="str">
        <f>VLOOKUP(F103,MSS_Species_List2021_updating!$B$2:$B$554,1,FALSE)</f>
        <v>Pomatomus saltatrix</v>
      </c>
    </row>
    <row r="104" spans="1:7" x14ac:dyDescent="0.25">
      <c r="A104" t="s">
        <v>401</v>
      </c>
      <c r="B104" t="e">
        <f>VLOOKUP(A104,WKABSENS_Table2.1!$A$3:$A$175,1,FALSE)</f>
        <v>#N/A</v>
      </c>
      <c r="F104" t="s">
        <v>1308</v>
      </c>
      <c r="G104" t="str">
        <f>VLOOKUP(F104,MSS_Species_List2021_updating!$B$2:$B$554,1,FALSE)</f>
        <v>Raja brachyura</v>
      </c>
    </row>
    <row r="105" spans="1:7" x14ac:dyDescent="0.25">
      <c r="A105" t="s">
        <v>404</v>
      </c>
      <c r="B105" t="e">
        <f>VLOOKUP(A105,WKABSENS_Table2.1!$A$3:$A$175,1,FALSE)</f>
        <v>#N/A</v>
      </c>
      <c r="F105" t="s">
        <v>1311</v>
      </c>
      <c r="G105" t="str">
        <f>VLOOKUP(F105,MSS_Species_List2021_updating!$B$2:$B$554,1,FALSE)</f>
        <v>Raja clavata</v>
      </c>
    </row>
    <row r="106" spans="1:7" x14ac:dyDescent="0.25">
      <c r="A106" t="s">
        <v>407</v>
      </c>
      <c r="B106" t="e">
        <f>VLOOKUP(A106,WKABSENS_Table2.1!$A$3:$A$175,1,FALSE)</f>
        <v>#N/A</v>
      </c>
      <c r="F106" t="s">
        <v>1313</v>
      </c>
      <c r="G106" t="str">
        <f>VLOOKUP(F106,MSS_Species_List2021_updating!$B$2:$B$554,1,FALSE)</f>
        <v>Raja microocellata</v>
      </c>
    </row>
    <row r="107" spans="1:7" x14ac:dyDescent="0.25">
      <c r="A107" t="s">
        <v>411</v>
      </c>
      <c r="B107" t="e">
        <f>VLOOKUP(A107,WKABSENS_Table2.1!$A$3:$A$175,1,FALSE)</f>
        <v>#N/A</v>
      </c>
      <c r="F107" t="s">
        <v>1318</v>
      </c>
      <c r="G107" t="str">
        <f>VLOOKUP(F107,MSS_Species_List2021_updating!$B$2:$B$554,1,FALSE)</f>
        <v>Raja montagui</v>
      </c>
    </row>
    <row r="108" spans="1:7" x14ac:dyDescent="0.25">
      <c r="A108" t="s">
        <v>72</v>
      </c>
      <c r="B108" t="e">
        <f>VLOOKUP(A108,WKABSENS_Table2.1!$A$3:$A$175,1,FALSE)</f>
        <v>#N/A</v>
      </c>
      <c r="F108" t="s">
        <v>1321</v>
      </c>
      <c r="G108" t="str">
        <f>VLOOKUP(F108,MSS_Species_List2021_updating!$B$2:$B$554,1,FALSE)</f>
        <v>Raja undulata</v>
      </c>
    </row>
    <row r="109" spans="1:7" x14ac:dyDescent="0.25">
      <c r="A109" t="s">
        <v>414</v>
      </c>
      <c r="B109" t="e">
        <f>VLOOKUP(A109,WKABSENS_Table2.1!$A$3:$A$175,1,FALSE)</f>
        <v>#N/A</v>
      </c>
      <c r="F109" t="s">
        <v>1324</v>
      </c>
      <c r="G109" t="str">
        <f>VLOOKUP(F109,MSS_Species_List2021_updating!$B$2:$B$554,1,FALSE)</f>
        <v>Rajella bathyphila</v>
      </c>
    </row>
    <row r="110" spans="1:7" x14ac:dyDescent="0.25">
      <c r="A110" t="s">
        <v>419</v>
      </c>
      <c r="B110" t="e">
        <f>VLOOKUP(A110,WKABSENS_Table2.1!$A$3:$A$175,1,FALSE)</f>
        <v>#N/A</v>
      </c>
      <c r="F110" t="s">
        <v>1327</v>
      </c>
      <c r="G110" t="str">
        <f>VLOOKUP(F110,MSS_Species_List2021_updating!$B$2:$B$554,1,FALSE)</f>
        <v>Rajella fyllae</v>
      </c>
    </row>
    <row r="111" spans="1:7" x14ac:dyDescent="0.25">
      <c r="A111" t="s">
        <v>423</v>
      </c>
      <c r="B111" t="e">
        <f>VLOOKUP(A111,WKABSENS_Table2.1!$A$3:$A$175,1,FALSE)</f>
        <v>#N/A</v>
      </c>
      <c r="F111" t="s">
        <v>1999</v>
      </c>
      <c r="G111" t="e">
        <f>VLOOKUP(F111,MSS_Species_List2021_updating!$B$2:$B$554,1,FALSE)</f>
        <v>#N/A</v>
      </c>
    </row>
    <row r="112" spans="1:7" x14ac:dyDescent="0.25">
      <c r="A112" t="s">
        <v>427</v>
      </c>
      <c r="B112" t="e">
        <f>VLOOKUP(A112,WKABSENS_Table2.1!$A$3:$A$175,1,FALSE)</f>
        <v>#N/A</v>
      </c>
      <c r="F112" t="s">
        <v>2198</v>
      </c>
      <c r="G112" t="e">
        <f>VLOOKUP(F112,MSS_Species_List2021_updating!$B$2:$B$554,1,FALSE)</f>
        <v>#N/A</v>
      </c>
    </row>
    <row r="113" spans="1:7" x14ac:dyDescent="0.25">
      <c r="A113" t="s">
        <v>430</v>
      </c>
      <c r="B113" t="str">
        <f>VLOOKUP(A113,WKABSENS_Table2.1!$A$3:$A$175,1,FALSE)</f>
        <v>Conger conger</v>
      </c>
      <c r="F113" t="s">
        <v>2199</v>
      </c>
      <c r="G113" t="e">
        <f>VLOOKUP(F113,MSS_Species_List2021_updating!$B$2:$B$554,1,FALSE)</f>
        <v>#N/A</v>
      </c>
    </row>
    <row r="114" spans="1:7" x14ac:dyDescent="0.25">
      <c r="A114" t="s">
        <v>429</v>
      </c>
      <c r="B114" t="e">
        <f>VLOOKUP(A114,WKABSENS_Table2.1!$A$3:$A$175,1,FALSE)</f>
        <v>#N/A</v>
      </c>
      <c r="F114" t="s">
        <v>2200</v>
      </c>
      <c r="G114" t="e">
        <f>VLOOKUP(F114,MSS_Species_List2021_updating!$B$2:$B$554,1,FALSE)</f>
        <v>#N/A</v>
      </c>
    </row>
    <row r="115" spans="1:7" x14ac:dyDescent="0.25">
      <c r="A115" t="s">
        <v>433</v>
      </c>
      <c r="B115" t="str">
        <f>VLOOKUP(A115,WKABSENS_Table2.1!$A$3:$A$175,1,FALSE)</f>
        <v>Coryphaenoides rupestris</v>
      </c>
      <c r="F115" t="s">
        <v>1343</v>
      </c>
      <c r="G115" t="str">
        <f>VLOOKUP(F115,MSS_Species_List2021_updating!$B$2:$B$554,1,FALSE)</f>
        <v>Rostroraja alba</v>
      </c>
    </row>
    <row r="116" spans="1:7" x14ac:dyDescent="0.25">
      <c r="A116" t="s">
        <v>438</v>
      </c>
      <c r="B116" t="e">
        <f>VLOOKUP(A116,WKABSENS_Table2.1!$A$3:$A$175,1,FALSE)</f>
        <v>#N/A</v>
      </c>
      <c r="F116" t="s">
        <v>1789</v>
      </c>
      <c r="G116" t="e">
        <f>VLOOKUP(F116,MSS_Species_List2021_updating!$B$2:$B$554,1,FALSE)</f>
        <v>#N/A</v>
      </c>
    </row>
    <row r="117" spans="1:7" x14ac:dyDescent="0.25">
      <c r="A117" t="s">
        <v>179</v>
      </c>
      <c r="B117" t="e">
        <f>VLOOKUP(A117,WKABSENS_Table2.1!$A$3:$A$175,1,FALSE)</f>
        <v>#N/A</v>
      </c>
      <c r="F117" t="s">
        <v>2201</v>
      </c>
      <c r="G117" t="e">
        <f>VLOOKUP(F117,MSS_Species_List2021_updating!$B$2:$B$554,1,FALSE)</f>
        <v>#N/A</v>
      </c>
    </row>
    <row r="118" spans="1:7" x14ac:dyDescent="0.25">
      <c r="A118" t="s">
        <v>441</v>
      </c>
      <c r="B118" t="e">
        <f>VLOOKUP(A118,WKABSENS_Table2.1!$A$3:$A$175,1,FALSE)</f>
        <v>#N/A</v>
      </c>
      <c r="F118" t="s">
        <v>1396</v>
      </c>
      <c r="G118" t="str">
        <f>VLOOKUP(F118,MSS_Species_List2021_updating!$B$2:$B$554,1,FALSE)</f>
        <v>Scophthalmus maximus</v>
      </c>
    </row>
    <row r="119" spans="1:7" x14ac:dyDescent="0.25">
      <c r="A119" t="s">
        <v>446</v>
      </c>
      <c r="B119" t="e">
        <f>VLOOKUP(A119,WKABSENS_Table2.1!$A$3:$A$175,1,FALSE)</f>
        <v>#N/A</v>
      </c>
      <c r="F119" t="s">
        <v>1399</v>
      </c>
      <c r="G119" t="str">
        <f>VLOOKUP(F119,MSS_Species_List2021_updating!$B$2:$B$554,1,FALSE)</f>
        <v>Scophthalmus rhombus</v>
      </c>
    </row>
    <row r="120" spans="1:7" x14ac:dyDescent="0.25">
      <c r="A120" t="s">
        <v>451</v>
      </c>
      <c r="B120" t="e">
        <f>VLOOKUP(A120,WKABSENS_Table2.1!$A$3:$A$175,1,FALSE)</f>
        <v>#N/A</v>
      </c>
      <c r="F120" t="s">
        <v>1412</v>
      </c>
      <c r="G120" t="str">
        <f>VLOOKUP(F120,MSS_Species_List2021_updating!$B$2:$B$554,1,FALSE)</f>
        <v>Scorpaena scrofa</v>
      </c>
    </row>
    <row r="121" spans="1:7" x14ac:dyDescent="0.25">
      <c r="A121" t="s">
        <v>454</v>
      </c>
      <c r="B121" t="e">
        <f>VLOOKUP(A121,WKABSENS_Table2.1!$A$3:$A$175,1,FALSE)</f>
        <v>#N/A</v>
      </c>
      <c r="F121" t="s">
        <v>1418</v>
      </c>
      <c r="G121" t="str">
        <f>VLOOKUP(F121,MSS_Species_List2021_updating!$B$2:$B$554,1,FALSE)</f>
        <v>Scyliorhinus canicula</v>
      </c>
    </row>
    <row r="122" spans="1:7" x14ac:dyDescent="0.25">
      <c r="A122" t="s">
        <v>459</v>
      </c>
      <c r="B122" t="e">
        <f>VLOOKUP(A122,WKABSENS_Table2.1!$A$3:$A$175,1,FALSE)</f>
        <v>#N/A</v>
      </c>
      <c r="F122" t="s">
        <v>1420</v>
      </c>
      <c r="G122" t="str">
        <f>VLOOKUP(F122,MSS_Species_List2021_updating!$B$2:$B$554,1,FALSE)</f>
        <v>Scyliorhinus stellaris</v>
      </c>
    </row>
    <row r="123" spans="1:7" x14ac:dyDescent="0.25">
      <c r="A123" t="s">
        <v>460</v>
      </c>
      <c r="B123" t="str">
        <f>VLOOKUP(A123,WKABSENS_Table2.1!$A$3:$A$175,1,FALSE)</f>
        <v>Cyclopterus lumpus</v>
      </c>
      <c r="F123" t="s">
        <v>1422</v>
      </c>
      <c r="G123" t="str">
        <f>VLOOKUP(F123,MSS_Species_List2021_updating!$B$2:$B$554,1,FALSE)</f>
        <v>Scymnodon ringens</v>
      </c>
    </row>
    <row r="124" spans="1:7" x14ac:dyDescent="0.25">
      <c r="A124" t="s">
        <v>463</v>
      </c>
      <c r="B124" t="e">
        <f>VLOOKUP(A124,WKABSENS_Table2.1!$A$3:$A$175,1,FALSE)</f>
        <v>#N/A</v>
      </c>
      <c r="F124" t="s">
        <v>2202</v>
      </c>
      <c r="G124" t="e">
        <f>VLOOKUP(F124,MSS_Species_List2021_updating!$B$2:$B$554,1,FALSE)</f>
        <v>#N/A</v>
      </c>
    </row>
    <row r="125" spans="1:7" x14ac:dyDescent="0.25">
      <c r="A125" t="s">
        <v>465</v>
      </c>
      <c r="B125" t="e">
        <f>VLOOKUP(A125,WKABSENS_Table2.1!$A$3:$A$175,1,FALSE)</f>
        <v>#N/A</v>
      </c>
      <c r="F125" t="s">
        <v>1430</v>
      </c>
      <c r="G125" t="str">
        <f>VLOOKUP(F125,MSS_Species_List2021_updating!$B$2:$B$554,1,FALSE)</f>
        <v>Sebastes mentella</v>
      </c>
    </row>
    <row r="126" spans="1:7" x14ac:dyDescent="0.25">
      <c r="A126" t="s">
        <v>470</v>
      </c>
      <c r="B126" t="str">
        <f>VLOOKUP(A126,WKABSENS_Table2.1!$A$3:$A$175,1,FALSE)</f>
        <v>Dalatias licha</v>
      </c>
      <c r="F126" t="s">
        <v>1433</v>
      </c>
      <c r="G126" t="str">
        <f>VLOOKUP(F126,MSS_Species_List2021_updating!$B$2:$B$554,1,FALSE)</f>
        <v>Sebastes norvegicus</v>
      </c>
    </row>
    <row r="127" spans="1:7" x14ac:dyDescent="0.25">
      <c r="A127" t="s">
        <v>474</v>
      </c>
      <c r="B127" t="e">
        <f>VLOOKUP(A127,WKABSENS_Table2.1!$A$3:$A$175,1,FALSE)</f>
        <v>#N/A</v>
      </c>
      <c r="F127" t="s">
        <v>1435</v>
      </c>
      <c r="G127" t="str">
        <f>VLOOKUP(F127,MSS_Species_List2021_updating!$B$2:$B$554,1,FALSE)</f>
        <v>Sebastes viviparus</v>
      </c>
    </row>
    <row r="128" spans="1:7" x14ac:dyDescent="0.25">
      <c r="A128" t="s">
        <v>478</v>
      </c>
      <c r="B128" t="str">
        <f>VLOOKUP(A128,WKABSENS_Table2.1!$A$3:$A$175,1,FALSE)</f>
        <v>Dasyatis pastinaca</v>
      </c>
      <c r="F128" t="s">
        <v>1463</v>
      </c>
      <c r="G128" t="str">
        <f>VLOOKUP(F128,MSS_Species_List2021_updating!$B$2:$B$554,1,FALSE)</f>
        <v>Somniosus microcephalus</v>
      </c>
    </row>
    <row r="129" spans="1:7" x14ac:dyDescent="0.25">
      <c r="A129" t="s">
        <v>482</v>
      </c>
      <c r="B129" t="str">
        <f>VLOOKUP(A129,WKABSENS_Table2.1!$A$3:$A$175,1,FALSE)</f>
        <v>Deania calcea</v>
      </c>
      <c r="F129" t="s">
        <v>1469</v>
      </c>
      <c r="G129" t="str">
        <f>VLOOKUP(F129,MSS_Species_List2021_updating!$B$2:$B$554,1,FALSE)</f>
        <v>Sparus aurata</v>
      </c>
    </row>
    <row r="130" spans="1:7" x14ac:dyDescent="0.25">
      <c r="A130" t="s">
        <v>485</v>
      </c>
      <c r="B130" t="e">
        <f>VLOOKUP(A130,WKABSENS_Table2.1!$A$3:$A$175,1,FALSE)</f>
        <v>#N/A</v>
      </c>
      <c r="F130" t="s">
        <v>2206</v>
      </c>
      <c r="G130" t="e">
        <f>VLOOKUP(F130,MSS_Species_List2021_updating!$B$2:$B$554,1,FALSE)</f>
        <v>#N/A</v>
      </c>
    </row>
    <row r="131" spans="1:7" x14ac:dyDescent="0.25">
      <c r="A131" t="s">
        <v>488</v>
      </c>
      <c r="B131" t="e">
        <f>VLOOKUP(A131,WKABSENS_Table2.1!$A$3:$A$175,1,FALSE)</f>
        <v>#N/A</v>
      </c>
      <c r="F131" t="s">
        <v>2207</v>
      </c>
      <c r="G131" t="e">
        <f>VLOOKUP(F131,MSS_Species_List2021_updating!$B$2:$B$554,1,FALSE)</f>
        <v>#N/A</v>
      </c>
    </row>
    <row r="132" spans="1:7" x14ac:dyDescent="0.25">
      <c r="A132" t="s">
        <v>492</v>
      </c>
      <c r="B132" t="e">
        <f>VLOOKUP(A132,WKABSENS_Table2.1!$A$3:$A$175,1,FALSE)</f>
        <v>#N/A</v>
      </c>
      <c r="F132" t="s">
        <v>2208</v>
      </c>
      <c r="G132" t="e">
        <f>VLOOKUP(F132,MSS_Species_List2021_updating!$B$2:$B$554,1,FALSE)</f>
        <v>#N/A</v>
      </c>
    </row>
    <row r="133" spans="1:7" x14ac:dyDescent="0.25">
      <c r="A133" t="s">
        <v>496</v>
      </c>
      <c r="B133" t="str">
        <f>VLOOKUP(A133,WKABSENS_Table2.1!$A$3:$A$175,1,FALSE)</f>
        <v>Dentex dentex</v>
      </c>
      <c r="F133" t="s">
        <v>2209</v>
      </c>
      <c r="G133" t="e">
        <f>VLOOKUP(F133,MSS_Species_List2021_updating!$B$2:$B$554,1,FALSE)</f>
        <v>#N/A</v>
      </c>
    </row>
    <row r="134" spans="1:7" x14ac:dyDescent="0.25">
      <c r="A134" t="s">
        <v>498</v>
      </c>
      <c r="B134" t="e">
        <f>VLOOKUP(A134,WKABSENS_Table2.1!$A$3:$A$175,1,FALSE)</f>
        <v>#N/A</v>
      </c>
      <c r="F134" t="s">
        <v>1501</v>
      </c>
      <c r="G134" t="str">
        <f>VLOOKUP(F134,MSS_Species_List2021_updating!$B$2:$B$554,1,FALSE)</f>
        <v>Squalus acanthias</v>
      </c>
    </row>
    <row r="135" spans="1:7" x14ac:dyDescent="0.25">
      <c r="A135" t="s">
        <v>500</v>
      </c>
      <c r="B135" t="e">
        <f>VLOOKUP(A135,WKABSENS_Table2.1!$A$3:$A$175,1,FALSE)</f>
        <v>#N/A</v>
      </c>
      <c r="F135" t="s">
        <v>2210</v>
      </c>
      <c r="G135" t="e">
        <f>VLOOKUP(F135,MSS_Species_List2021_updating!$B$2:$B$554,1,FALSE)</f>
        <v>#N/A</v>
      </c>
    </row>
    <row r="136" spans="1:7" x14ac:dyDescent="0.25">
      <c r="A136" t="s">
        <v>503</v>
      </c>
      <c r="B136" t="e">
        <f>VLOOKUP(A136,WKABSENS_Table2.1!$A$3:$A$175,1,FALSE)</f>
        <v>#N/A</v>
      </c>
      <c r="F136" t="s">
        <v>2211</v>
      </c>
      <c r="G136" t="e">
        <f>VLOOKUP(F136,MSS_Species_List2021_updating!$B$2:$B$554,1,FALSE)</f>
        <v>#N/A</v>
      </c>
    </row>
    <row r="137" spans="1:7" x14ac:dyDescent="0.25">
      <c r="A137" t="s">
        <v>506</v>
      </c>
      <c r="B137" t="e">
        <f>VLOOKUP(A137,WKABSENS_Table2.1!$A$3:$A$175,1,FALSE)</f>
        <v>#N/A</v>
      </c>
      <c r="F137" t="s">
        <v>1556</v>
      </c>
      <c r="G137" t="str">
        <f>VLOOKUP(F137,MSS_Species_List2021_updating!$B$2:$B$554,1,FALSE)</f>
        <v>Tetronarce nobiliana</v>
      </c>
    </row>
    <row r="138" spans="1:7" x14ac:dyDescent="0.25">
      <c r="A138" t="s">
        <v>508</v>
      </c>
      <c r="B138" t="e">
        <f>VLOOKUP(A138,WKABSENS_Table2.1!$A$3:$A$175,1,FALSE)</f>
        <v>#N/A</v>
      </c>
      <c r="F138" t="s">
        <v>1568</v>
      </c>
      <c r="G138" t="str">
        <f>VLOOKUP(F138,MSS_Species_List2021_updating!$B$2:$B$554,1,FALSE)</f>
        <v>Torpedo marmorata</v>
      </c>
    </row>
    <row r="139" spans="1:7" x14ac:dyDescent="0.25">
      <c r="A139" t="s">
        <v>511</v>
      </c>
      <c r="B139" t="e">
        <f>VLOOKUP(A139,WKABSENS_Table2.1!$A$3:$A$175,1,FALSE)</f>
        <v>#N/A</v>
      </c>
      <c r="F139" t="s">
        <v>1597</v>
      </c>
      <c r="G139" t="str">
        <f>VLOOKUP(F139,MSS_Species_List2021_updating!$B$2:$B$554,1,FALSE)</f>
        <v>Trachyrincus scabrus</v>
      </c>
    </row>
    <row r="140" spans="1:7" x14ac:dyDescent="0.25">
      <c r="A140" t="s">
        <v>514</v>
      </c>
      <c r="B140" t="e">
        <f>VLOOKUP(A140,WKABSENS_Table2.1!$A$3:$A$175,1,FALSE)</f>
        <v>#N/A</v>
      </c>
      <c r="F140" t="s">
        <v>1628</v>
      </c>
      <c r="G140" t="str">
        <f>VLOOKUP(F140,MSS_Species_List2021_updating!$B$2:$B$554,1,FALSE)</f>
        <v>Umbrina cirrosa</v>
      </c>
    </row>
    <row r="141" spans="1:7" x14ac:dyDescent="0.25">
      <c r="A141" t="s">
        <v>517</v>
      </c>
      <c r="B141" t="e">
        <f>VLOOKUP(A141,WKABSENS_Table2.1!$A$3:$A$175,1,FALSE)</f>
        <v>#N/A</v>
      </c>
      <c r="F141" t="s">
        <v>1677</v>
      </c>
      <c r="G141" t="str">
        <f>VLOOKUP(F141,MSS_Species_List2021_updating!$B$2:$B$554,1,FALSE)</f>
        <v>Zoarces viviparus</v>
      </c>
    </row>
    <row r="142" spans="1:7" x14ac:dyDescent="0.25">
      <c r="A142" t="s">
        <v>520</v>
      </c>
      <c r="B142" t="e">
        <f>VLOOKUP(A142,WKABSENS_Table2.1!$A$3:$A$175,1,FALSE)</f>
        <v>#N/A</v>
      </c>
    </row>
    <row r="143" spans="1:7" x14ac:dyDescent="0.25">
      <c r="A143" t="s">
        <v>523</v>
      </c>
      <c r="B143" t="e">
        <f>VLOOKUP(A143,WKABSENS_Table2.1!$A$3:$A$175,1,FALSE)</f>
        <v>#N/A</v>
      </c>
    </row>
    <row r="144" spans="1:7" x14ac:dyDescent="0.25">
      <c r="A144" t="s">
        <v>525</v>
      </c>
      <c r="B144" t="str">
        <f>VLOOKUP(A144,WKABSENS_Table2.1!$A$3:$A$175,1,FALSE)</f>
        <v>Dicentrarchus punctatus</v>
      </c>
    </row>
    <row r="145" spans="1:2" x14ac:dyDescent="0.25">
      <c r="A145" t="s">
        <v>528</v>
      </c>
      <c r="B145" t="e">
        <f>VLOOKUP(A145,WKABSENS_Table2.1!$A$3:$A$175,1,FALSE)</f>
        <v>#N/A</v>
      </c>
    </row>
    <row r="146" spans="1:2" x14ac:dyDescent="0.25">
      <c r="A146" t="s">
        <v>532</v>
      </c>
      <c r="B146" t="e">
        <f>VLOOKUP(A146,WKABSENS_Table2.1!$A$3:$A$175,1,FALSE)</f>
        <v>#N/A</v>
      </c>
    </row>
    <row r="147" spans="1:2" x14ac:dyDescent="0.25">
      <c r="A147" t="s">
        <v>535</v>
      </c>
      <c r="B147" t="e">
        <f>VLOOKUP(A147,WKABSENS_Table2.1!$A$3:$A$175,1,FALSE)</f>
        <v>#N/A</v>
      </c>
    </row>
    <row r="148" spans="1:2" x14ac:dyDescent="0.25">
      <c r="A148" t="s">
        <v>538</v>
      </c>
      <c r="B148" t="e">
        <f>VLOOKUP(A148,WKABSENS_Table2.1!$A$3:$A$175,1,FALSE)</f>
        <v>#N/A</v>
      </c>
    </row>
    <row r="149" spans="1:2" x14ac:dyDescent="0.25">
      <c r="A149" t="s">
        <v>541</v>
      </c>
      <c r="B149" t="e">
        <f>VLOOKUP(A149,WKABSENS_Table2.1!$A$3:$A$175,1,FALSE)</f>
        <v>#N/A</v>
      </c>
    </row>
    <row r="150" spans="1:2" x14ac:dyDescent="0.25">
      <c r="A150" t="s">
        <v>544</v>
      </c>
      <c r="B150" t="e">
        <f>VLOOKUP(A150,WKABSENS_Table2.1!$A$3:$A$175,1,FALSE)</f>
        <v>#N/A</v>
      </c>
    </row>
    <row r="151" spans="1:2" x14ac:dyDescent="0.25">
      <c r="A151" t="s">
        <v>547</v>
      </c>
      <c r="B151" t="e">
        <f>VLOOKUP(A151,WKABSENS_Table2.1!$A$3:$A$175,1,FALSE)</f>
        <v>#N/A</v>
      </c>
    </row>
    <row r="152" spans="1:2" x14ac:dyDescent="0.25">
      <c r="A152" t="s">
        <v>549</v>
      </c>
      <c r="B152" t="e">
        <f>VLOOKUP(A152,WKABSENS_Table2.1!$A$3:$A$175,1,FALSE)</f>
        <v>#N/A</v>
      </c>
    </row>
    <row r="153" spans="1:2" x14ac:dyDescent="0.25">
      <c r="A153" t="s">
        <v>551</v>
      </c>
      <c r="B153" t="e">
        <f>VLOOKUP(A153,WKABSENS_Table2.1!$A$3:$A$175,1,FALSE)</f>
        <v>#N/A</v>
      </c>
    </row>
    <row r="154" spans="1:2" x14ac:dyDescent="0.25">
      <c r="A154" s="4" t="s">
        <v>553</v>
      </c>
      <c r="B154" t="e">
        <f>VLOOKUP(A154,WKABSENS_Table2.1!$A$3:$A$175,1,FALSE)</f>
        <v>#N/A</v>
      </c>
    </row>
    <row r="155" spans="1:2" x14ac:dyDescent="0.25">
      <c r="A155" s="4" t="s">
        <v>554</v>
      </c>
      <c r="B155" t="e">
        <f>VLOOKUP(A155,WKABSENS_Table2.1!$A$3:$A$175,1,FALSE)</f>
        <v>#N/A</v>
      </c>
    </row>
    <row r="156" spans="1:2" x14ac:dyDescent="0.25">
      <c r="A156" s="4" t="s">
        <v>556</v>
      </c>
      <c r="B156" t="e">
        <f>VLOOKUP(A156,WKABSENS_Table2.1!$A$3:$A$175,1,FALSE)</f>
        <v>#N/A</v>
      </c>
    </row>
    <row r="157" spans="1:2" x14ac:dyDescent="0.25">
      <c r="A157" s="4" t="s">
        <v>559</v>
      </c>
      <c r="B157" t="str">
        <f>VLOOKUP(A157,WKABSENS_Table2.1!$A$3:$A$175,1,FALSE)</f>
        <v>Dipturus nidarosiensis</v>
      </c>
    </row>
    <row r="158" spans="1:2" x14ac:dyDescent="0.25">
      <c r="A158" s="4" t="s">
        <v>562</v>
      </c>
      <c r="B158" t="str">
        <f>VLOOKUP(A158,WKABSENS_Table2.1!$A$3:$A$175,1,FALSE)</f>
        <v>Dipturus oxyrinchus</v>
      </c>
    </row>
    <row r="159" spans="1:2" x14ac:dyDescent="0.25">
      <c r="A159" t="s">
        <v>564</v>
      </c>
      <c r="B159" t="e">
        <f>VLOOKUP(A159,WKABSENS_Table2.1!$A$3:$A$175,1,FALSE)</f>
        <v>#N/A</v>
      </c>
    </row>
    <row r="160" spans="1:2" x14ac:dyDescent="0.25">
      <c r="A160" t="s">
        <v>568</v>
      </c>
      <c r="B160" t="e">
        <f>VLOOKUP(A160,WKABSENS_Table2.1!$A$3:$A$175,1,FALSE)</f>
        <v>#N/A</v>
      </c>
    </row>
    <row r="161" spans="1:2" x14ac:dyDescent="0.25">
      <c r="A161" t="s">
        <v>572</v>
      </c>
      <c r="B161" t="e">
        <f>VLOOKUP(A161,WKABSENS_Table2.1!$A$3:$A$175,1,FALSE)</f>
        <v>#N/A</v>
      </c>
    </row>
    <row r="162" spans="1:2" x14ac:dyDescent="0.25">
      <c r="A162" t="s">
        <v>575</v>
      </c>
      <c r="B162" t="e">
        <f>VLOOKUP(A162,WKABSENS_Table2.1!$A$3:$A$175,1,FALSE)</f>
        <v>#N/A</v>
      </c>
    </row>
    <row r="163" spans="1:2" x14ac:dyDescent="0.25">
      <c r="A163" t="s">
        <v>577</v>
      </c>
      <c r="B163" t="e">
        <f>VLOOKUP(A163,WKABSENS_Table2.1!$A$3:$A$175,1,FALSE)</f>
        <v>#N/A</v>
      </c>
    </row>
    <row r="164" spans="1:2" x14ac:dyDescent="0.25">
      <c r="A164" t="s">
        <v>580</v>
      </c>
      <c r="B164" t="e">
        <f>VLOOKUP(A164,WKABSENS_Table2.1!$A$3:$A$175,1,FALSE)</f>
        <v>#N/A</v>
      </c>
    </row>
    <row r="165" spans="1:2" x14ac:dyDescent="0.25">
      <c r="A165" t="s">
        <v>582</v>
      </c>
      <c r="B165" t="e">
        <f>VLOOKUP(A165,WKABSENS_Table2.1!$A$3:$A$175,1,FALSE)</f>
        <v>#N/A</v>
      </c>
    </row>
    <row r="166" spans="1:2" x14ac:dyDescent="0.25">
      <c r="A166" t="s">
        <v>586</v>
      </c>
      <c r="B166" t="e">
        <f>VLOOKUP(A166,WKABSENS_Table2.1!$A$3:$A$175,1,FALSE)</f>
        <v>#N/A</v>
      </c>
    </row>
    <row r="167" spans="1:2" x14ac:dyDescent="0.25">
      <c r="A167" t="s">
        <v>590</v>
      </c>
      <c r="B167" t="e">
        <f>VLOOKUP(A167,WKABSENS_Table2.1!$A$3:$A$175,1,FALSE)</f>
        <v>#N/A</v>
      </c>
    </row>
    <row r="168" spans="1:2" x14ac:dyDescent="0.25">
      <c r="A168" t="s">
        <v>594</v>
      </c>
      <c r="B168" t="e">
        <f>VLOOKUP(A168,WKABSENS_Table2.1!$A$3:$A$175,1,FALSE)</f>
        <v>#N/A</v>
      </c>
    </row>
    <row r="169" spans="1:2" x14ac:dyDescent="0.25">
      <c r="A169" t="s">
        <v>596</v>
      </c>
      <c r="B169" t="e">
        <f>VLOOKUP(A169,WKABSENS_Table2.1!$A$3:$A$175,1,FALSE)</f>
        <v>#N/A</v>
      </c>
    </row>
    <row r="170" spans="1:2" x14ac:dyDescent="0.25">
      <c r="A170" t="s">
        <v>598</v>
      </c>
      <c r="B170" t="e">
        <f>VLOOKUP(A170,WKABSENS_Table2.1!$A$3:$A$175,1,FALSE)</f>
        <v>#N/A</v>
      </c>
    </row>
    <row r="171" spans="1:2" x14ac:dyDescent="0.25">
      <c r="A171" t="s">
        <v>603</v>
      </c>
      <c r="B171" t="str">
        <f>VLOOKUP(A171,WKABSENS_Table2.1!$A$3:$A$175,1,FALSE)</f>
        <v>Ephippion guttifer</v>
      </c>
    </row>
    <row r="172" spans="1:2" x14ac:dyDescent="0.25">
      <c r="A172" t="s">
        <v>607</v>
      </c>
      <c r="B172" t="e">
        <f>VLOOKUP(A172,WKABSENS_Table2.1!$A$3:$A$175,1,FALSE)</f>
        <v>#N/A</v>
      </c>
    </row>
    <row r="173" spans="1:2" x14ac:dyDescent="0.25">
      <c r="A173" t="s">
        <v>612</v>
      </c>
      <c r="B173" t="str">
        <f>VLOOKUP(A173,WKABSENS_Table2.1!$A$3:$A$175,1,FALSE)</f>
        <v>Epigonus telescopus</v>
      </c>
    </row>
    <row r="174" spans="1:2" x14ac:dyDescent="0.25">
      <c r="A174" t="s">
        <v>614</v>
      </c>
      <c r="B174" t="e">
        <f>VLOOKUP(A174,WKABSENS_Table2.1!$A$3:$A$175,1,FALSE)</f>
        <v>#N/A</v>
      </c>
    </row>
    <row r="175" spans="1:2" x14ac:dyDescent="0.25">
      <c r="A175" t="s">
        <v>618</v>
      </c>
      <c r="B175" t="str">
        <f>VLOOKUP(A175,WKABSENS_Table2.1!$A$3:$A$175,1,FALSE)</f>
        <v>Etmopterus princeps</v>
      </c>
    </row>
    <row r="176" spans="1:2" x14ac:dyDescent="0.25">
      <c r="A176" t="s">
        <v>622</v>
      </c>
      <c r="B176" t="str">
        <f>VLOOKUP(A176,WKABSENS_Table2.1!$A$3:$A$175,1,FALSE)</f>
        <v>Etmopterus pusillus</v>
      </c>
    </row>
    <row r="177" spans="1:2" x14ac:dyDescent="0.25">
      <c r="A177" t="s">
        <v>624</v>
      </c>
      <c r="B177" t="str">
        <f>VLOOKUP(A177,WKABSENS_Table2.1!$A$3:$A$175,1,FALSE)</f>
        <v>Etmopterus spinax</v>
      </c>
    </row>
    <row r="178" spans="1:2" x14ac:dyDescent="0.25">
      <c r="A178" t="s">
        <v>626</v>
      </c>
      <c r="B178" t="e">
        <f>VLOOKUP(A178,WKABSENS_Table2.1!$A$3:$A$175,1,FALSE)</f>
        <v>#N/A</v>
      </c>
    </row>
    <row r="179" spans="1:2" x14ac:dyDescent="0.25">
      <c r="A179" t="s">
        <v>628</v>
      </c>
      <c r="B179" t="e">
        <f>VLOOKUP(A179,WKABSENS_Table2.1!$A$3:$A$175,1,FALSE)</f>
        <v>#N/A</v>
      </c>
    </row>
    <row r="180" spans="1:2" x14ac:dyDescent="0.25">
      <c r="A180" t="s">
        <v>630</v>
      </c>
      <c r="B180" t="e">
        <f>VLOOKUP(A180,WKABSENS_Table2.1!$A$3:$A$175,1,FALSE)</f>
        <v>#N/A</v>
      </c>
    </row>
    <row r="181" spans="1:2" x14ac:dyDescent="0.25">
      <c r="A181" t="s">
        <v>634</v>
      </c>
      <c r="B181" t="e">
        <f>VLOOKUP(A181,WKABSENS_Table2.1!$A$3:$A$175,1,FALSE)</f>
        <v>#N/A</v>
      </c>
    </row>
    <row r="182" spans="1:2" x14ac:dyDescent="0.25">
      <c r="A182" t="s">
        <v>639</v>
      </c>
      <c r="B182" t="e">
        <f>VLOOKUP(A182,WKABSENS_Table2.1!$A$3:$A$175,1,FALSE)</f>
        <v>#N/A</v>
      </c>
    </row>
    <row r="183" spans="1:2" x14ac:dyDescent="0.25">
      <c r="A183" t="s">
        <v>642</v>
      </c>
      <c r="B183" t="e">
        <f>VLOOKUP(A183,WKABSENS_Table2.1!$A$3:$A$175,1,FALSE)</f>
        <v>#N/A</v>
      </c>
    </row>
    <row r="184" spans="1:2" x14ac:dyDescent="0.25">
      <c r="A184" t="s">
        <v>645</v>
      </c>
      <c r="B184" t="e">
        <f>VLOOKUP(A184,WKABSENS_Table2.1!$A$3:$A$175,1,FALSE)</f>
        <v>#N/A</v>
      </c>
    </row>
    <row r="185" spans="1:2" x14ac:dyDescent="0.25">
      <c r="A185" t="s">
        <v>647</v>
      </c>
      <c r="B185" t="e">
        <f>VLOOKUP(A185,WKABSENS_Table2.1!$A$3:$A$175,1,FALSE)</f>
        <v>#N/A</v>
      </c>
    </row>
    <row r="186" spans="1:2" x14ac:dyDescent="0.25">
      <c r="A186" t="s">
        <v>650</v>
      </c>
      <c r="B186" t="str">
        <f>VLOOKUP(A186,WKABSENS_Table2.1!$A$3:$A$175,1,FALSE)</f>
        <v>Gadus morhua</v>
      </c>
    </row>
    <row r="187" spans="1:2" x14ac:dyDescent="0.25">
      <c r="A187" t="s">
        <v>653</v>
      </c>
      <c r="B187" t="e">
        <f>VLOOKUP(A187,WKABSENS_Table2.1!$A$3:$A$175,1,FALSE)</f>
        <v>#N/A</v>
      </c>
    </row>
    <row r="188" spans="1:2" x14ac:dyDescent="0.25">
      <c r="A188" t="s">
        <v>654</v>
      </c>
      <c r="B188" t="e">
        <f>VLOOKUP(A188,WKABSENS_Table2.1!$A$3:$A$175,1,FALSE)</f>
        <v>#N/A</v>
      </c>
    </row>
    <row r="189" spans="1:2" x14ac:dyDescent="0.25">
      <c r="A189" t="s">
        <v>656</v>
      </c>
      <c r="B189" t="e">
        <f>VLOOKUP(A189,WKABSENS_Table2.1!$A$3:$A$175,1,FALSE)</f>
        <v>#N/A</v>
      </c>
    </row>
    <row r="190" spans="1:2" x14ac:dyDescent="0.25">
      <c r="A190" t="s">
        <v>659</v>
      </c>
      <c r="B190" t="e">
        <f>VLOOKUP(A190,WKABSENS_Table2.1!$A$3:$A$175,1,FALSE)</f>
        <v>#N/A</v>
      </c>
    </row>
    <row r="191" spans="1:2" x14ac:dyDescent="0.25">
      <c r="A191" t="s">
        <v>661</v>
      </c>
      <c r="B191" t="e">
        <f>VLOOKUP(A191,WKABSENS_Table2.1!$A$3:$A$175,1,FALSE)</f>
        <v>#N/A</v>
      </c>
    </row>
    <row r="192" spans="1:2" x14ac:dyDescent="0.25">
      <c r="A192" t="s">
        <v>663</v>
      </c>
      <c r="B192" t="e">
        <f>VLOOKUP(A192,WKABSENS_Table2.1!$A$3:$A$175,1,FALSE)</f>
        <v>#N/A</v>
      </c>
    </row>
    <row r="193" spans="1:2" x14ac:dyDescent="0.25">
      <c r="A193" t="s">
        <v>666</v>
      </c>
      <c r="B193" t="str">
        <f>VLOOKUP(A193,WKABSENS_Table2.1!$A$3:$A$175,1,FALSE)</f>
        <v>Galeorhinus galeus</v>
      </c>
    </row>
    <row r="194" spans="1:2" x14ac:dyDescent="0.25">
      <c r="A194" t="s">
        <v>671</v>
      </c>
      <c r="B194" t="e">
        <f>VLOOKUP(A194,WKABSENS_Table2.1!$A$3:$A$175,1,FALSE)</f>
        <v>#N/A</v>
      </c>
    </row>
    <row r="195" spans="1:2" x14ac:dyDescent="0.25">
      <c r="A195" t="s">
        <v>675</v>
      </c>
      <c r="B195" t="str">
        <f>VLOOKUP(A195,WKABSENS_Table2.1!$A$3:$A$175,1,FALSE)</f>
        <v>Galeus melastomus</v>
      </c>
    </row>
    <row r="196" spans="1:2" x14ac:dyDescent="0.25">
      <c r="A196" t="s">
        <v>677</v>
      </c>
      <c r="B196" t="str">
        <f>VLOOKUP(A196,WKABSENS_Table2.1!$A$3:$A$175,1,FALSE)</f>
        <v>Galeus murinus</v>
      </c>
    </row>
    <row r="197" spans="1:2" x14ac:dyDescent="0.25">
      <c r="A197" s="8" t="s">
        <v>680</v>
      </c>
      <c r="B197" t="e">
        <f>VLOOKUP(A197,WKABSENS_Table2.1!$A$3:$A$175,1,FALSE)</f>
        <v>#N/A</v>
      </c>
    </row>
    <row r="198" spans="1:2" x14ac:dyDescent="0.25">
      <c r="A198" t="s">
        <v>682</v>
      </c>
      <c r="B198" t="e">
        <f>VLOOKUP(A198,WKABSENS_Table2.1!$A$3:$A$175,1,FALSE)</f>
        <v>#N/A</v>
      </c>
    </row>
    <row r="199" spans="1:2" x14ac:dyDescent="0.25">
      <c r="A199" t="s">
        <v>685</v>
      </c>
      <c r="B199" t="e">
        <f>VLOOKUP(A199,WKABSENS_Table2.1!$A$3:$A$175,1,FALSE)</f>
        <v>#N/A</v>
      </c>
    </row>
    <row r="200" spans="1:2" x14ac:dyDescent="0.25">
      <c r="A200" t="s">
        <v>687</v>
      </c>
      <c r="B200" t="e">
        <f>VLOOKUP(A200,WKABSENS_Table2.1!$A$3:$A$175,1,FALSE)</f>
        <v>#N/A</v>
      </c>
    </row>
    <row r="201" spans="1:2" x14ac:dyDescent="0.25">
      <c r="A201" t="s">
        <v>691</v>
      </c>
      <c r="B201" t="e">
        <f>VLOOKUP(A201,WKABSENS_Table2.1!$A$3:$A$175,1,FALSE)</f>
        <v>#N/A</v>
      </c>
    </row>
    <row r="202" spans="1:2" x14ac:dyDescent="0.25">
      <c r="A202" t="s">
        <v>695</v>
      </c>
      <c r="B202" t="e">
        <f>VLOOKUP(A202,WKABSENS_Table2.1!$A$3:$A$175,1,FALSE)</f>
        <v>#N/A</v>
      </c>
    </row>
    <row r="203" spans="1:2" x14ac:dyDescent="0.25">
      <c r="A203" t="s">
        <v>126</v>
      </c>
      <c r="B203" t="e">
        <f>VLOOKUP(A203,WKABSENS_Table2.1!$A$3:$A$175,1,FALSE)</f>
        <v>#N/A</v>
      </c>
    </row>
    <row r="204" spans="1:2" x14ac:dyDescent="0.25">
      <c r="A204" t="s">
        <v>120</v>
      </c>
      <c r="B204" t="e">
        <f>VLOOKUP(A204,WKABSENS_Table2.1!$A$3:$A$175,1,FALSE)</f>
        <v>#N/A</v>
      </c>
    </row>
    <row r="205" spans="1:2" x14ac:dyDescent="0.25">
      <c r="A205" t="s">
        <v>699</v>
      </c>
      <c r="B205" t="e">
        <f>VLOOKUP(A205,WKABSENS_Table2.1!$A$3:$A$175,1,FALSE)</f>
        <v>#N/A</v>
      </c>
    </row>
    <row r="206" spans="1:2" x14ac:dyDescent="0.25">
      <c r="A206" t="s">
        <v>701</v>
      </c>
      <c r="B206" t="e">
        <f>VLOOKUP(A206,WKABSENS_Table2.1!$A$3:$A$175,1,FALSE)</f>
        <v>#N/A</v>
      </c>
    </row>
    <row r="207" spans="1:2" x14ac:dyDescent="0.25">
      <c r="A207" t="s">
        <v>702</v>
      </c>
      <c r="B207" t="e">
        <f>VLOOKUP(A207,WKABSENS_Table2.1!$A$3:$A$175,1,FALSE)</f>
        <v>#N/A</v>
      </c>
    </row>
    <row r="208" spans="1:2" x14ac:dyDescent="0.25">
      <c r="A208" t="s">
        <v>705</v>
      </c>
      <c r="B208" t="e">
        <f>VLOOKUP(A208,WKABSENS_Table2.1!$A$3:$A$175,1,FALSE)</f>
        <v>#N/A</v>
      </c>
    </row>
    <row r="209" spans="1:2" x14ac:dyDescent="0.25">
      <c r="A209" t="s">
        <v>708</v>
      </c>
      <c r="B209" t="e">
        <f>VLOOKUP(A209,WKABSENS_Table2.1!$A$3:$A$175,1,FALSE)</f>
        <v>#N/A</v>
      </c>
    </row>
    <row r="210" spans="1:2" x14ac:dyDescent="0.25">
      <c r="A210" t="s">
        <v>710</v>
      </c>
      <c r="B210" t="e">
        <f>VLOOKUP(A210,WKABSENS_Table2.1!$A$3:$A$175,1,FALSE)</f>
        <v>#N/A</v>
      </c>
    </row>
    <row r="211" spans="1:2" x14ac:dyDescent="0.25">
      <c r="A211" t="s">
        <v>712</v>
      </c>
      <c r="B211" t="e">
        <f>VLOOKUP(A211,WKABSENS_Table2.1!$A$3:$A$175,1,FALSE)</f>
        <v>#N/A</v>
      </c>
    </row>
    <row r="212" spans="1:2" x14ac:dyDescent="0.25">
      <c r="A212" t="s">
        <v>716</v>
      </c>
      <c r="B212" t="e">
        <f>VLOOKUP(A212,WKABSENS_Table2.1!$A$3:$A$175,1,FALSE)</f>
        <v>#N/A</v>
      </c>
    </row>
    <row r="213" spans="1:2" x14ac:dyDescent="0.25">
      <c r="A213" t="s">
        <v>717</v>
      </c>
      <c r="B213" t="e">
        <f>VLOOKUP(A213,WKABSENS_Table2.1!$A$3:$A$175,1,FALSE)</f>
        <v>#N/A</v>
      </c>
    </row>
    <row r="214" spans="1:2" x14ac:dyDescent="0.25">
      <c r="A214" t="s">
        <v>720</v>
      </c>
      <c r="B214" t="e">
        <f>VLOOKUP(A214,WKABSENS_Table2.1!$A$3:$A$175,1,FALSE)</f>
        <v>#N/A</v>
      </c>
    </row>
    <row r="215" spans="1:2" x14ac:dyDescent="0.25">
      <c r="A215" t="s">
        <v>723</v>
      </c>
      <c r="B215" t="e">
        <f>VLOOKUP(A215,WKABSENS_Table2.1!$A$3:$A$175,1,FALSE)</f>
        <v>#N/A</v>
      </c>
    </row>
    <row r="216" spans="1:2" x14ac:dyDescent="0.25">
      <c r="A216" t="s">
        <v>726</v>
      </c>
      <c r="B216" t="e">
        <f>VLOOKUP(A216,WKABSENS_Table2.1!$A$3:$A$175,1,FALSE)</f>
        <v>#N/A</v>
      </c>
    </row>
    <row r="217" spans="1:2" x14ac:dyDescent="0.25">
      <c r="A217" t="s">
        <v>729</v>
      </c>
      <c r="B217" t="e">
        <f>VLOOKUP(A217,WKABSENS_Table2.1!$A$3:$A$175,1,FALSE)</f>
        <v>#N/A</v>
      </c>
    </row>
    <row r="218" spans="1:2" x14ac:dyDescent="0.25">
      <c r="A218" t="s">
        <v>733</v>
      </c>
      <c r="B218" t="e">
        <f>VLOOKUP(A218,WKABSENS_Table2.1!$A$3:$A$175,1,FALSE)</f>
        <v>#N/A</v>
      </c>
    </row>
    <row r="219" spans="1:2" x14ac:dyDescent="0.25">
      <c r="A219" t="s">
        <v>738</v>
      </c>
      <c r="B219" t="str">
        <f>VLOOKUP(A219,WKABSENS_Table2.1!$A$3:$A$175,1,FALSE)</f>
        <v>Helicolenus dactylopterus</v>
      </c>
    </row>
    <row r="220" spans="1:2" x14ac:dyDescent="0.25">
      <c r="A220" t="s">
        <v>742</v>
      </c>
      <c r="B220" t="e">
        <f>VLOOKUP(A220,WKABSENS_Table2.1!$A$3:$A$175,1,FALSE)</f>
        <v>#N/A</v>
      </c>
    </row>
    <row r="221" spans="1:2" x14ac:dyDescent="0.25">
      <c r="A221" t="s">
        <v>747</v>
      </c>
      <c r="B221" t="str">
        <f>VLOOKUP(A221,WKABSENS_Table2.1!$A$3:$A$175,1,FALSE)</f>
        <v>Hexanchus griseus</v>
      </c>
    </row>
    <row r="222" spans="1:2" x14ac:dyDescent="0.25">
      <c r="A222" t="s">
        <v>750</v>
      </c>
      <c r="B222" t="str">
        <f>VLOOKUP(A222,WKABSENS_Table2.1!$A$3:$A$175,1,FALSE)</f>
        <v>Hippocampus guttulatus</v>
      </c>
    </row>
    <row r="223" spans="1:2" x14ac:dyDescent="0.25">
      <c r="A223" t="s">
        <v>753</v>
      </c>
      <c r="B223" t="str">
        <f>VLOOKUP(A223,WKABSENS_Table2.1!$A$3:$A$175,1,FALSE)</f>
        <v>Hippocampus spp.</v>
      </c>
    </row>
    <row r="224" spans="1:2" x14ac:dyDescent="0.25">
      <c r="A224" t="s">
        <v>756</v>
      </c>
      <c r="B224" t="str">
        <f>VLOOKUP(A224,WKABSENS_Table2.1!$A$3:$A$175,1,FALSE)</f>
        <v>Hippocampus hippocampus</v>
      </c>
    </row>
    <row r="225" spans="1:2" x14ac:dyDescent="0.25">
      <c r="A225" t="s">
        <v>758</v>
      </c>
      <c r="B225" t="e">
        <f>VLOOKUP(A225,WKABSENS_Table2.1!$A$3:$A$175,1,FALSE)</f>
        <v>#N/A</v>
      </c>
    </row>
    <row r="226" spans="1:2" x14ac:dyDescent="0.25">
      <c r="A226" t="s">
        <v>762</v>
      </c>
      <c r="B226" t="str">
        <f>VLOOKUP(A226,WKABSENS_Table2.1!$A$3:$A$175,1,FALSE)</f>
        <v>Hippoglossus hippoglossus</v>
      </c>
    </row>
    <row r="227" spans="1:2" x14ac:dyDescent="0.25">
      <c r="A227" t="s">
        <v>765</v>
      </c>
      <c r="B227" t="str">
        <f>VLOOKUP(A227,WKABSENS_Table2.1!$A$3:$A$175,1,FALSE)</f>
        <v>Hoplostethus atlanticus</v>
      </c>
    </row>
    <row r="228" spans="1:2" x14ac:dyDescent="0.25">
      <c r="A228" t="s">
        <v>770</v>
      </c>
      <c r="B228" t="e">
        <f>VLOOKUP(A228,WKABSENS_Table2.1!$A$3:$A$175,1,FALSE)</f>
        <v>#N/A</v>
      </c>
    </row>
    <row r="229" spans="1:2" x14ac:dyDescent="0.25">
      <c r="A229" t="s">
        <v>773</v>
      </c>
      <c r="B229" t="e">
        <f>VLOOKUP(A229,WKABSENS_Table2.1!$A$3:$A$175,1,FALSE)</f>
        <v>#N/A</v>
      </c>
    </row>
    <row r="230" spans="1:2" x14ac:dyDescent="0.25">
      <c r="A230" t="s">
        <v>775</v>
      </c>
      <c r="B230" t="e">
        <f>VLOOKUP(A230,WKABSENS_Table2.1!$A$3:$A$175,1,FALSE)</f>
        <v>#N/A</v>
      </c>
    </row>
    <row r="231" spans="1:2" x14ac:dyDescent="0.25">
      <c r="A231" t="s">
        <v>780</v>
      </c>
      <c r="B231" t="e">
        <f>VLOOKUP(A231,WKABSENS_Table2.1!$A$3:$A$175,1,FALSE)</f>
        <v>#N/A</v>
      </c>
    </row>
    <row r="232" spans="1:2" x14ac:dyDescent="0.25">
      <c r="A232" t="s">
        <v>784</v>
      </c>
      <c r="B232" t="str">
        <f>VLOOKUP(A232,WKABSENS_Table2.1!$A$3:$A$175,1,FALSE)</f>
        <v>Hydrolagus mirabilis</v>
      </c>
    </row>
    <row r="233" spans="1:2" x14ac:dyDescent="0.25">
      <c r="A233" t="s">
        <v>787</v>
      </c>
      <c r="B233" t="e">
        <f>VLOOKUP(A233,WKABSENS_Table2.1!$A$3:$A$175,1,FALSE)</f>
        <v>#N/A</v>
      </c>
    </row>
    <row r="234" spans="1:2" x14ac:dyDescent="0.25">
      <c r="A234" t="s">
        <v>789</v>
      </c>
      <c r="B234" t="e">
        <f>VLOOKUP(A234,WKABSENS_Table2.1!$A$3:$A$175,1,FALSE)</f>
        <v>#N/A</v>
      </c>
    </row>
    <row r="235" spans="1:2" x14ac:dyDescent="0.25">
      <c r="A235" t="s">
        <v>791</v>
      </c>
      <c r="B235" t="e">
        <f>VLOOKUP(A235,WKABSENS_Table2.1!$A$3:$A$175,1,FALSE)</f>
        <v>#N/A</v>
      </c>
    </row>
    <row r="236" spans="1:2" x14ac:dyDescent="0.25">
      <c r="A236" t="s">
        <v>795</v>
      </c>
      <c r="B236" t="e">
        <f>VLOOKUP(A236,WKABSENS_Table2.1!$A$3:$A$175,1,FALSE)</f>
        <v>#N/A</v>
      </c>
    </row>
    <row r="237" spans="1:2" x14ac:dyDescent="0.25">
      <c r="A237" t="s">
        <v>798</v>
      </c>
      <c r="B237" t="e">
        <f>VLOOKUP(A237,WKABSENS_Table2.1!$A$3:$A$175,1,FALSE)</f>
        <v>#N/A</v>
      </c>
    </row>
    <row r="238" spans="1:2" x14ac:dyDescent="0.25">
      <c r="A238" t="s">
        <v>799</v>
      </c>
      <c r="B238" t="e">
        <f>VLOOKUP(A238,WKABSENS_Table2.1!$A$3:$A$175,1,FALSE)</f>
        <v>#N/A</v>
      </c>
    </row>
    <row r="239" spans="1:2" x14ac:dyDescent="0.25">
      <c r="A239" t="s">
        <v>802</v>
      </c>
      <c r="B239" t="e">
        <f>VLOOKUP(A239,WKABSENS_Table2.1!$A$3:$A$175,1,FALSE)</f>
        <v>#N/A</v>
      </c>
    </row>
    <row r="240" spans="1:2" x14ac:dyDescent="0.25">
      <c r="A240" t="s">
        <v>805</v>
      </c>
      <c r="B240" t="e">
        <f>VLOOKUP(A240,WKABSENS_Table2.1!$A$3:$A$175,1,FALSE)</f>
        <v>#N/A</v>
      </c>
    </row>
    <row r="241" spans="1:2" x14ac:dyDescent="0.25">
      <c r="A241" t="s">
        <v>31</v>
      </c>
      <c r="B241" t="e">
        <f>VLOOKUP(A241,WKABSENS_Table2.1!$A$3:$A$175,1,FALSE)</f>
        <v>#N/A</v>
      </c>
    </row>
    <row r="242" spans="1:2" x14ac:dyDescent="0.25">
      <c r="A242" t="s">
        <v>809</v>
      </c>
      <c r="B242" t="str">
        <f>VLOOKUP(A242,WKABSENS_Table2.1!$A$3:$A$175,1,FALSE)</f>
        <v>Labrus bergylta</v>
      </c>
    </row>
    <row r="243" spans="1:2" x14ac:dyDescent="0.25">
      <c r="A243" t="s">
        <v>813</v>
      </c>
      <c r="B243" t="e">
        <f>VLOOKUP(A243,WKABSENS_Table2.1!$A$3:$A$175,1,FALSE)</f>
        <v>#N/A</v>
      </c>
    </row>
    <row r="244" spans="1:2" x14ac:dyDescent="0.25">
      <c r="A244" t="s">
        <v>815</v>
      </c>
      <c r="B244" t="str">
        <f>VLOOKUP(A244,WKABSENS_Table2.1!$A$3:$A$175,1,FALSE)</f>
        <v>Lamna nasus</v>
      </c>
    </row>
    <row r="245" spans="1:2" x14ac:dyDescent="0.25">
      <c r="A245" t="s">
        <v>820</v>
      </c>
      <c r="B245" t="e">
        <f>VLOOKUP(A245,WKABSENS_Table2.1!$A$3:$A$175,1,FALSE)</f>
        <v>#N/A</v>
      </c>
    </row>
    <row r="246" spans="1:2" x14ac:dyDescent="0.25">
      <c r="A246" t="s">
        <v>822</v>
      </c>
      <c r="B246" t="e">
        <f>VLOOKUP(A246,WKABSENS_Table2.1!$A$3:$A$175,1,FALSE)</f>
        <v>#N/A</v>
      </c>
    </row>
    <row r="247" spans="1:2" x14ac:dyDescent="0.25">
      <c r="A247" t="s">
        <v>823</v>
      </c>
      <c r="B247" t="e">
        <f>VLOOKUP(A247,WKABSENS_Table2.1!$A$3:$A$175,1,FALSE)</f>
        <v>#N/A</v>
      </c>
    </row>
    <row r="248" spans="1:2" x14ac:dyDescent="0.25">
      <c r="A248" t="s">
        <v>825</v>
      </c>
      <c r="B248" t="e">
        <f>VLOOKUP(A248,WKABSENS_Table2.1!$A$3:$A$175,1,FALSE)</f>
        <v>#N/A</v>
      </c>
    </row>
    <row r="249" spans="1:2" x14ac:dyDescent="0.25">
      <c r="A249" t="s">
        <v>827</v>
      </c>
      <c r="B249" t="str">
        <f>VLOOKUP(A249,WKABSENS_Table2.1!$A$3:$A$175,1,FALSE)</f>
        <v>Lampetra fluviatilis</v>
      </c>
    </row>
    <row r="250" spans="1:2" x14ac:dyDescent="0.25">
      <c r="A250" t="s">
        <v>833</v>
      </c>
      <c r="B250" t="e">
        <f>VLOOKUP(A250,WKABSENS_Table2.1!$A$3:$A$175,1,FALSE)</f>
        <v>#N/A</v>
      </c>
    </row>
    <row r="251" spans="1:2" x14ac:dyDescent="0.25">
      <c r="A251" t="s">
        <v>835</v>
      </c>
      <c r="B251" t="e">
        <f>VLOOKUP(A251,WKABSENS_Table2.1!$A$3:$A$175,1,FALSE)</f>
        <v>#N/A</v>
      </c>
    </row>
    <row r="252" spans="1:2" x14ac:dyDescent="0.25">
      <c r="A252" t="s">
        <v>837</v>
      </c>
      <c r="B252" t="e">
        <f>VLOOKUP(A252,WKABSENS_Table2.1!$A$3:$A$175,1,FALSE)</f>
        <v>#N/A</v>
      </c>
    </row>
    <row r="253" spans="1:2" x14ac:dyDescent="0.25">
      <c r="A253" t="s">
        <v>841</v>
      </c>
      <c r="B253" t="e">
        <f>VLOOKUP(A253,WKABSENS_Table2.1!$A$3:$A$175,1,FALSE)</f>
        <v>#N/A</v>
      </c>
    </row>
    <row r="254" spans="1:2" x14ac:dyDescent="0.25">
      <c r="A254" t="s">
        <v>845</v>
      </c>
      <c r="B254" t="e">
        <f>VLOOKUP(A254,WKABSENS_Table2.1!$A$3:$A$175,1,FALSE)</f>
        <v>#N/A</v>
      </c>
    </row>
    <row r="255" spans="1:2" x14ac:dyDescent="0.25">
      <c r="A255" t="s">
        <v>849</v>
      </c>
      <c r="B255" t="str">
        <f>VLOOKUP(A255,WKABSENS_Table2.1!$A$3:$A$175,1,FALSE)</f>
        <v>Lepidorhombus whiffiagonis</v>
      </c>
    </row>
    <row r="256" spans="1:2" x14ac:dyDescent="0.25">
      <c r="A256" t="s">
        <v>851</v>
      </c>
      <c r="B256" t="e">
        <f>VLOOKUP(A256,WKABSENS_Table2.1!$A$3:$A$175,1,FALSE)</f>
        <v>#N/A</v>
      </c>
    </row>
    <row r="257" spans="1:2" x14ac:dyDescent="0.25">
      <c r="A257" t="s">
        <v>853</v>
      </c>
      <c r="B257" t="e">
        <f>VLOOKUP(A257,WKABSENS_Table2.1!$A$3:$A$175,1,FALSE)</f>
        <v>#N/A</v>
      </c>
    </row>
    <row r="258" spans="1:2" x14ac:dyDescent="0.25">
      <c r="A258" t="s">
        <v>856</v>
      </c>
      <c r="B258" t="e">
        <f>VLOOKUP(A258,WKABSENS_Table2.1!$A$3:$A$175,1,FALSE)</f>
        <v>#N/A</v>
      </c>
    </row>
    <row r="259" spans="1:2" x14ac:dyDescent="0.25">
      <c r="A259" t="s">
        <v>859</v>
      </c>
      <c r="B259" t="e">
        <f>VLOOKUP(A259,WKABSENS_Table2.1!$A$3:$A$175,1,FALSE)</f>
        <v>#N/A</v>
      </c>
    </row>
    <row r="260" spans="1:2" x14ac:dyDescent="0.25">
      <c r="A260" t="s">
        <v>862</v>
      </c>
      <c r="B260" t="e">
        <f>VLOOKUP(A260,WKABSENS_Table2.1!$A$3:$A$175,1,FALSE)</f>
        <v>#N/A</v>
      </c>
    </row>
    <row r="261" spans="1:2" x14ac:dyDescent="0.25">
      <c r="A261" t="s">
        <v>865</v>
      </c>
      <c r="B261" t="e">
        <f>VLOOKUP(A261,WKABSENS_Table2.1!$A$3:$A$175,1,FALSE)</f>
        <v>#N/A</v>
      </c>
    </row>
    <row r="262" spans="1:2" x14ac:dyDescent="0.25">
      <c r="A262" t="s">
        <v>869</v>
      </c>
      <c r="B262" t="e">
        <f>VLOOKUP(A262,WKABSENS_Table2.1!$A$3:$A$175,1,FALSE)</f>
        <v>#N/A</v>
      </c>
    </row>
    <row r="263" spans="1:2" x14ac:dyDescent="0.25">
      <c r="A263" t="s">
        <v>871</v>
      </c>
      <c r="B263" t="e">
        <f>VLOOKUP(A263,WKABSENS_Table2.1!$A$3:$A$175,1,FALSE)</f>
        <v>#N/A</v>
      </c>
    </row>
    <row r="264" spans="1:2" x14ac:dyDescent="0.25">
      <c r="A264" t="s">
        <v>874</v>
      </c>
      <c r="B264" t="e">
        <f>VLOOKUP(A264,WKABSENS_Table2.1!$A$3:$A$175,1,FALSE)</f>
        <v>#N/A</v>
      </c>
    </row>
    <row r="265" spans="1:2" x14ac:dyDescent="0.25">
      <c r="A265" t="s">
        <v>877</v>
      </c>
      <c r="B265" t="e">
        <f>VLOOKUP(A265,WKABSENS_Table2.1!$A$3:$A$175,1,FALSE)</f>
        <v>#N/A</v>
      </c>
    </row>
    <row r="266" spans="1:2" x14ac:dyDescent="0.25">
      <c r="A266" t="s">
        <v>881</v>
      </c>
      <c r="B266" t="str">
        <f>VLOOKUP(A266,WKABSENS_Table2.1!$A$3:$A$175,1,FALSE)</f>
        <v>Leucoraja fullonica</v>
      </c>
    </row>
    <row r="267" spans="1:2" x14ac:dyDescent="0.25">
      <c r="A267" t="s">
        <v>883</v>
      </c>
      <c r="B267" t="e">
        <f>VLOOKUP(A267,WKABSENS_Table2.1!$A$3:$A$175,1,FALSE)</f>
        <v>#N/A</v>
      </c>
    </row>
    <row r="268" spans="1:2" x14ac:dyDescent="0.25">
      <c r="A268" t="s">
        <v>886</v>
      </c>
      <c r="B268" t="e">
        <f>VLOOKUP(A268,WKABSENS_Table2.1!$A$3:$A$175,1,FALSE)</f>
        <v>#N/A</v>
      </c>
    </row>
    <row r="269" spans="1:2" x14ac:dyDescent="0.25">
      <c r="A269" t="s">
        <v>889</v>
      </c>
      <c r="B269" t="e">
        <f>VLOOKUP(A269,WKABSENS_Table2.1!$A$3:$A$175,1,FALSE)</f>
        <v>#N/A</v>
      </c>
    </row>
    <row r="270" spans="1:2" x14ac:dyDescent="0.25">
      <c r="A270" t="s">
        <v>892</v>
      </c>
      <c r="B270" t="e">
        <f>VLOOKUP(A270,WKABSENS_Table2.1!$A$3:$A$175,1,FALSE)</f>
        <v>#N/A</v>
      </c>
    </row>
    <row r="271" spans="1:2" x14ac:dyDescent="0.25">
      <c r="A271" t="s">
        <v>894</v>
      </c>
      <c r="B271" t="e">
        <f>VLOOKUP(A271,WKABSENS_Table2.1!$A$3:$A$175,1,FALSE)</f>
        <v>#N/A</v>
      </c>
    </row>
    <row r="272" spans="1:2" x14ac:dyDescent="0.25">
      <c r="A272" t="s">
        <v>896</v>
      </c>
      <c r="B272" t="e">
        <f>VLOOKUP(A272,WKABSENS_Table2.1!$A$3:$A$175,1,FALSE)</f>
        <v>#N/A</v>
      </c>
    </row>
    <row r="273" spans="1:2" x14ac:dyDescent="0.25">
      <c r="A273" t="s">
        <v>898</v>
      </c>
      <c r="B273" t="e">
        <f>VLOOKUP(A273,WKABSENS_Table2.1!$A$3:$A$175,1,FALSE)</f>
        <v>#N/A</v>
      </c>
    </row>
    <row r="274" spans="1:2" x14ac:dyDescent="0.25">
      <c r="A274" t="s">
        <v>901</v>
      </c>
      <c r="B274" t="e">
        <f>VLOOKUP(A274,WKABSENS_Table2.1!$A$3:$A$175,1,FALSE)</f>
        <v>#N/A</v>
      </c>
    </row>
    <row r="275" spans="1:2" x14ac:dyDescent="0.25">
      <c r="A275" t="s">
        <v>904</v>
      </c>
      <c r="B275" t="e">
        <f>VLOOKUP(A275,WKABSENS_Table2.1!$A$3:$A$175,1,FALSE)</f>
        <v>#N/A</v>
      </c>
    </row>
    <row r="276" spans="1:2" x14ac:dyDescent="0.25">
      <c r="A276" t="s">
        <v>907</v>
      </c>
      <c r="B276" t="e">
        <f>VLOOKUP(A276,WKABSENS_Table2.1!$A$3:$A$175,1,FALSE)</f>
        <v>#N/A</v>
      </c>
    </row>
    <row r="277" spans="1:2" x14ac:dyDescent="0.25">
      <c r="A277" t="s">
        <v>909</v>
      </c>
      <c r="B277" t="e">
        <f>VLOOKUP(A277,WKABSENS_Table2.1!$A$3:$A$175,1,FALSE)</f>
        <v>#N/A</v>
      </c>
    </row>
    <row r="278" spans="1:2" x14ac:dyDescent="0.25">
      <c r="A278" t="s">
        <v>911</v>
      </c>
      <c r="B278" t="e">
        <f>VLOOKUP(A278,WKABSENS_Table2.1!$A$3:$A$175,1,FALSE)</f>
        <v>#N/A</v>
      </c>
    </row>
    <row r="279" spans="1:2" x14ac:dyDescent="0.25">
      <c r="A279" t="s">
        <v>914</v>
      </c>
      <c r="B279" t="e">
        <f>VLOOKUP(A279,WKABSENS_Table2.1!$A$3:$A$175,1,FALSE)</f>
        <v>#N/A</v>
      </c>
    </row>
    <row r="280" spans="1:2" x14ac:dyDescent="0.25">
      <c r="A280" s="8" t="s">
        <v>916</v>
      </c>
      <c r="B280" t="e">
        <f>VLOOKUP(A280,WKABSENS_Table2.1!$A$3:$A$175,1,FALSE)</f>
        <v>#N/A</v>
      </c>
    </row>
    <row r="281" spans="1:2" x14ac:dyDescent="0.25">
      <c r="A281" s="8" t="s">
        <v>917</v>
      </c>
      <c r="B281" t="e">
        <f>VLOOKUP(A281,WKABSENS_Table2.1!$A$3:$A$175,1,FALSE)</f>
        <v>#N/A</v>
      </c>
    </row>
    <row r="282" spans="1:2" x14ac:dyDescent="0.25">
      <c r="A282" t="s">
        <v>918</v>
      </c>
      <c r="B282" t="str">
        <f>VLOOKUP(A282,WKABSENS_Table2.1!$A$3:$A$175,1,FALSE)</f>
        <v>Lophius budegassa</v>
      </c>
    </row>
    <row r="283" spans="1:2" x14ac:dyDescent="0.25">
      <c r="A283" t="s">
        <v>921</v>
      </c>
      <c r="B283" t="str">
        <f>VLOOKUP(A283,WKABSENS_Table2.1!$A$3:$A$175,1,FALSE)</f>
        <v>Lophius piscatorius</v>
      </c>
    </row>
    <row r="284" spans="1:2" x14ac:dyDescent="0.25">
      <c r="A284" t="s">
        <v>923</v>
      </c>
      <c r="B284" t="e">
        <f>VLOOKUP(A284,WKABSENS_Table2.1!$A$3:$A$175,1,FALSE)</f>
        <v>#N/A</v>
      </c>
    </row>
    <row r="285" spans="1:2" x14ac:dyDescent="0.25">
      <c r="A285" t="s">
        <v>925</v>
      </c>
      <c r="B285" t="e">
        <f>VLOOKUP(A285,WKABSENS_Table2.1!$A$3:$A$175,1,FALSE)</f>
        <v>#N/A</v>
      </c>
    </row>
    <row r="286" spans="1:2" x14ac:dyDescent="0.25">
      <c r="A286" t="s">
        <v>927</v>
      </c>
      <c r="B286" t="e">
        <f>VLOOKUP(A286,WKABSENS_Table2.1!$A$3:$A$175,1,FALSE)</f>
        <v>#N/A</v>
      </c>
    </row>
    <row r="287" spans="1:2" x14ac:dyDescent="0.25">
      <c r="A287" t="s">
        <v>932</v>
      </c>
      <c r="B287" t="e">
        <f>VLOOKUP(A287,WKABSENS_Table2.1!$A$3:$A$175,1,FALSE)</f>
        <v>#N/A</v>
      </c>
    </row>
    <row r="288" spans="1:2" x14ac:dyDescent="0.25">
      <c r="A288" t="s">
        <v>934</v>
      </c>
      <c r="B288" t="e">
        <f>VLOOKUP(A288,WKABSENS_Table2.1!$A$3:$A$175,1,FALSE)</f>
        <v>#N/A</v>
      </c>
    </row>
    <row r="289" spans="1:2" x14ac:dyDescent="0.25">
      <c r="A289" t="s">
        <v>937</v>
      </c>
      <c r="B289" t="e">
        <f>VLOOKUP(A289,WKABSENS_Table2.1!$A$3:$A$175,1,FALSE)</f>
        <v>#N/A</v>
      </c>
    </row>
    <row r="290" spans="1:2" x14ac:dyDescent="0.25">
      <c r="A290" t="s">
        <v>938</v>
      </c>
      <c r="B290" t="e">
        <f>VLOOKUP(A290,WKABSENS_Table2.1!$A$3:$A$175,1,FALSE)</f>
        <v>#N/A</v>
      </c>
    </row>
    <row r="291" spans="1:2" x14ac:dyDescent="0.25">
      <c r="A291" t="s">
        <v>942</v>
      </c>
      <c r="B291" t="e">
        <f>VLOOKUP(A291,WKABSENS_Table2.1!$A$3:$A$175,1,FALSE)</f>
        <v>#N/A</v>
      </c>
    </row>
    <row r="292" spans="1:2" x14ac:dyDescent="0.25">
      <c r="A292" t="s">
        <v>945</v>
      </c>
      <c r="B292" t="e">
        <f>VLOOKUP(A292,WKABSENS_Table2.1!$A$3:$A$175,1,FALSE)</f>
        <v>#N/A</v>
      </c>
    </row>
    <row r="293" spans="1:2" x14ac:dyDescent="0.25">
      <c r="A293" s="8" t="s">
        <v>420</v>
      </c>
      <c r="B293" t="e">
        <f>VLOOKUP(A293,WKABSENS_Table2.1!$A$3:$A$175,1,FALSE)</f>
        <v>#N/A</v>
      </c>
    </row>
    <row r="294" spans="1:2" x14ac:dyDescent="0.25">
      <c r="A294" t="s">
        <v>947</v>
      </c>
      <c r="B294" t="str">
        <f>VLOOKUP(A294,WKABSENS_Table2.1!$A$3:$A$175,1,FALSE)</f>
        <v>Macrourus berglax</v>
      </c>
    </row>
    <row r="295" spans="1:2" x14ac:dyDescent="0.25">
      <c r="A295" t="s">
        <v>951</v>
      </c>
      <c r="B295" t="e">
        <f>VLOOKUP(A295,WKABSENS_Table2.1!$A$3:$A$175,1,FALSE)</f>
        <v>#N/A</v>
      </c>
    </row>
    <row r="296" spans="1:2" x14ac:dyDescent="0.25">
      <c r="A296" t="s">
        <v>955</v>
      </c>
      <c r="B296" t="e">
        <f>VLOOKUP(A296,WKABSENS_Table2.1!$A$3:$A$175,1,FALSE)</f>
        <v>#N/A</v>
      </c>
    </row>
    <row r="297" spans="1:2" x14ac:dyDescent="0.25">
      <c r="A297" t="s">
        <v>958</v>
      </c>
      <c r="B297" t="e">
        <f>VLOOKUP(A297,WKABSENS_Table2.1!$A$3:$A$175,1,FALSE)</f>
        <v>#N/A</v>
      </c>
    </row>
    <row r="298" spans="1:2" x14ac:dyDescent="0.25">
      <c r="A298" t="s">
        <v>962</v>
      </c>
      <c r="B298" t="e">
        <f>VLOOKUP(A298,WKABSENS_Table2.1!$A$3:$A$175,1,FALSE)</f>
        <v>#N/A</v>
      </c>
    </row>
    <row r="299" spans="1:2" x14ac:dyDescent="0.25">
      <c r="A299" t="s">
        <v>965</v>
      </c>
      <c r="B299" t="e">
        <f>VLOOKUP(A299,WKABSENS_Table2.1!$A$3:$A$175,1,FALSE)</f>
        <v>#N/A</v>
      </c>
    </row>
    <row r="300" spans="1:2" x14ac:dyDescent="0.25">
      <c r="A300" t="s">
        <v>968</v>
      </c>
      <c r="B300" t="e">
        <f>VLOOKUP(A300,WKABSENS_Table2.1!$A$3:$A$175,1,FALSE)</f>
        <v>#N/A</v>
      </c>
    </row>
    <row r="301" spans="1:2" x14ac:dyDescent="0.25">
      <c r="A301" t="s">
        <v>972</v>
      </c>
      <c r="B301" t="e">
        <f>VLOOKUP(A301,WKABSENS_Table2.1!$A$3:$A$175,1,FALSE)</f>
        <v>#N/A</v>
      </c>
    </row>
    <row r="302" spans="1:2" x14ac:dyDescent="0.25">
      <c r="A302" t="s">
        <v>976</v>
      </c>
      <c r="B302" t="e">
        <f>VLOOKUP(A302,WKABSENS_Table2.1!$A$3:$A$175,1,FALSE)</f>
        <v>#N/A</v>
      </c>
    </row>
    <row r="303" spans="1:2" x14ac:dyDescent="0.25">
      <c r="A303" t="s">
        <v>979</v>
      </c>
      <c r="B303" t="e">
        <f>VLOOKUP(A303,WKABSENS_Table2.1!$A$3:$A$175,1,FALSE)</f>
        <v>#N/A</v>
      </c>
    </row>
    <row r="304" spans="1:2" x14ac:dyDescent="0.25">
      <c r="A304" t="s">
        <v>981</v>
      </c>
      <c r="B304" t="str">
        <f>VLOOKUP(A304,WKABSENS_Table2.1!$A$3:$A$175,1,FALSE)</f>
        <v>Merluccius merluccius</v>
      </c>
    </row>
    <row r="305" spans="1:2" x14ac:dyDescent="0.25">
      <c r="A305" t="s">
        <v>984</v>
      </c>
      <c r="B305" t="e">
        <f>VLOOKUP(A305,WKABSENS_Table2.1!$A$3:$A$175,1,FALSE)</f>
        <v>#N/A</v>
      </c>
    </row>
    <row r="306" spans="1:2" x14ac:dyDescent="0.25">
      <c r="A306" t="s">
        <v>987</v>
      </c>
      <c r="B306" t="e">
        <f>VLOOKUP(A306,WKABSENS_Table2.1!$A$3:$A$175,1,FALSE)</f>
        <v>#N/A</v>
      </c>
    </row>
    <row r="307" spans="1:2" x14ac:dyDescent="0.25">
      <c r="A307" t="s">
        <v>989</v>
      </c>
      <c r="B307" t="e">
        <f>VLOOKUP(A307,WKABSENS_Table2.1!$A$3:$A$175,1,FALSE)</f>
        <v>#N/A</v>
      </c>
    </row>
    <row r="308" spans="1:2" x14ac:dyDescent="0.25">
      <c r="A308" t="s">
        <v>992</v>
      </c>
      <c r="B308" t="e">
        <f>VLOOKUP(A308,WKABSENS_Table2.1!$A$3:$A$175,1,FALSE)</f>
        <v>#N/A</v>
      </c>
    </row>
    <row r="309" spans="1:2" x14ac:dyDescent="0.25">
      <c r="A309" t="s">
        <v>995</v>
      </c>
      <c r="B309" t="e">
        <f>VLOOKUP(A309,WKABSENS_Table2.1!$A$3:$A$175,1,FALSE)</f>
        <v>#N/A</v>
      </c>
    </row>
    <row r="310" spans="1:2" x14ac:dyDescent="0.25">
      <c r="A310" t="s">
        <v>997</v>
      </c>
      <c r="B310" t="e">
        <f>VLOOKUP(A310,WKABSENS_Table2.1!$A$3:$A$175,1,FALSE)</f>
        <v>#N/A</v>
      </c>
    </row>
    <row r="311" spans="1:2" x14ac:dyDescent="0.25">
      <c r="A311" t="s">
        <v>999</v>
      </c>
      <c r="B311" t="e">
        <f>VLOOKUP(A311,WKABSENS_Table2.1!$A$3:$A$175,1,FALSE)</f>
        <v>#N/A</v>
      </c>
    </row>
    <row r="312" spans="1:2" x14ac:dyDescent="0.25">
      <c r="A312" t="s">
        <v>1002</v>
      </c>
      <c r="B312" t="e">
        <f>VLOOKUP(A312,WKABSENS_Table2.1!$A$3:$A$175,1,FALSE)</f>
        <v>#N/A</v>
      </c>
    </row>
    <row r="313" spans="1:2" x14ac:dyDescent="0.25">
      <c r="A313" t="s">
        <v>1005</v>
      </c>
      <c r="B313" t="str">
        <f>VLOOKUP(A313,WKABSENS_Table2.1!$A$3:$A$175,1,FALSE)</f>
        <v>Mola mola</v>
      </c>
    </row>
    <row r="314" spans="1:2" x14ac:dyDescent="0.25">
      <c r="A314" t="s">
        <v>1009</v>
      </c>
      <c r="B314" t="str">
        <f>VLOOKUP(A314,WKABSENS_Table2.1!$A$3:$A$175,1,FALSE)</f>
        <v>Molva dypterygia</v>
      </c>
    </row>
    <row r="315" spans="1:2" x14ac:dyDescent="0.25">
      <c r="A315" t="s">
        <v>1013</v>
      </c>
      <c r="B315" t="str">
        <f>VLOOKUP(A315,WKABSENS_Table2.1!$A$3:$A$175,1,FALSE)</f>
        <v>Molva macrophthalma</v>
      </c>
    </row>
    <row r="316" spans="1:2" x14ac:dyDescent="0.25">
      <c r="A316" t="s">
        <v>1015</v>
      </c>
      <c r="B316" t="str">
        <f>VLOOKUP(A316,WKABSENS_Table2.1!$A$3:$A$175,1,FALSE)</f>
        <v>Molva molva</v>
      </c>
    </row>
    <row r="317" spans="1:2" x14ac:dyDescent="0.25">
      <c r="A317" t="s">
        <v>1017</v>
      </c>
      <c r="B317" t="e">
        <f>VLOOKUP(A317,WKABSENS_Table2.1!$A$3:$A$175,1,FALSE)</f>
        <v>#N/A</v>
      </c>
    </row>
    <row r="318" spans="1:2" x14ac:dyDescent="0.25">
      <c r="A318" t="s">
        <v>1021</v>
      </c>
      <c r="B318" t="e">
        <f>VLOOKUP(A318,WKABSENS_Table2.1!$A$3:$A$175,1,FALSE)</f>
        <v>#N/A</v>
      </c>
    </row>
    <row r="319" spans="1:2" x14ac:dyDescent="0.25">
      <c r="A319" t="s">
        <v>1025</v>
      </c>
      <c r="B319" t="str">
        <f>VLOOKUP(A319,WKABSENS_Table2.1!$A$3:$A$175,1,FALSE)</f>
        <v>Mora moro</v>
      </c>
    </row>
    <row r="320" spans="1:2" x14ac:dyDescent="0.25">
      <c r="A320" t="s">
        <v>640</v>
      </c>
      <c r="B320" t="e">
        <f>VLOOKUP(A320,WKABSENS_Table2.1!$A$3:$A$175,1,FALSE)</f>
        <v>#N/A</v>
      </c>
    </row>
    <row r="321" spans="1:2" x14ac:dyDescent="0.25">
      <c r="A321" t="s">
        <v>1028</v>
      </c>
      <c r="B321" t="e">
        <f>VLOOKUP(A321,WKABSENS_Table2.1!$A$3:$A$175,1,FALSE)</f>
        <v>#N/A</v>
      </c>
    </row>
    <row r="322" spans="1:2" x14ac:dyDescent="0.25">
      <c r="A322" t="s">
        <v>373</v>
      </c>
      <c r="B322" t="e">
        <f>VLOOKUP(A322,WKABSENS_Table2.1!$A$3:$A$175,1,FALSE)</f>
        <v>#N/A</v>
      </c>
    </row>
    <row r="323" spans="1:2" x14ac:dyDescent="0.25">
      <c r="A323" t="s">
        <v>1032</v>
      </c>
      <c r="B323" t="e">
        <f>VLOOKUP(A323,WKABSENS_Table2.1!$A$3:$A$175,1,FALSE)</f>
        <v>#N/A</v>
      </c>
    </row>
    <row r="324" spans="1:2" x14ac:dyDescent="0.25">
      <c r="A324" t="s">
        <v>1033</v>
      </c>
      <c r="B324" t="e">
        <f>VLOOKUP(A324,WKABSENS_Table2.1!$A$3:$A$175,1,FALSE)</f>
        <v>#N/A</v>
      </c>
    </row>
    <row r="325" spans="1:2" x14ac:dyDescent="0.25">
      <c r="A325" t="s">
        <v>1034</v>
      </c>
      <c r="B325" t="e">
        <f>VLOOKUP(A325,WKABSENS_Table2.1!$A$3:$A$175,1,FALSE)</f>
        <v>#N/A</v>
      </c>
    </row>
    <row r="326" spans="1:2" x14ac:dyDescent="0.25">
      <c r="A326" t="s">
        <v>1036</v>
      </c>
      <c r="B326" t="e">
        <f>VLOOKUP(A326,WKABSENS_Table2.1!$A$3:$A$175,1,FALSE)</f>
        <v>#N/A</v>
      </c>
    </row>
    <row r="327" spans="1:2" x14ac:dyDescent="0.25">
      <c r="A327" t="s">
        <v>1038</v>
      </c>
      <c r="B327" t="e">
        <f>VLOOKUP(A327,WKABSENS_Table2.1!$A$3:$A$175,1,FALSE)</f>
        <v>#N/A</v>
      </c>
    </row>
    <row r="328" spans="1:2" x14ac:dyDescent="0.25">
      <c r="A328" s="8" t="s">
        <v>1042</v>
      </c>
      <c r="B328" t="e">
        <f>VLOOKUP(A328,WKABSENS_Table2.1!$A$3:$A$175,1,FALSE)</f>
        <v>#N/A</v>
      </c>
    </row>
    <row r="329" spans="1:2" x14ac:dyDescent="0.25">
      <c r="A329" t="s">
        <v>1043</v>
      </c>
      <c r="B329" t="str">
        <f>VLOOKUP(A329,WKABSENS_Table2.1!$A$3:$A$175,1,FALSE)</f>
        <v>Mustelus asterias</v>
      </c>
    </row>
    <row r="330" spans="1:2" x14ac:dyDescent="0.25">
      <c r="A330" t="s">
        <v>1046</v>
      </c>
      <c r="B330" t="str">
        <f>VLOOKUP(A330,WKABSENS_Table2.1!$A$3:$A$175,1,FALSE)</f>
        <v>Mustelus mustelus</v>
      </c>
    </row>
    <row r="331" spans="1:2" x14ac:dyDescent="0.25">
      <c r="A331" t="s">
        <v>227</v>
      </c>
      <c r="B331" t="e">
        <f>VLOOKUP(A331,WKABSENS_Table2.1!$A$3:$A$175,1,FALSE)</f>
        <v>#N/A</v>
      </c>
    </row>
    <row r="332" spans="1:2" x14ac:dyDescent="0.25">
      <c r="A332" t="s">
        <v>1049</v>
      </c>
      <c r="B332" t="e">
        <f>VLOOKUP(A332,WKABSENS_Table2.1!$A$3:$A$175,1,FALSE)</f>
        <v>#N/A</v>
      </c>
    </row>
    <row r="333" spans="1:2" x14ac:dyDescent="0.25">
      <c r="A333" t="s">
        <v>1050</v>
      </c>
      <c r="B333" t="e">
        <f>VLOOKUP(A333,WKABSENS_Table2.1!$A$3:$A$175,1,FALSE)</f>
        <v>#N/A</v>
      </c>
    </row>
    <row r="334" spans="1:2" x14ac:dyDescent="0.25">
      <c r="A334" t="s">
        <v>1052</v>
      </c>
      <c r="B334" t="str">
        <f>VLOOKUP(A334,WKABSENS_Table2.1!$A$3:$A$175,1,FALSE)</f>
        <v>Myliobatis aquila</v>
      </c>
    </row>
    <row r="335" spans="1:2" x14ac:dyDescent="0.25">
      <c r="A335" t="s">
        <v>1056</v>
      </c>
      <c r="B335" t="e">
        <f>VLOOKUP(A335,WKABSENS_Table2.1!$A$3:$A$175,1,FALSE)</f>
        <v>#N/A</v>
      </c>
    </row>
    <row r="336" spans="1:2" x14ac:dyDescent="0.25">
      <c r="A336" t="s">
        <v>1059</v>
      </c>
      <c r="B336" t="e">
        <f>VLOOKUP(A336,WKABSENS_Table2.1!$A$3:$A$175,1,FALSE)</f>
        <v>#N/A</v>
      </c>
    </row>
    <row r="337" spans="1:2" x14ac:dyDescent="0.25">
      <c r="A337" t="s">
        <v>1061</v>
      </c>
      <c r="B337" t="e">
        <f>VLOOKUP(A337,WKABSENS_Table2.1!$A$3:$A$175,1,FALSE)</f>
        <v>#N/A</v>
      </c>
    </row>
    <row r="338" spans="1:2" x14ac:dyDescent="0.25">
      <c r="A338" t="s">
        <v>1063</v>
      </c>
      <c r="B338" t="e">
        <f>VLOOKUP(A338,WKABSENS_Table2.1!$A$3:$A$175,1,FALSE)</f>
        <v>#N/A</v>
      </c>
    </row>
    <row r="339" spans="1:2" x14ac:dyDescent="0.25">
      <c r="A339" t="s">
        <v>1069</v>
      </c>
      <c r="B339" t="e">
        <f>VLOOKUP(A339,WKABSENS_Table2.1!$A$3:$A$175,1,FALSE)</f>
        <v>#N/A</v>
      </c>
    </row>
    <row r="340" spans="1:2" x14ac:dyDescent="0.25">
      <c r="A340" t="s">
        <v>1072</v>
      </c>
      <c r="B340" t="e">
        <f>VLOOKUP(A340,WKABSENS_Table2.1!$A$3:$A$175,1,FALSE)</f>
        <v>#N/A</v>
      </c>
    </row>
    <row r="341" spans="1:2" x14ac:dyDescent="0.25">
      <c r="A341" t="s">
        <v>1075</v>
      </c>
      <c r="B341" t="e">
        <f>VLOOKUP(A341,WKABSENS_Table2.1!$A$3:$A$175,1,FALSE)</f>
        <v>#N/A</v>
      </c>
    </row>
    <row r="342" spans="1:2" x14ac:dyDescent="0.25">
      <c r="A342" t="s">
        <v>1078</v>
      </c>
      <c r="B342" t="e">
        <f>VLOOKUP(A342,WKABSENS_Table2.1!$A$3:$A$175,1,FALSE)</f>
        <v>#N/A</v>
      </c>
    </row>
    <row r="343" spans="1:2" x14ac:dyDescent="0.25">
      <c r="A343" t="s">
        <v>1083</v>
      </c>
      <c r="B343" t="e">
        <f>VLOOKUP(A343,WKABSENS_Table2.1!$A$3:$A$175,1,FALSE)</f>
        <v>#N/A</v>
      </c>
    </row>
    <row r="344" spans="1:2" x14ac:dyDescent="0.25">
      <c r="A344" t="s">
        <v>1087</v>
      </c>
      <c r="B344" t="e">
        <f>VLOOKUP(A344,WKABSENS_Table2.1!$A$3:$A$175,1,FALSE)</f>
        <v>#N/A</v>
      </c>
    </row>
    <row r="345" spans="1:2" x14ac:dyDescent="0.25">
      <c r="A345" t="s">
        <v>1092</v>
      </c>
      <c r="B345" t="e">
        <f>VLOOKUP(A345,WKABSENS_Table2.1!$A$3:$A$175,1,FALSE)</f>
        <v>#N/A</v>
      </c>
    </row>
    <row r="346" spans="1:2" x14ac:dyDescent="0.25">
      <c r="A346" t="s">
        <v>1094</v>
      </c>
      <c r="B346" t="e">
        <f>VLOOKUP(A346,WKABSENS_Table2.1!$A$3:$A$175,1,FALSE)</f>
        <v>#N/A</v>
      </c>
    </row>
    <row r="347" spans="1:2" x14ac:dyDescent="0.25">
      <c r="A347" t="s">
        <v>1099</v>
      </c>
      <c r="B347" t="e">
        <f>VLOOKUP(A347,WKABSENS_Table2.1!$A$3:$A$175,1,FALSE)</f>
        <v>#N/A</v>
      </c>
    </row>
    <row r="348" spans="1:2" x14ac:dyDescent="0.25">
      <c r="A348" t="s">
        <v>1104</v>
      </c>
      <c r="B348" t="e">
        <f>VLOOKUP(A348,WKABSENS_Table2.1!$A$3:$A$175,1,FALSE)</f>
        <v>#N/A</v>
      </c>
    </row>
    <row r="349" spans="1:2" x14ac:dyDescent="0.25">
      <c r="A349" t="s">
        <v>1107</v>
      </c>
      <c r="B349" t="e">
        <f>VLOOKUP(A349,WKABSENS_Table2.1!$A$3:$A$175,1,FALSE)</f>
        <v>#N/A</v>
      </c>
    </row>
    <row r="350" spans="1:2" x14ac:dyDescent="0.25">
      <c r="A350" t="s">
        <v>1110</v>
      </c>
      <c r="B350" t="e">
        <f>VLOOKUP(A350,WKABSENS_Table2.1!$A$3:$A$175,1,FALSE)</f>
        <v>#N/A</v>
      </c>
    </row>
    <row r="351" spans="1:2" x14ac:dyDescent="0.25">
      <c r="A351" t="s">
        <v>1113</v>
      </c>
      <c r="B351" t="e">
        <f>VLOOKUP(A351,WKABSENS_Table2.1!$A$3:$A$175,1,FALSE)</f>
        <v>#N/A</v>
      </c>
    </row>
    <row r="352" spans="1:2" x14ac:dyDescent="0.25">
      <c r="A352" t="s">
        <v>1115</v>
      </c>
      <c r="B352" t="e">
        <f>VLOOKUP(A352,WKABSENS_Table2.1!$A$3:$A$175,1,FALSE)</f>
        <v>#N/A</v>
      </c>
    </row>
    <row r="353" spans="1:2" x14ac:dyDescent="0.25">
      <c r="A353" t="s">
        <v>1118</v>
      </c>
      <c r="B353" t="e">
        <f>VLOOKUP(A353,WKABSENS_Table2.1!$A$3:$A$175,1,FALSE)</f>
        <v>#N/A</v>
      </c>
    </row>
    <row r="354" spans="1:2" x14ac:dyDescent="0.25">
      <c r="A354" t="s">
        <v>1120</v>
      </c>
      <c r="B354" t="e">
        <f>VLOOKUP(A354,WKABSENS_Table2.1!$A$3:$A$175,1,FALSE)</f>
        <v>#N/A</v>
      </c>
    </row>
    <row r="355" spans="1:2" x14ac:dyDescent="0.25">
      <c r="A355" t="s">
        <v>1124</v>
      </c>
      <c r="B355" t="e">
        <f>VLOOKUP(A355,WKABSENS_Table2.1!$A$3:$A$175,1,FALSE)</f>
        <v>#N/A</v>
      </c>
    </row>
    <row r="356" spans="1:2" x14ac:dyDescent="0.25">
      <c r="A356" t="s">
        <v>1126</v>
      </c>
      <c r="B356" t="e">
        <f>VLOOKUP(A356,WKABSENS_Table2.1!$A$3:$A$175,1,FALSE)</f>
        <v>#N/A</v>
      </c>
    </row>
    <row r="357" spans="1:2" x14ac:dyDescent="0.25">
      <c r="A357" t="s">
        <v>1128</v>
      </c>
      <c r="B357" t="e">
        <f>VLOOKUP(A357,WKABSENS_Table2.1!$A$3:$A$175,1,FALSE)</f>
        <v>#N/A</v>
      </c>
    </row>
    <row r="358" spans="1:2" x14ac:dyDescent="0.25">
      <c r="A358" t="s">
        <v>1131</v>
      </c>
      <c r="B358" t="e">
        <f>VLOOKUP(A358,WKABSENS_Table2.1!$A$3:$A$175,1,FALSE)</f>
        <v>#N/A</v>
      </c>
    </row>
    <row r="359" spans="1:2" x14ac:dyDescent="0.25">
      <c r="A359" t="s">
        <v>1134</v>
      </c>
      <c r="B359" t="e">
        <f>VLOOKUP(A359,WKABSENS_Table2.1!$A$3:$A$175,1,FALSE)</f>
        <v>#N/A</v>
      </c>
    </row>
    <row r="360" spans="1:2" x14ac:dyDescent="0.25">
      <c r="A360" t="s">
        <v>1138</v>
      </c>
      <c r="B360" t="e">
        <f>VLOOKUP(A360,WKABSENS_Table2.1!$A$3:$A$175,1,FALSE)</f>
        <v>#N/A</v>
      </c>
    </row>
    <row r="361" spans="1:2" x14ac:dyDescent="0.25">
      <c r="A361" t="s">
        <v>1141</v>
      </c>
      <c r="B361" t="e">
        <f>VLOOKUP(A361,WKABSENS_Table2.1!$A$3:$A$175,1,FALSE)</f>
        <v>#N/A</v>
      </c>
    </row>
    <row r="362" spans="1:2" x14ac:dyDescent="0.25">
      <c r="A362" t="s">
        <v>1146</v>
      </c>
      <c r="B362" t="e">
        <f>VLOOKUP(A362,WKABSENS_Table2.1!$A$3:$A$175,1,FALSE)</f>
        <v>#N/A</v>
      </c>
    </row>
    <row r="363" spans="1:2" x14ac:dyDescent="0.25">
      <c r="A363" t="s">
        <v>1150</v>
      </c>
      <c r="B363" t="str">
        <f>VLOOKUP(A363,WKABSENS_Table2.1!$A$3:$A$175,1,FALSE)</f>
        <v>Oxynotus centrina</v>
      </c>
    </row>
    <row r="364" spans="1:2" x14ac:dyDescent="0.25">
      <c r="A364" t="s">
        <v>1154</v>
      </c>
      <c r="B364" t="str">
        <f>VLOOKUP(A364,WKABSENS_Table2.1!$A$3:$A$175,1,FALSE)</f>
        <v>Oxynotus paradoxus</v>
      </c>
    </row>
    <row r="365" spans="1:2" x14ac:dyDescent="0.25">
      <c r="A365" t="s">
        <v>1157</v>
      </c>
      <c r="B365" t="e">
        <f>VLOOKUP(A365,WKABSENS_Table2.1!$A$3:$A$175,1,FALSE)</f>
        <v>#N/A</v>
      </c>
    </row>
    <row r="366" spans="1:2" x14ac:dyDescent="0.25">
      <c r="A366" t="s">
        <v>1158</v>
      </c>
      <c r="B366" t="e">
        <f>VLOOKUP(A366,WKABSENS_Table2.1!$A$3:$A$175,1,FALSE)</f>
        <v>#N/A</v>
      </c>
    </row>
    <row r="367" spans="1:2" x14ac:dyDescent="0.25">
      <c r="A367" t="s">
        <v>1160</v>
      </c>
      <c r="B367" t="e">
        <f>VLOOKUP(A367,WKABSENS_Table2.1!$A$3:$A$175,1,FALSE)</f>
        <v>#N/A</v>
      </c>
    </row>
    <row r="368" spans="1:2" x14ac:dyDescent="0.25">
      <c r="A368" t="s">
        <v>1163</v>
      </c>
      <c r="B368" t="e">
        <f>VLOOKUP(A368,WKABSENS_Table2.1!$A$3:$A$175,1,FALSE)</f>
        <v>#N/A</v>
      </c>
    </row>
    <row r="369" spans="1:2" x14ac:dyDescent="0.25">
      <c r="A369" t="s">
        <v>1165</v>
      </c>
      <c r="B369" t="e">
        <f>VLOOKUP(A369,WKABSENS_Table2.1!$A$3:$A$175,1,FALSE)</f>
        <v>#N/A</v>
      </c>
    </row>
    <row r="370" spans="1:2" x14ac:dyDescent="0.25">
      <c r="A370" t="s">
        <v>1167</v>
      </c>
      <c r="B370" t="e">
        <f>VLOOKUP(A370,WKABSENS_Table2.1!$A$3:$A$175,1,FALSE)</f>
        <v>#N/A</v>
      </c>
    </row>
    <row r="371" spans="1:2" x14ac:dyDescent="0.25">
      <c r="A371" t="s">
        <v>1171</v>
      </c>
      <c r="B371" t="e">
        <f>VLOOKUP(A371,WKABSENS_Table2.1!$A$3:$A$175,1,FALSE)</f>
        <v>#N/A</v>
      </c>
    </row>
    <row r="372" spans="1:2" x14ac:dyDescent="0.25">
      <c r="A372" t="s">
        <v>1174</v>
      </c>
      <c r="B372" t="e">
        <f>VLOOKUP(A372,WKABSENS_Table2.1!$A$3:$A$175,1,FALSE)</f>
        <v>#N/A</v>
      </c>
    </row>
    <row r="373" spans="1:2" x14ac:dyDescent="0.25">
      <c r="A373" t="s">
        <v>1176</v>
      </c>
      <c r="B373" t="e">
        <f>VLOOKUP(A373,WKABSENS_Table2.1!$A$3:$A$175,1,FALSE)</f>
        <v>#N/A</v>
      </c>
    </row>
    <row r="374" spans="1:2" x14ac:dyDescent="0.25">
      <c r="A374" t="s">
        <v>1179</v>
      </c>
      <c r="B374" t="e">
        <f>VLOOKUP(A374,WKABSENS_Table2.1!$A$3:$A$175,1,FALSE)</f>
        <v>#N/A</v>
      </c>
    </row>
    <row r="375" spans="1:2" x14ac:dyDescent="0.25">
      <c r="A375" t="s">
        <v>1182</v>
      </c>
      <c r="B375" t="e">
        <f>VLOOKUP(A375,WKABSENS_Table2.1!$A$3:$A$175,1,FALSE)</f>
        <v>#N/A</v>
      </c>
    </row>
    <row r="376" spans="1:2" x14ac:dyDescent="0.25">
      <c r="A376" t="s">
        <v>1186</v>
      </c>
      <c r="B376" t="e">
        <f>VLOOKUP(A376,WKABSENS_Table2.1!$A$3:$A$175,1,FALSE)</f>
        <v>#N/A</v>
      </c>
    </row>
    <row r="377" spans="1:2" x14ac:dyDescent="0.25">
      <c r="A377" t="s">
        <v>1191</v>
      </c>
      <c r="B377" t="e">
        <f>VLOOKUP(A377,WKABSENS_Table2.1!$A$3:$A$175,1,FALSE)</f>
        <v>#N/A</v>
      </c>
    </row>
    <row r="378" spans="1:2" x14ac:dyDescent="0.25">
      <c r="A378" t="s">
        <v>1195</v>
      </c>
      <c r="B378" t="e">
        <f>VLOOKUP(A378,WKABSENS_Table2.1!$A$3:$A$175,1,FALSE)</f>
        <v>#N/A</v>
      </c>
    </row>
    <row r="379" spans="1:2" x14ac:dyDescent="0.25">
      <c r="A379" t="s">
        <v>1196</v>
      </c>
      <c r="B379" t="e">
        <f>VLOOKUP(A379,WKABSENS_Table2.1!$A$3:$A$175,1,FALSE)</f>
        <v>#N/A</v>
      </c>
    </row>
    <row r="380" spans="1:2" x14ac:dyDescent="0.25">
      <c r="A380" t="s">
        <v>1198</v>
      </c>
      <c r="B380" t="e">
        <f>VLOOKUP(A380,WKABSENS_Table2.1!$A$3:$A$175,1,FALSE)</f>
        <v>#N/A</v>
      </c>
    </row>
    <row r="381" spans="1:2" x14ac:dyDescent="0.25">
      <c r="A381" t="s">
        <v>1202</v>
      </c>
      <c r="B381" t="e">
        <f>VLOOKUP(A381,WKABSENS_Table2.1!$A$3:$A$175,1,FALSE)</f>
        <v>#N/A</v>
      </c>
    </row>
    <row r="382" spans="1:2" x14ac:dyDescent="0.25">
      <c r="A382" t="s">
        <v>1203</v>
      </c>
      <c r="B382" t="str">
        <f>VLOOKUP(A382,WKABSENS_Table2.1!$A$3:$A$175,1,FALSE)</f>
        <v>Petromyzon marinus</v>
      </c>
    </row>
    <row r="383" spans="1:2" x14ac:dyDescent="0.25">
      <c r="A383" t="s">
        <v>830</v>
      </c>
      <c r="B383" t="e">
        <f>VLOOKUP(A383,WKABSENS_Table2.1!$A$3:$A$175,1,FALSE)</f>
        <v>#N/A</v>
      </c>
    </row>
    <row r="384" spans="1:2" x14ac:dyDescent="0.25">
      <c r="A384" t="s">
        <v>1205</v>
      </c>
      <c r="B384" t="e">
        <f>VLOOKUP(A384,WKABSENS_Table2.1!$A$3:$A$175,1,FALSE)</f>
        <v>#N/A</v>
      </c>
    </row>
    <row r="385" spans="1:2" x14ac:dyDescent="0.25">
      <c r="A385" t="s">
        <v>1206</v>
      </c>
      <c r="B385" t="e">
        <f>VLOOKUP(A385,WKABSENS_Table2.1!$A$3:$A$175,1,FALSE)</f>
        <v>#N/A</v>
      </c>
    </row>
    <row r="386" spans="1:2" x14ac:dyDescent="0.25">
      <c r="A386" t="s">
        <v>1209</v>
      </c>
      <c r="B386" t="e">
        <f>VLOOKUP(A386,WKABSENS_Table2.1!$A$3:$A$175,1,FALSE)</f>
        <v>#N/A</v>
      </c>
    </row>
    <row r="387" spans="1:2" x14ac:dyDescent="0.25">
      <c r="A387" t="s">
        <v>1211</v>
      </c>
      <c r="B387" t="e">
        <f>VLOOKUP(A387,WKABSENS_Table2.1!$A$3:$A$175,1,FALSE)</f>
        <v>#N/A</v>
      </c>
    </row>
    <row r="388" spans="1:2" x14ac:dyDescent="0.25">
      <c r="A388" s="8" t="s">
        <v>1215</v>
      </c>
      <c r="B388" t="e">
        <f>VLOOKUP(A388,WKABSENS_Table2.1!$A$3:$A$175,1,FALSE)</f>
        <v>#N/A</v>
      </c>
    </row>
    <row r="389" spans="1:2" x14ac:dyDescent="0.25">
      <c r="A389" t="s">
        <v>1217</v>
      </c>
      <c r="B389" t="str">
        <f>VLOOKUP(A389,WKABSENS_Table2.1!$A$3:$A$175,1,FALSE)</f>
        <v>Phycis blennoides</v>
      </c>
    </row>
    <row r="390" spans="1:2" x14ac:dyDescent="0.25">
      <c r="A390" t="s">
        <v>1220</v>
      </c>
      <c r="B390" t="e">
        <f>VLOOKUP(A390,WKABSENS_Table2.1!$A$3:$A$175,1,FALSE)</f>
        <v>#N/A</v>
      </c>
    </row>
    <row r="391" spans="1:2" x14ac:dyDescent="0.25">
      <c r="A391" t="s">
        <v>1222</v>
      </c>
      <c r="B391" t="e">
        <f>VLOOKUP(A391,WKABSENS_Table2.1!$A$3:$A$175,1,FALSE)</f>
        <v>#N/A</v>
      </c>
    </row>
    <row r="392" spans="1:2" x14ac:dyDescent="0.25">
      <c r="A392" t="s">
        <v>1226</v>
      </c>
      <c r="B392" t="e">
        <f>VLOOKUP(A392,WKABSENS_Table2.1!$A$3:$A$175,1,FALSE)</f>
        <v>#N/A</v>
      </c>
    </row>
    <row r="393" spans="1:2" x14ac:dyDescent="0.25">
      <c r="A393" t="s">
        <v>1229</v>
      </c>
      <c r="B393" t="e">
        <f>VLOOKUP(A393,WKABSENS_Table2.1!$A$3:$A$175,1,FALSE)</f>
        <v>#N/A</v>
      </c>
    </row>
    <row r="394" spans="1:2" x14ac:dyDescent="0.25">
      <c r="A394" t="s">
        <v>1233</v>
      </c>
      <c r="B394" t="e">
        <f>VLOOKUP(A394,WKABSENS_Table2.1!$A$3:$A$175,1,FALSE)</f>
        <v>#N/A</v>
      </c>
    </row>
    <row r="395" spans="1:2" x14ac:dyDescent="0.25">
      <c r="A395" t="s">
        <v>1236</v>
      </c>
      <c r="B395" t="str">
        <f>VLOOKUP(A395,WKABSENS_Table2.1!$A$3:$A$175,1,FALSE)</f>
        <v>Pollachius pollachius</v>
      </c>
    </row>
    <row r="396" spans="1:2" x14ac:dyDescent="0.25">
      <c r="A396" t="s">
        <v>1239</v>
      </c>
      <c r="B396" t="str">
        <f>VLOOKUP(A396,WKABSENS_Table2.1!$A$3:$A$175,1,FALSE)</f>
        <v>Pollachius virens</v>
      </c>
    </row>
    <row r="397" spans="1:2" x14ac:dyDescent="0.25">
      <c r="A397" t="s">
        <v>1241</v>
      </c>
      <c r="B397" t="e">
        <f>VLOOKUP(A397,WKABSENS_Table2.1!$A$3:$A$175,1,FALSE)</f>
        <v>#N/A</v>
      </c>
    </row>
    <row r="398" spans="1:2" x14ac:dyDescent="0.25">
      <c r="A398" t="s">
        <v>1245</v>
      </c>
      <c r="B398" t="e">
        <f>VLOOKUP(A398,WKABSENS_Table2.1!$A$3:$A$175,1,FALSE)</f>
        <v>#N/A</v>
      </c>
    </row>
    <row r="399" spans="1:2" x14ac:dyDescent="0.25">
      <c r="A399" t="s">
        <v>1250</v>
      </c>
      <c r="B399" t="e">
        <f>VLOOKUP(A399,WKABSENS_Table2.1!$A$3:$A$175,1,FALSE)</f>
        <v>#N/A</v>
      </c>
    </row>
    <row r="400" spans="1:2" x14ac:dyDescent="0.25">
      <c r="A400" t="s">
        <v>1253</v>
      </c>
      <c r="B400" t="str">
        <f>VLOOKUP(A400,WKABSENS_Table2.1!$A$3:$A$175,1,FALSE)</f>
        <v>Polyprion americanus</v>
      </c>
    </row>
    <row r="401" spans="1:2" x14ac:dyDescent="0.25">
      <c r="A401" t="s">
        <v>1257</v>
      </c>
      <c r="B401" t="e">
        <f>VLOOKUP(A401,WKABSENS_Table2.1!$A$3:$A$175,1,FALSE)</f>
        <v>#N/A</v>
      </c>
    </row>
    <row r="402" spans="1:2" x14ac:dyDescent="0.25">
      <c r="A402" t="s">
        <v>1261</v>
      </c>
      <c r="B402" t="str">
        <f>VLOOKUP(A402,WKABSENS_Table2.1!$A$3:$A$175,1,FALSE)</f>
        <v>Pomatomus saltatrix</v>
      </c>
    </row>
    <row r="403" spans="1:2" x14ac:dyDescent="0.25">
      <c r="A403" t="s">
        <v>1265</v>
      </c>
      <c r="B403" t="e">
        <f>VLOOKUP(A403,WKABSENS_Table2.1!$A$3:$A$175,1,FALSE)</f>
        <v>#N/A</v>
      </c>
    </row>
    <row r="404" spans="1:2" x14ac:dyDescent="0.25">
      <c r="A404" t="s">
        <v>1267</v>
      </c>
      <c r="B404" t="e">
        <f>VLOOKUP(A404,WKABSENS_Table2.1!$A$3:$A$175,1,FALSE)</f>
        <v>#N/A</v>
      </c>
    </row>
    <row r="405" spans="1:2" x14ac:dyDescent="0.25">
      <c r="A405" t="s">
        <v>1270</v>
      </c>
      <c r="B405" t="e">
        <f>VLOOKUP(A405,WKABSENS_Table2.1!$A$3:$A$175,1,FALSE)</f>
        <v>#N/A</v>
      </c>
    </row>
    <row r="406" spans="1:2" x14ac:dyDescent="0.25">
      <c r="A406" t="s">
        <v>1273</v>
      </c>
      <c r="B406" t="e">
        <f>VLOOKUP(A406,WKABSENS_Table2.1!$A$3:$A$175,1,FALSE)</f>
        <v>#N/A</v>
      </c>
    </row>
    <row r="407" spans="1:2" x14ac:dyDescent="0.25">
      <c r="A407" t="s">
        <v>1276</v>
      </c>
      <c r="B407" t="e">
        <f>VLOOKUP(A407,WKABSENS_Table2.1!$A$3:$A$175,1,FALSE)</f>
        <v>#N/A</v>
      </c>
    </row>
    <row r="408" spans="1:2" x14ac:dyDescent="0.25">
      <c r="A408" t="s">
        <v>1279</v>
      </c>
      <c r="B408" t="e">
        <f>VLOOKUP(A408,WKABSENS_Table2.1!$A$3:$A$175,1,FALSE)</f>
        <v>#N/A</v>
      </c>
    </row>
    <row r="409" spans="1:2" x14ac:dyDescent="0.25">
      <c r="A409" t="s">
        <v>1282</v>
      </c>
      <c r="B409" t="e">
        <f>VLOOKUP(A409,WKABSENS_Table2.1!$A$3:$A$175,1,FALSE)</f>
        <v>#N/A</v>
      </c>
    </row>
    <row r="410" spans="1:2" x14ac:dyDescent="0.25">
      <c r="A410" t="s">
        <v>1286</v>
      </c>
      <c r="B410" t="e">
        <f>VLOOKUP(A410,WKABSENS_Table2.1!$A$3:$A$175,1,FALSE)</f>
        <v>#N/A</v>
      </c>
    </row>
    <row r="411" spans="1:2" x14ac:dyDescent="0.25">
      <c r="A411" t="s">
        <v>1291</v>
      </c>
      <c r="B411" t="e">
        <f>VLOOKUP(A411,WKABSENS_Table2.1!$A$3:$A$175,1,FALSE)</f>
        <v>#N/A</v>
      </c>
    </row>
    <row r="412" spans="1:2" x14ac:dyDescent="0.25">
      <c r="A412" t="s">
        <v>1295</v>
      </c>
      <c r="B412" t="e">
        <f>VLOOKUP(A412,WKABSENS_Table2.1!$A$3:$A$175,1,FALSE)</f>
        <v>#N/A</v>
      </c>
    </row>
    <row r="413" spans="1:2" x14ac:dyDescent="0.25">
      <c r="A413" t="s">
        <v>1300</v>
      </c>
      <c r="B413" t="e">
        <f>VLOOKUP(A413,WKABSENS_Table2.1!$A$3:$A$175,1,FALSE)</f>
        <v>#N/A</v>
      </c>
    </row>
    <row r="414" spans="1:2" x14ac:dyDescent="0.25">
      <c r="A414" t="s">
        <v>1304</v>
      </c>
      <c r="B414" t="e">
        <f>VLOOKUP(A414,WKABSENS_Table2.1!$A$3:$A$175,1,FALSE)</f>
        <v>#N/A</v>
      </c>
    </row>
    <row r="415" spans="1:2" x14ac:dyDescent="0.25">
      <c r="A415" t="s">
        <v>1305</v>
      </c>
      <c r="B415" t="e">
        <f>VLOOKUP(A415,WKABSENS_Table2.1!$A$3:$A$175,1,FALSE)</f>
        <v>#N/A</v>
      </c>
    </row>
    <row r="416" spans="1:2" x14ac:dyDescent="0.25">
      <c r="A416" t="s">
        <v>1308</v>
      </c>
      <c r="B416" t="str">
        <f>VLOOKUP(A416,WKABSENS_Table2.1!$A$3:$A$175,1,FALSE)</f>
        <v>Raja brachyura</v>
      </c>
    </row>
    <row r="417" spans="1:2" x14ac:dyDescent="0.25">
      <c r="A417" t="s">
        <v>1311</v>
      </c>
      <c r="B417" t="str">
        <f>VLOOKUP(A417,WKABSENS_Table2.1!$A$3:$A$175,1,FALSE)</f>
        <v>Raja clavata</v>
      </c>
    </row>
    <row r="418" spans="1:2" x14ac:dyDescent="0.25">
      <c r="A418" t="s">
        <v>1313</v>
      </c>
      <c r="B418" t="str">
        <f>VLOOKUP(A418,WKABSENS_Table2.1!$A$3:$A$175,1,FALSE)</f>
        <v>Raja microocellata</v>
      </c>
    </row>
    <row r="419" spans="1:2" x14ac:dyDescent="0.25">
      <c r="A419" t="s">
        <v>1316</v>
      </c>
      <c r="B419" t="e">
        <f>VLOOKUP(A419,WKABSENS_Table2.1!$A$3:$A$175,1,FALSE)</f>
        <v>#N/A</v>
      </c>
    </row>
    <row r="420" spans="1:2" x14ac:dyDescent="0.25">
      <c r="A420" t="s">
        <v>1318</v>
      </c>
      <c r="B420" t="str">
        <f>VLOOKUP(A420,WKABSENS_Table2.1!$A$3:$A$175,1,FALSE)</f>
        <v>Raja montagui</v>
      </c>
    </row>
    <row r="421" spans="1:2" x14ac:dyDescent="0.25">
      <c r="A421" t="s">
        <v>1321</v>
      </c>
      <c r="B421" t="str">
        <f>VLOOKUP(A421,WKABSENS_Table2.1!$A$3:$A$175,1,FALSE)</f>
        <v>Raja undulata</v>
      </c>
    </row>
    <row r="422" spans="1:2" x14ac:dyDescent="0.25">
      <c r="A422" t="s">
        <v>1324</v>
      </c>
      <c r="B422" t="str">
        <f>VLOOKUP(A422,WKABSENS_Table2.1!$A$3:$A$175,1,FALSE)</f>
        <v>Rajella bathyphila</v>
      </c>
    </row>
    <row r="423" spans="1:2" x14ac:dyDescent="0.25">
      <c r="A423" t="s">
        <v>1327</v>
      </c>
      <c r="B423" t="str">
        <f>VLOOKUP(A423,WKABSENS_Table2.1!$A$3:$A$175,1,FALSE)</f>
        <v>Rajella fyllae</v>
      </c>
    </row>
    <row r="424" spans="1:2" x14ac:dyDescent="0.25">
      <c r="A424" s="8" t="s">
        <v>85</v>
      </c>
      <c r="B424" t="e">
        <f>VLOOKUP(A424,WKABSENS_Table2.1!$A$3:$A$175,1,FALSE)</f>
        <v>#N/A</v>
      </c>
    </row>
    <row r="425" spans="1:2" x14ac:dyDescent="0.25">
      <c r="A425" t="s">
        <v>1331</v>
      </c>
      <c r="B425" t="e">
        <f>VLOOKUP(A425,WKABSENS_Table2.1!$A$3:$A$175,1,FALSE)</f>
        <v>#N/A</v>
      </c>
    </row>
    <row r="426" spans="1:2" x14ac:dyDescent="0.25">
      <c r="A426" t="s">
        <v>1334</v>
      </c>
      <c r="B426" t="e">
        <f>VLOOKUP(A426,WKABSENS_Table2.1!$A$3:$A$175,1,FALSE)</f>
        <v>#N/A</v>
      </c>
    </row>
    <row r="427" spans="1:2" x14ac:dyDescent="0.25">
      <c r="A427" t="s">
        <v>1338</v>
      </c>
      <c r="B427" t="e">
        <f>VLOOKUP(A427,WKABSENS_Table2.1!$A$3:$A$175,1,FALSE)</f>
        <v>#N/A</v>
      </c>
    </row>
    <row r="428" spans="1:2" x14ac:dyDescent="0.25">
      <c r="A428" t="s">
        <v>1343</v>
      </c>
      <c r="B428" t="str">
        <f>VLOOKUP(A428,WKABSENS_Table2.1!$A$3:$A$175,1,FALSE)</f>
        <v>Rostroraja alba</v>
      </c>
    </row>
    <row r="429" spans="1:2" x14ac:dyDescent="0.25">
      <c r="A429" t="s">
        <v>1346</v>
      </c>
      <c r="B429" t="e">
        <f>VLOOKUP(A429,WKABSENS_Table2.1!$A$3:$A$175,1,FALSE)</f>
        <v>#N/A</v>
      </c>
    </row>
    <row r="430" spans="1:2" x14ac:dyDescent="0.25">
      <c r="A430" t="s">
        <v>1350</v>
      </c>
      <c r="B430" t="e">
        <f>VLOOKUP(A430,WKABSENS_Table2.1!$A$3:$A$175,1,FALSE)</f>
        <v>#N/A</v>
      </c>
    </row>
    <row r="431" spans="1:2" x14ac:dyDescent="0.25">
      <c r="A431" t="s">
        <v>1355</v>
      </c>
      <c r="B431" t="e">
        <f>VLOOKUP(A431,WKABSENS_Table2.1!$A$3:$A$175,1,FALSE)</f>
        <v>#N/A</v>
      </c>
    </row>
    <row r="432" spans="1:2" x14ac:dyDescent="0.25">
      <c r="A432" t="s">
        <v>1358</v>
      </c>
      <c r="B432" t="e">
        <f>VLOOKUP(A432,WKABSENS_Table2.1!$A$3:$A$175,1,FALSE)</f>
        <v>#N/A</v>
      </c>
    </row>
    <row r="433" spans="1:2" x14ac:dyDescent="0.25">
      <c r="A433" t="s">
        <v>1360</v>
      </c>
      <c r="B433" t="e">
        <f>VLOOKUP(A433,WKABSENS_Table2.1!$A$3:$A$175,1,FALSE)</f>
        <v>#N/A</v>
      </c>
    </row>
    <row r="434" spans="1:2" x14ac:dyDescent="0.25">
      <c r="A434" t="s">
        <v>1362</v>
      </c>
      <c r="B434" t="e">
        <f>VLOOKUP(A434,WKABSENS_Table2.1!$A$3:$A$175,1,FALSE)</f>
        <v>#N/A</v>
      </c>
    </row>
    <row r="435" spans="1:2" x14ac:dyDescent="0.25">
      <c r="A435" t="s">
        <v>1366</v>
      </c>
      <c r="B435" t="e">
        <f>VLOOKUP(A435,WKABSENS_Table2.1!$A$3:$A$175,1,FALSE)</f>
        <v>#N/A</v>
      </c>
    </row>
    <row r="436" spans="1:2" x14ac:dyDescent="0.25">
      <c r="A436" t="s">
        <v>1370</v>
      </c>
      <c r="B436" t="e">
        <f>VLOOKUP(A436,WKABSENS_Table2.1!$A$3:$A$175,1,FALSE)</f>
        <v>#N/A</v>
      </c>
    </row>
    <row r="437" spans="1:2" x14ac:dyDescent="0.25">
      <c r="A437" t="s">
        <v>1373</v>
      </c>
      <c r="B437" t="e">
        <f>VLOOKUP(A437,WKABSENS_Table2.1!$A$3:$A$175,1,FALSE)</f>
        <v>#N/A</v>
      </c>
    </row>
    <row r="438" spans="1:2" x14ac:dyDescent="0.25">
      <c r="A438" t="s">
        <v>1377</v>
      </c>
      <c r="B438" t="e">
        <f>VLOOKUP(A438,WKABSENS_Table2.1!$A$3:$A$175,1,FALSE)</f>
        <v>#N/A</v>
      </c>
    </row>
    <row r="439" spans="1:2" x14ac:dyDescent="0.25">
      <c r="A439" t="s">
        <v>1380</v>
      </c>
      <c r="B439" t="e">
        <f>VLOOKUP(A439,WKABSENS_Table2.1!$A$3:$A$175,1,FALSE)</f>
        <v>#N/A</v>
      </c>
    </row>
    <row r="440" spans="1:2" x14ac:dyDescent="0.25">
      <c r="A440" t="s">
        <v>1384</v>
      </c>
      <c r="B440" t="e">
        <f>VLOOKUP(A440,WKABSENS_Table2.1!$A$3:$A$175,1,FALSE)</f>
        <v>#N/A</v>
      </c>
    </row>
    <row r="441" spans="1:2" x14ac:dyDescent="0.25">
      <c r="A441" t="s">
        <v>1387</v>
      </c>
      <c r="B441" t="e">
        <f>VLOOKUP(A441,WKABSENS_Table2.1!$A$3:$A$175,1,FALSE)</f>
        <v>#N/A</v>
      </c>
    </row>
    <row r="442" spans="1:2" x14ac:dyDescent="0.25">
      <c r="A442" t="s">
        <v>1390</v>
      </c>
      <c r="B442" t="e">
        <f>VLOOKUP(A442,WKABSENS_Table2.1!$A$3:$A$175,1,FALSE)</f>
        <v>#N/A</v>
      </c>
    </row>
    <row r="443" spans="1:2" x14ac:dyDescent="0.25">
      <c r="A443" t="s">
        <v>1392</v>
      </c>
      <c r="B443" t="e">
        <f>VLOOKUP(A443,WKABSENS_Table2.1!$A$3:$A$175,1,FALSE)</f>
        <v>#N/A</v>
      </c>
    </row>
    <row r="444" spans="1:2" x14ac:dyDescent="0.25">
      <c r="A444" t="s">
        <v>1396</v>
      </c>
      <c r="B444" t="str">
        <f>VLOOKUP(A444,WKABSENS_Table2.1!$A$3:$A$175,1,FALSE)</f>
        <v>Scophthalmus maximus</v>
      </c>
    </row>
    <row r="445" spans="1:2" x14ac:dyDescent="0.25">
      <c r="A445" t="s">
        <v>1399</v>
      </c>
      <c r="B445" t="str">
        <f>VLOOKUP(A445,WKABSENS_Table2.1!$A$3:$A$175,1,FALSE)</f>
        <v>Scophthalmus rhombus</v>
      </c>
    </row>
    <row r="446" spans="1:2" x14ac:dyDescent="0.25">
      <c r="A446" t="s">
        <v>1401</v>
      </c>
      <c r="B446" t="e">
        <f>VLOOKUP(A446,WKABSENS_Table2.1!$A$3:$A$175,1,FALSE)</f>
        <v>#N/A</v>
      </c>
    </row>
    <row r="447" spans="1:2" x14ac:dyDescent="0.25">
      <c r="A447" t="s">
        <v>1402</v>
      </c>
      <c r="B447" t="e">
        <f>VLOOKUP(A447,WKABSENS_Table2.1!$A$3:$A$175,1,FALSE)</f>
        <v>#N/A</v>
      </c>
    </row>
    <row r="448" spans="1:2" x14ac:dyDescent="0.25">
      <c r="A448" t="s">
        <v>1406</v>
      </c>
      <c r="B448" t="e">
        <f>VLOOKUP(A448,WKABSENS_Table2.1!$A$3:$A$175,1,FALSE)</f>
        <v>#N/A</v>
      </c>
    </row>
    <row r="449" spans="1:2" x14ac:dyDescent="0.25">
      <c r="A449" t="s">
        <v>1408</v>
      </c>
      <c r="B449" t="e">
        <f>VLOOKUP(A449,WKABSENS_Table2.1!$A$3:$A$175,1,FALSE)</f>
        <v>#N/A</v>
      </c>
    </row>
    <row r="450" spans="1:2" x14ac:dyDescent="0.25">
      <c r="A450" t="s">
        <v>1410</v>
      </c>
      <c r="B450" t="e">
        <f>VLOOKUP(A450,WKABSENS_Table2.1!$A$3:$A$175,1,FALSE)</f>
        <v>#N/A</v>
      </c>
    </row>
    <row r="451" spans="1:2" x14ac:dyDescent="0.25">
      <c r="A451" t="s">
        <v>1412</v>
      </c>
      <c r="B451" t="str">
        <f>VLOOKUP(A451,WKABSENS_Table2.1!$A$3:$A$175,1,FALSE)</f>
        <v>Scorpaena scrofa</v>
      </c>
    </row>
    <row r="452" spans="1:2" x14ac:dyDescent="0.25">
      <c r="A452" t="s">
        <v>1283</v>
      </c>
      <c r="B452" t="e">
        <f>VLOOKUP(A452,WKABSENS_Table2.1!$A$3:$A$175,1,FALSE)</f>
        <v>#N/A</v>
      </c>
    </row>
    <row r="453" spans="1:2" x14ac:dyDescent="0.25">
      <c r="A453" s="8" t="s">
        <v>1415</v>
      </c>
      <c r="B453" t="e">
        <f>VLOOKUP(A453,WKABSENS_Table2.1!$A$3:$A$175,1,FALSE)</f>
        <v>#N/A</v>
      </c>
    </row>
    <row r="454" spans="1:2" x14ac:dyDescent="0.25">
      <c r="A454" t="s">
        <v>1418</v>
      </c>
      <c r="B454" t="str">
        <f>VLOOKUP(A454,WKABSENS_Table2.1!$A$3:$A$175,1,FALSE)</f>
        <v>Scyliorhinus canicula</v>
      </c>
    </row>
    <row r="455" spans="1:2" x14ac:dyDescent="0.25">
      <c r="A455" t="s">
        <v>1420</v>
      </c>
      <c r="B455" t="str">
        <f>VLOOKUP(A455,WKABSENS_Table2.1!$A$3:$A$175,1,FALSE)</f>
        <v>Scyliorhinus stellaris</v>
      </c>
    </row>
    <row r="456" spans="1:2" x14ac:dyDescent="0.25">
      <c r="A456" t="s">
        <v>1422</v>
      </c>
      <c r="B456" t="str">
        <f>VLOOKUP(A456,WKABSENS_Table2.1!$A$3:$A$175,1,FALSE)</f>
        <v>Scymnodon ringens</v>
      </c>
    </row>
    <row r="457" spans="1:2" x14ac:dyDescent="0.25">
      <c r="A457" t="s">
        <v>1425</v>
      </c>
      <c r="B457" t="e">
        <f>VLOOKUP(A457,WKABSENS_Table2.1!$A$3:$A$175,1,FALSE)</f>
        <v>#N/A</v>
      </c>
    </row>
    <row r="458" spans="1:2" x14ac:dyDescent="0.25">
      <c r="A458" t="s">
        <v>1429</v>
      </c>
      <c r="B458" t="e">
        <f>VLOOKUP(A458,WKABSENS_Table2.1!$A$3:$A$175,1,FALSE)</f>
        <v>#N/A</v>
      </c>
    </row>
    <row r="459" spans="1:2" x14ac:dyDescent="0.25">
      <c r="A459" t="s">
        <v>1430</v>
      </c>
      <c r="B459" t="str">
        <f>VLOOKUP(A459,WKABSENS_Table2.1!$A$3:$A$175,1,FALSE)</f>
        <v>Sebastes mentella</v>
      </c>
    </row>
    <row r="460" spans="1:2" x14ac:dyDescent="0.25">
      <c r="A460" t="s">
        <v>1433</v>
      </c>
      <c r="B460" t="str">
        <f>VLOOKUP(A460,WKABSENS_Table2.1!$A$3:$A$175,1,FALSE)</f>
        <v>Sebastes norvegicus</v>
      </c>
    </row>
    <row r="461" spans="1:2" x14ac:dyDescent="0.25">
      <c r="A461" t="s">
        <v>1435</v>
      </c>
      <c r="B461" t="str">
        <f>VLOOKUP(A461,WKABSENS_Table2.1!$A$3:$A$175,1,FALSE)</f>
        <v>Sebastes viviparus</v>
      </c>
    </row>
    <row r="462" spans="1:2" x14ac:dyDescent="0.25">
      <c r="A462" t="s">
        <v>1438</v>
      </c>
      <c r="B462" t="e">
        <f>VLOOKUP(A462,WKABSENS_Table2.1!$A$3:$A$175,1,FALSE)</f>
        <v>#N/A</v>
      </c>
    </row>
    <row r="463" spans="1:2" x14ac:dyDescent="0.25">
      <c r="A463" t="s">
        <v>1441</v>
      </c>
      <c r="B463" t="e">
        <f>VLOOKUP(A463,WKABSENS_Table2.1!$A$3:$A$175,1,FALSE)</f>
        <v>#N/A</v>
      </c>
    </row>
    <row r="464" spans="1:2" x14ac:dyDescent="0.25">
      <c r="A464" t="s">
        <v>1443</v>
      </c>
      <c r="B464" t="e">
        <f>VLOOKUP(A464,WKABSENS_Table2.1!$A$3:$A$175,1,FALSE)</f>
        <v>#N/A</v>
      </c>
    </row>
    <row r="465" spans="1:2" x14ac:dyDescent="0.25">
      <c r="A465" t="s">
        <v>1445</v>
      </c>
      <c r="B465" t="e">
        <f>VLOOKUP(A465,WKABSENS_Table2.1!$A$3:$A$175,1,FALSE)</f>
        <v>#N/A</v>
      </c>
    </row>
    <row r="466" spans="1:2" x14ac:dyDescent="0.25">
      <c r="A466" t="s">
        <v>1450</v>
      </c>
      <c r="B466" t="e">
        <f>VLOOKUP(A466,WKABSENS_Table2.1!$A$3:$A$175,1,FALSE)</f>
        <v>#N/A</v>
      </c>
    </row>
    <row r="467" spans="1:2" x14ac:dyDescent="0.25">
      <c r="A467" t="s">
        <v>1454</v>
      </c>
      <c r="B467" t="e">
        <f>VLOOKUP(A467,WKABSENS_Table2.1!$A$3:$A$175,1,FALSE)</f>
        <v>#N/A</v>
      </c>
    </row>
    <row r="468" spans="1:2" x14ac:dyDescent="0.25">
      <c r="A468" t="s">
        <v>1458</v>
      </c>
      <c r="B468" t="e">
        <f>VLOOKUP(A468,WKABSENS_Table2.1!$A$3:$A$175,1,FALSE)</f>
        <v>#N/A</v>
      </c>
    </row>
    <row r="469" spans="1:2" x14ac:dyDescent="0.25">
      <c r="A469" t="s">
        <v>1461</v>
      </c>
      <c r="B469" t="e">
        <f>VLOOKUP(A469,WKABSENS_Table2.1!$A$3:$A$175,1,FALSE)</f>
        <v>#N/A</v>
      </c>
    </row>
    <row r="470" spans="1:2" x14ac:dyDescent="0.25">
      <c r="A470" t="s">
        <v>201</v>
      </c>
      <c r="B470" t="e">
        <f>VLOOKUP(A470,WKABSENS_Table2.1!$A$3:$A$175,1,FALSE)</f>
        <v>#N/A</v>
      </c>
    </row>
    <row r="471" spans="1:2" x14ac:dyDescent="0.25">
      <c r="A471" t="s">
        <v>1463</v>
      </c>
      <c r="B471" t="str">
        <f>VLOOKUP(A471,WKABSENS_Table2.1!$A$3:$A$175,1,FALSE)</f>
        <v>Somniosus microcephalus</v>
      </c>
    </row>
    <row r="472" spans="1:2" x14ac:dyDescent="0.25">
      <c r="A472" t="s">
        <v>1466</v>
      </c>
      <c r="B472" t="e">
        <f>VLOOKUP(A472,WKABSENS_Table2.1!$A$3:$A$175,1,FALSE)</f>
        <v>#N/A</v>
      </c>
    </row>
    <row r="473" spans="1:2" x14ac:dyDescent="0.25">
      <c r="A473" s="8" t="s">
        <v>248</v>
      </c>
      <c r="B473" t="e">
        <f>VLOOKUP(A473,WKABSENS_Table2.1!$A$3:$A$175,1,FALSE)</f>
        <v>#N/A</v>
      </c>
    </row>
    <row r="474" spans="1:2" x14ac:dyDescent="0.25">
      <c r="A474" t="s">
        <v>1469</v>
      </c>
      <c r="B474" t="str">
        <f>VLOOKUP(A474,WKABSENS_Table2.1!$A$3:$A$175,1,FALSE)</f>
        <v>Sparus aurata</v>
      </c>
    </row>
    <row r="475" spans="1:2" x14ac:dyDescent="0.25">
      <c r="A475" t="s">
        <v>1472</v>
      </c>
      <c r="B475" t="e">
        <f>VLOOKUP(A475,WKABSENS_Table2.1!$A$3:$A$175,1,FALSE)</f>
        <v>#N/A</v>
      </c>
    </row>
    <row r="476" spans="1:2" x14ac:dyDescent="0.25">
      <c r="A476" t="s">
        <v>1476</v>
      </c>
      <c r="B476" t="e">
        <f>VLOOKUP(A476,WKABSENS_Table2.1!$A$3:$A$175,1,FALSE)</f>
        <v>#N/A</v>
      </c>
    </row>
    <row r="477" spans="1:2" x14ac:dyDescent="0.25">
      <c r="A477" t="s">
        <v>1480</v>
      </c>
      <c r="B477" t="e">
        <f>VLOOKUP(A477,WKABSENS_Table2.1!$A$3:$A$175,1,FALSE)</f>
        <v>#N/A</v>
      </c>
    </row>
    <row r="478" spans="1:2" x14ac:dyDescent="0.25">
      <c r="A478" t="s">
        <v>1484</v>
      </c>
      <c r="B478" t="e">
        <f>VLOOKUP(A478,WKABSENS_Table2.1!$A$3:$A$175,1,FALSE)</f>
        <v>#N/A</v>
      </c>
    </row>
    <row r="479" spans="1:2" x14ac:dyDescent="0.25">
      <c r="A479" t="s">
        <v>1486</v>
      </c>
      <c r="B479" t="e">
        <f>VLOOKUP(A479,WKABSENS_Table2.1!$A$3:$A$175,1,FALSE)</f>
        <v>#N/A</v>
      </c>
    </row>
    <row r="480" spans="1:2" x14ac:dyDescent="0.25">
      <c r="A480" t="s">
        <v>1489</v>
      </c>
      <c r="B480" t="e">
        <f>VLOOKUP(A480,WKABSENS_Table2.1!$A$3:$A$175,1,FALSE)</f>
        <v>#N/A</v>
      </c>
    </row>
    <row r="481" spans="1:2" x14ac:dyDescent="0.25">
      <c r="A481" t="s">
        <v>1492</v>
      </c>
      <c r="B481" t="e">
        <f>VLOOKUP(A481,WKABSENS_Table2.1!$A$3:$A$175,1,FALSE)</f>
        <v>#N/A</v>
      </c>
    </row>
    <row r="482" spans="1:2" x14ac:dyDescent="0.25">
      <c r="A482" t="s">
        <v>1494</v>
      </c>
      <c r="B482" t="e">
        <f>VLOOKUP(A482,WKABSENS_Table2.1!$A$3:$A$175,1,FALSE)</f>
        <v>#N/A</v>
      </c>
    </row>
    <row r="483" spans="1:2" x14ac:dyDescent="0.25">
      <c r="A483" t="s">
        <v>1497</v>
      </c>
      <c r="B483" t="e">
        <f>VLOOKUP(A483,WKABSENS_Table2.1!$A$3:$A$175,1,FALSE)</f>
        <v>#N/A</v>
      </c>
    </row>
    <row r="484" spans="1:2" x14ac:dyDescent="0.25">
      <c r="A484" t="s">
        <v>1500</v>
      </c>
      <c r="B484" t="e">
        <f>VLOOKUP(A484,WKABSENS_Table2.1!$A$3:$A$175,1,FALSE)</f>
        <v>#N/A</v>
      </c>
    </row>
    <row r="485" spans="1:2" x14ac:dyDescent="0.25">
      <c r="A485" t="s">
        <v>1501</v>
      </c>
      <c r="B485" t="str">
        <f>VLOOKUP(A485,WKABSENS_Table2.1!$A$3:$A$175,1,FALSE)</f>
        <v>Squalus acanthias</v>
      </c>
    </row>
    <row r="486" spans="1:2" x14ac:dyDescent="0.25">
      <c r="A486" t="s">
        <v>1504</v>
      </c>
      <c r="B486" t="e">
        <f>VLOOKUP(A486,WKABSENS_Table2.1!$A$3:$A$175,1,FALSE)</f>
        <v>#N/A</v>
      </c>
    </row>
    <row r="487" spans="1:2" x14ac:dyDescent="0.25">
      <c r="A487" t="s">
        <v>1506</v>
      </c>
      <c r="B487" t="e">
        <f>VLOOKUP(A487,WKABSENS_Table2.1!$A$3:$A$175,1,FALSE)</f>
        <v>#N/A</v>
      </c>
    </row>
    <row r="488" spans="1:2" x14ac:dyDescent="0.25">
      <c r="A488" t="s">
        <v>1509</v>
      </c>
      <c r="B488" t="e">
        <f>VLOOKUP(A488,WKABSENS_Table2.1!$A$3:$A$175,1,FALSE)</f>
        <v>#N/A</v>
      </c>
    </row>
    <row r="489" spans="1:2" x14ac:dyDescent="0.25">
      <c r="A489" t="s">
        <v>389</v>
      </c>
      <c r="B489" t="e">
        <f>VLOOKUP(A489,WKABSENS_Table2.1!$A$3:$A$175,1,FALSE)</f>
        <v>#N/A</v>
      </c>
    </row>
    <row r="490" spans="1:2" x14ac:dyDescent="0.25">
      <c r="A490" t="s">
        <v>1512</v>
      </c>
      <c r="B490" t="e">
        <f>VLOOKUP(A490,WKABSENS_Table2.1!$A$3:$A$175,1,FALSE)</f>
        <v>#N/A</v>
      </c>
    </row>
    <row r="491" spans="1:2" x14ac:dyDescent="0.25">
      <c r="A491" t="s">
        <v>1513</v>
      </c>
      <c r="B491" t="e">
        <f>VLOOKUP(A491,WKABSENS_Table2.1!$A$3:$A$175,1,FALSE)</f>
        <v>#N/A</v>
      </c>
    </row>
    <row r="492" spans="1:2" x14ac:dyDescent="0.25">
      <c r="A492" t="s">
        <v>1515</v>
      </c>
      <c r="B492" t="e">
        <f>VLOOKUP(A492,WKABSENS_Table2.1!$A$3:$A$175,1,FALSE)</f>
        <v>#N/A</v>
      </c>
    </row>
    <row r="493" spans="1:2" x14ac:dyDescent="0.25">
      <c r="A493" t="s">
        <v>1517</v>
      </c>
      <c r="B493" t="e">
        <f>VLOOKUP(A493,WKABSENS_Table2.1!$A$3:$A$175,1,FALSE)</f>
        <v>#N/A</v>
      </c>
    </row>
    <row r="494" spans="1:2" x14ac:dyDescent="0.25">
      <c r="A494" t="s">
        <v>1521</v>
      </c>
      <c r="B494" t="e">
        <f>VLOOKUP(A494,WKABSENS_Table2.1!$A$3:$A$175,1,FALSE)</f>
        <v>#N/A</v>
      </c>
    </row>
    <row r="495" spans="1:2" x14ac:dyDescent="0.25">
      <c r="A495" t="s">
        <v>1525</v>
      </c>
      <c r="B495" t="e">
        <f>VLOOKUP(A495,WKABSENS_Table2.1!$A$3:$A$175,1,FALSE)</f>
        <v>#N/A</v>
      </c>
    </row>
    <row r="496" spans="1:2" x14ac:dyDescent="0.25">
      <c r="A496" t="s">
        <v>1526</v>
      </c>
      <c r="B496" t="e">
        <f>VLOOKUP(A496,WKABSENS_Table2.1!$A$3:$A$175,1,FALSE)</f>
        <v>#N/A</v>
      </c>
    </row>
    <row r="497" spans="1:2" x14ac:dyDescent="0.25">
      <c r="A497" t="s">
        <v>1529</v>
      </c>
      <c r="B497" t="e">
        <f>VLOOKUP(A497,WKABSENS_Table2.1!$A$3:$A$175,1,FALSE)</f>
        <v>#N/A</v>
      </c>
    </row>
    <row r="498" spans="1:2" x14ac:dyDescent="0.25">
      <c r="A498" t="s">
        <v>1531</v>
      </c>
      <c r="B498" t="e">
        <f>VLOOKUP(A498,WKABSENS_Table2.1!$A$3:$A$175,1,FALSE)</f>
        <v>#N/A</v>
      </c>
    </row>
    <row r="499" spans="1:2" x14ac:dyDescent="0.25">
      <c r="A499" t="s">
        <v>1533</v>
      </c>
      <c r="B499" t="e">
        <f>VLOOKUP(A499,WKABSENS_Table2.1!$A$3:$A$175,1,FALSE)</f>
        <v>#N/A</v>
      </c>
    </row>
    <row r="500" spans="1:2" x14ac:dyDescent="0.25">
      <c r="A500" t="s">
        <v>1537</v>
      </c>
      <c r="B500" t="e">
        <f>VLOOKUP(A500,WKABSENS_Table2.1!$A$3:$A$175,1,FALSE)</f>
        <v>#N/A</v>
      </c>
    </row>
    <row r="501" spans="1:2" x14ac:dyDescent="0.25">
      <c r="A501" t="s">
        <v>1540</v>
      </c>
      <c r="B501" t="e">
        <f>VLOOKUP(A501,WKABSENS_Table2.1!$A$3:$A$175,1,FALSE)</f>
        <v>#N/A</v>
      </c>
    </row>
    <row r="502" spans="1:2" x14ac:dyDescent="0.25">
      <c r="A502" t="s">
        <v>600</v>
      </c>
      <c r="B502" t="e">
        <f>VLOOKUP(A502,WKABSENS_Table2.1!$A$3:$A$175,1,FALSE)</f>
        <v>#N/A</v>
      </c>
    </row>
    <row r="503" spans="1:2" x14ac:dyDescent="0.25">
      <c r="A503" t="s">
        <v>1544</v>
      </c>
      <c r="B503" t="e">
        <f>VLOOKUP(A503,WKABSENS_Table2.1!$A$3:$A$175,1,FALSE)</f>
        <v>#N/A</v>
      </c>
    </row>
    <row r="504" spans="1:2" x14ac:dyDescent="0.25">
      <c r="A504" t="s">
        <v>1545</v>
      </c>
      <c r="B504" t="e">
        <f>VLOOKUP(A504,WKABSENS_Table2.1!$A$3:$A$175,1,FALSE)</f>
        <v>#N/A</v>
      </c>
    </row>
    <row r="505" spans="1:2" x14ac:dyDescent="0.25">
      <c r="A505" t="s">
        <v>1547</v>
      </c>
      <c r="B505" t="e">
        <f>VLOOKUP(A505,WKABSENS_Table2.1!$A$3:$A$175,1,FALSE)</f>
        <v>#N/A</v>
      </c>
    </row>
    <row r="506" spans="1:2" x14ac:dyDescent="0.25">
      <c r="A506" t="s">
        <v>1550</v>
      </c>
      <c r="B506" t="e">
        <f>VLOOKUP(A506,WKABSENS_Table2.1!$A$3:$A$175,1,FALSE)</f>
        <v>#N/A</v>
      </c>
    </row>
    <row r="507" spans="1:2" x14ac:dyDescent="0.25">
      <c r="A507" t="s">
        <v>1552</v>
      </c>
      <c r="B507" t="e">
        <f>VLOOKUP(A507,WKABSENS_Table2.1!$A$3:$A$175,1,FALSE)</f>
        <v>#N/A</v>
      </c>
    </row>
    <row r="508" spans="1:2" x14ac:dyDescent="0.25">
      <c r="A508" t="s">
        <v>1556</v>
      </c>
      <c r="B508" t="str">
        <f>VLOOKUP(A508,WKABSENS_Table2.1!$A$3:$A$175,1,FALSE)</f>
        <v>Tetronarce nobiliana</v>
      </c>
    </row>
    <row r="509" spans="1:2" x14ac:dyDescent="0.25">
      <c r="A509" t="s">
        <v>1562</v>
      </c>
      <c r="B509" t="e">
        <f>VLOOKUP(A509,WKABSENS_Table2.1!$A$3:$A$175,1,FALSE)</f>
        <v>#N/A</v>
      </c>
    </row>
    <row r="510" spans="1:2" x14ac:dyDescent="0.25">
      <c r="A510" t="s">
        <v>1565</v>
      </c>
      <c r="B510" t="e">
        <f>VLOOKUP(A510,WKABSENS_Table2.1!$A$3:$A$175,1,FALSE)</f>
        <v>#N/A</v>
      </c>
    </row>
    <row r="511" spans="1:2" x14ac:dyDescent="0.25">
      <c r="A511" t="s">
        <v>1568</v>
      </c>
      <c r="B511" t="str">
        <f>VLOOKUP(A511,WKABSENS_Table2.1!$A$3:$A$175,1,FALSE)</f>
        <v>Torpedo marmorata</v>
      </c>
    </row>
    <row r="512" spans="1:2" x14ac:dyDescent="0.25">
      <c r="A512" t="s">
        <v>1571</v>
      </c>
      <c r="B512" t="e">
        <f>VLOOKUP(A512,WKABSENS_Table2.1!$A$3:$A$175,1,FALSE)</f>
        <v>#N/A</v>
      </c>
    </row>
    <row r="513" spans="1:2" x14ac:dyDescent="0.25">
      <c r="A513" t="s">
        <v>1573</v>
      </c>
      <c r="B513" t="e">
        <f>VLOOKUP(A513,WKABSENS_Table2.1!$A$3:$A$175,1,FALSE)</f>
        <v>#N/A</v>
      </c>
    </row>
    <row r="514" spans="1:2" x14ac:dyDescent="0.25">
      <c r="A514" t="s">
        <v>1575</v>
      </c>
      <c r="B514" t="e">
        <f>VLOOKUP(A514,WKABSENS_Table2.1!$A$3:$A$175,1,FALSE)</f>
        <v>#N/A</v>
      </c>
    </row>
    <row r="515" spans="1:2" x14ac:dyDescent="0.25">
      <c r="A515" t="s">
        <v>1578</v>
      </c>
      <c r="B515" t="e">
        <f>VLOOKUP(A515,WKABSENS_Table2.1!$A$3:$A$175,1,FALSE)</f>
        <v>#N/A</v>
      </c>
    </row>
    <row r="516" spans="1:2" x14ac:dyDescent="0.25">
      <c r="A516" t="s">
        <v>1584</v>
      </c>
      <c r="B516" t="e">
        <f>VLOOKUP(A516,WKABSENS_Table2.1!$A$3:$A$175,1,FALSE)</f>
        <v>#N/A</v>
      </c>
    </row>
    <row r="517" spans="1:2" x14ac:dyDescent="0.25">
      <c r="A517" t="s">
        <v>1586</v>
      </c>
      <c r="B517" t="e">
        <f>VLOOKUP(A517,WKABSENS_Table2.1!$A$3:$A$175,1,FALSE)</f>
        <v>#N/A</v>
      </c>
    </row>
    <row r="518" spans="1:2" x14ac:dyDescent="0.25">
      <c r="A518" t="s">
        <v>1590</v>
      </c>
      <c r="B518" t="e">
        <f>VLOOKUP(A518,WKABSENS_Table2.1!$A$3:$A$175,1,FALSE)</f>
        <v>#N/A</v>
      </c>
    </row>
    <row r="519" spans="1:2" x14ac:dyDescent="0.25">
      <c r="A519" t="s">
        <v>1592</v>
      </c>
      <c r="B519" t="e">
        <f>VLOOKUP(A519,WKABSENS_Table2.1!$A$3:$A$175,1,FALSE)</f>
        <v>#N/A</v>
      </c>
    </row>
    <row r="520" spans="1:2" x14ac:dyDescent="0.25">
      <c r="A520" t="s">
        <v>1594</v>
      </c>
      <c r="B520" t="e">
        <f>VLOOKUP(A520,WKABSENS_Table2.1!$A$3:$A$175,1,FALSE)</f>
        <v>#N/A</v>
      </c>
    </row>
    <row r="521" spans="1:2" x14ac:dyDescent="0.25">
      <c r="A521" t="s">
        <v>1597</v>
      </c>
      <c r="B521" t="str">
        <f>VLOOKUP(A521,WKABSENS_Table2.1!$A$3:$A$175,1,FALSE)</f>
        <v>Trachyrincus scabrus</v>
      </c>
    </row>
    <row r="522" spans="1:2" x14ac:dyDescent="0.25">
      <c r="A522" t="s">
        <v>1599</v>
      </c>
      <c r="B522" t="e">
        <f>VLOOKUP(A522,WKABSENS_Table2.1!$A$3:$A$175,1,FALSE)</f>
        <v>#N/A</v>
      </c>
    </row>
    <row r="523" spans="1:2" x14ac:dyDescent="0.25">
      <c r="A523" t="s">
        <v>1603</v>
      </c>
      <c r="B523" t="e">
        <f>VLOOKUP(A523,WKABSENS_Table2.1!$A$3:$A$175,1,FALSE)</f>
        <v>#N/A</v>
      </c>
    </row>
    <row r="524" spans="1:2" x14ac:dyDescent="0.25">
      <c r="A524" t="s">
        <v>1605</v>
      </c>
      <c r="B524" t="e">
        <f>VLOOKUP(A524,WKABSENS_Table2.1!$A$3:$A$175,1,FALSE)</f>
        <v>#N/A</v>
      </c>
    </row>
    <row r="525" spans="1:2" x14ac:dyDescent="0.25">
      <c r="A525" t="s">
        <v>1606</v>
      </c>
      <c r="B525" t="e">
        <f>VLOOKUP(A525,WKABSENS_Table2.1!$A$3:$A$175,1,FALSE)</f>
        <v>#N/A</v>
      </c>
    </row>
    <row r="526" spans="1:2" x14ac:dyDescent="0.25">
      <c r="A526" t="s">
        <v>364</v>
      </c>
      <c r="B526" t="e">
        <f>VLOOKUP(A526,WKABSENS_Table2.1!$A$3:$A$175,1,FALSE)</f>
        <v>#N/A</v>
      </c>
    </row>
    <row r="527" spans="1:2" x14ac:dyDescent="0.25">
      <c r="A527" t="s">
        <v>1608</v>
      </c>
      <c r="B527" t="e">
        <f>VLOOKUP(A527,WKABSENS_Table2.1!$A$3:$A$175,1,FALSE)</f>
        <v>#N/A</v>
      </c>
    </row>
    <row r="528" spans="1:2" x14ac:dyDescent="0.25">
      <c r="A528" t="s">
        <v>1610</v>
      </c>
      <c r="B528" t="e">
        <f>VLOOKUP(A528,WKABSENS_Table2.1!$A$3:$A$175,1,FALSE)</f>
        <v>#N/A</v>
      </c>
    </row>
    <row r="529" spans="1:2" x14ac:dyDescent="0.25">
      <c r="A529" t="s">
        <v>1612</v>
      </c>
      <c r="B529" t="e">
        <f>VLOOKUP(A529,WKABSENS_Table2.1!$A$3:$A$175,1,FALSE)</f>
        <v>#N/A</v>
      </c>
    </row>
    <row r="530" spans="1:2" x14ac:dyDescent="0.25">
      <c r="A530" t="s">
        <v>1614</v>
      </c>
      <c r="B530" t="e">
        <f>VLOOKUP(A530,WKABSENS_Table2.1!$A$3:$A$175,1,FALSE)</f>
        <v>#N/A</v>
      </c>
    </row>
    <row r="531" spans="1:2" x14ac:dyDescent="0.25">
      <c r="A531" t="s">
        <v>1617</v>
      </c>
      <c r="B531" t="e">
        <f>VLOOKUP(A531,WKABSENS_Table2.1!$A$3:$A$175,1,FALSE)</f>
        <v>#N/A</v>
      </c>
    </row>
    <row r="532" spans="1:2" x14ac:dyDescent="0.25">
      <c r="A532" t="s">
        <v>1621</v>
      </c>
      <c r="B532" t="e">
        <f>VLOOKUP(A532,WKABSENS_Table2.1!$A$3:$A$175,1,FALSE)</f>
        <v>#N/A</v>
      </c>
    </row>
    <row r="533" spans="1:2" x14ac:dyDescent="0.25">
      <c r="A533" t="s">
        <v>1623</v>
      </c>
      <c r="B533" t="e">
        <f>VLOOKUP(A533,WKABSENS_Table2.1!$A$3:$A$175,1,FALSE)</f>
        <v>#N/A</v>
      </c>
    </row>
    <row r="534" spans="1:2" x14ac:dyDescent="0.25">
      <c r="A534" t="s">
        <v>1625</v>
      </c>
      <c r="B534" t="e">
        <f>VLOOKUP(A534,WKABSENS_Table2.1!$A$3:$A$175,1,FALSE)</f>
        <v>#N/A</v>
      </c>
    </row>
    <row r="535" spans="1:2" x14ac:dyDescent="0.25">
      <c r="A535" t="s">
        <v>1628</v>
      </c>
      <c r="B535" t="str">
        <f>VLOOKUP(A535,WKABSENS_Table2.1!$A$3:$A$175,1,FALSE)</f>
        <v>Umbrina cirrosa</v>
      </c>
    </row>
    <row r="536" spans="1:2" x14ac:dyDescent="0.25">
      <c r="A536" t="s">
        <v>1630</v>
      </c>
      <c r="B536" t="e">
        <f>VLOOKUP(A536,WKABSENS_Table2.1!$A$3:$A$175,1,FALSE)</f>
        <v>#N/A</v>
      </c>
    </row>
    <row r="537" spans="1:2" x14ac:dyDescent="0.25">
      <c r="A537" t="s">
        <v>1632</v>
      </c>
      <c r="B537" t="e">
        <f>VLOOKUP(A537,WKABSENS_Table2.1!$A$3:$A$175,1,FALSE)</f>
        <v>#N/A</v>
      </c>
    </row>
    <row r="538" spans="1:2" x14ac:dyDescent="0.25">
      <c r="A538" s="8" t="s">
        <v>1636</v>
      </c>
      <c r="B538" t="e">
        <f>VLOOKUP(A538,WKABSENS_Table2.1!$A$3:$A$175,1,FALSE)</f>
        <v>#N/A</v>
      </c>
    </row>
    <row r="539" spans="1:2" x14ac:dyDescent="0.25">
      <c r="A539" t="s">
        <v>1639</v>
      </c>
      <c r="B539" t="e">
        <f>VLOOKUP(A539,WKABSENS_Table2.1!$A$3:$A$175,1,FALSE)</f>
        <v>#N/A</v>
      </c>
    </row>
    <row r="540" spans="1:2" x14ac:dyDescent="0.25">
      <c r="A540" t="s">
        <v>1642</v>
      </c>
      <c r="B540" t="e">
        <f>VLOOKUP(A540,WKABSENS_Table2.1!$A$3:$A$175,1,FALSE)</f>
        <v>#N/A</v>
      </c>
    </row>
    <row r="541" spans="1:2" x14ac:dyDescent="0.25">
      <c r="A541" t="s">
        <v>1646</v>
      </c>
      <c r="B541" t="e">
        <f>VLOOKUP(A541,WKABSENS_Table2.1!$A$3:$A$175,1,FALSE)</f>
        <v>#N/A</v>
      </c>
    </row>
    <row r="542" spans="1:2" x14ac:dyDescent="0.25">
      <c r="A542" t="s">
        <v>1651</v>
      </c>
      <c r="B542" t="e">
        <f>VLOOKUP(A542,WKABSENS_Table2.1!$A$3:$A$175,1,FALSE)</f>
        <v>#N/A</v>
      </c>
    </row>
    <row r="543" spans="1:2" x14ac:dyDescent="0.25">
      <c r="A543" t="s">
        <v>1655</v>
      </c>
      <c r="B543" t="e">
        <f>VLOOKUP(A543,WKABSENS_Table2.1!$A$3:$A$175,1,FALSE)</f>
        <v>#N/A</v>
      </c>
    </row>
    <row r="544" spans="1:2" x14ac:dyDescent="0.25">
      <c r="A544" t="s">
        <v>1656</v>
      </c>
      <c r="B544" t="e">
        <f>VLOOKUP(A544,WKABSENS_Table2.1!$A$3:$A$175,1,FALSE)</f>
        <v>#N/A</v>
      </c>
    </row>
    <row r="545" spans="1:2" x14ac:dyDescent="0.25">
      <c r="A545" t="s">
        <v>1660</v>
      </c>
      <c r="B545" t="e">
        <f>VLOOKUP(A545,WKABSENS_Table2.1!$A$3:$A$175,1,FALSE)</f>
        <v>#N/A</v>
      </c>
    </row>
    <row r="546" spans="1:2" x14ac:dyDescent="0.25">
      <c r="A546" t="s">
        <v>1664</v>
      </c>
      <c r="B546" t="e">
        <f>VLOOKUP(A546,WKABSENS_Table2.1!$A$3:$A$175,1,FALSE)</f>
        <v>#N/A</v>
      </c>
    </row>
    <row r="547" spans="1:2" x14ac:dyDescent="0.25">
      <c r="A547" t="s">
        <v>1667</v>
      </c>
      <c r="B547" t="e">
        <f>VLOOKUP(A547,WKABSENS_Table2.1!$A$3:$A$175,1,FALSE)</f>
        <v>#N/A</v>
      </c>
    </row>
    <row r="548" spans="1:2" x14ac:dyDescent="0.25">
      <c r="A548" t="s">
        <v>1669</v>
      </c>
      <c r="B548" t="e">
        <f>VLOOKUP(A548,WKABSENS_Table2.1!$A$3:$A$175,1,FALSE)</f>
        <v>#N/A</v>
      </c>
    </row>
    <row r="549" spans="1:2" x14ac:dyDescent="0.25">
      <c r="A549" t="s">
        <v>1672</v>
      </c>
      <c r="B549" t="e">
        <f>VLOOKUP(A549,WKABSENS_Table2.1!$A$3:$A$175,1,FALSE)</f>
        <v>#N/A</v>
      </c>
    </row>
    <row r="550" spans="1:2" x14ac:dyDescent="0.25">
      <c r="A550" t="s">
        <v>1674</v>
      </c>
      <c r="B550" t="e">
        <f>VLOOKUP(A550,WKABSENS_Table2.1!$A$3:$A$175,1,FALSE)</f>
        <v>#N/A</v>
      </c>
    </row>
    <row r="551" spans="1:2" x14ac:dyDescent="0.25">
      <c r="A551" t="s">
        <v>1677</v>
      </c>
      <c r="B551" t="str">
        <f>VLOOKUP(A551,WKABSENS_Table2.1!$A$3:$A$175,1,FALSE)</f>
        <v>Zoarces viviparus</v>
      </c>
    </row>
    <row r="552" spans="1:2" x14ac:dyDescent="0.25">
      <c r="A552" t="s">
        <v>929</v>
      </c>
      <c r="B552" t="e">
        <f>VLOOKUP(A552,WKABSENS_Table2.1!$A$3:$A$175,1,FALSE)</f>
        <v>#N/A</v>
      </c>
    </row>
  </sheetData>
  <sortState xmlns:xlrd2="http://schemas.microsoft.com/office/spreadsheetml/2017/richdata2" ref="I2:I552">
    <sortCondition ref="I2:I552"/>
  </sortState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BEFB9-5ECD-4259-8058-A32BE46EEE92}">
  <sheetPr codeName="Sheet1">
    <tabColor rgb="FF00B050"/>
  </sheetPr>
  <dimension ref="A1:AF565"/>
  <sheetViews>
    <sheetView tabSelected="1" topLeftCell="K1" workbookViewId="0">
      <pane ySplit="1" topLeftCell="A419" activePane="bottomLeft" state="frozen"/>
      <selection pane="bottomLeft" activeCell="AF434" sqref="AF434"/>
    </sheetView>
  </sheetViews>
  <sheetFormatPr defaultRowHeight="15" x14ac:dyDescent="0.25"/>
  <cols>
    <col min="2" max="2" width="41" bestFit="1" customWidth="1"/>
    <col min="8" max="8" width="18.7109375" bestFit="1" customWidth="1"/>
    <col min="11" max="11" width="6.85546875" customWidth="1"/>
    <col min="12" max="15" width="6.5703125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1681</v>
      </c>
      <c r="S1" t="s">
        <v>2119</v>
      </c>
      <c r="T1" t="s">
        <v>2118</v>
      </c>
      <c r="U1" t="s">
        <v>2117</v>
      </c>
      <c r="V1" t="s">
        <v>2116</v>
      </c>
      <c r="W1" t="s">
        <v>2115</v>
      </c>
      <c r="X1" t="s">
        <v>2114</v>
      </c>
      <c r="Y1" t="s">
        <v>2113</v>
      </c>
      <c r="Z1" t="s">
        <v>2112</v>
      </c>
      <c r="AA1" t="s">
        <v>2111</v>
      </c>
      <c r="AB1" t="s">
        <v>2110</v>
      </c>
      <c r="AC1" t="s">
        <v>2109</v>
      </c>
      <c r="AD1" t="s">
        <v>2107</v>
      </c>
      <c r="AE1" t="s">
        <v>2106</v>
      </c>
      <c r="AF1" t="s">
        <v>2122</v>
      </c>
    </row>
    <row r="2" spans="1:32" x14ac:dyDescent="0.25">
      <c r="A2">
        <v>154271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17</v>
      </c>
      <c r="J2" t="s">
        <v>24</v>
      </c>
      <c r="K2" t="s">
        <v>25</v>
      </c>
      <c r="L2">
        <v>82</v>
      </c>
      <c r="M2">
        <v>0</v>
      </c>
      <c r="N2">
        <v>0.01</v>
      </c>
      <c r="O2">
        <v>3</v>
      </c>
      <c r="P2" t="s">
        <v>26</v>
      </c>
      <c r="Q2" t="s">
        <v>27</v>
      </c>
      <c r="R2" t="s">
        <v>27</v>
      </c>
      <c r="S2" t="s">
        <v>25</v>
      </c>
      <c r="T2" t="s">
        <v>25</v>
      </c>
      <c r="U2" t="s">
        <v>25</v>
      </c>
      <c r="V2" t="s">
        <v>25</v>
      </c>
      <c r="W2" t="s">
        <v>25</v>
      </c>
      <c r="X2" t="s">
        <v>25</v>
      </c>
      <c r="Y2" t="s">
        <v>25</v>
      </c>
      <c r="Z2" t="s">
        <v>25</v>
      </c>
      <c r="AA2" t="s">
        <v>25</v>
      </c>
      <c r="AB2" t="s">
        <v>25</v>
      </c>
      <c r="AC2" t="s">
        <v>25</v>
      </c>
      <c r="AD2" t="s">
        <v>25</v>
      </c>
      <c r="AE2" t="s">
        <v>25</v>
      </c>
      <c r="AF2" t="s">
        <v>25</v>
      </c>
    </row>
    <row r="3" spans="1:32" x14ac:dyDescent="0.25">
      <c r="A3">
        <v>126957</v>
      </c>
      <c r="B3" t="s">
        <v>28</v>
      </c>
      <c r="C3" t="s">
        <v>29</v>
      </c>
      <c r="D3" t="s">
        <v>19</v>
      </c>
      <c r="E3" t="s">
        <v>20</v>
      </c>
      <c r="F3" t="s">
        <v>21</v>
      </c>
      <c r="G3" t="s">
        <v>30</v>
      </c>
      <c r="H3" t="s">
        <v>31</v>
      </c>
      <c r="I3" t="s">
        <v>32</v>
      </c>
      <c r="J3" t="s">
        <v>33</v>
      </c>
      <c r="K3" t="s">
        <v>34</v>
      </c>
      <c r="L3">
        <v>25</v>
      </c>
      <c r="M3">
        <v>0.86</v>
      </c>
      <c r="N3">
        <v>1.0800000000000001E-2</v>
      </c>
      <c r="O3">
        <v>3.0739999999999998</v>
      </c>
      <c r="P3" t="s">
        <v>35</v>
      </c>
      <c r="Q3" t="s">
        <v>27</v>
      </c>
      <c r="R3" t="s">
        <v>1682</v>
      </c>
      <c r="S3">
        <v>5.8610857369999998</v>
      </c>
      <c r="T3">
        <v>-2.3229496439999999</v>
      </c>
      <c r="U3">
        <v>13.4008837</v>
      </c>
      <c r="V3">
        <v>3.2076674019999998</v>
      </c>
      <c r="W3">
        <v>2.056848155</v>
      </c>
      <c r="X3">
        <v>-1.8816654390000001</v>
      </c>
      <c r="Y3">
        <v>5.1679604350000004</v>
      </c>
      <c r="Z3">
        <v>15.86916669</v>
      </c>
      <c r="AA3">
        <v>31</v>
      </c>
      <c r="AB3" t="s">
        <v>1682</v>
      </c>
      <c r="AC3" t="s">
        <v>34</v>
      </c>
      <c r="AD3" t="s">
        <v>30</v>
      </c>
      <c r="AE3" t="s">
        <v>27</v>
      </c>
      <c r="AF3">
        <v>31</v>
      </c>
    </row>
    <row r="4" spans="1:32" x14ac:dyDescent="0.25">
      <c r="A4">
        <v>126279</v>
      </c>
      <c r="B4" t="s">
        <v>36</v>
      </c>
      <c r="C4" t="s">
        <v>37</v>
      </c>
      <c r="D4" t="s">
        <v>19</v>
      </c>
      <c r="E4" t="s">
        <v>20</v>
      </c>
      <c r="F4" t="s">
        <v>21</v>
      </c>
      <c r="G4" t="s">
        <v>38</v>
      </c>
      <c r="H4" t="s">
        <v>39</v>
      </c>
      <c r="I4" t="s">
        <v>40</v>
      </c>
      <c r="J4" t="s">
        <v>33</v>
      </c>
      <c r="K4" t="s">
        <v>41</v>
      </c>
      <c r="L4">
        <v>600</v>
      </c>
      <c r="M4">
        <v>4.1900000000000004</v>
      </c>
      <c r="N4">
        <v>4.1000000000000003E-3</v>
      </c>
      <c r="O4">
        <v>3.04</v>
      </c>
      <c r="P4" t="s">
        <v>35</v>
      </c>
      <c r="Q4" s="89" t="s">
        <v>73</v>
      </c>
      <c r="R4" t="s">
        <v>27</v>
      </c>
      <c r="S4" t="s">
        <v>25</v>
      </c>
      <c r="T4" t="s">
        <v>25</v>
      </c>
      <c r="U4" t="s">
        <v>25</v>
      </c>
      <c r="V4" t="s">
        <v>25</v>
      </c>
      <c r="W4" t="s">
        <v>25</v>
      </c>
      <c r="X4" t="s">
        <v>25</v>
      </c>
      <c r="Y4" t="s">
        <v>25</v>
      </c>
      <c r="Z4" t="s">
        <v>25</v>
      </c>
      <c r="AA4" t="s">
        <v>25</v>
      </c>
      <c r="AB4" t="s">
        <v>25</v>
      </c>
      <c r="AC4" t="s">
        <v>25</v>
      </c>
      <c r="AD4" t="s">
        <v>25</v>
      </c>
      <c r="AE4" t="s">
        <v>25</v>
      </c>
      <c r="AF4" t="s">
        <v>25</v>
      </c>
    </row>
    <row r="5" spans="1:32" x14ac:dyDescent="0.25">
      <c r="A5">
        <v>871951</v>
      </c>
      <c r="B5" t="s">
        <v>42</v>
      </c>
      <c r="C5" t="s">
        <v>43</v>
      </c>
      <c r="D5" t="s">
        <v>19</v>
      </c>
      <c r="E5" t="s">
        <v>20</v>
      </c>
      <c r="F5" t="s">
        <v>44</v>
      </c>
      <c r="G5" t="s">
        <v>45</v>
      </c>
      <c r="H5" t="s">
        <v>46</v>
      </c>
      <c r="I5" t="s">
        <v>47</v>
      </c>
      <c r="J5" t="s">
        <v>33</v>
      </c>
      <c r="K5" t="s">
        <v>48</v>
      </c>
      <c r="L5">
        <v>222</v>
      </c>
      <c r="M5">
        <v>45</v>
      </c>
      <c r="N5">
        <v>1.8200000000000001E-2</v>
      </c>
      <c r="O5">
        <v>3</v>
      </c>
      <c r="P5" t="s">
        <v>49</v>
      </c>
      <c r="Q5" t="s">
        <v>27</v>
      </c>
      <c r="R5" t="s">
        <v>1682</v>
      </c>
      <c r="S5">
        <v>110.38937180000001</v>
      </c>
      <c r="T5">
        <v>0.145679052</v>
      </c>
      <c r="U5">
        <v>5466.432554</v>
      </c>
      <c r="V5">
        <v>14.592486210000001</v>
      </c>
      <c r="W5">
        <v>5.2863491309999997</v>
      </c>
      <c r="X5">
        <v>0.27844674200000002</v>
      </c>
      <c r="Y5">
        <v>57.502017209999998</v>
      </c>
      <c r="Z5">
        <v>18.02435277</v>
      </c>
      <c r="AA5">
        <v>142</v>
      </c>
      <c r="AB5" t="s">
        <v>1689</v>
      </c>
      <c r="AC5" t="s">
        <v>48</v>
      </c>
      <c r="AD5" t="s">
        <v>45</v>
      </c>
      <c r="AE5" t="s">
        <v>44</v>
      </c>
      <c r="AF5">
        <v>142</v>
      </c>
    </row>
    <row r="6" spans="1:32" x14ac:dyDescent="0.25">
      <c r="A6">
        <v>127190</v>
      </c>
      <c r="B6" t="s">
        <v>50</v>
      </c>
      <c r="C6" t="s">
        <v>51</v>
      </c>
      <c r="D6" t="s">
        <v>19</v>
      </c>
      <c r="E6" t="s">
        <v>20</v>
      </c>
      <c r="F6" t="s">
        <v>21</v>
      </c>
      <c r="G6" t="s">
        <v>52</v>
      </c>
      <c r="H6" t="s">
        <v>53</v>
      </c>
      <c r="I6" t="s">
        <v>54</v>
      </c>
      <c r="J6" t="s">
        <v>33</v>
      </c>
      <c r="K6" t="s">
        <v>55</v>
      </c>
      <c r="L6">
        <v>21</v>
      </c>
      <c r="M6">
        <v>1.6</v>
      </c>
      <c r="N6">
        <v>0.02</v>
      </c>
      <c r="O6">
        <v>2.75</v>
      </c>
      <c r="P6" t="s">
        <v>56</v>
      </c>
      <c r="Q6" t="s">
        <v>27</v>
      </c>
      <c r="R6" t="s">
        <v>1682</v>
      </c>
      <c r="S6">
        <v>14.96218155</v>
      </c>
      <c r="T6">
        <v>0.48279735400000001</v>
      </c>
      <c r="U6">
        <v>23.439464149999999</v>
      </c>
      <c r="V6">
        <v>3.754293568</v>
      </c>
      <c r="W6">
        <v>1.3201160810000001</v>
      </c>
      <c r="X6">
        <v>1.0876398839999999</v>
      </c>
      <c r="Y6">
        <v>8.2078544109999996</v>
      </c>
      <c r="Z6">
        <v>12.040264069999999</v>
      </c>
      <c r="AA6">
        <v>23</v>
      </c>
      <c r="AB6" t="s">
        <v>1682</v>
      </c>
      <c r="AC6" t="s">
        <v>55</v>
      </c>
      <c r="AD6" t="s">
        <v>52</v>
      </c>
      <c r="AE6" t="s">
        <v>52</v>
      </c>
      <c r="AF6">
        <v>23</v>
      </c>
    </row>
    <row r="7" spans="1:32" x14ac:dyDescent="0.25">
      <c r="A7">
        <v>125507</v>
      </c>
      <c r="B7" t="s">
        <v>57</v>
      </c>
      <c r="C7" t="s">
        <v>58</v>
      </c>
      <c r="D7" t="s">
        <v>19</v>
      </c>
      <c r="E7" t="s">
        <v>20</v>
      </c>
      <c r="F7" t="s">
        <v>21</v>
      </c>
      <c r="G7" t="s">
        <v>59</v>
      </c>
      <c r="H7" t="s">
        <v>57</v>
      </c>
      <c r="I7">
        <v>0</v>
      </c>
      <c r="J7" t="s">
        <v>60</v>
      </c>
      <c r="K7" t="s">
        <v>25</v>
      </c>
      <c r="L7">
        <v>100</v>
      </c>
      <c r="M7">
        <v>0</v>
      </c>
      <c r="N7">
        <v>3.9755190000000003E-3</v>
      </c>
      <c r="O7">
        <v>3.1166670000000001</v>
      </c>
      <c r="P7" t="s">
        <v>61</v>
      </c>
      <c r="Q7" t="s">
        <v>27</v>
      </c>
      <c r="R7" t="s">
        <v>27</v>
      </c>
      <c r="S7">
        <v>42.440808529999998</v>
      </c>
      <c r="T7">
        <v>0.22270401000000001</v>
      </c>
      <c r="U7">
        <v>937.35008230000005</v>
      </c>
      <c r="V7">
        <v>17.560252460000001</v>
      </c>
      <c r="W7">
        <v>5.7158506329999996</v>
      </c>
      <c r="X7">
        <v>0.377937578</v>
      </c>
      <c r="Y7">
        <v>28.193467630000001</v>
      </c>
      <c r="Z7">
        <v>10.87689821</v>
      </c>
      <c r="AA7">
        <v>37</v>
      </c>
      <c r="AB7" t="e">
        <v>#N/A</v>
      </c>
      <c r="AC7" t="s">
        <v>2133</v>
      </c>
      <c r="AD7" t="s">
        <v>59</v>
      </c>
      <c r="AE7" t="s">
        <v>27</v>
      </c>
      <c r="AF7">
        <v>37</v>
      </c>
    </row>
    <row r="8" spans="1:32" x14ac:dyDescent="0.25">
      <c r="A8">
        <v>126682</v>
      </c>
      <c r="B8" t="s">
        <v>62</v>
      </c>
      <c r="C8" t="s">
        <v>63</v>
      </c>
      <c r="D8" t="s">
        <v>19</v>
      </c>
      <c r="E8" t="s">
        <v>20</v>
      </c>
      <c r="F8" t="s">
        <v>21</v>
      </c>
      <c r="G8" t="s">
        <v>59</v>
      </c>
      <c r="H8" t="s">
        <v>57</v>
      </c>
      <c r="I8" t="s">
        <v>64</v>
      </c>
      <c r="J8" t="s">
        <v>33</v>
      </c>
      <c r="K8" t="s">
        <v>65</v>
      </c>
      <c r="L8">
        <v>100</v>
      </c>
      <c r="M8">
        <v>6.23</v>
      </c>
      <c r="N8">
        <v>2.8E-3</v>
      </c>
      <c r="O8">
        <v>3.21</v>
      </c>
      <c r="P8" t="s">
        <v>35</v>
      </c>
      <c r="Q8" t="s">
        <v>27</v>
      </c>
      <c r="R8" t="s">
        <v>1695</v>
      </c>
      <c r="S8">
        <v>61.91951366</v>
      </c>
      <c r="T8">
        <v>0.13492069100000001</v>
      </c>
      <c r="U8">
        <v>2180.7292440000001</v>
      </c>
      <c r="V8">
        <v>26.754141300000001</v>
      </c>
      <c r="W8">
        <v>8.6018916139999995</v>
      </c>
      <c r="X8">
        <v>0.22120849200000001</v>
      </c>
      <c r="Y8">
        <v>40.678248789999998</v>
      </c>
      <c r="Z8">
        <v>9.9472880729999993</v>
      </c>
      <c r="AA8">
        <v>31</v>
      </c>
      <c r="AB8" t="s">
        <v>1698</v>
      </c>
      <c r="AC8" t="s">
        <v>65</v>
      </c>
      <c r="AD8" t="s">
        <v>59</v>
      </c>
      <c r="AE8" t="s">
        <v>27</v>
      </c>
      <c r="AF8">
        <v>31</v>
      </c>
    </row>
    <row r="9" spans="1:32" x14ac:dyDescent="0.25">
      <c r="A9">
        <v>126684</v>
      </c>
      <c r="B9" t="s">
        <v>66</v>
      </c>
      <c r="C9" t="s">
        <v>67</v>
      </c>
      <c r="D9" t="s">
        <v>19</v>
      </c>
      <c r="E9" t="s">
        <v>20</v>
      </c>
      <c r="F9" t="s">
        <v>21</v>
      </c>
      <c r="G9" t="s">
        <v>59</v>
      </c>
      <c r="H9" t="s">
        <v>57</v>
      </c>
      <c r="I9" t="s">
        <v>64</v>
      </c>
      <c r="J9" t="s">
        <v>33</v>
      </c>
      <c r="K9" t="s">
        <v>68</v>
      </c>
      <c r="L9">
        <v>50</v>
      </c>
      <c r="M9">
        <v>5.53</v>
      </c>
      <c r="N9">
        <v>3.3999999999999998E-3</v>
      </c>
      <c r="O9">
        <v>3.14</v>
      </c>
      <c r="P9" t="s">
        <v>35</v>
      </c>
      <c r="Q9" t="s">
        <v>27</v>
      </c>
      <c r="R9" t="s">
        <v>1682</v>
      </c>
      <c r="S9">
        <v>34.99369428</v>
      </c>
      <c r="T9">
        <v>0.21625960399999999</v>
      </c>
      <c r="U9">
        <v>404.26078189999998</v>
      </c>
      <c r="V9">
        <v>15.49468656</v>
      </c>
      <c r="W9">
        <v>5.1079138579999999</v>
      </c>
      <c r="X9">
        <v>0.37838087100000001</v>
      </c>
      <c r="Y9">
        <v>23.47913591</v>
      </c>
      <c r="Z9">
        <v>11.6403774</v>
      </c>
      <c r="AA9">
        <v>59</v>
      </c>
      <c r="AB9" t="s">
        <v>1684</v>
      </c>
      <c r="AC9" t="s">
        <v>68</v>
      </c>
      <c r="AD9" t="s">
        <v>59</v>
      </c>
      <c r="AE9" t="s">
        <v>27</v>
      </c>
      <c r="AF9">
        <v>59</v>
      </c>
    </row>
    <row r="10" spans="1:32" x14ac:dyDescent="0.25">
      <c r="A10">
        <v>125715</v>
      </c>
      <c r="B10" t="s">
        <v>69</v>
      </c>
      <c r="C10" t="s">
        <v>70</v>
      </c>
      <c r="D10" t="s">
        <v>19</v>
      </c>
      <c r="E10" t="s">
        <v>20</v>
      </c>
      <c r="F10" t="s">
        <v>21</v>
      </c>
      <c r="G10" t="s">
        <v>71</v>
      </c>
      <c r="H10" t="s">
        <v>72</v>
      </c>
      <c r="I10" t="s">
        <v>69</v>
      </c>
      <c r="J10" t="s">
        <v>24</v>
      </c>
      <c r="K10" t="s">
        <v>25</v>
      </c>
      <c r="L10">
        <v>70</v>
      </c>
      <c r="M10">
        <v>0</v>
      </c>
      <c r="N10">
        <v>6.7239200000000004E-3</v>
      </c>
      <c r="O10">
        <v>3.0833330000000001</v>
      </c>
      <c r="P10" t="s">
        <v>61</v>
      </c>
      <c r="Q10" t="s">
        <v>73</v>
      </c>
      <c r="R10" t="s">
        <v>1695</v>
      </c>
      <c r="S10">
        <v>24.97865234</v>
      </c>
      <c r="T10">
        <v>2.028049158</v>
      </c>
      <c r="U10">
        <v>411.04156870000003</v>
      </c>
      <c r="V10">
        <v>5.8786442240000003</v>
      </c>
      <c r="W10">
        <v>1.137615738</v>
      </c>
      <c r="X10">
        <v>1.627238776</v>
      </c>
      <c r="Y10">
        <v>20.982528840000001</v>
      </c>
      <c r="Z10">
        <v>25.320883500000001</v>
      </c>
      <c r="AA10">
        <v>47</v>
      </c>
      <c r="AB10" t="s">
        <v>1695</v>
      </c>
      <c r="AC10" t="s">
        <v>69</v>
      </c>
      <c r="AD10" t="s">
        <v>71</v>
      </c>
      <c r="AE10" t="s">
        <v>27</v>
      </c>
      <c r="AF10">
        <v>47</v>
      </c>
    </row>
    <row r="11" spans="1:32" x14ac:dyDescent="0.25">
      <c r="A11">
        <v>416357</v>
      </c>
      <c r="B11" t="s">
        <v>74</v>
      </c>
      <c r="C11" t="s">
        <v>75</v>
      </c>
      <c r="D11" t="s">
        <v>19</v>
      </c>
      <c r="E11" t="s">
        <v>20</v>
      </c>
      <c r="F11" t="s">
        <v>21</v>
      </c>
      <c r="G11" t="s">
        <v>71</v>
      </c>
      <c r="H11" t="s">
        <v>72</v>
      </c>
      <c r="I11" t="s">
        <v>69</v>
      </c>
      <c r="J11" t="s">
        <v>33</v>
      </c>
      <c r="K11" t="s">
        <v>76</v>
      </c>
      <c r="L11">
        <v>39</v>
      </c>
      <c r="M11">
        <v>3.9</v>
      </c>
      <c r="N11">
        <v>1.32E-2</v>
      </c>
      <c r="O11">
        <v>2.94</v>
      </c>
      <c r="P11" t="s">
        <v>35</v>
      </c>
      <c r="Q11" t="s">
        <v>27</v>
      </c>
      <c r="R11" t="s">
        <v>1695</v>
      </c>
      <c r="S11">
        <v>32.235223499999996</v>
      </c>
      <c r="T11">
        <v>0.39585060500000002</v>
      </c>
      <c r="U11">
        <v>327.58600469999999</v>
      </c>
      <c r="V11">
        <v>8.2707543890000004</v>
      </c>
      <c r="W11">
        <v>2.343134429</v>
      </c>
      <c r="X11">
        <v>0.60427390800000003</v>
      </c>
      <c r="Y11">
        <v>18.681287990000001</v>
      </c>
      <c r="Z11">
        <v>18.96208352</v>
      </c>
      <c r="AA11">
        <v>48</v>
      </c>
      <c r="AB11" t="s">
        <v>1695</v>
      </c>
      <c r="AC11" t="s">
        <v>76</v>
      </c>
      <c r="AD11" t="s">
        <v>71</v>
      </c>
      <c r="AE11" t="s">
        <v>27</v>
      </c>
      <c r="AF11">
        <v>48</v>
      </c>
    </row>
    <row r="12" spans="1:32" x14ac:dyDescent="0.25">
      <c r="A12">
        <v>126413</v>
      </c>
      <c r="B12" t="s">
        <v>77</v>
      </c>
      <c r="C12" t="s">
        <v>51</v>
      </c>
      <c r="D12" t="s">
        <v>19</v>
      </c>
      <c r="E12" t="s">
        <v>20</v>
      </c>
      <c r="F12" t="s">
        <v>21</v>
      </c>
      <c r="G12" t="s">
        <v>71</v>
      </c>
      <c r="H12" t="s">
        <v>72</v>
      </c>
      <c r="I12" t="s">
        <v>69</v>
      </c>
      <c r="J12" t="s">
        <v>33</v>
      </c>
      <c r="K12" t="s">
        <v>78</v>
      </c>
      <c r="L12">
        <v>70</v>
      </c>
      <c r="M12">
        <v>4.45</v>
      </c>
      <c r="N12">
        <v>4.8999999999999998E-3</v>
      </c>
      <c r="O12">
        <v>3.2</v>
      </c>
      <c r="P12" t="s">
        <v>35</v>
      </c>
      <c r="Q12" t="s">
        <v>73</v>
      </c>
      <c r="R12" t="s">
        <v>1695</v>
      </c>
      <c r="S12">
        <v>67.848619260000007</v>
      </c>
      <c r="T12">
        <v>0.31270135599999999</v>
      </c>
      <c r="U12">
        <v>3548.6250759999998</v>
      </c>
      <c r="V12">
        <v>10.44936425</v>
      </c>
      <c r="W12">
        <v>3.0001592509999999</v>
      </c>
      <c r="X12">
        <v>0.46528347599999997</v>
      </c>
      <c r="Y12">
        <v>36.851692110000002</v>
      </c>
      <c r="Z12">
        <v>19.84072578</v>
      </c>
      <c r="AA12">
        <v>69</v>
      </c>
      <c r="AB12" t="s">
        <v>1695</v>
      </c>
      <c r="AC12" t="s">
        <v>78</v>
      </c>
      <c r="AD12" t="s">
        <v>71</v>
      </c>
      <c r="AE12" t="s">
        <v>27</v>
      </c>
      <c r="AF12">
        <v>69</v>
      </c>
    </row>
    <row r="13" spans="1:32" x14ac:dyDescent="0.25">
      <c r="A13">
        <v>126415</v>
      </c>
      <c r="B13" t="s">
        <v>79</v>
      </c>
      <c r="C13" t="s">
        <v>80</v>
      </c>
      <c r="D13" t="s">
        <v>19</v>
      </c>
      <c r="E13" t="s">
        <v>20</v>
      </c>
      <c r="F13" t="s">
        <v>21</v>
      </c>
      <c r="G13" t="s">
        <v>71</v>
      </c>
      <c r="H13" t="s">
        <v>72</v>
      </c>
      <c r="I13" t="s">
        <v>69</v>
      </c>
      <c r="J13" t="s">
        <v>33</v>
      </c>
      <c r="K13" t="s">
        <v>81</v>
      </c>
      <c r="L13">
        <v>60</v>
      </c>
      <c r="M13">
        <v>2.7</v>
      </c>
      <c r="N13">
        <v>4.7000000000000002E-3</v>
      </c>
      <c r="O13">
        <v>3.11</v>
      </c>
      <c r="P13" t="s">
        <v>35</v>
      </c>
      <c r="Q13" t="s">
        <v>73</v>
      </c>
      <c r="R13" t="s">
        <v>1695</v>
      </c>
      <c r="S13">
        <v>51.121257010000001</v>
      </c>
      <c r="T13">
        <v>0.326346629</v>
      </c>
      <c r="U13">
        <v>1248.6997650000001</v>
      </c>
      <c r="V13">
        <v>13.212823719999999</v>
      </c>
      <c r="W13">
        <v>3.0860967709999998</v>
      </c>
      <c r="X13">
        <v>0.42503532100000002</v>
      </c>
      <c r="Y13">
        <v>28.19650141</v>
      </c>
      <c r="Z13">
        <v>19.196196669999999</v>
      </c>
      <c r="AA13">
        <v>52</v>
      </c>
      <c r="AB13" t="s">
        <v>1695</v>
      </c>
      <c r="AC13" t="s">
        <v>81</v>
      </c>
      <c r="AD13" t="s">
        <v>71</v>
      </c>
      <c r="AE13" t="s">
        <v>27</v>
      </c>
      <c r="AF13">
        <v>52</v>
      </c>
    </row>
    <row r="14" spans="1:32" x14ac:dyDescent="0.25">
      <c r="A14">
        <v>105865</v>
      </c>
      <c r="B14" t="s">
        <v>82</v>
      </c>
      <c r="C14" t="s">
        <v>83</v>
      </c>
      <c r="D14" t="s">
        <v>19</v>
      </c>
      <c r="E14" t="s">
        <v>20</v>
      </c>
      <c r="F14" t="s">
        <v>44</v>
      </c>
      <c r="G14" t="s">
        <v>84</v>
      </c>
      <c r="H14" t="s">
        <v>85</v>
      </c>
      <c r="I14" t="s">
        <v>86</v>
      </c>
      <c r="J14" t="s">
        <v>33</v>
      </c>
      <c r="K14" t="s">
        <v>87</v>
      </c>
      <c r="L14">
        <v>105</v>
      </c>
      <c r="M14">
        <v>9.8000000000000007</v>
      </c>
      <c r="N14">
        <v>8.4200000000000004E-3</v>
      </c>
      <c r="O14">
        <v>2.944</v>
      </c>
      <c r="P14" t="s">
        <v>56</v>
      </c>
      <c r="Q14" t="s">
        <v>73</v>
      </c>
      <c r="R14" t="s">
        <v>1682</v>
      </c>
      <c r="S14">
        <v>90.135343840000004</v>
      </c>
      <c r="T14">
        <v>0.11708590100000001</v>
      </c>
      <c r="U14">
        <v>3986.7229860000002</v>
      </c>
      <c r="V14">
        <v>16.386981080000002</v>
      </c>
      <c r="W14">
        <v>7.3318236959999998</v>
      </c>
      <c r="X14">
        <v>0.230668335</v>
      </c>
      <c r="Y14">
        <v>54.015844299999998</v>
      </c>
      <c r="Z14">
        <v>12.07381593</v>
      </c>
      <c r="AA14">
        <v>84</v>
      </c>
      <c r="AB14" t="s">
        <v>1682</v>
      </c>
      <c r="AC14" t="s">
        <v>87</v>
      </c>
      <c r="AD14" t="s">
        <v>84</v>
      </c>
      <c r="AE14" t="s">
        <v>44</v>
      </c>
      <c r="AF14">
        <v>84</v>
      </c>
    </row>
    <row r="15" spans="1:32" x14ac:dyDescent="0.25">
      <c r="A15">
        <v>125909</v>
      </c>
      <c r="B15" t="s">
        <v>88</v>
      </c>
      <c r="C15" t="s">
        <v>37</v>
      </c>
      <c r="D15" t="s">
        <v>19</v>
      </c>
      <c r="E15" t="s">
        <v>20</v>
      </c>
      <c r="F15" t="s">
        <v>21</v>
      </c>
      <c r="G15" t="s">
        <v>30</v>
      </c>
      <c r="H15" t="s">
        <v>89</v>
      </c>
      <c r="I15" t="s">
        <v>88</v>
      </c>
      <c r="J15" t="s">
        <v>24</v>
      </c>
      <c r="K15" t="s">
        <v>25</v>
      </c>
      <c r="L15">
        <v>25</v>
      </c>
      <c r="M15">
        <v>0</v>
      </c>
      <c r="N15">
        <v>2.3685440000000002E-3</v>
      </c>
      <c r="O15">
        <v>3.06</v>
      </c>
      <c r="P15" t="s">
        <v>61</v>
      </c>
      <c r="Q15" t="s">
        <v>27</v>
      </c>
      <c r="R15" t="s">
        <v>27</v>
      </c>
      <c r="S15">
        <v>24.97865234</v>
      </c>
      <c r="T15">
        <v>2.028049158</v>
      </c>
      <c r="U15">
        <v>411.04156870000003</v>
      </c>
      <c r="V15">
        <v>5.8786442240000003</v>
      </c>
      <c r="W15">
        <v>1.137615738</v>
      </c>
      <c r="X15">
        <v>1.627238776</v>
      </c>
      <c r="Y15">
        <v>20.982528840000001</v>
      </c>
      <c r="Z15">
        <v>25.320883500000001</v>
      </c>
      <c r="AA15">
        <v>54</v>
      </c>
      <c r="AB15" t="s">
        <v>1682</v>
      </c>
      <c r="AC15" t="s">
        <v>1936</v>
      </c>
      <c r="AD15" t="s">
        <v>30</v>
      </c>
      <c r="AE15" t="s">
        <v>27</v>
      </c>
      <c r="AF15">
        <v>25</v>
      </c>
    </row>
    <row r="16" spans="1:32" x14ac:dyDescent="0.25">
      <c r="A16">
        <v>126751</v>
      </c>
      <c r="B16" t="s">
        <v>90</v>
      </c>
      <c r="C16" t="s">
        <v>91</v>
      </c>
      <c r="D16" t="s">
        <v>19</v>
      </c>
      <c r="E16" t="s">
        <v>20</v>
      </c>
      <c r="F16" t="s">
        <v>21</v>
      </c>
      <c r="G16" t="s">
        <v>30</v>
      </c>
      <c r="H16" t="s">
        <v>89</v>
      </c>
      <c r="I16" t="s">
        <v>88</v>
      </c>
      <c r="J16" t="s">
        <v>33</v>
      </c>
      <c r="K16" t="s">
        <v>92</v>
      </c>
      <c r="L16">
        <v>25</v>
      </c>
      <c r="M16">
        <v>2.6</v>
      </c>
      <c r="N16">
        <v>1.6999999999999999E-3</v>
      </c>
      <c r="O16">
        <v>3.21</v>
      </c>
      <c r="P16" t="s">
        <v>35</v>
      </c>
      <c r="Q16" t="s">
        <v>27</v>
      </c>
      <c r="R16" t="s">
        <v>27</v>
      </c>
      <c r="S16">
        <v>24.97865234</v>
      </c>
      <c r="T16">
        <v>2.028049158</v>
      </c>
      <c r="U16">
        <v>411.04156870000003</v>
      </c>
      <c r="V16">
        <v>5.8786442240000003</v>
      </c>
      <c r="W16">
        <v>1.137615738</v>
      </c>
      <c r="X16">
        <v>1.627238776</v>
      </c>
      <c r="Y16">
        <v>20.982528840000001</v>
      </c>
      <c r="Z16">
        <v>25.320883500000001</v>
      </c>
      <c r="AA16">
        <v>54</v>
      </c>
      <c r="AB16" t="s">
        <v>1682</v>
      </c>
      <c r="AC16" t="s">
        <v>1936</v>
      </c>
      <c r="AD16" t="s">
        <v>30</v>
      </c>
      <c r="AE16" t="s">
        <v>27</v>
      </c>
      <c r="AF16">
        <v>25</v>
      </c>
    </row>
    <row r="17" spans="1:32" x14ac:dyDescent="0.25">
      <c r="A17">
        <v>126752</v>
      </c>
      <c r="B17" t="s">
        <v>93</v>
      </c>
      <c r="C17" t="s">
        <v>37</v>
      </c>
      <c r="D17" t="s">
        <v>19</v>
      </c>
      <c r="E17" t="s">
        <v>20</v>
      </c>
      <c r="F17" t="s">
        <v>21</v>
      </c>
      <c r="G17" t="s">
        <v>30</v>
      </c>
      <c r="H17" t="s">
        <v>89</v>
      </c>
      <c r="I17" t="s">
        <v>88</v>
      </c>
      <c r="J17" t="s">
        <v>33</v>
      </c>
      <c r="K17" t="s">
        <v>94</v>
      </c>
      <c r="L17">
        <v>20</v>
      </c>
      <c r="M17">
        <v>2</v>
      </c>
      <c r="N17">
        <v>3.3E-3</v>
      </c>
      <c r="O17">
        <v>2.91</v>
      </c>
      <c r="P17" t="s">
        <v>35</v>
      </c>
      <c r="Q17" t="s">
        <v>27</v>
      </c>
      <c r="R17" t="s">
        <v>27</v>
      </c>
      <c r="S17">
        <v>24.97865234</v>
      </c>
      <c r="T17">
        <v>2.028049158</v>
      </c>
      <c r="U17">
        <v>411.04156870000003</v>
      </c>
      <c r="V17">
        <v>5.8786442240000003</v>
      </c>
      <c r="W17">
        <v>1.137615738</v>
      </c>
      <c r="X17">
        <v>1.627238776</v>
      </c>
      <c r="Y17">
        <v>20.982528840000001</v>
      </c>
      <c r="Z17">
        <v>25.320883500000001</v>
      </c>
      <c r="AA17">
        <v>54</v>
      </c>
      <c r="AB17" t="s">
        <v>1682</v>
      </c>
      <c r="AC17" t="s">
        <v>1936</v>
      </c>
      <c r="AD17" t="s">
        <v>30</v>
      </c>
      <c r="AE17" t="s">
        <v>27</v>
      </c>
      <c r="AF17">
        <v>20</v>
      </c>
    </row>
    <row r="18" spans="1:32" x14ac:dyDescent="0.25">
      <c r="A18">
        <v>125516</v>
      </c>
      <c r="B18" t="s">
        <v>89</v>
      </c>
      <c r="C18" t="s">
        <v>95</v>
      </c>
      <c r="D18" t="s">
        <v>19</v>
      </c>
      <c r="E18" t="s">
        <v>20</v>
      </c>
      <c r="F18" t="s">
        <v>21</v>
      </c>
      <c r="G18" t="s">
        <v>30</v>
      </c>
      <c r="H18" t="s">
        <v>89</v>
      </c>
      <c r="I18">
        <v>0</v>
      </c>
      <c r="J18" t="s">
        <v>60</v>
      </c>
      <c r="K18" t="s">
        <v>25</v>
      </c>
      <c r="L18">
        <v>40</v>
      </c>
      <c r="M18">
        <v>0</v>
      </c>
      <c r="N18">
        <v>2.062183E-3</v>
      </c>
      <c r="O18">
        <v>3.1089169999999999</v>
      </c>
      <c r="P18" t="s">
        <v>61</v>
      </c>
      <c r="Q18" t="s">
        <v>27</v>
      </c>
      <c r="R18" t="s">
        <v>27</v>
      </c>
      <c r="S18">
        <v>24.97865234</v>
      </c>
      <c r="T18">
        <v>2.028049158</v>
      </c>
      <c r="U18">
        <v>411.04156870000003</v>
      </c>
      <c r="V18">
        <v>5.8786442240000003</v>
      </c>
      <c r="W18">
        <v>1.137615738</v>
      </c>
      <c r="X18">
        <v>1.627238776</v>
      </c>
      <c r="Y18">
        <v>20.982528840000001</v>
      </c>
      <c r="Z18">
        <v>25.320883500000001</v>
      </c>
      <c r="AA18">
        <v>54</v>
      </c>
      <c r="AB18" t="s">
        <v>1682</v>
      </c>
      <c r="AC18" t="s">
        <v>1936</v>
      </c>
      <c r="AD18" t="s">
        <v>30</v>
      </c>
      <c r="AE18" t="s">
        <v>27</v>
      </c>
      <c r="AF18">
        <v>54</v>
      </c>
    </row>
    <row r="19" spans="1:32" x14ac:dyDescent="0.25">
      <c r="A19">
        <v>126758</v>
      </c>
      <c r="B19" t="s">
        <v>96</v>
      </c>
      <c r="C19" t="s">
        <v>37</v>
      </c>
      <c r="D19" t="s">
        <v>19</v>
      </c>
      <c r="E19" t="s">
        <v>20</v>
      </c>
      <c r="F19" t="s">
        <v>21</v>
      </c>
      <c r="G19" t="s">
        <v>30</v>
      </c>
      <c r="H19" t="s">
        <v>97</v>
      </c>
      <c r="I19" t="s">
        <v>98</v>
      </c>
      <c r="J19" t="s">
        <v>33</v>
      </c>
      <c r="K19" t="s">
        <v>99</v>
      </c>
      <c r="L19">
        <v>150</v>
      </c>
      <c r="M19">
        <v>3.6</v>
      </c>
      <c r="N19">
        <v>2.8999999999999998E-3</v>
      </c>
      <c r="O19">
        <v>3.28</v>
      </c>
      <c r="P19" t="s">
        <v>35</v>
      </c>
      <c r="Q19" t="s">
        <v>73</v>
      </c>
      <c r="R19" t="s">
        <v>1682</v>
      </c>
      <c r="S19">
        <v>126.211868</v>
      </c>
      <c r="T19">
        <v>8.3556790000000006E-2</v>
      </c>
      <c r="U19">
        <v>20218.659500000002</v>
      </c>
      <c r="V19">
        <v>33.257803019999997</v>
      </c>
      <c r="W19">
        <v>8.5278465509999997</v>
      </c>
      <c r="X19">
        <v>0.13497257800000001</v>
      </c>
      <c r="Y19">
        <v>65.877900210000007</v>
      </c>
      <c r="Z19">
        <v>6.9711751980000001</v>
      </c>
      <c r="AA19">
        <v>109</v>
      </c>
      <c r="AB19" t="s">
        <v>1682</v>
      </c>
      <c r="AC19" t="s">
        <v>99</v>
      </c>
      <c r="AD19" t="s">
        <v>30</v>
      </c>
      <c r="AE19" t="s">
        <v>27</v>
      </c>
      <c r="AF19">
        <v>109</v>
      </c>
    </row>
    <row r="20" spans="1:32" x14ac:dyDescent="0.25">
      <c r="A20">
        <v>126759</v>
      </c>
      <c r="B20" t="s">
        <v>100</v>
      </c>
      <c r="C20" t="s">
        <v>101</v>
      </c>
      <c r="D20" t="s">
        <v>19</v>
      </c>
      <c r="E20" t="s">
        <v>20</v>
      </c>
      <c r="F20" t="s">
        <v>21</v>
      </c>
      <c r="G20" t="s">
        <v>30</v>
      </c>
      <c r="H20" t="s">
        <v>97</v>
      </c>
      <c r="I20" t="s">
        <v>98</v>
      </c>
      <c r="J20" t="s">
        <v>33</v>
      </c>
      <c r="K20" t="s">
        <v>102</v>
      </c>
      <c r="L20">
        <v>180</v>
      </c>
      <c r="M20">
        <v>3.4</v>
      </c>
      <c r="N20">
        <v>1.72E-3</v>
      </c>
      <c r="O20">
        <v>3.399</v>
      </c>
      <c r="P20" t="s">
        <v>35</v>
      </c>
      <c r="Q20" s="66" t="s">
        <v>73</v>
      </c>
      <c r="R20" t="s">
        <v>1682</v>
      </c>
      <c r="S20">
        <v>149.69822640000001</v>
      </c>
      <c r="T20">
        <v>0.102126289</v>
      </c>
      <c r="U20">
        <v>5603.1626580000002</v>
      </c>
      <c r="V20">
        <v>25.935680269999999</v>
      </c>
      <c r="W20">
        <v>6.3697362220000002</v>
      </c>
      <c r="X20">
        <v>0.15070444399999999</v>
      </c>
      <c r="Y20">
        <v>70.592804450000003</v>
      </c>
      <c r="Z20">
        <v>5.2982321649999999</v>
      </c>
      <c r="AA20">
        <v>69</v>
      </c>
      <c r="AB20" t="s">
        <v>1682</v>
      </c>
      <c r="AC20" t="s">
        <v>102</v>
      </c>
      <c r="AD20" t="s">
        <v>30</v>
      </c>
      <c r="AE20" t="s">
        <v>27</v>
      </c>
      <c r="AF20">
        <v>69</v>
      </c>
    </row>
    <row r="21" spans="1:32" x14ac:dyDescent="0.25">
      <c r="A21">
        <v>125620</v>
      </c>
      <c r="B21" t="s">
        <v>103</v>
      </c>
      <c r="C21" t="s">
        <v>104</v>
      </c>
      <c r="D21" t="s">
        <v>19</v>
      </c>
      <c r="E21" t="s">
        <v>20</v>
      </c>
      <c r="F21" t="s">
        <v>21</v>
      </c>
      <c r="G21" t="s">
        <v>105</v>
      </c>
      <c r="H21" t="s">
        <v>106</v>
      </c>
      <c r="I21" t="s">
        <v>103</v>
      </c>
      <c r="J21" t="s">
        <v>24</v>
      </c>
      <c r="K21" t="s">
        <v>25</v>
      </c>
      <c r="L21">
        <v>133</v>
      </c>
      <c r="M21">
        <v>0</v>
      </c>
      <c r="N21">
        <v>8.9999999999999998E-4</v>
      </c>
      <c r="O21">
        <v>3.19</v>
      </c>
      <c r="P21" t="s">
        <v>61</v>
      </c>
      <c r="Q21" t="s">
        <v>27</v>
      </c>
      <c r="R21" t="s">
        <v>27</v>
      </c>
      <c r="S21">
        <v>73.156602410000005</v>
      </c>
      <c r="T21">
        <v>0.14612018299999999</v>
      </c>
      <c r="U21">
        <v>623.09012680000001</v>
      </c>
      <c r="V21">
        <v>13.923776760000001</v>
      </c>
      <c r="W21">
        <v>3.8395945650000001</v>
      </c>
      <c r="X21">
        <v>0.24132537500000001</v>
      </c>
      <c r="Y21">
        <v>33.426012419999999</v>
      </c>
      <c r="Z21">
        <v>14.74786855</v>
      </c>
      <c r="AA21">
        <v>100</v>
      </c>
      <c r="AB21" t="s">
        <v>1682</v>
      </c>
      <c r="AC21" t="s">
        <v>2129</v>
      </c>
      <c r="AD21" t="s">
        <v>105</v>
      </c>
      <c r="AE21" t="s">
        <v>27</v>
      </c>
      <c r="AF21">
        <v>100</v>
      </c>
    </row>
    <row r="22" spans="1:32" x14ac:dyDescent="0.25">
      <c r="A22">
        <v>126281</v>
      </c>
      <c r="B22" t="s">
        <v>107</v>
      </c>
      <c r="C22" t="s">
        <v>51</v>
      </c>
      <c r="D22" t="s">
        <v>19</v>
      </c>
      <c r="E22" t="s">
        <v>20</v>
      </c>
      <c r="F22" t="s">
        <v>21</v>
      </c>
      <c r="G22" t="s">
        <v>105</v>
      </c>
      <c r="H22" t="s">
        <v>106</v>
      </c>
      <c r="I22" t="s">
        <v>103</v>
      </c>
      <c r="J22" t="s">
        <v>33</v>
      </c>
      <c r="K22" t="s">
        <v>108</v>
      </c>
      <c r="L22">
        <v>133</v>
      </c>
      <c r="M22">
        <v>7.6</v>
      </c>
      <c r="N22">
        <v>8.9999999999999998E-4</v>
      </c>
      <c r="O22">
        <v>3.19</v>
      </c>
      <c r="P22" t="s">
        <v>35</v>
      </c>
      <c r="Q22" t="s">
        <v>73</v>
      </c>
      <c r="R22" t="s">
        <v>27</v>
      </c>
      <c r="S22">
        <v>73.156602410000005</v>
      </c>
      <c r="T22">
        <v>0.14612018299999999</v>
      </c>
      <c r="U22">
        <v>623.09012680000001</v>
      </c>
      <c r="V22">
        <v>13.923776760000001</v>
      </c>
      <c r="W22">
        <v>3.8395945650000001</v>
      </c>
      <c r="X22">
        <v>0.24132537500000001</v>
      </c>
      <c r="Y22">
        <v>33.426012419999999</v>
      </c>
      <c r="Z22">
        <v>14.74786855</v>
      </c>
      <c r="AA22">
        <v>100</v>
      </c>
      <c r="AB22" t="s">
        <v>1682</v>
      </c>
      <c r="AC22" t="s">
        <v>108</v>
      </c>
      <c r="AD22" t="s">
        <v>105</v>
      </c>
      <c r="AE22" t="s">
        <v>27</v>
      </c>
      <c r="AF22">
        <v>100</v>
      </c>
    </row>
    <row r="23" spans="1:32" x14ac:dyDescent="0.25">
      <c r="A23">
        <v>125425</v>
      </c>
      <c r="B23" t="s">
        <v>106</v>
      </c>
      <c r="C23" t="s">
        <v>109</v>
      </c>
      <c r="D23" t="s">
        <v>19</v>
      </c>
      <c r="E23" t="s">
        <v>20</v>
      </c>
      <c r="F23" t="s">
        <v>21</v>
      </c>
      <c r="G23" t="s">
        <v>105</v>
      </c>
      <c r="H23" t="s">
        <v>106</v>
      </c>
      <c r="I23">
        <v>0</v>
      </c>
      <c r="J23" t="s">
        <v>60</v>
      </c>
      <c r="K23" t="s">
        <v>25</v>
      </c>
      <c r="L23">
        <v>133</v>
      </c>
      <c r="M23">
        <v>0</v>
      </c>
      <c r="N23">
        <v>8.9999999999999998E-4</v>
      </c>
      <c r="O23">
        <v>3.19</v>
      </c>
      <c r="P23" t="s">
        <v>61</v>
      </c>
      <c r="Q23" t="s">
        <v>27</v>
      </c>
      <c r="R23" t="s">
        <v>27</v>
      </c>
      <c r="S23">
        <v>73.156602410000005</v>
      </c>
      <c r="T23">
        <v>0.14612018299999999</v>
      </c>
      <c r="U23">
        <v>623.09012680000001</v>
      </c>
      <c r="V23">
        <v>13.923776760000001</v>
      </c>
      <c r="W23">
        <v>3.8395945650000001</v>
      </c>
      <c r="X23">
        <v>0.24132537500000001</v>
      </c>
      <c r="Y23">
        <v>33.426012419999999</v>
      </c>
      <c r="Z23">
        <v>14.74786855</v>
      </c>
      <c r="AA23">
        <v>100</v>
      </c>
      <c r="AB23" t="s">
        <v>1682</v>
      </c>
      <c r="AC23" t="s">
        <v>2129</v>
      </c>
      <c r="AD23" t="s">
        <v>105</v>
      </c>
      <c r="AE23" t="s">
        <v>27</v>
      </c>
      <c r="AF23">
        <v>100</v>
      </c>
    </row>
    <row r="24" spans="1:32" x14ac:dyDescent="0.25">
      <c r="A24">
        <v>127031</v>
      </c>
      <c r="B24" t="s">
        <v>110</v>
      </c>
      <c r="C24" t="s">
        <v>51</v>
      </c>
      <c r="D24" t="s">
        <v>19</v>
      </c>
      <c r="E24" t="s">
        <v>20</v>
      </c>
      <c r="F24" t="s">
        <v>21</v>
      </c>
      <c r="G24" t="s">
        <v>30</v>
      </c>
      <c r="H24" t="s">
        <v>111</v>
      </c>
      <c r="I24" t="s">
        <v>112</v>
      </c>
      <c r="J24" t="s">
        <v>33</v>
      </c>
      <c r="K24" t="s">
        <v>113</v>
      </c>
      <c r="L24">
        <v>27</v>
      </c>
      <c r="M24">
        <v>1.5</v>
      </c>
      <c r="N24">
        <v>2.4199999999999999E-2</v>
      </c>
      <c r="O24">
        <v>2.6110000000000002</v>
      </c>
      <c r="P24" t="s">
        <v>35</v>
      </c>
      <c r="Q24" t="s">
        <v>27</v>
      </c>
      <c r="R24" t="s">
        <v>1682</v>
      </c>
      <c r="S24">
        <v>46.515980429999999</v>
      </c>
      <c r="T24">
        <v>0.24428588200000001</v>
      </c>
      <c r="U24">
        <v>1222.822091</v>
      </c>
      <c r="V24">
        <v>13.30215739</v>
      </c>
      <c r="W24">
        <v>4.1719351729999996</v>
      </c>
      <c r="X24">
        <v>0.41986704499999999</v>
      </c>
      <c r="Y24">
        <v>27.24055371</v>
      </c>
      <c r="Z24">
        <v>23.156326239999999</v>
      </c>
      <c r="AA24">
        <v>23</v>
      </c>
      <c r="AB24" t="s">
        <v>1682</v>
      </c>
      <c r="AC24" t="s">
        <v>113</v>
      </c>
      <c r="AD24" t="s">
        <v>30</v>
      </c>
      <c r="AE24" t="s">
        <v>27</v>
      </c>
      <c r="AF24">
        <v>23</v>
      </c>
    </row>
    <row r="25" spans="1:32" x14ac:dyDescent="0.25">
      <c r="A25">
        <v>127085</v>
      </c>
      <c r="B25" t="s">
        <v>114</v>
      </c>
      <c r="C25" t="s">
        <v>115</v>
      </c>
      <c r="D25" t="s">
        <v>19</v>
      </c>
      <c r="E25" t="s">
        <v>20</v>
      </c>
      <c r="F25" t="s">
        <v>21</v>
      </c>
      <c r="G25" t="s">
        <v>30</v>
      </c>
      <c r="H25" t="s">
        <v>116</v>
      </c>
      <c r="I25" t="s">
        <v>117</v>
      </c>
      <c r="J25" t="s">
        <v>33</v>
      </c>
      <c r="K25" t="s">
        <v>118</v>
      </c>
      <c r="L25">
        <v>110</v>
      </c>
      <c r="M25">
        <v>2.46</v>
      </c>
      <c r="N25">
        <v>3.8000000000000002E-4</v>
      </c>
      <c r="O25">
        <v>3.27</v>
      </c>
      <c r="P25" t="s">
        <v>35</v>
      </c>
      <c r="Q25" t="s">
        <v>27</v>
      </c>
      <c r="R25" t="s">
        <v>1695</v>
      </c>
      <c r="S25">
        <v>133.35460689999999</v>
      </c>
      <c r="T25">
        <v>0.19662473699999999</v>
      </c>
      <c r="U25">
        <v>3475.4684470000002</v>
      </c>
      <c r="V25">
        <v>12.930024360000001</v>
      </c>
      <c r="W25">
        <v>3.110418729</v>
      </c>
      <c r="X25">
        <v>0.30136565700000001</v>
      </c>
      <c r="Y25">
        <v>57.64782503</v>
      </c>
      <c r="Z25">
        <v>16.270214429999999</v>
      </c>
      <c r="AA25">
        <v>109</v>
      </c>
      <c r="AB25" t="s">
        <v>1698</v>
      </c>
      <c r="AC25" t="s">
        <v>118</v>
      </c>
      <c r="AD25" t="s">
        <v>30</v>
      </c>
      <c r="AE25" t="s">
        <v>27</v>
      </c>
      <c r="AF25">
        <v>109</v>
      </c>
    </row>
    <row r="26" spans="1:32" x14ac:dyDescent="0.25">
      <c r="A26">
        <v>126868</v>
      </c>
      <c r="B26" t="s">
        <v>119</v>
      </c>
      <c r="C26" t="s">
        <v>29</v>
      </c>
      <c r="D26" t="s">
        <v>19</v>
      </c>
      <c r="E26" t="s">
        <v>20</v>
      </c>
      <c r="F26" t="s">
        <v>21</v>
      </c>
      <c r="G26" t="s">
        <v>30</v>
      </c>
      <c r="H26" t="s">
        <v>120</v>
      </c>
      <c r="I26" t="s">
        <v>121</v>
      </c>
      <c r="J26" t="s">
        <v>33</v>
      </c>
      <c r="K26" t="s">
        <v>122</v>
      </c>
      <c r="L26">
        <v>7.9</v>
      </c>
      <c r="M26">
        <v>2.8</v>
      </c>
      <c r="N26">
        <v>8.0000000000000004E-4</v>
      </c>
      <c r="O26">
        <v>3.53</v>
      </c>
      <c r="P26" t="s">
        <v>35</v>
      </c>
      <c r="Q26" t="s">
        <v>27</v>
      </c>
      <c r="R26" t="s">
        <v>1682</v>
      </c>
      <c r="S26">
        <v>24.97865234</v>
      </c>
      <c r="T26">
        <v>2.028049158</v>
      </c>
      <c r="U26">
        <v>411.04156870000003</v>
      </c>
      <c r="V26">
        <v>5.8786442240000003</v>
      </c>
      <c r="W26">
        <v>1.137615738</v>
      </c>
      <c r="X26">
        <v>1.627238776</v>
      </c>
      <c r="Y26">
        <v>20.982528840000001</v>
      </c>
      <c r="Z26">
        <v>25.320883500000001</v>
      </c>
      <c r="AA26">
        <v>22</v>
      </c>
      <c r="AB26" t="s">
        <v>1682</v>
      </c>
      <c r="AC26" t="s">
        <v>1960</v>
      </c>
      <c r="AD26" t="s">
        <v>30</v>
      </c>
      <c r="AE26" t="s">
        <v>27</v>
      </c>
      <c r="AF26">
        <v>7.9</v>
      </c>
    </row>
    <row r="27" spans="1:32" x14ac:dyDescent="0.25">
      <c r="A27">
        <v>126510</v>
      </c>
      <c r="B27" t="s">
        <v>123</v>
      </c>
      <c r="C27" t="s">
        <v>124</v>
      </c>
      <c r="D27" t="s">
        <v>19</v>
      </c>
      <c r="E27" t="s">
        <v>20</v>
      </c>
      <c r="F27" t="s">
        <v>21</v>
      </c>
      <c r="G27" t="s">
        <v>125</v>
      </c>
      <c r="H27" t="s">
        <v>126</v>
      </c>
      <c r="I27" t="s">
        <v>127</v>
      </c>
      <c r="J27" t="s">
        <v>33</v>
      </c>
      <c r="K27" t="s">
        <v>128</v>
      </c>
      <c r="L27">
        <v>4</v>
      </c>
      <c r="M27">
        <v>0.7</v>
      </c>
      <c r="N27">
        <v>5.4999999999999997E-3</v>
      </c>
      <c r="O27">
        <v>3.1</v>
      </c>
      <c r="P27" t="s">
        <v>49</v>
      </c>
      <c r="Q27" t="s">
        <v>27</v>
      </c>
      <c r="R27" t="s">
        <v>1682</v>
      </c>
      <c r="S27">
        <v>8.7499225040000006</v>
      </c>
      <c r="T27">
        <v>0.70198307800000004</v>
      </c>
      <c r="U27">
        <v>6.998484994</v>
      </c>
      <c r="V27">
        <v>3.7740616949999999</v>
      </c>
      <c r="W27">
        <v>1.083017178</v>
      </c>
      <c r="X27">
        <v>1.336621101</v>
      </c>
      <c r="Y27">
        <v>5.4452076470000002</v>
      </c>
      <c r="Z27">
        <v>17.923995210000001</v>
      </c>
      <c r="AA27">
        <v>3</v>
      </c>
      <c r="AB27" t="s">
        <v>1682</v>
      </c>
      <c r="AC27" t="s">
        <v>128</v>
      </c>
      <c r="AD27" t="s">
        <v>125</v>
      </c>
      <c r="AE27" t="s">
        <v>27</v>
      </c>
      <c r="AF27">
        <v>3</v>
      </c>
    </row>
    <row r="28" spans="1:32" x14ac:dyDescent="0.25">
      <c r="A28">
        <v>126352</v>
      </c>
      <c r="B28" t="s">
        <v>129</v>
      </c>
      <c r="C28" t="s">
        <v>130</v>
      </c>
      <c r="D28" t="s">
        <v>19</v>
      </c>
      <c r="E28" t="s">
        <v>20</v>
      </c>
      <c r="F28" t="s">
        <v>21</v>
      </c>
      <c r="G28" t="s">
        <v>131</v>
      </c>
      <c r="H28" t="s">
        <v>132</v>
      </c>
      <c r="I28" t="s">
        <v>133</v>
      </c>
      <c r="J28" t="s">
        <v>33</v>
      </c>
      <c r="K28" t="s">
        <v>134</v>
      </c>
      <c r="L28">
        <v>30</v>
      </c>
      <c r="M28">
        <v>1.95</v>
      </c>
      <c r="N28">
        <v>3.2399999999999998E-3</v>
      </c>
      <c r="O28">
        <v>3.08</v>
      </c>
      <c r="P28" t="s">
        <v>49</v>
      </c>
      <c r="Q28" t="s">
        <v>27</v>
      </c>
      <c r="R28" t="s">
        <v>1695</v>
      </c>
      <c r="S28">
        <v>23.103413329999999</v>
      </c>
      <c r="T28">
        <v>0.59904822000000002</v>
      </c>
      <c r="U28">
        <v>73.248240920000001</v>
      </c>
      <c r="V28">
        <v>4.4738158810000002</v>
      </c>
      <c r="W28">
        <v>1.3167000250000001</v>
      </c>
      <c r="X28">
        <v>1.0065093490000001</v>
      </c>
      <c r="Y28">
        <v>13.44051952</v>
      </c>
      <c r="Z28">
        <v>13.55849016</v>
      </c>
      <c r="AA28">
        <v>33</v>
      </c>
      <c r="AB28" t="s">
        <v>1698</v>
      </c>
      <c r="AC28" t="s">
        <v>134</v>
      </c>
      <c r="AD28" t="s">
        <v>131</v>
      </c>
      <c r="AE28" t="s">
        <v>27</v>
      </c>
      <c r="AF28">
        <v>33</v>
      </c>
    </row>
    <row r="29" spans="1:32" x14ac:dyDescent="0.25">
      <c r="A29">
        <v>125885</v>
      </c>
      <c r="B29" t="s">
        <v>135</v>
      </c>
      <c r="C29" t="s">
        <v>37</v>
      </c>
      <c r="D29" t="s">
        <v>19</v>
      </c>
      <c r="E29" t="s">
        <v>20</v>
      </c>
      <c r="F29" t="s">
        <v>21</v>
      </c>
      <c r="G29" t="s">
        <v>59</v>
      </c>
      <c r="H29" t="s">
        <v>136</v>
      </c>
      <c r="I29" t="s">
        <v>135</v>
      </c>
      <c r="J29" t="s">
        <v>24</v>
      </c>
      <c r="K29" t="s">
        <v>25</v>
      </c>
      <c r="L29">
        <v>70</v>
      </c>
      <c r="M29">
        <v>0</v>
      </c>
      <c r="N29">
        <v>4.0951210000000002E-3</v>
      </c>
      <c r="O29">
        <v>3.1709999999999998</v>
      </c>
      <c r="P29" t="s">
        <v>61</v>
      </c>
      <c r="Q29" t="s">
        <v>27</v>
      </c>
      <c r="R29" t="s">
        <v>1682</v>
      </c>
      <c r="S29">
        <v>32.988574919999998</v>
      </c>
      <c r="T29">
        <v>0.28746785499999999</v>
      </c>
      <c r="U29">
        <v>407.44512630000003</v>
      </c>
      <c r="V29">
        <v>15.212638119999999</v>
      </c>
      <c r="W29">
        <v>5.1018709940000004</v>
      </c>
      <c r="X29">
        <v>0.477813604</v>
      </c>
      <c r="Y29">
        <v>24.317507370000001</v>
      </c>
      <c r="Z29">
        <v>9.4233164580000004</v>
      </c>
      <c r="AA29">
        <v>53.5</v>
      </c>
      <c r="AB29" t="s">
        <v>1684</v>
      </c>
      <c r="AC29" t="s">
        <v>2090</v>
      </c>
      <c r="AD29" t="s">
        <v>59</v>
      </c>
      <c r="AE29" t="s">
        <v>27</v>
      </c>
      <c r="AF29">
        <v>53.5</v>
      </c>
    </row>
    <row r="30" spans="1:32" x14ac:dyDescent="0.25">
      <c r="A30">
        <v>126715</v>
      </c>
      <c r="B30" t="s">
        <v>137</v>
      </c>
      <c r="C30" t="s">
        <v>138</v>
      </c>
      <c r="D30" t="s">
        <v>19</v>
      </c>
      <c r="E30" t="s">
        <v>20</v>
      </c>
      <c r="F30" t="s">
        <v>21</v>
      </c>
      <c r="G30" t="s">
        <v>59</v>
      </c>
      <c r="H30" t="s">
        <v>136</v>
      </c>
      <c r="I30" t="s">
        <v>135</v>
      </c>
      <c r="J30" t="s">
        <v>33</v>
      </c>
      <c r="K30" t="s">
        <v>139</v>
      </c>
      <c r="L30">
        <v>70</v>
      </c>
      <c r="M30">
        <v>5.6</v>
      </c>
      <c r="N30">
        <v>3.8999999999999998E-3</v>
      </c>
      <c r="O30">
        <v>3.2029999999999998</v>
      </c>
      <c r="P30" t="s">
        <v>35</v>
      </c>
      <c r="Q30" t="s">
        <v>27</v>
      </c>
      <c r="R30" t="s">
        <v>1682</v>
      </c>
      <c r="S30">
        <v>43.819811389999998</v>
      </c>
      <c r="T30">
        <v>0.19912253499999999</v>
      </c>
      <c r="U30">
        <v>717.37731229999997</v>
      </c>
      <c r="V30">
        <v>21.54117433</v>
      </c>
      <c r="W30">
        <v>7.1180318659999999</v>
      </c>
      <c r="X30">
        <v>0.28827619599999998</v>
      </c>
      <c r="Y30">
        <v>32.906219</v>
      </c>
      <c r="Z30">
        <v>6.7954606679999996</v>
      </c>
      <c r="AA30">
        <v>69</v>
      </c>
      <c r="AB30" t="s">
        <v>1684</v>
      </c>
      <c r="AC30" t="s">
        <v>139</v>
      </c>
      <c r="AD30" t="s">
        <v>59</v>
      </c>
      <c r="AE30" t="s">
        <v>27</v>
      </c>
      <c r="AF30">
        <v>69</v>
      </c>
    </row>
    <row r="31" spans="1:32" x14ac:dyDescent="0.25">
      <c r="A31">
        <v>126716</v>
      </c>
      <c r="B31" t="s">
        <v>140</v>
      </c>
      <c r="C31" t="s">
        <v>37</v>
      </c>
      <c r="D31" t="s">
        <v>19</v>
      </c>
      <c r="E31" t="s">
        <v>20</v>
      </c>
      <c r="F31" t="s">
        <v>21</v>
      </c>
      <c r="G31" t="s">
        <v>59</v>
      </c>
      <c r="H31" t="s">
        <v>136</v>
      </c>
      <c r="I31" t="s">
        <v>135</v>
      </c>
      <c r="J31" t="s">
        <v>33</v>
      </c>
      <c r="K31" t="s">
        <v>141</v>
      </c>
      <c r="L31">
        <v>35</v>
      </c>
      <c r="M31">
        <v>5</v>
      </c>
      <c r="N31">
        <v>4.3E-3</v>
      </c>
      <c r="O31">
        <v>3.1389999999999998</v>
      </c>
      <c r="P31" t="s">
        <v>35</v>
      </c>
      <c r="Q31" t="s">
        <v>27</v>
      </c>
      <c r="R31" t="s">
        <v>1682</v>
      </c>
      <c r="S31">
        <v>22.157338450000001</v>
      </c>
      <c r="T31">
        <v>0.37581317600000003</v>
      </c>
      <c r="U31">
        <v>97.51294034</v>
      </c>
      <c r="V31">
        <v>8.8841019120000002</v>
      </c>
      <c r="W31">
        <v>3.0857101230000001</v>
      </c>
      <c r="X31">
        <v>0.66735101200000002</v>
      </c>
      <c r="Y31">
        <v>15.72879573</v>
      </c>
      <c r="Z31">
        <v>12.05117225</v>
      </c>
      <c r="AA31">
        <v>38</v>
      </c>
      <c r="AB31" t="s">
        <v>1684</v>
      </c>
      <c r="AC31" t="s">
        <v>141</v>
      </c>
      <c r="AD31" t="s">
        <v>59</v>
      </c>
      <c r="AE31" t="s">
        <v>27</v>
      </c>
      <c r="AF31">
        <v>38</v>
      </c>
    </row>
    <row r="32" spans="1:32" x14ac:dyDescent="0.25">
      <c r="A32">
        <v>125508</v>
      </c>
      <c r="B32" t="s">
        <v>136</v>
      </c>
      <c r="C32" t="s">
        <v>58</v>
      </c>
      <c r="D32" t="s">
        <v>19</v>
      </c>
      <c r="E32" t="s">
        <v>20</v>
      </c>
      <c r="F32" t="s">
        <v>21</v>
      </c>
      <c r="G32" t="s">
        <v>59</v>
      </c>
      <c r="H32" t="s">
        <v>136</v>
      </c>
      <c r="I32">
        <v>0</v>
      </c>
      <c r="J32" t="s">
        <v>60</v>
      </c>
      <c r="K32" t="s">
        <v>25</v>
      </c>
      <c r="L32">
        <v>70</v>
      </c>
      <c r="M32">
        <v>0</v>
      </c>
      <c r="N32">
        <v>3.3290379999999999E-3</v>
      </c>
      <c r="O32">
        <v>3.2206670000000002</v>
      </c>
      <c r="P32" t="s">
        <v>61</v>
      </c>
      <c r="Q32" t="s">
        <v>27</v>
      </c>
      <c r="R32" t="s">
        <v>1682</v>
      </c>
      <c r="S32">
        <v>22.577418829999999</v>
      </c>
      <c r="T32">
        <v>0.50294561900000001</v>
      </c>
      <c r="U32">
        <v>96.141160999999997</v>
      </c>
      <c r="V32">
        <v>6.3575821240000003</v>
      </c>
      <c r="W32">
        <v>2.2144938650000001</v>
      </c>
      <c r="X32">
        <v>0.93685057900000002</v>
      </c>
      <c r="Y32">
        <v>15.23734707</v>
      </c>
      <c r="Z32">
        <v>14.91658587</v>
      </c>
      <c r="AA32">
        <v>18</v>
      </c>
      <c r="AB32" t="s">
        <v>1684</v>
      </c>
      <c r="AC32" t="s">
        <v>2090</v>
      </c>
      <c r="AD32" t="s">
        <v>59</v>
      </c>
      <c r="AE32" t="s">
        <v>27</v>
      </c>
      <c r="AF32">
        <v>18</v>
      </c>
    </row>
    <row r="33" spans="1:32" x14ac:dyDescent="0.25">
      <c r="A33">
        <v>126196</v>
      </c>
      <c r="B33" t="s">
        <v>142</v>
      </c>
      <c r="C33" t="s">
        <v>143</v>
      </c>
      <c r="D33" t="s">
        <v>19</v>
      </c>
      <c r="E33" t="s">
        <v>20</v>
      </c>
      <c r="F33" t="s">
        <v>21</v>
      </c>
      <c r="G33" t="s">
        <v>144</v>
      </c>
      <c r="H33" t="s">
        <v>145</v>
      </c>
      <c r="I33" t="s">
        <v>142</v>
      </c>
      <c r="J33" t="s">
        <v>24</v>
      </c>
      <c r="K33" t="s">
        <v>25</v>
      </c>
      <c r="L33">
        <v>12</v>
      </c>
      <c r="M33">
        <v>0</v>
      </c>
      <c r="N33">
        <v>1.8345739999999999E-2</v>
      </c>
      <c r="O33">
        <v>3</v>
      </c>
      <c r="P33" t="s">
        <v>61</v>
      </c>
      <c r="Q33" t="s">
        <v>27</v>
      </c>
      <c r="R33" t="s">
        <v>1695</v>
      </c>
      <c r="S33">
        <v>11.49192605</v>
      </c>
      <c r="T33">
        <v>0.60820173499999997</v>
      </c>
      <c r="U33">
        <v>10.67245936</v>
      </c>
      <c r="V33">
        <v>4.2776362749999999</v>
      </c>
      <c r="W33">
        <v>1.251687813</v>
      </c>
      <c r="X33">
        <v>1.009344276</v>
      </c>
      <c r="Y33">
        <v>7.3977144399999997</v>
      </c>
      <c r="Z33">
        <v>6.5523621829999996</v>
      </c>
      <c r="AA33">
        <v>5.5</v>
      </c>
      <c r="AB33" t="s">
        <v>1698</v>
      </c>
      <c r="AC33" t="s">
        <v>151</v>
      </c>
      <c r="AD33" t="s">
        <v>144</v>
      </c>
      <c r="AE33" t="s">
        <v>27</v>
      </c>
      <c r="AF33">
        <v>5.5</v>
      </c>
    </row>
    <row r="34" spans="1:32" x14ac:dyDescent="0.25">
      <c r="A34">
        <v>127306</v>
      </c>
      <c r="B34" t="s">
        <v>146</v>
      </c>
      <c r="C34" t="s">
        <v>147</v>
      </c>
      <c r="D34" t="s">
        <v>19</v>
      </c>
      <c r="E34" t="s">
        <v>20</v>
      </c>
      <c r="F34" t="s">
        <v>21</v>
      </c>
      <c r="G34" t="s">
        <v>144</v>
      </c>
      <c r="H34" t="s">
        <v>145</v>
      </c>
      <c r="I34" t="s">
        <v>142</v>
      </c>
      <c r="J34" t="s">
        <v>33</v>
      </c>
      <c r="K34" t="s">
        <v>148</v>
      </c>
      <c r="L34">
        <v>8.3000000000000007</v>
      </c>
      <c r="M34">
        <v>1.68</v>
      </c>
      <c r="N34">
        <v>1.8200000000000001E-2</v>
      </c>
      <c r="O34">
        <v>3</v>
      </c>
      <c r="P34" t="s">
        <v>49</v>
      </c>
      <c r="Q34" t="s">
        <v>27</v>
      </c>
      <c r="R34" t="s">
        <v>1695</v>
      </c>
      <c r="S34">
        <v>11.49192605</v>
      </c>
      <c r="T34">
        <v>0.60820173499999997</v>
      </c>
      <c r="U34">
        <v>10.67245936</v>
      </c>
      <c r="V34">
        <v>4.2776362749999999</v>
      </c>
      <c r="W34">
        <v>1.251687813</v>
      </c>
      <c r="X34">
        <v>1.009344276</v>
      </c>
      <c r="Y34">
        <v>7.3977144399999997</v>
      </c>
      <c r="Z34">
        <v>6.5523621829999996</v>
      </c>
      <c r="AA34">
        <v>3</v>
      </c>
      <c r="AB34" t="s">
        <v>1698</v>
      </c>
      <c r="AC34" t="s">
        <v>148</v>
      </c>
      <c r="AD34" t="s">
        <v>144</v>
      </c>
      <c r="AE34" t="s">
        <v>27</v>
      </c>
      <c r="AF34">
        <v>3</v>
      </c>
    </row>
    <row r="35" spans="1:32" x14ac:dyDescent="0.25">
      <c r="A35">
        <v>127308</v>
      </c>
      <c r="B35" t="s">
        <v>149</v>
      </c>
      <c r="C35" t="s">
        <v>150</v>
      </c>
      <c r="D35" t="s">
        <v>19</v>
      </c>
      <c r="E35" t="s">
        <v>20</v>
      </c>
      <c r="F35" t="s">
        <v>21</v>
      </c>
      <c r="G35" t="s">
        <v>144</v>
      </c>
      <c r="H35" t="s">
        <v>145</v>
      </c>
      <c r="I35" t="s">
        <v>142</v>
      </c>
      <c r="J35" t="s">
        <v>33</v>
      </c>
      <c r="K35" t="s">
        <v>151</v>
      </c>
      <c r="L35">
        <v>12</v>
      </c>
      <c r="M35">
        <v>1.78</v>
      </c>
      <c r="N35">
        <v>1.8200000000000001E-2</v>
      </c>
      <c r="O35">
        <v>3</v>
      </c>
      <c r="P35" t="s">
        <v>49</v>
      </c>
      <c r="Q35" t="s">
        <v>27</v>
      </c>
      <c r="R35" t="s">
        <v>1695</v>
      </c>
      <c r="S35">
        <v>11.49192605</v>
      </c>
      <c r="T35">
        <v>0.60820173499999997</v>
      </c>
      <c r="U35">
        <v>10.67245936</v>
      </c>
      <c r="V35">
        <v>4.2776362749999999</v>
      </c>
      <c r="W35">
        <v>1.251687813</v>
      </c>
      <c r="X35">
        <v>1.009344276</v>
      </c>
      <c r="Y35">
        <v>7.3977144399999997</v>
      </c>
      <c r="Z35">
        <v>6.5523621829999996</v>
      </c>
      <c r="AA35">
        <v>4</v>
      </c>
      <c r="AB35" t="s">
        <v>1698</v>
      </c>
      <c r="AC35" t="s">
        <v>151</v>
      </c>
      <c r="AD35" t="s">
        <v>144</v>
      </c>
      <c r="AE35" t="s">
        <v>27</v>
      </c>
      <c r="AF35">
        <v>4</v>
      </c>
    </row>
    <row r="36" spans="1:32" x14ac:dyDescent="0.25">
      <c r="A36">
        <v>127309</v>
      </c>
      <c r="B36" t="s">
        <v>152</v>
      </c>
      <c r="C36" t="s">
        <v>143</v>
      </c>
      <c r="D36" t="s">
        <v>19</v>
      </c>
      <c r="E36" t="s">
        <v>20</v>
      </c>
      <c r="F36" t="s">
        <v>21</v>
      </c>
      <c r="G36" t="s">
        <v>144</v>
      </c>
      <c r="H36" t="s">
        <v>145</v>
      </c>
      <c r="I36" t="s">
        <v>142</v>
      </c>
      <c r="J36" t="s">
        <v>33</v>
      </c>
      <c r="K36" t="s">
        <v>153</v>
      </c>
      <c r="L36">
        <v>3.9</v>
      </c>
      <c r="M36">
        <v>1.5</v>
      </c>
      <c r="N36">
        <v>1.8200000000000001E-2</v>
      </c>
      <c r="O36">
        <v>3</v>
      </c>
      <c r="P36" t="s">
        <v>49</v>
      </c>
      <c r="Q36" t="s">
        <v>27</v>
      </c>
      <c r="R36" t="s">
        <v>1695</v>
      </c>
      <c r="S36">
        <v>11.49192605</v>
      </c>
      <c r="T36">
        <v>0.60820173499999997</v>
      </c>
      <c r="U36">
        <v>10.67245936</v>
      </c>
      <c r="V36">
        <v>4.2776362749999999</v>
      </c>
      <c r="W36">
        <v>1.251687813</v>
      </c>
      <c r="X36">
        <v>1.009344276</v>
      </c>
      <c r="Y36">
        <v>7.3977144399999997</v>
      </c>
      <c r="Z36">
        <v>6.5523621829999996</v>
      </c>
      <c r="AA36">
        <v>5</v>
      </c>
      <c r="AB36" t="s">
        <v>1698</v>
      </c>
      <c r="AC36" t="s">
        <v>153</v>
      </c>
      <c r="AD36" t="s">
        <v>144</v>
      </c>
      <c r="AE36" t="s">
        <v>27</v>
      </c>
      <c r="AF36">
        <v>5</v>
      </c>
    </row>
    <row r="37" spans="1:32" x14ac:dyDescent="0.25">
      <c r="A37">
        <v>274967</v>
      </c>
      <c r="B37" t="s">
        <v>154</v>
      </c>
      <c r="C37" t="s">
        <v>155</v>
      </c>
      <c r="D37" t="s">
        <v>19</v>
      </c>
      <c r="E37" t="s">
        <v>20</v>
      </c>
      <c r="F37" t="s">
        <v>21</v>
      </c>
      <c r="G37" t="s">
        <v>144</v>
      </c>
      <c r="H37" t="s">
        <v>145</v>
      </c>
      <c r="I37" t="s">
        <v>142</v>
      </c>
      <c r="J37" t="s">
        <v>33</v>
      </c>
      <c r="K37" t="s">
        <v>151</v>
      </c>
      <c r="L37">
        <v>9</v>
      </c>
      <c r="M37">
        <v>1.7</v>
      </c>
      <c r="N37">
        <v>1.8790000000000001E-2</v>
      </c>
      <c r="O37">
        <v>3</v>
      </c>
      <c r="P37" t="s">
        <v>35</v>
      </c>
      <c r="Q37" t="s">
        <v>27</v>
      </c>
      <c r="R37" t="s">
        <v>1695</v>
      </c>
      <c r="S37">
        <v>11.49192605</v>
      </c>
      <c r="T37">
        <v>0.60820173499999997</v>
      </c>
      <c r="U37">
        <v>10.67245936</v>
      </c>
      <c r="V37">
        <v>4.2776362749999999</v>
      </c>
      <c r="W37">
        <v>1.251687813</v>
      </c>
      <c r="X37">
        <v>1.009344276</v>
      </c>
      <c r="Y37">
        <v>7.3977144399999997</v>
      </c>
      <c r="Z37">
        <v>6.5523621829999996</v>
      </c>
      <c r="AA37">
        <v>10</v>
      </c>
      <c r="AB37" t="s">
        <v>1698</v>
      </c>
      <c r="AC37" t="s">
        <v>151</v>
      </c>
      <c r="AD37" t="s">
        <v>144</v>
      </c>
      <c r="AE37" t="s">
        <v>27</v>
      </c>
      <c r="AF37">
        <v>10</v>
      </c>
    </row>
    <row r="38" spans="1:32" x14ac:dyDescent="0.25">
      <c r="A38">
        <v>127007</v>
      </c>
      <c r="B38" t="s">
        <v>156</v>
      </c>
      <c r="C38" t="s">
        <v>157</v>
      </c>
      <c r="D38" t="s">
        <v>19</v>
      </c>
      <c r="E38" t="s">
        <v>20</v>
      </c>
      <c r="F38" t="s">
        <v>21</v>
      </c>
      <c r="G38" t="s">
        <v>30</v>
      </c>
      <c r="H38" t="s">
        <v>158</v>
      </c>
      <c r="I38" t="s">
        <v>159</v>
      </c>
      <c r="J38" t="s">
        <v>33</v>
      </c>
      <c r="K38" t="s">
        <v>160</v>
      </c>
      <c r="L38">
        <v>230</v>
      </c>
      <c r="M38">
        <v>2.54</v>
      </c>
      <c r="N38">
        <v>1.5100000000000001E-2</v>
      </c>
      <c r="O38">
        <v>2.86</v>
      </c>
      <c r="P38" t="s">
        <v>35</v>
      </c>
      <c r="Q38" t="s">
        <v>73</v>
      </c>
      <c r="R38" t="s">
        <v>1682</v>
      </c>
      <c r="S38">
        <v>136.4697587</v>
      </c>
      <c r="T38">
        <v>0.12607454400000001</v>
      </c>
      <c r="U38">
        <v>23491.072080000002</v>
      </c>
      <c r="V38">
        <v>33.84716083</v>
      </c>
      <c r="W38">
        <v>7.8371607030000003</v>
      </c>
      <c r="X38">
        <v>0.17433764099999999</v>
      </c>
      <c r="Y38">
        <v>74.839450260000007</v>
      </c>
      <c r="Z38">
        <v>16.10239846</v>
      </c>
      <c r="AA38">
        <v>113</v>
      </c>
      <c r="AB38" t="s">
        <v>1689</v>
      </c>
      <c r="AC38" t="s">
        <v>160</v>
      </c>
      <c r="AD38" t="s">
        <v>30</v>
      </c>
      <c r="AE38" t="s">
        <v>27</v>
      </c>
      <c r="AF38">
        <v>113</v>
      </c>
    </row>
    <row r="39" spans="1:32" x14ac:dyDescent="0.25">
      <c r="A39">
        <v>126109</v>
      </c>
      <c r="B39" t="s">
        <v>161</v>
      </c>
      <c r="C39" t="s">
        <v>162</v>
      </c>
      <c r="D39" t="s">
        <v>19</v>
      </c>
      <c r="E39" t="s">
        <v>20</v>
      </c>
      <c r="F39" t="s">
        <v>21</v>
      </c>
      <c r="G39" t="s">
        <v>163</v>
      </c>
      <c r="H39" t="s">
        <v>164</v>
      </c>
      <c r="I39" t="s">
        <v>161</v>
      </c>
      <c r="J39" t="s">
        <v>24</v>
      </c>
      <c r="K39" t="s">
        <v>25</v>
      </c>
      <c r="L39">
        <v>25</v>
      </c>
      <c r="M39">
        <v>0</v>
      </c>
      <c r="N39">
        <v>4.3954520000000002E-3</v>
      </c>
      <c r="O39">
        <v>3.1924999999999999</v>
      </c>
      <c r="P39" t="s">
        <v>61</v>
      </c>
      <c r="Q39" t="s">
        <v>27</v>
      </c>
      <c r="R39" t="s">
        <v>1682</v>
      </c>
      <c r="S39">
        <v>25</v>
      </c>
      <c r="T39" t="e">
        <v>#N/A</v>
      </c>
      <c r="U39" t="e">
        <v>#N/A</v>
      </c>
      <c r="V39" t="e">
        <v>#N/A</v>
      </c>
      <c r="W39" t="e">
        <v>#N/A</v>
      </c>
      <c r="X39" t="e">
        <v>#N/A</v>
      </c>
      <c r="Y39" t="e">
        <v>#N/A</v>
      </c>
      <c r="Z39" t="e">
        <v>#N/A</v>
      </c>
      <c r="AA39" t="e">
        <v>#N/A</v>
      </c>
      <c r="AB39" t="e">
        <v>#N/A</v>
      </c>
      <c r="AC39" t="s">
        <v>170</v>
      </c>
      <c r="AD39" t="e">
        <v>#N/A</v>
      </c>
      <c r="AE39" t="e">
        <v>#N/A</v>
      </c>
      <c r="AF39">
        <v>25</v>
      </c>
    </row>
    <row r="40" spans="1:32" x14ac:dyDescent="0.25">
      <c r="A40">
        <v>127124</v>
      </c>
      <c r="B40" t="s">
        <v>165</v>
      </c>
      <c r="C40" t="s">
        <v>166</v>
      </c>
      <c r="D40" t="s">
        <v>19</v>
      </c>
      <c r="E40" t="s">
        <v>20</v>
      </c>
      <c r="F40" t="s">
        <v>21</v>
      </c>
      <c r="G40" t="s">
        <v>163</v>
      </c>
      <c r="H40" t="s">
        <v>164</v>
      </c>
      <c r="I40" t="s">
        <v>161</v>
      </c>
      <c r="J40" t="s">
        <v>33</v>
      </c>
      <c r="K40" t="s">
        <v>167</v>
      </c>
      <c r="L40">
        <v>25</v>
      </c>
      <c r="M40">
        <v>2.17</v>
      </c>
      <c r="N40">
        <v>4.8999999999999998E-3</v>
      </c>
      <c r="O40">
        <v>3.17</v>
      </c>
      <c r="P40" t="s">
        <v>35</v>
      </c>
      <c r="Q40" t="s">
        <v>27</v>
      </c>
      <c r="R40" t="s">
        <v>1682</v>
      </c>
      <c r="S40">
        <v>19.13476511</v>
      </c>
      <c r="T40">
        <v>0.393017177</v>
      </c>
      <c r="U40">
        <v>47.640962450000004</v>
      </c>
      <c r="V40">
        <v>7.5904663860000001</v>
      </c>
      <c r="W40">
        <v>1.5268420709999999</v>
      </c>
      <c r="X40">
        <v>0.56344152999999997</v>
      </c>
      <c r="Y40">
        <v>9.6651268320000003</v>
      </c>
      <c r="Z40">
        <v>13.363431240000001</v>
      </c>
      <c r="AA40">
        <v>22</v>
      </c>
      <c r="AB40" t="s">
        <v>1682</v>
      </c>
      <c r="AC40" t="s">
        <v>167</v>
      </c>
      <c r="AD40" t="s">
        <v>163</v>
      </c>
      <c r="AE40" t="s">
        <v>163</v>
      </c>
      <c r="AF40">
        <v>22</v>
      </c>
    </row>
    <row r="41" spans="1:32" x14ac:dyDescent="0.25">
      <c r="A41">
        <v>127126</v>
      </c>
      <c r="B41" t="s">
        <v>168</v>
      </c>
      <c r="C41" t="s">
        <v>169</v>
      </c>
      <c r="D41" t="s">
        <v>19</v>
      </c>
      <c r="E41" t="s">
        <v>20</v>
      </c>
      <c r="F41" t="s">
        <v>21</v>
      </c>
      <c r="G41" t="s">
        <v>163</v>
      </c>
      <c r="H41" t="s">
        <v>164</v>
      </c>
      <c r="I41" t="s">
        <v>161</v>
      </c>
      <c r="J41" t="s">
        <v>33</v>
      </c>
      <c r="K41" t="s">
        <v>170</v>
      </c>
      <c r="L41">
        <v>25</v>
      </c>
      <c r="M41">
        <v>2</v>
      </c>
      <c r="N41">
        <v>2.3999999999999998E-3</v>
      </c>
      <c r="O41">
        <v>3.39</v>
      </c>
      <c r="P41" t="s">
        <v>56</v>
      </c>
      <c r="Q41" t="s">
        <v>27</v>
      </c>
      <c r="R41" t="s">
        <v>1682</v>
      </c>
      <c r="S41">
        <v>15.674443460000001</v>
      </c>
      <c r="T41">
        <v>0.38595428199999998</v>
      </c>
      <c r="U41">
        <v>22.833423849999999</v>
      </c>
      <c r="V41">
        <v>6.4923337200000004</v>
      </c>
      <c r="W41">
        <v>1.2878499880000001</v>
      </c>
      <c r="X41">
        <v>0.59425597200000002</v>
      </c>
      <c r="Y41">
        <v>7.4610487130000003</v>
      </c>
      <c r="Z41">
        <v>13.253353730000001</v>
      </c>
      <c r="AA41">
        <v>27</v>
      </c>
      <c r="AB41" t="s">
        <v>1682</v>
      </c>
      <c r="AC41" t="s">
        <v>170</v>
      </c>
      <c r="AD41" t="s">
        <v>163</v>
      </c>
      <c r="AE41" t="s">
        <v>163</v>
      </c>
      <c r="AF41">
        <v>27</v>
      </c>
    </row>
    <row r="42" spans="1:32" x14ac:dyDescent="0.25">
      <c r="A42">
        <v>127127</v>
      </c>
      <c r="B42" t="s">
        <v>171</v>
      </c>
      <c r="C42" t="s">
        <v>172</v>
      </c>
      <c r="D42" t="s">
        <v>19</v>
      </c>
      <c r="E42" t="s">
        <v>20</v>
      </c>
      <c r="F42" t="s">
        <v>21</v>
      </c>
      <c r="G42" t="s">
        <v>163</v>
      </c>
      <c r="H42" t="s">
        <v>164</v>
      </c>
      <c r="I42" t="s">
        <v>161</v>
      </c>
      <c r="J42" t="s">
        <v>33</v>
      </c>
      <c r="K42" t="s">
        <v>173</v>
      </c>
      <c r="L42">
        <v>15</v>
      </c>
      <c r="M42">
        <v>2.0099999999999998</v>
      </c>
      <c r="N42">
        <v>4.5999999999999999E-3</v>
      </c>
      <c r="O42">
        <v>3.08</v>
      </c>
      <c r="P42" t="s">
        <v>35</v>
      </c>
      <c r="Q42" t="s">
        <v>27</v>
      </c>
      <c r="R42" t="s">
        <v>1682</v>
      </c>
      <c r="S42">
        <v>19.13476511</v>
      </c>
      <c r="T42">
        <v>0.393017177</v>
      </c>
      <c r="U42">
        <v>47.640962450000004</v>
      </c>
      <c r="V42">
        <v>7.5904663860000001</v>
      </c>
      <c r="W42">
        <v>1.5268420709999999</v>
      </c>
      <c r="X42">
        <v>0.56344152999999997</v>
      </c>
      <c r="Y42">
        <v>9.6651268320000003</v>
      </c>
      <c r="Z42">
        <v>13.363431240000001</v>
      </c>
      <c r="AA42">
        <v>20</v>
      </c>
      <c r="AB42" t="s">
        <v>1682</v>
      </c>
      <c r="AC42" t="s">
        <v>173</v>
      </c>
      <c r="AD42" t="s">
        <v>163</v>
      </c>
      <c r="AE42" t="s">
        <v>163</v>
      </c>
      <c r="AF42">
        <v>20</v>
      </c>
    </row>
    <row r="43" spans="1:32" x14ac:dyDescent="0.25">
      <c r="A43">
        <v>127128</v>
      </c>
      <c r="B43" t="s">
        <v>174</v>
      </c>
      <c r="C43" t="s">
        <v>175</v>
      </c>
      <c r="D43" t="s">
        <v>19</v>
      </c>
      <c r="E43" t="s">
        <v>20</v>
      </c>
      <c r="F43" t="s">
        <v>21</v>
      </c>
      <c r="G43" t="s">
        <v>163</v>
      </c>
      <c r="H43" t="s">
        <v>164</v>
      </c>
      <c r="I43" t="s">
        <v>161</v>
      </c>
      <c r="J43" t="s">
        <v>33</v>
      </c>
      <c r="K43" t="s">
        <v>176</v>
      </c>
      <c r="L43">
        <v>18</v>
      </c>
      <c r="M43">
        <v>2.2000000000000002</v>
      </c>
      <c r="N43">
        <v>6.8999999999999999E-3</v>
      </c>
      <c r="O43">
        <v>3.13</v>
      </c>
      <c r="P43" t="s">
        <v>35</v>
      </c>
      <c r="Q43" t="s">
        <v>27</v>
      </c>
      <c r="R43" t="s">
        <v>1682</v>
      </c>
      <c r="S43">
        <v>18.748157160000002</v>
      </c>
      <c r="T43">
        <v>0.409617703</v>
      </c>
      <c r="U43">
        <v>43.271919689999997</v>
      </c>
      <c r="V43">
        <v>8.5683864560000007</v>
      </c>
      <c r="W43">
        <v>1.6483409170000001</v>
      </c>
      <c r="X43">
        <v>0.52791522099999999</v>
      </c>
      <c r="Y43">
        <v>9.9878107259999993</v>
      </c>
      <c r="Z43">
        <v>11.527258870000001</v>
      </c>
      <c r="AA43">
        <v>16</v>
      </c>
      <c r="AB43" t="s">
        <v>1682</v>
      </c>
      <c r="AC43" t="s">
        <v>176</v>
      </c>
      <c r="AD43" t="s">
        <v>163</v>
      </c>
      <c r="AE43" t="s">
        <v>163</v>
      </c>
      <c r="AF43">
        <v>16</v>
      </c>
    </row>
    <row r="44" spans="1:32" x14ac:dyDescent="0.25">
      <c r="A44">
        <v>127193</v>
      </c>
      <c r="B44" t="s">
        <v>177</v>
      </c>
      <c r="C44" t="s">
        <v>178</v>
      </c>
      <c r="D44" t="s">
        <v>19</v>
      </c>
      <c r="E44" t="s">
        <v>20</v>
      </c>
      <c r="F44" t="s">
        <v>21</v>
      </c>
      <c r="G44" t="s">
        <v>52</v>
      </c>
      <c r="H44" t="s">
        <v>179</v>
      </c>
      <c r="I44" t="s">
        <v>180</v>
      </c>
      <c r="J44" t="s">
        <v>33</v>
      </c>
      <c r="K44" t="s">
        <v>181</v>
      </c>
      <c r="L44">
        <v>15</v>
      </c>
      <c r="M44">
        <v>1.39</v>
      </c>
      <c r="N44">
        <v>6.6100000000000004E-3</v>
      </c>
      <c r="O44">
        <v>3.17</v>
      </c>
      <c r="P44" t="s">
        <v>49</v>
      </c>
      <c r="Q44" t="s">
        <v>27</v>
      </c>
      <c r="R44" t="s">
        <v>1682</v>
      </c>
      <c r="S44">
        <v>22.267684890000002</v>
      </c>
      <c r="T44">
        <v>0.204442134</v>
      </c>
      <c r="U44">
        <v>115.4497791</v>
      </c>
      <c r="V44">
        <v>10.99098974</v>
      </c>
      <c r="W44">
        <v>3.3981942780000001</v>
      </c>
      <c r="X44">
        <v>0.35722704999999999</v>
      </c>
      <c r="Y44">
        <v>13.112036140000001</v>
      </c>
      <c r="Z44">
        <v>5.745032074</v>
      </c>
      <c r="AA44">
        <v>12</v>
      </c>
      <c r="AB44" t="s">
        <v>1682</v>
      </c>
      <c r="AC44" t="s">
        <v>181</v>
      </c>
      <c r="AD44" t="s">
        <v>52</v>
      </c>
      <c r="AE44" t="s">
        <v>52</v>
      </c>
      <c r="AF44">
        <v>12</v>
      </c>
    </row>
    <row r="45" spans="1:32" x14ac:dyDescent="0.25">
      <c r="A45">
        <v>272030</v>
      </c>
      <c r="B45" t="s">
        <v>182</v>
      </c>
      <c r="C45" t="s">
        <v>183</v>
      </c>
      <c r="D45" t="s">
        <v>19</v>
      </c>
      <c r="E45" t="s">
        <v>20</v>
      </c>
      <c r="F45" t="s">
        <v>21</v>
      </c>
      <c r="G45" t="s">
        <v>184</v>
      </c>
      <c r="H45" t="s">
        <v>185</v>
      </c>
      <c r="I45" t="s">
        <v>186</v>
      </c>
      <c r="J45" t="s">
        <v>33</v>
      </c>
      <c r="K45" t="s">
        <v>187</v>
      </c>
      <c r="L45">
        <v>20</v>
      </c>
      <c r="M45">
        <v>2.5</v>
      </c>
      <c r="N45">
        <v>4.4999999999999997E-3</v>
      </c>
      <c r="O45">
        <v>3.18</v>
      </c>
      <c r="P45" t="s">
        <v>35</v>
      </c>
      <c r="Q45" t="s">
        <v>27</v>
      </c>
      <c r="R45" t="s">
        <v>1695</v>
      </c>
      <c r="S45">
        <v>13.02247289</v>
      </c>
      <c r="T45">
        <v>0.51959718200000005</v>
      </c>
      <c r="U45">
        <v>20.935996150000001</v>
      </c>
      <c r="V45">
        <v>4.4362005870000001</v>
      </c>
      <c r="W45">
        <v>1.389908084</v>
      </c>
      <c r="X45">
        <v>0.97821588000000004</v>
      </c>
      <c r="Y45">
        <v>8.0248542829999998</v>
      </c>
      <c r="Z45">
        <v>13.73155077</v>
      </c>
      <c r="AA45">
        <v>16</v>
      </c>
      <c r="AB45" t="s">
        <v>1695</v>
      </c>
      <c r="AC45" t="s">
        <v>187</v>
      </c>
      <c r="AD45" t="s">
        <v>184</v>
      </c>
      <c r="AE45" t="s">
        <v>27</v>
      </c>
      <c r="AF45">
        <v>16</v>
      </c>
    </row>
    <row r="46" spans="1:32" x14ac:dyDescent="0.25">
      <c r="A46">
        <v>236487</v>
      </c>
      <c r="B46" t="s">
        <v>188</v>
      </c>
      <c r="C46" t="s">
        <v>29</v>
      </c>
      <c r="D46" t="s">
        <v>19</v>
      </c>
      <c r="E46" t="s">
        <v>20</v>
      </c>
      <c r="F46" t="s">
        <v>21</v>
      </c>
      <c r="G46" t="s">
        <v>30</v>
      </c>
      <c r="H46" t="s">
        <v>189</v>
      </c>
      <c r="I46" t="s">
        <v>190</v>
      </c>
      <c r="J46" t="s">
        <v>191</v>
      </c>
      <c r="K46" t="s">
        <v>192</v>
      </c>
      <c r="L46">
        <v>50</v>
      </c>
      <c r="M46">
        <v>2.14</v>
      </c>
      <c r="N46">
        <v>8.0999999999999996E-3</v>
      </c>
      <c r="O46">
        <v>3.2</v>
      </c>
      <c r="P46" t="s">
        <v>35</v>
      </c>
      <c r="Q46" t="s">
        <v>27</v>
      </c>
      <c r="R46" t="s">
        <v>1695</v>
      </c>
      <c r="S46">
        <v>51.437221370000003</v>
      </c>
      <c r="T46">
        <v>0.42035176099999999</v>
      </c>
      <c r="U46">
        <v>1415.3112860000001</v>
      </c>
      <c r="V46">
        <v>6.9046576110000002</v>
      </c>
      <c r="W46">
        <v>1.9531447049999999</v>
      </c>
      <c r="X46">
        <v>0.70798452000000001</v>
      </c>
      <c r="Y46">
        <v>28.640271049999999</v>
      </c>
      <c r="Z46">
        <v>20.395103349999999</v>
      </c>
      <c r="AA46">
        <v>44</v>
      </c>
      <c r="AB46" t="s">
        <v>1695</v>
      </c>
      <c r="AC46" t="s">
        <v>192</v>
      </c>
      <c r="AD46" t="s">
        <v>30</v>
      </c>
      <c r="AE46" t="s">
        <v>27</v>
      </c>
      <c r="AF46">
        <v>44</v>
      </c>
    </row>
    <row r="47" spans="1:32" x14ac:dyDescent="0.25">
      <c r="A47">
        <v>126228</v>
      </c>
      <c r="B47" t="s">
        <v>193</v>
      </c>
      <c r="C47" t="s">
        <v>37</v>
      </c>
      <c r="D47" t="s">
        <v>19</v>
      </c>
      <c r="E47" t="s">
        <v>20</v>
      </c>
      <c r="F47" t="s">
        <v>21</v>
      </c>
      <c r="G47" t="s">
        <v>194</v>
      </c>
      <c r="H47" t="s">
        <v>195</v>
      </c>
      <c r="I47" t="s">
        <v>193</v>
      </c>
      <c r="J47" t="s">
        <v>24</v>
      </c>
      <c r="K47" t="s">
        <v>25</v>
      </c>
      <c r="L47">
        <v>60</v>
      </c>
      <c r="M47">
        <v>0</v>
      </c>
      <c r="N47">
        <v>1.06E-2</v>
      </c>
      <c r="O47">
        <v>3.121</v>
      </c>
      <c r="P47" t="s">
        <v>61</v>
      </c>
      <c r="Q47" t="s">
        <v>27</v>
      </c>
      <c r="R47" t="s">
        <v>1682</v>
      </c>
      <c r="S47">
        <v>40.320651519999998</v>
      </c>
      <c r="T47">
        <v>0.304776504</v>
      </c>
      <c r="U47">
        <v>1250.016224</v>
      </c>
      <c r="V47">
        <v>6.2020534820000002</v>
      </c>
      <c r="W47">
        <v>2.2626216399999999</v>
      </c>
      <c r="X47">
        <v>0.93733054599999999</v>
      </c>
      <c r="Y47">
        <v>20.158139640000002</v>
      </c>
      <c r="Z47">
        <v>22.774805440000002</v>
      </c>
      <c r="AA47">
        <v>46</v>
      </c>
      <c r="AB47" t="s">
        <v>1682</v>
      </c>
      <c r="AC47" t="s">
        <v>198</v>
      </c>
      <c r="AD47" t="s">
        <v>194</v>
      </c>
      <c r="AE47" t="s">
        <v>27</v>
      </c>
      <c r="AF47">
        <v>46</v>
      </c>
    </row>
    <row r="48" spans="1:32" x14ac:dyDescent="0.25">
      <c r="A48">
        <v>154721</v>
      </c>
      <c r="B48" t="s">
        <v>196</v>
      </c>
      <c r="C48" t="s">
        <v>197</v>
      </c>
      <c r="D48" t="s">
        <v>19</v>
      </c>
      <c r="E48" t="s">
        <v>20</v>
      </c>
      <c r="F48" t="s">
        <v>21</v>
      </c>
      <c r="G48" t="s">
        <v>194</v>
      </c>
      <c r="H48" t="s">
        <v>195</v>
      </c>
      <c r="I48" t="s">
        <v>193</v>
      </c>
      <c r="J48" t="s">
        <v>33</v>
      </c>
      <c r="K48" t="s">
        <v>198</v>
      </c>
      <c r="L48">
        <v>60</v>
      </c>
      <c r="M48">
        <v>2.29</v>
      </c>
      <c r="N48">
        <v>1.06E-2</v>
      </c>
      <c r="O48">
        <v>3.121</v>
      </c>
      <c r="P48" t="s">
        <v>35</v>
      </c>
      <c r="Q48" t="s">
        <v>27</v>
      </c>
      <c r="R48" t="s">
        <v>1682</v>
      </c>
      <c r="S48">
        <v>40.320651519999998</v>
      </c>
      <c r="T48">
        <v>0.304776504</v>
      </c>
      <c r="U48">
        <v>1250.016224</v>
      </c>
      <c r="V48">
        <v>6.2020534820000002</v>
      </c>
      <c r="W48">
        <v>2.2626216399999999</v>
      </c>
      <c r="X48">
        <v>0.93733054599999999</v>
      </c>
      <c r="Y48">
        <v>20.158139640000002</v>
      </c>
      <c r="Z48">
        <v>22.774805440000002</v>
      </c>
      <c r="AA48">
        <v>46</v>
      </c>
      <c r="AB48" t="s">
        <v>1682</v>
      </c>
      <c r="AC48" t="s">
        <v>198</v>
      </c>
      <c r="AD48" t="s">
        <v>194</v>
      </c>
      <c r="AE48" t="s">
        <v>27</v>
      </c>
      <c r="AF48">
        <v>46</v>
      </c>
    </row>
    <row r="49" spans="1:32" x14ac:dyDescent="0.25">
      <c r="A49">
        <v>127152</v>
      </c>
      <c r="B49" t="s">
        <v>199</v>
      </c>
      <c r="C49" t="s">
        <v>200</v>
      </c>
      <c r="D49" t="s">
        <v>19</v>
      </c>
      <c r="E49" t="s">
        <v>20</v>
      </c>
      <c r="F49" t="s">
        <v>21</v>
      </c>
      <c r="G49" t="s">
        <v>163</v>
      </c>
      <c r="H49" t="s">
        <v>201</v>
      </c>
      <c r="I49" t="s">
        <v>202</v>
      </c>
      <c r="J49" t="s">
        <v>33</v>
      </c>
      <c r="K49" t="s">
        <v>203</v>
      </c>
      <c r="L49">
        <v>21</v>
      </c>
      <c r="M49">
        <v>1.07</v>
      </c>
      <c r="N49">
        <v>3.8899999999999998E-3</v>
      </c>
      <c r="O49">
        <v>3.14</v>
      </c>
      <c r="P49" t="s">
        <v>49</v>
      </c>
      <c r="Q49" t="s">
        <v>27</v>
      </c>
      <c r="R49" t="s">
        <v>1695</v>
      </c>
      <c r="S49">
        <v>17.748939920000002</v>
      </c>
      <c r="T49">
        <v>0.50406522499999995</v>
      </c>
      <c r="U49">
        <v>48.942992060000002</v>
      </c>
      <c r="V49">
        <v>7.9305067769999997</v>
      </c>
      <c r="W49">
        <v>1.6320201430000001</v>
      </c>
      <c r="X49">
        <v>0.603344133</v>
      </c>
      <c r="Y49">
        <v>10.89410925</v>
      </c>
      <c r="Z49">
        <v>15.29506162</v>
      </c>
      <c r="AA49">
        <v>27</v>
      </c>
      <c r="AB49" t="s">
        <v>1698</v>
      </c>
      <c r="AC49" t="s">
        <v>203</v>
      </c>
      <c r="AD49" t="s">
        <v>163</v>
      </c>
      <c r="AE49" t="s">
        <v>163</v>
      </c>
      <c r="AF49">
        <v>27</v>
      </c>
    </row>
    <row r="50" spans="1:32" x14ac:dyDescent="0.25">
      <c r="A50">
        <v>126654</v>
      </c>
      <c r="B50" t="s">
        <v>204</v>
      </c>
      <c r="C50" t="s">
        <v>205</v>
      </c>
      <c r="D50" t="s">
        <v>19</v>
      </c>
      <c r="E50" t="s">
        <v>20</v>
      </c>
      <c r="F50" t="s">
        <v>21</v>
      </c>
      <c r="G50" t="s">
        <v>206</v>
      </c>
      <c r="H50" t="s">
        <v>207</v>
      </c>
      <c r="I50" t="s">
        <v>208</v>
      </c>
      <c r="J50" t="s">
        <v>33</v>
      </c>
      <c r="K50" t="s">
        <v>209</v>
      </c>
      <c r="L50">
        <v>6.5</v>
      </c>
      <c r="M50">
        <v>5.9</v>
      </c>
      <c r="N50">
        <v>1.1220000000000001E-2</v>
      </c>
      <c r="O50">
        <v>3.04</v>
      </c>
      <c r="P50" t="s">
        <v>210</v>
      </c>
      <c r="Q50" t="s">
        <v>27</v>
      </c>
      <c r="R50" t="s">
        <v>1682</v>
      </c>
      <c r="S50">
        <v>25.203633109999998</v>
      </c>
      <c r="T50">
        <v>0.41984827699999999</v>
      </c>
      <c r="U50">
        <v>122.8788473</v>
      </c>
      <c r="V50">
        <v>6.8739706900000002</v>
      </c>
      <c r="W50">
        <v>1.9696129019999999</v>
      </c>
      <c r="X50">
        <v>0.72269088299999995</v>
      </c>
      <c r="Y50">
        <v>14.8186666</v>
      </c>
      <c r="Z50">
        <v>14.681178600000001</v>
      </c>
      <c r="AA50">
        <v>5</v>
      </c>
      <c r="AB50" t="s">
        <v>1684</v>
      </c>
      <c r="AC50" t="s">
        <v>208</v>
      </c>
      <c r="AD50" t="s">
        <v>206</v>
      </c>
      <c r="AE50" t="s">
        <v>27</v>
      </c>
      <c r="AF50">
        <v>5</v>
      </c>
    </row>
    <row r="51" spans="1:32" x14ac:dyDescent="0.25">
      <c r="A51">
        <v>126375</v>
      </c>
      <c r="B51" t="s">
        <v>211</v>
      </c>
      <c r="C51" t="s">
        <v>212</v>
      </c>
      <c r="D51" t="s">
        <v>19</v>
      </c>
      <c r="E51" t="s">
        <v>20</v>
      </c>
      <c r="F51" t="s">
        <v>21</v>
      </c>
      <c r="G51" t="s">
        <v>213</v>
      </c>
      <c r="H51" t="s">
        <v>214</v>
      </c>
      <c r="I51" t="s">
        <v>215</v>
      </c>
      <c r="J51" t="s">
        <v>33</v>
      </c>
      <c r="K51" t="s">
        <v>216</v>
      </c>
      <c r="L51">
        <v>93</v>
      </c>
      <c r="M51">
        <v>4.8</v>
      </c>
      <c r="N51">
        <v>7.9000000000000001E-4</v>
      </c>
      <c r="O51">
        <v>3.1835</v>
      </c>
      <c r="P51" t="s">
        <v>35</v>
      </c>
      <c r="Q51" t="s">
        <v>27</v>
      </c>
      <c r="R51" t="s">
        <v>1695</v>
      </c>
      <c r="S51">
        <v>42.418644530000002</v>
      </c>
      <c r="T51">
        <v>0.30834242499999998</v>
      </c>
      <c r="U51">
        <v>331.08818259999998</v>
      </c>
      <c r="V51">
        <v>7.7719517810000003</v>
      </c>
      <c r="W51">
        <v>2.3772864509999998</v>
      </c>
      <c r="X51">
        <v>0.56007620400000002</v>
      </c>
      <c r="Y51">
        <v>22.365213529999998</v>
      </c>
      <c r="Z51">
        <v>19.311830329999999</v>
      </c>
      <c r="AA51">
        <v>81</v>
      </c>
      <c r="AB51" t="s">
        <v>1695</v>
      </c>
      <c r="AC51" t="s">
        <v>216</v>
      </c>
      <c r="AD51" t="s">
        <v>213</v>
      </c>
      <c r="AE51" t="s">
        <v>27</v>
      </c>
      <c r="AF51">
        <v>81</v>
      </c>
    </row>
    <row r="52" spans="1:32" x14ac:dyDescent="0.25">
      <c r="A52">
        <v>126376</v>
      </c>
      <c r="B52" t="s">
        <v>217</v>
      </c>
      <c r="C52" t="s">
        <v>218</v>
      </c>
      <c r="D52" t="s">
        <v>19</v>
      </c>
      <c r="E52" t="s">
        <v>20</v>
      </c>
      <c r="F52" t="s">
        <v>21</v>
      </c>
      <c r="G52" t="s">
        <v>213</v>
      </c>
      <c r="H52" t="s">
        <v>214</v>
      </c>
      <c r="I52" t="s">
        <v>215</v>
      </c>
      <c r="J52" t="s">
        <v>33</v>
      </c>
      <c r="K52" t="s">
        <v>219</v>
      </c>
      <c r="L52">
        <v>65</v>
      </c>
      <c r="M52">
        <v>4.67</v>
      </c>
      <c r="N52">
        <v>1.3500000000000001E-3</v>
      </c>
      <c r="O52">
        <v>3.1</v>
      </c>
      <c r="P52" t="s">
        <v>49</v>
      </c>
      <c r="Q52" t="s">
        <v>27</v>
      </c>
      <c r="R52" t="s">
        <v>1695</v>
      </c>
      <c r="S52">
        <v>46.082534129999999</v>
      </c>
      <c r="T52">
        <v>0.364605862</v>
      </c>
      <c r="U52">
        <v>518.31234759999995</v>
      </c>
      <c r="V52">
        <v>7.163716312</v>
      </c>
      <c r="W52">
        <v>2.17685247</v>
      </c>
      <c r="X52">
        <v>0.63465925899999998</v>
      </c>
      <c r="Y52">
        <v>24.7299924</v>
      </c>
      <c r="Z52">
        <v>20.51220593</v>
      </c>
      <c r="AA52">
        <v>62</v>
      </c>
      <c r="AB52" t="s">
        <v>1695</v>
      </c>
      <c r="AC52" t="s">
        <v>219</v>
      </c>
      <c r="AD52" t="s">
        <v>213</v>
      </c>
      <c r="AE52" t="s">
        <v>27</v>
      </c>
      <c r="AF52">
        <v>62</v>
      </c>
    </row>
    <row r="53" spans="1:32" x14ac:dyDescent="0.25">
      <c r="A53">
        <v>127086</v>
      </c>
      <c r="B53" t="s">
        <v>220</v>
      </c>
      <c r="C53" t="s">
        <v>221</v>
      </c>
      <c r="D53" t="s">
        <v>19</v>
      </c>
      <c r="E53" t="s">
        <v>20</v>
      </c>
      <c r="F53" t="s">
        <v>21</v>
      </c>
      <c r="G53" t="s">
        <v>30</v>
      </c>
      <c r="H53" t="s">
        <v>116</v>
      </c>
      <c r="I53" t="s">
        <v>222</v>
      </c>
      <c r="J53" t="s">
        <v>33</v>
      </c>
      <c r="K53" t="s">
        <v>223</v>
      </c>
      <c r="L53">
        <v>100</v>
      </c>
      <c r="M53">
        <v>2.17</v>
      </c>
      <c r="N53">
        <v>4.8000000000000001E-5</v>
      </c>
      <c r="O53">
        <v>3.42</v>
      </c>
      <c r="P53" t="s">
        <v>35</v>
      </c>
      <c r="Q53" t="s">
        <v>27</v>
      </c>
      <c r="R53" t="s">
        <v>1682</v>
      </c>
      <c r="S53">
        <v>80.421324810000002</v>
      </c>
      <c r="T53">
        <v>0.30518927800000001</v>
      </c>
      <c r="U53">
        <v>1326.1558560000001</v>
      </c>
      <c r="V53">
        <v>9.1261729999999996</v>
      </c>
      <c r="W53">
        <v>2.1800052519999999</v>
      </c>
      <c r="X53">
        <v>0.47067204499999998</v>
      </c>
      <c r="Y53">
        <v>37.436212490000003</v>
      </c>
      <c r="Z53">
        <v>18.853775939999998</v>
      </c>
      <c r="AA53">
        <v>60</v>
      </c>
      <c r="AB53" t="s">
        <v>1689</v>
      </c>
      <c r="AC53" t="s">
        <v>223</v>
      </c>
      <c r="AD53" t="s">
        <v>30</v>
      </c>
      <c r="AE53" t="s">
        <v>27</v>
      </c>
      <c r="AF53">
        <v>60</v>
      </c>
    </row>
    <row r="54" spans="1:32" x14ac:dyDescent="0.25">
      <c r="A54">
        <v>126580</v>
      </c>
      <c r="B54" t="s">
        <v>224</v>
      </c>
      <c r="C54" t="s">
        <v>225</v>
      </c>
      <c r="D54" t="s">
        <v>19</v>
      </c>
      <c r="E54" t="s">
        <v>20</v>
      </c>
      <c r="F54" t="s">
        <v>21</v>
      </c>
      <c r="G54" t="s">
        <v>226</v>
      </c>
      <c r="H54" t="s">
        <v>227</v>
      </c>
      <c r="I54" t="s">
        <v>228</v>
      </c>
      <c r="J54" t="s">
        <v>33</v>
      </c>
      <c r="K54" t="s">
        <v>229</v>
      </c>
      <c r="L54">
        <v>10.3</v>
      </c>
      <c r="M54">
        <v>1.47</v>
      </c>
      <c r="N54">
        <v>1.023E-2</v>
      </c>
      <c r="O54">
        <v>3.11</v>
      </c>
      <c r="P54" t="s">
        <v>49</v>
      </c>
      <c r="Q54" t="s">
        <v>27</v>
      </c>
      <c r="R54" t="s">
        <v>1695</v>
      </c>
      <c r="S54">
        <v>7.9357131780000003</v>
      </c>
      <c r="T54">
        <v>0.44228221899999998</v>
      </c>
      <c r="U54">
        <v>5.6457127720000004</v>
      </c>
      <c r="V54">
        <v>6.4788061539999999</v>
      </c>
      <c r="W54">
        <v>2.0162221310000001</v>
      </c>
      <c r="X54">
        <v>1.04117729</v>
      </c>
      <c r="Y54">
        <v>5.3777968639999996</v>
      </c>
      <c r="Z54">
        <v>7.858807154</v>
      </c>
      <c r="AA54">
        <v>7</v>
      </c>
      <c r="AB54" t="s">
        <v>1695</v>
      </c>
      <c r="AC54" t="s">
        <v>229</v>
      </c>
      <c r="AD54" t="s">
        <v>226</v>
      </c>
      <c r="AE54" t="s">
        <v>27</v>
      </c>
      <c r="AF54">
        <v>7</v>
      </c>
    </row>
    <row r="55" spans="1:32" x14ac:dyDescent="0.25">
      <c r="A55">
        <v>126394</v>
      </c>
      <c r="B55" t="s">
        <v>230</v>
      </c>
      <c r="C55" t="s">
        <v>183</v>
      </c>
      <c r="D55" t="s">
        <v>19</v>
      </c>
      <c r="E55" t="s">
        <v>20</v>
      </c>
      <c r="F55" t="s">
        <v>21</v>
      </c>
      <c r="G55" t="s">
        <v>231</v>
      </c>
      <c r="H55" t="s">
        <v>232</v>
      </c>
      <c r="I55" t="s">
        <v>233</v>
      </c>
      <c r="J55" t="s">
        <v>33</v>
      </c>
      <c r="K55" t="s">
        <v>234</v>
      </c>
      <c r="L55">
        <v>100</v>
      </c>
      <c r="M55">
        <v>2.5</v>
      </c>
      <c r="N55">
        <v>1.5100000000000001E-2</v>
      </c>
      <c r="O55">
        <v>3.13</v>
      </c>
      <c r="P55" t="s">
        <v>35</v>
      </c>
      <c r="Q55" t="s">
        <v>27</v>
      </c>
      <c r="R55" t="s">
        <v>1682</v>
      </c>
      <c r="S55">
        <v>58.127369610000002</v>
      </c>
      <c r="T55">
        <v>0.105717777</v>
      </c>
      <c r="U55">
        <v>3121.2730179999999</v>
      </c>
      <c r="V55">
        <v>18.709639469999999</v>
      </c>
      <c r="W55">
        <v>6.7776923189999998</v>
      </c>
      <c r="X55">
        <v>0.241878024</v>
      </c>
      <c r="Y55">
        <v>32.10625916</v>
      </c>
      <c r="Z55">
        <v>10.042887889999999</v>
      </c>
      <c r="AA55">
        <v>48</v>
      </c>
      <c r="AB55" t="s">
        <v>1684</v>
      </c>
      <c r="AC55" t="s">
        <v>234</v>
      </c>
      <c r="AD55" t="s">
        <v>231</v>
      </c>
      <c r="AE55" t="s">
        <v>27</v>
      </c>
      <c r="AF55">
        <v>48</v>
      </c>
    </row>
    <row r="56" spans="1:32" x14ac:dyDescent="0.25">
      <c r="A56">
        <v>126395</v>
      </c>
      <c r="B56" t="s">
        <v>235</v>
      </c>
      <c r="C56" t="s">
        <v>236</v>
      </c>
      <c r="D56" t="s">
        <v>19</v>
      </c>
      <c r="E56" t="s">
        <v>20</v>
      </c>
      <c r="F56" t="s">
        <v>21</v>
      </c>
      <c r="G56" t="s">
        <v>231</v>
      </c>
      <c r="H56" t="s">
        <v>232</v>
      </c>
      <c r="I56" t="s">
        <v>233</v>
      </c>
      <c r="J56" t="s">
        <v>33</v>
      </c>
      <c r="K56" t="s">
        <v>237</v>
      </c>
      <c r="L56">
        <v>70</v>
      </c>
      <c r="M56">
        <v>2.35</v>
      </c>
      <c r="N56">
        <v>2.1999999999999999E-2</v>
      </c>
      <c r="O56">
        <v>3.0129999999999999</v>
      </c>
      <c r="P56" t="s">
        <v>35</v>
      </c>
      <c r="Q56" t="s">
        <v>27</v>
      </c>
      <c r="R56" t="s">
        <v>1682</v>
      </c>
      <c r="S56">
        <v>52.517141240000001</v>
      </c>
      <c r="T56">
        <v>0.138910542</v>
      </c>
      <c r="U56">
        <v>3132.6786189999998</v>
      </c>
      <c r="V56">
        <v>14.757935359999999</v>
      </c>
      <c r="W56">
        <v>5.3119287279999998</v>
      </c>
      <c r="X56">
        <v>0.32489061000000002</v>
      </c>
      <c r="Y56">
        <v>28.866269370000001</v>
      </c>
      <c r="Z56">
        <v>15.60819684</v>
      </c>
      <c r="AA56">
        <v>43</v>
      </c>
      <c r="AB56" t="s">
        <v>1689</v>
      </c>
      <c r="AC56" t="s">
        <v>237</v>
      </c>
      <c r="AD56" t="s">
        <v>231</v>
      </c>
      <c r="AE56" t="s">
        <v>27</v>
      </c>
      <c r="AF56">
        <v>43</v>
      </c>
    </row>
    <row r="57" spans="1:32" x14ac:dyDescent="0.25">
      <c r="A57">
        <v>125519</v>
      </c>
      <c r="B57" t="s">
        <v>238</v>
      </c>
      <c r="C57" t="s">
        <v>109</v>
      </c>
      <c r="D57" t="s">
        <v>19</v>
      </c>
      <c r="E57" t="s">
        <v>20</v>
      </c>
      <c r="F57" t="s">
        <v>21</v>
      </c>
      <c r="G57" t="s">
        <v>30</v>
      </c>
      <c r="H57" t="s">
        <v>238</v>
      </c>
      <c r="I57">
        <v>0</v>
      </c>
      <c r="J57" t="s">
        <v>60</v>
      </c>
      <c r="K57" t="s">
        <v>25</v>
      </c>
      <c r="L57">
        <v>30</v>
      </c>
      <c r="M57">
        <v>0</v>
      </c>
      <c r="N57">
        <v>1.138251E-2</v>
      </c>
      <c r="O57">
        <v>2.98</v>
      </c>
      <c r="P57" t="s">
        <v>61</v>
      </c>
      <c r="Q57" t="s">
        <v>27</v>
      </c>
      <c r="R57" t="s">
        <v>1682</v>
      </c>
      <c r="S57">
        <v>22.191617449999999</v>
      </c>
      <c r="T57">
        <v>0.43777767699999998</v>
      </c>
      <c r="U57">
        <v>118.7950183</v>
      </c>
      <c r="V57">
        <v>6.8808518650000003</v>
      </c>
      <c r="W57">
        <v>1.670471947</v>
      </c>
      <c r="X57">
        <v>0.80504259899999997</v>
      </c>
      <c r="Y57">
        <v>12.32909972</v>
      </c>
      <c r="Z57">
        <v>19.042511309999998</v>
      </c>
      <c r="AA57">
        <v>13.33333333</v>
      </c>
      <c r="AB57" t="s">
        <v>1682</v>
      </c>
      <c r="AC57" t="s">
        <v>241</v>
      </c>
      <c r="AD57" t="s">
        <v>30</v>
      </c>
      <c r="AE57" t="s">
        <v>27</v>
      </c>
      <c r="AF57">
        <v>13.33333333</v>
      </c>
    </row>
    <row r="58" spans="1:32" x14ac:dyDescent="0.25">
      <c r="A58">
        <v>126761</v>
      </c>
      <c r="B58" t="s">
        <v>239</v>
      </c>
      <c r="C58" t="s">
        <v>37</v>
      </c>
      <c r="D58" t="s">
        <v>19</v>
      </c>
      <c r="E58" t="s">
        <v>20</v>
      </c>
      <c r="F58" t="s">
        <v>21</v>
      </c>
      <c r="G58" t="s">
        <v>30</v>
      </c>
      <c r="H58" t="s">
        <v>238</v>
      </c>
      <c r="I58" t="s">
        <v>240</v>
      </c>
      <c r="J58" t="s">
        <v>33</v>
      </c>
      <c r="K58" t="s">
        <v>241</v>
      </c>
      <c r="L58">
        <v>20</v>
      </c>
      <c r="M58">
        <v>1.5</v>
      </c>
      <c r="N58">
        <v>2.1399999999999999E-2</v>
      </c>
      <c r="O58">
        <v>2.82</v>
      </c>
      <c r="P58" t="s">
        <v>35</v>
      </c>
      <c r="Q58" t="s">
        <v>27</v>
      </c>
      <c r="R58" t="s">
        <v>1682</v>
      </c>
      <c r="S58">
        <v>22.191617449999999</v>
      </c>
      <c r="T58">
        <v>0.43777767699999998</v>
      </c>
      <c r="U58">
        <v>118.7950183</v>
      </c>
      <c r="V58">
        <v>6.8808518650000003</v>
      </c>
      <c r="W58">
        <v>1.670471947</v>
      </c>
      <c r="X58">
        <v>0.80504259899999997</v>
      </c>
      <c r="Y58">
        <v>12.32909972</v>
      </c>
      <c r="Z58">
        <v>19.042511309999998</v>
      </c>
      <c r="AA58">
        <v>24</v>
      </c>
      <c r="AB58" t="s">
        <v>1682</v>
      </c>
      <c r="AC58" t="s">
        <v>241</v>
      </c>
      <c r="AD58" t="s">
        <v>30</v>
      </c>
      <c r="AE58" t="s">
        <v>27</v>
      </c>
      <c r="AF58">
        <v>24</v>
      </c>
    </row>
    <row r="59" spans="1:32" x14ac:dyDescent="0.25">
      <c r="A59">
        <v>127281</v>
      </c>
      <c r="B59" t="s">
        <v>242</v>
      </c>
      <c r="C59" t="s">
        <v>243</v>
      </c>
      <c r="D59" t="s">
        <v>19</v>
      </c>
      <c r="E59" t="s">
        <v>20</v>
      </c>
      <c r="F59" t="s">
        <v>21</v>
      </c>
      <c r="G59" t="s">
        <v>144</v>
      </c>
      <c r="H59" t="s">
        <v>244</v>
      </c>
      <c r="I59" t="s">
        <v>245</v>
      </c>
      <c r="J59" t="s">
        <v>33</v>
      </c>
      <c r="K59" t="s">
        <v>246</v>
      </c>
      <c r="L59">
        <v>7.2</v>
      </c>
      <c r="M59">
        <v>1.65</v>
      </c>
      <c r="N59">
        <v>3.63E-3</v>
      </c>
      <c r="O59">
        <v>3.07</v>
      </c>
      <c r="P59" t="s">
        <v>49</v>
      </c>
      <c r="Q59" t="s">
        <v>27</v>
      </c>
      <c r="R59" t="s">
        <v>1695</v>
      </c>
      <c r="S59">
        <v>13.910443239999999</v>
      </c>
      <c r="T59">
        <v>0.61478968300000003</v>
      </c>
      <c r="U59">
        <v>18.978077620000001</v>
      </c>
      <c r="V59">
        <v>4.2498061380000003</v>
      </c>
      <c r="W59">
        <v>1.2509464480000001</v>
      </c>
      <c r="X59">
        <v>1.037042866</v>
      </c>
      <c r="Y59">
        <v>8.6929579520000004</v>
      </c>
      <c r="Z59">
        <v>8.8388785530000007</v>
      </c>
      <c r="AA59">
        <v>7</v>
      </c>
      <c r="AB59" t="s">
        <v>1698</v>
      </c>
      <c r="AC59" t="s">
        <v>246</v>
      </c>
      <c r="AD59" t="s">
        <v>144</v>
      </c>
      <c r="AE59" t="s">
        <v>27</v>
      </c>
      <c r="AF59">
        <v>7</v>
      </c>
    </row>
    <row r="60" spans="1:32" x14ac:dyDescent="0.25">
      <c r="A60">
        <v>127047</v>
      </c>
      <c r="B60" t="s">
        <v>247</v>
      </c>
      <c r="C60" t="s">
        <v>51</v>
      </c>
      <c r="D60" t="s">
        <v>19</v>
      </c>
      <c r="E60" t="s">
        <v>20</v>
      </c>
      <c r="F60" t="s">
        <v>21</v>
      </c>
      <c r="G60" t="s">
        <v>30</v>
      </c>
      <c r="H60" t="s">
        <v>248</v>
      </c>
      <c r="I60" t="s">
        <v>249</v>
      </c>
      <c r="J60" t="s">
        <v>33</v>
      </c>
      <c r="K60" t="s">
        <v>250</v>
      </c>
      <c r="L60">
        <v>36</v>
      </c>
      <c r="M60">
        <v>1.86</v>
      </c>
      <c r="N60">
        <v>1.0149999999999999E-2</v>
      </c>
      <c r="O60">
        <v>3.0190000000000001</v>
      </c>
      <c r="P60" t="s">
        <v>35</v>
      </c>
      <c r="Q60" t="s">
        <v>27</v>
      </c>
      <c r="R60" t="s">
        <v>1682</v>
      </c>
      <c r="S60">
        <v>31.52389526</v>
      </c>
      <c r="T60">
        <v>0.21170022299999999</v>
      </c>
      <c r="U60">
        <v>386.35574730000002</v>
      </c>
      <c r="V60">
        <v>12.667554170000001</v>
      </c>
      <c r="W60">
        <v>2.9657249050000001</v>
      </c>
      <c r="X60">
        <v>0.38466493099999999</v>
      </c>
      <c r="Y60">
        <v>16.254327910000001</v>
      </c>
      <c r="Z60">
        <v>19.22192093</v>
      </c>
      <c r="AA60">
        <v>49</v>
      </c>
      <c r="AB60" t="s">
        <v>1682</v>
      </c>
      <c r="AC60" t="s">
        <v>250</v>
      </c>
      <c r="AD60" t="s">
        <v>30</v>
      </c>
      <c r="AE60" t="s">
        <v>27</v>
      </c>
      <c r="AF60">
        <v>49</v>
      </c>
    </row>
    <row r="61" spans="1:32" x14ac:dyDescent="0.25">
      <c r="A61">
        <v>127334</v>
      </c>
      <c r="B61" t="s">
        <v>251</v>
      </c>
      <c r="C61" t="s">
        <v>252</v>
      </c>
      <c r="D61" t="s">
        <v>19</v>
      </c>
      <c r="E61" t="s">
        <v>20</v>
      </c>
      <c r="F61" t="s">
        <v>21</v>
      </c>
      <c r="G61" t="s">
        <v>144</v>
      </c>
      <c r="H61" t="s">
        <v>253</v>
      </c>
      <c r="I61" t="s">
        <v>254</v>
      </c>
      <c r="J61" t="s">
        <v>33</v>
      </c>
      <c r="K61" t="s">
        <v>255</v>
      </c>
      <c r="L61">
        <v>30</v>
      </c>
      <c r="M61">
        <v>2.09</v>
      </c>
      <c r="N61">
        <v>3.8E-3</v>
      </c>
      <c r="O61">
        <v>3.11</v>
      </c>
      <c r="P61" t="s">
        <v>49</v>
      </c>
      <c r="Q61" t="s">
        <v>27</v>
      </c>
      <c r="R61" t="s">
        <v>1682</v>
      </c>
      <c r="S61">
        <v>26.925064330000001</v>
      </c>
      <c r="T61">
        <v>0.389215753</v>
      </c>
      <c r="U61">
        <v>122.39321440000001</v>
      </c>
      <c r="V61">
        <v>6.5287807549999997</v>
      </c>
      <c r="W61">
        <v>1.9588358400000001</v>
      </c>
      <c r="X61">
        <v>0.64246219299999996</v>
      </c>
      <c r="Y61">
        <v>16.052296340000002</v>
      </c>
      <c r="Z61">
        <v>6.0214763199999997</v>
      </c>
      <c r="AA61">
        <v>5</v>
      </c>
      <c r="AB61" t="s">
        <v>1684</v>
      </c>
      <c r="AC61" t="s">
        <v>255</v>
      </c>
      <c r="AD61" t="s">
        <v>144</v>
      </c>
      <c r="AE61" t="s">
        <v>27</v>
      </c>
      <c r="AF61">
        <v>5</v>
      </c>
    </row>
    <row r="62" spans="1:32" x14ac:dyDescent="0.25">
      <c r="A62">
        <v>125576</v>
      </c>
      <c r="B62" t="s">
        <v>164</v>
      </c>
      <c r="C62" t="s">
        <v>256</v>
      </c>
      <c r="D62" t="s">
        <v>19</v>
      </c>
      <c r="E62" t="s">
        <v>20</v>
      </c>
      <c r="F62" t="s">
        <v>21</v>
      </c>
      <c r="G62" t="s">
        <v>163</v>
      </c>
      <c r="H62" t="s">
        <v>164</v>
      </c>
      <c r="I62">
        <v>0</v>
      </c>
      <c r="J62" t="s">
        <v>60</v>
      </c>
      <c r="K62" t="s">
        <v>25</v>
      </c>
      <c r="L62">
        <v>45</v>
      </c>
      <c r="M62">
        <v>0</v>
      </c>
      <c r="N62">
        <v>5.5213160000000001E-3</v>
      </c>
      <c r="O62">
        <v>3.148333</v>
      </c>
      <c r="P62" t="s">
        <v>61</v>
      </c>
      <c r="Q62" t="s">
        <v>27</v>
      </c>
      <c r="R62" t="s">
        <v>1682</v>
      </c>
      <c r="S62">
        <v>45</v>
      </c>
      <c r="T62" t="e">
        <v>#N/A</v>
      </c>
      <c r="U62" t="e">
        <v>#N/A</v>
      </c>
      <c r="V62" t="e">
        <v>#N/A</v>
      </c>
      <c r="W62" t="e">
        <v>#N/A</v>
      </c>
      <c r="X62" t="e">
        <v>#N/A</v>
      </c>
      <c r="Y62" t="e">
        <v>#N/A</v>
      </c>
      <c r="Z62" t="e">
        <v>#N/A</v>
      </c>
      <c r="AA62" t="e">
        <v>#N/A</v>
      </c>
      <c r="AB62" t="e">
        <v>#N/A</v>
      </c>
      <c r="AC62" t="s">
        <v>2145</v>
      </c>
      <c r="AD62" t="e">
        <v>#N/A</v>
      </c>
      <c r="AE62" t="e">
        <v>#N/A</v>
      </c>
      <c r="AF62">
        <v>45</v>
      </c>
    </row>
    <row r="63" spans="1:32" x14ac:dyDescent="0.25">
      <c r="A63">
        <v>127129</v>
      </c>
      <c r="B63" t="s">
        <v>257</v>
      </c>
      <c r="C63" t="s">
        <v>258</v>
      </c>
      <c r="D63" t="s">
        <v>19</v>
      </c>
      <c r="E63" t="s">
        <v>20</v>
      </c>
      <c r="F63" t="s">
        <v>21</v>
      </c>
      <c r="G63" t="s">
        <v>163</v>
      </c>
      <c r="H63" t="s">
        <v>164</v>
      </c>
      <c r="I63" t="s">
        <v>259</v>
      </c>
      <c r="J63" t="s">
        <v>33</v>
      </c>
      <c r="K63" t="s">
        <v>260</v>
      </c>
      <c r="L63">
        <v>45</v>
      </c>
      <c r="M63">
        <v>2.11</v>
      </c>
      <c r="N63">
        <v>0.01</v>
      </c>
      <c r="O63">
        <v>3.03</v>
      </c>
      <c r="P63" t="s">
        <v>35</v>
      </c>
      <c r="Q63" t="s">
        <v>27</v>
      </c>
      <c r="R63" t="s">
        <v>1682</v>
      </c>
      <c r="S63">
        <v>20.042425120000001</v>
      </c>
      <c r="T63">
        <v>0.49624248100000001</v>
      </c>
      <c r="U63">
        <v>63.53007144</v>
      </c>
      <c r="V63">
        <v>6.4122793600000003</v>
      </c>
      <c r="W63">
        <v>1.351525871</v>
      </c>
      <c r="X63">
        <v>0.71711147900000005</v>
      </c>
      <c r="Y63">
        <v>10.41478321</v>
      </c>
      <c r="Z63">
        <v>15.985371730000001</v>
      </c>
      <c r="AA63">
        <v>13</v>
      </c>
      <c r="AB63" t="s">
        <v>1682</v>
      </c>
      <c r="AC63" t="s">
        <v>260</v>
      </c>
      <c r="AD63" t="s">
        <v>163</v>
      </c>
      <c r="AE63" t="s">
        <v>163</v>
      </c>
      <c r="AF63">
        <v>13</v>
      </c>
    </row>
    <row r="64" spans="1:32" x14ac:dyDescent="0.25">
      <c r="A64">
        <v>126783</v>
      </c>
      <c r="B64" t="s">
        <v>261</v>
      </c>
      <c r="C64" t="s">
        <v>262</v>
      </c>
      <c r="D64" t="s">
        <v>19</v>
      </c>
      <c r="E64" t="s">
        <v>20</v>
      </c>
      <c r="F64" t="s">
        <v>21</v>
      </c>
      <c r="G64" t="s">
        <v>30</v>
      </c>
      <c r="H64" t="s">
        <v>263</v>
      </c>
      <c r="I64" t="s">
        <v>264</v>
      </c>
      <c r="J64" t="s">
        <v>33</v>
      </c>
      <c r="K64" t="s">
        <v>265</v>
      </c>
      <c r="L64">
        <v>100</v>
      </c>
      <c r="M64">
        <v>2.16</v>
      </c>
      <c r="N64">
        <v>5.9699999999999996E-3</v>
      </c>
      <c r="O64">
        <v>3.2879999999999998</v>
      </c>
      <c r="P64" t="s">
        <v>35</v>
      </c>
      <c r="Q64" t="s">
        <v>73</v>
      </c>
      <c r="R64" t="s">
        <v>1695</v>
      </c>
      <c r="S64">
        <v>61.632019980000003</v>
      </c>
      <c r="T64">
        <v>0.14873076199999999</v>
      </c>
      <c r="U64">
        <v>2728.4542190000002</v>
      </c>
      <c r="V64">
        <v>18.522132360000001</v>
      </c>
      <c r="W64">
        <v>4.6858801459999997</v>
      </c>
      <c r="X64">
        <v>0.268119685</v>
      </c>
      <c r="Y64">
        <v>32.259542639999999</v>
      </c>
      <c r="Z64">
        <v>15.72315652</v>
      </c>
      <c r="AA64">
        <v>57</v>
      </c>
      <c r="AB64" t="s">
        <v>1698</v>
      </c>
      <c r="AC64" t="s">
        <v>265</v>
      </c>
      <c r="AD64" t="s">
        <v>30</v>
      </c>
      <c r="AE64" t="s">
        <v>27</v>
      </c>
      <c r="AF64">
        <v>57</v>
      </c>
    </row>
    <row r="65" spans="1:32" x14ac:dyDescent="0.25">
      <c r="A65">
        <v>126447</v>
      </c>
      <c r="B65" t="s">
        <v>266</v>
      </c>
      <c r="C65" t="s">
        <v>267</v>
      </c>
      <c r="D65" t="s">
        <v>19</v>
      </c>
      <c r="E65" t="s">
        <v>20</v>
      </c>
      <c r="F65" t="s">
        <v>21</v>
      </c>
      <c r="G65" t="s">
        <v>268</v>
      </c>
      <c r="H65" t="s">
        <v>269</v>
      </c>
      <c r="I65" t="s">
        <v>270</v>
      </c>
      <c r="J65" t="s">
        <v>33</v>
      </c>
      <c r="K65" t="s">
        <v>271</v>
      </c>
      <c r="L65">
        <v>120</v>
      </c>
      <c r="M65">
        <v>3.8</v>
      </c>
      <c r="N65">
        <v>5.1399999999999996E-3</v>
      </c>
      <c r="O65">
        <v>3.1890000000000001</v>
      </c>
      <c r="P65" t="s">
        <v>35</v>
      </c>
      <c r="Q65" t="s">
        <v>73</v>
      </c>
      <c r="R65" t="s">
        <v>1682</v>
      </c>
      <c r="S65">
        <v>78.191160659999994</v>
      </c>
      <c r="T65">
        <v>0.12836645299999999</v>
      </c>
      <c r="U65">
        <v>6048.7362940000003</v>
      </c>
      <c r="V65">
        <v>21.15408304</v>
      </c>
      <c r="W65">
        <v>7.0994407849999996</v>
      </c>
      <c r="X65">
        <v>0.22422857500000001</v>
      </c>
      <c r="Y65">
        <v>49.248249889999997</v>
      </c>
      <c r="Z65">
        <v>9.0749841989999993</v>
      </c>
      <c r="AA65">
        <v>90</v>
      </c>
      <c r="AB65" t="s">
        <v>1682</v>
      </c>
      <c r="AC65" t="s">
        <v>271</v>
      </c>
      <c r="AD65" t="s">
        <v>268</v>
      </c>
      <c r="AE65" t="s">
        <v>268</v>
      </c>
      <c r="AF65">
        <v>90</v>
      </c>
    </row>
    <row r="66" spans="1:32" x14ac:dyDescent="0.25">
      <c r="A66">
        <v>126872</v>
      </c>
      <c r="B66" t="s">
        <v>272</v>
      </c>
      <c r="C66" t="s">
        <v>273</v>
      </c>
      <c r="D66" t="s">
        <v>19</v>
      </c>
      <c r="E66" t="s">
        <v>20</v>
      </c>
      <c r="F66" t="s">
        <v>21</v>
      </c>
      <c r="G66" t="s">
        <v>30</v>
      </c>
      <c r="H66" t="s">
        <v>120</v>
      </c>
      <c r="I66" t="s">
        <v>274</v>
      </c>
      <c r="J66" t="s">
        <v>33</v>
      </c>
      <c r="K66" t="s">
        <v>275</v>
      </c>
      <c r="L66">
        <v>6</v>
      </c>
      <c r="M66">
        <v>1.62</v>
      </c>
      <c r="N66">
        <v>1.46E-2</v>
      </c>
      <c r="O66">
        <v>2.6867000000000001</v>
      </c>
      <c r="P66" t="s">
        <v>276</v>
      </c>
      <c r="Q66" t="s">
        <v>27</v>
      </c>
      <c r="R66" t="s">
        <v>1682</v>
      </c>
      <c r="S66">
        <v>24.97865234</v>
      </c>
      <c r="T66">
        <v>2.028049158</v>
      </c>
      <c r="U66">
        <v>411.04156870000003</v>
      </c>
      <c r="V66">
        <v>5.8786442240000003</v>
      </c>
      <c r="W66">
        <v>1.137615738</v>
      </c>
      <c r="X66">
        <v>1.627238776</v>
      </c>
      <c r="Y66">
        <v>20.982528840000001</v>
      </c>
      <c r="Z66">
        <v>25.320883500000001</v>
      </c>
      <c r="AA66">
        <v>22</v>
      </c>
      <c r="AB66" t="s">
        <v>1682</v>
      </c>
      <c r="AC66" t="s">
        <v>1960</v>
      </c>
      <c r="AD66" t="s">
        <v>30</v>
      </c>
      <c r="AE66" t="s">
        <v>27</v>
      </c>
      <c r="AF66">
        <v>6</v>
      </c>
    </row>
    <row r="67" spans="1:32" x14ac:dyDescent="0.25">
      <c r="A67">
        <v>126127</v>
      </c>
      <c r="B67" t="s">
        <v>277</v>
      </c>
      <c r="C67" t="s">
        <v>278</v>
      </c>
      <c r="D67" t="s">
        <v>19</v>
      </c>
      <c r="E67" t="s">
        <v>20</v>
      </c>
      <c r="F67" t="s">
        <v>21</v>
      </c>
      <c r="G67" t="s">
        <v>163</v>
      </c>
      <c r="H67" t="s">
        <v>201</v>
      </c>
      <c r="I67" t="s">
        <v>277</v>
      </c>
      <c r="J67" t="s">
        <v>24</v>
      </c>
      <c r="K67" t="s">
        <v>25</v>
      </c>
      <c r="L67">
        <v>21</v>
      </c>
      <c r="M67">
        <v>0</v>
      </c>
      <c r="N67">
        <v>5.1599999999999997E-3</v>
      </c>
      <c r="O67">
        <v>3.3357000000000001</v>
      </c>
      <c r="P67" t="s">
        <v>61</v>
      </c>
      <c r="Q67" t="s">
        <v>27</v>
      </c>
      <c r="R67" t="s">
        <v>1682</v>
      </c>
      <c r="S67">
        <v>12.492210350000001</v>
      </c>
      <c r="T67">
        <v>0.53442124899999999</v>
      </c>
      <c r="U67">
        <v>19.416062589999999</v>
      </c>
      <c r="V67">
        <v>7.3664016410000004</v>
      </c>
      <c r="W67">
        <v>1.7686496920000001</v>
      </c>
      <c r="X67">
        <v>0.68828980799999995</v>
      </c>
      <c r="Y67">
        <v>8.1449238079999997</v>
      </c>
      <c r="Z67">
        <v>13.20907644</v>
      </c>
      <c r="AA67">
        <v>21</v>
      </c>
      <c r="AB67" t="s">
        <v>1682</v>
      </c>
      <c r="AC67" t="s">
        <v>280</v>
      </c>
      <c r="AD67" t="s">
        <v>163</v>
      </c>
      <c r="AE67" t="s">
        <v>163</v>
      </c>
      <c r="AF67">
        <v>21</v>
      </c>
    </row>
    <row r="68" spans="1:32" x14ac:dyDescent="0.25">
      <c r="A68">
        <v>127153</v>
      </c>
      <c r="B68" t="s">
        <v>279</v>
      </c>
      <c r="C68" t="s">
        <v>29</v>
      </c>
      <c r="D68" t="s">
        <v>19</v>
      </c>
      <c r="E68" t="s">
        <v>20</v>
      </c>
      <c r="F68" t="s">
        <v>21</v>
      </c>
      <c r="G68" t="s">
        <v>163</v>
      </c>
      <c r="H68" t="s">
        <v>201</v>
      </c>
      <c r="I68" t="s">
        <v>277</v>
      </c>
      <c r="J68" t="s">
        <v>33</v>
      </c>
      <c r="K68" t="s">
        <v>280</v>
      </c>
      <c r="L68">
        <v>15</v>
      </c>
      <c r="M68">
        <v>1</v>
      </c>
      <c r="N68">
        <v>5.1599999999999997E-3</v>
      </c>
      <c r="O68">
        <v>3.3357000000000001</v>
      </c>
      <c r="P68" t="s">
        <v>35</v>
      </c>
      <c r="Q68" t="s">
        <v>27</v>
      </c>
      <c r="R68" t="s">
        <v>1682</v>
      </c>
      <c r="S68">
        <v>12.492210350000001</v>
      </c>
      <c r="T68">
        <v>0.53442124899999999</v>
      </c>
      <c r="U68">
        <v>19.416062589999999</v>
      </c>
      <c r="V68">
        <v>7.3664016410000004</v>
      </c>
      <c r="W68">
        <v>1.7686496920000001</v>
      </c>
      <c r="X68">
        <v>0.68828980799999995</v>
      </c>
      <c r="Y68">
        <v>8.1449238079999997</v>
      </c>
      <c r="Z68">
        <v>13.20907644</v>
      </c>
      <c r="AA68">
        <v>21</v>
      </c>
      <c r="AB68" t="s">
        <v>1682</v>
      </c>
      <c r="AC68" t="s">
        <v>280</v>
      </c>
      <c r="AD68" t="s">
        <v>163</v>
      </c>
      <c r="AE68" t="s">
        <v>163</v>
      </c>
      <c r="AF68">
        <v>21</v>
      </c>
    </row>
    <row r="69" spans="1:32" x14ac:dyDescent="0.25">
      <c r="A69">
        <v>126789</v>
      </c>
      <c r="B69" t="s">
        <v>281</v>
      </c>
      <c r="C69" t="s">
        <v>166</v>
      </c>
      <c r="D69" t="s">
        <v>19</v>
      </c>
      <c r="E69" t="s">
        <v>20</v>
      </c>
      <c r="F69" t="s">
        <v>21</v>
      </c>
      <c r="G69" t="s">
        <v>30</v>
      </c>
      <c r="H69" t="s">
        <v>282</v>
      </c>
      <c r="I69" t="s">
        <v>283</v>
      </c>
      <c r="J69" t="s">
        <v>33</v>
      </c>
      <c r="K69" t="s">
        <v>284</v>
      </c>
      <c r="L69">
        <v>60</v>
      </c>
      <c r="M69">
        <v>1.99</v>
      </c>
      <c r="N69">
        <v>9.7699999999999992E-3</v>
      </c>
      <c r="O69">
        <v>3.07</v>
      </c>
      <c r="P69" t="s">
        <v>49</v>
      </c>
      <c r="Q69" t="s">
        <v>27</v>
      </c>
      <c r="R69" t="s">
        <v>1682</v>
      </c>
      <c r="S69">
        <v>38.591116900000003</v>
      </c>
      <c r="T69">
        <v>0.352035021</v>
      </c>
      <c r="U69">
        <v>627.08228650000001</v>
      </c>
      <c r="V69">
        <v>9.3933637020000003</v>
      </c>
      <c r="W69">
        <v>2.2830931149999998</v>
      </c>
      <c r="X69">
        <v>0.58258206599999995</v>
      </c>
      <c r="Y69">
        <v>21.373183789999999</v>
      </c>
      <c r="Z69">
        <v>19.624155049999999</v>
      </c>
      <c r="AA69">
        <v>20</v>
      </c>
      <c r="AB69" t="s">
        <v>1682</v>
      </c>
      <c r="AC69" t="s">
        <v>284</v>
      </c>
      <c r="AD69" t="s">
        <v>30</v>
      </c>
      <c r="AE69" t="s">
        <v>27</v>
      </c>
      <c r="AF69">
        <v>20</v>
      </c>
    </row>
    <row r="70" spans="1:32" x14ac:dyDescent="0.25">
      <c r="A70">
        <v>125522</v>
      </c>
      <c r="B70" t="s">
        <v>285</v>
      </c>
      <c r="C70" t="s">
        <v>286</v>
      </c>
      <c r="D70" t="s">
        <v>19</v>
      </c>
      <c r="E70" t="s">
        <v>20</v>
      </c>
      <c r="F70" t="s">
        <v>21</v>
      </c>
      <c r="G70" t="s">
        <v>30</v>
      </c>
      <c r="H70" t="s">
        <v>285</v>
      </c>
      <c r="I70">
        <v>0</v>
      </c>
      <c r="J70" t="s">
        <v>60</v>
      </c>
      <c r="K70" t="s">
        <v>25</v>
      </c>
      <c r="L70">
        <v>30</v>
      </c>
      <c r="M70">
        <v>0</v>
      </c>
      <c r="N70">
        <v>1.6017940000000001E-2</v>
      </c>
      <c r="O70">
        <v>2.66</v>
      </c>
      <c r="P70" t="s">
        <v>61</v>
      </c>
      <c r="Q70" t="s">
        <v>27</v>
      </c>
      <c r="R70" t="s">
        <v>1682</v>
      </c>
      <c r="S70">
        <v>26.298104550000001</v>
      </c>
      <c r="T70">
        <v>0.45068268299999997</v>
      </c>
      <c r="U70">
        <v>138.5212142</v>
      </c>
      <c r="V70">
        <v>6.2141687130000003</v>
      </c>
      <c r="W70">
        <v>1.797986782</v>
      </c>
      <c r="X70">
        <v>0.838779312</v>
      </c>
      <c r="Y70">
        <v>15.45450574</v>
      </c>
      <c r="Z70">
        <v>16.80706816</v>
      </c>
      <c r="AA70">
        <v>22.4</v>
      </c>
      <c r="AB70" t="s">
        <v>1682</v>
      </c>
      <c r="AC70" t="s">
        <v>289</v>
      </c>
      <c r="AD70" t="s">
        <v>30</v>
      </c>
      <c r="AE70" t="s">
        <v>27</v>
      </c>
      <c r="AF70">
        <v>22.4</v>
      </c>
    </row>
    <row r="71" spans="1:32" x14ac:dyDescent="0.25">
      <c r="A71">
        <v>125930</v>
      </c>
      <c r="B71" t="s">
        <v>287</v>
      </c>
      <c r="C71" t="s">
        <v>37</v>
      </c>
      <c r="D71" t="s">
        <v>19</v>
      </c>
      <c r="E71" t="s">
        <v>20</v>
      </c>
      <c r="F71" t="s">
        <v>21</v>
      </c>
      <c r="G71" t="s">
        <v>30</v>
      </c>
      <c r="H71" t="s">
        <v>285</v>
      </c>
      <c r="I71" t="s">
        <v>287</v>
      </c>
      <c r="J71" t="s">
        <v>24</v>
      </c>
      <c r="K71" t="s">
        <v>25</v>
      </c>
      <c r="L71">
        <v>30</v>
      </c>
      <c r="M71">
        <v>0</v>
      </c>
      <c r="N71">
        <v>1.6017940000000001E-2</v>
      </c>
      <c r="O71">
        <v>2.66</v>
      </c>
      <c r="P71" t="s">
        <v>61</v>
      </c>
      <c r="Q71" t="s">
        <v>27</v>
      </c>
      <c r="R71" t="s">
        <v>1682</v>
      </c>
      <c r="S71">
        <v>24.972310669999999</v>
      </c>
      <c r="T71">
        <v>0.46305798300000001</v>
      </c>
      <c r="U71">
        <v>104.5082889</v>
      </c>
      <c r="V71">
        <v>5.8912122880000002</v>
      </c>
      <c r="W71">
        <v>1.7469457479999999</v>
      </c>
      <c r="X71">
        <v>0.87049542899999999</v>
      </c>
      <c r="Y71">
        <v>14.818664569999999</v>
      </c>
      <c r="Z71">
        <v>16.387913730000001</v>
      </c>
      <c r="AA71">
        <v>21.75</v>
      </c>
      <c r="AB71" t="s">
        <v>1682</v>
      </c>
      <c r="AC71" t="s">
        <v>289</v>
      </c>
      <c r="AD71" t="s">
        <v>30</v>
      </c>
      <c r="AE71" t="s">
        <v>27</v>
      </c>
      <c r="AF71">
        <v>21.75</v>
      </c>
    </row>
    <row r="72" spans="1:32" x14ac:dyDescent="0.25">
      <c r="A72">
        <v>126792</v>
      </c>
      <c r="B72" t="s">
        <v>288</v>
      </c>
      <c r="C72" t="s">
        <v>37</v>
      </c>
      <c r="D72" t="s">
        <v>19</v>
      </c>
      <c r="E72" t="s">
        <v>20</v>
      </c>
      <c r="F72" t="s">
        <v>21</v>
      </c>
      <c r="G72" t="s">
        <v>30</v>
      </c>
      <c r="H72" t="s">
        <v>285</v>
      </c>
      <c r="I72" t="s">
        <v>287</v>
      </c>
      <c r="J72" t="s">
        <v>33</v>
      </c>
      <c r="K72" t="s">
        <v>289</v>
      </c>
      <c r="L72">
        <v>30</v>
      </c>
      <c r="M72">
        <v>1.2</v>
      </c>
      <c r="N72">
        <v>2.1899999999999999E-2</v>
      </c>
      <c r="O72">
        <v>2.59</v>
      </c>
      <c r="P72" t="s">
        <v>35</v>
      </c>
      <c r="Q72" t="s">
        <v>27</v>
      </c>
      <c r="R72" t="s">
        <v>1682</v>
      </c>
      <c r="S72">
        <v>22.256799149999999</v>
      </c>
      <c r="T72">
        <v>0.48066456800000001</v>
      </c>
      <c r="U72">
        <v>57.361418069999999</v>
      </c>
      <c r="V72">
        <v>5.5713101140000001</v>
      </c>
      <c r="W72">
        <v>1.720444219</v>
      </c>
      <c r="X72">
        <v>0.87210351500000005</v>
      </c>
      <c r="Y72">
        <v>13.80787029</v>
      </c>
      <c r="Z72">
        <v>13.52200465</v>
      </c>
      <c r="AA72">
        <v>38</v>
      </c>
      <c r="AB72" t="s">
        <v>1682</v>
      </c>
      <c r="AC72" t="s">
        <v>289</v>
      </c>
      <c r="AD72" t="s">
        <v>30</v>
      </c>
      <c r="AE72" t="s">
        <v>27</v>
      </c>
      <c r="AF72">
        <v>38</v>
      </c>
    </row>
    <row r="73" spans="1:32" x14ac:dyDescent="0.25">
      <c r="A73">
        <v>126793</v>
      </c>
      <c r="B73" t="s">
        <v>290</v>
      </c>
      <c r="C73" t="s">
        <v>109</v>
      </c>
      <c r="D73" t="s">
        <v>19</v>
      </c>
      <c r="E73" t="s">
        <v>20</v>
      </c>
      <c r="F73" t="s">
        <v>21</v>
      </c>
      <c r="G73" t="s">
        <v>30</v>
      </c>
      <c r="H73" t="s">
        <v>285</v>
      </c>
      <c r="I73" t="s">
        <v>287</v>
      </c>
      <c r="J73" t="s">
        <v>33</v>
      </c>
      <c r="K73" t="s">
        <v>291</v>
      </c>
      <c r="L73">
        <v>16</v>
      </c>
      <c r="M73">
        <v>1.2</v>
      </c>
      <c r="N73">
        <v>1.29E-2</v>
      </c>
      <c r="O73">
        <v>2.77</v>
      </c>
      <c r="P73" t="s">
        <v>35</v>
      </c>
      <c r="Q73" t="s">
        <v>27</v>
      </c>
      <c r="R73" t="s">
        <v>1682</v>
      </c>
      <c r="S73">
        <v>25.87748118</v>
      </c>
      <c r="T73">
        <v>0.45718912099999998</v>
      </c>
      <c r="U73">
        <v>120.2239125</v>
      </c>
      <c r="V73">
        <v>5.9978463460000002</v>
      </c>
      <c r="W73">
        <v>1.755779591</v>
      </c>
      <c r="X73">
        <v>0.86995940000000005</v>
      </c>
      <c r="Y73">
        <v>15.155595999999999</v>
      </c>
      <c r="Z73">
        <v>17.34321675</v>
      </c>
      <c r="AA73">
        <v>22</v>
      </c>
      <c r="AB73" t="s">
        <v>1682</v>
      </c>
      <c r="AC73" t="s">
        <v>291</v>
      </c>
      <c r="AD73" t="s">
        <v>30</v>
      </c>
      <c r="AE73" t="s">
        <v>27</v>
      </c>
      <c r="AF73">
        <v>22</v>
      </c>
    </row>
    <row r="74" spans="1:32" x14ac:dyDescent="0.25">
      <c r="A74">
        <v>126795</v>
      </c>
      <c r="B74" t="s">
        <v>292</v>
      </c>
      <c r="C74" t="s">
        <v>293</v>
      </c>
      <c r="D74" t="s">
        <v>19</v>
      </c>
      <c r="E74" t="s">
        <v>20</v>
      </c>
      <c r="F74" t="s">
        <v>21</v>
      </c>
      <c r="G74" t="s">
        <v>30</v>
      </c>
      <c r="H74" t="s">
        <v>285</v>
      </c>
      <c r="I74" t="s">
        <v>287</v>
      </c>
      <c r="J74" t="s">
        <v>33</v>
      </c>
      <c r="K74" t="s">
        <v>294</v>
      </c>
      <c r="L74">
        <v>11</v>
      </c>
      <c r="M74">
        <v>1</v>
      </c>
      <c r="N74">
        <v>1.9099999999999999E-2</v>
      </c>
      <c r="O74">
        <v>2.4700000000000002</v>
      </c>
      <c r="P74" t="s">
        <v>35</v>
      </c>
      <c r="Q74" t="s">
        <v>27</v>
      </c>
      <c r="R74" t="s">
        <v>1682</v>
      </c>
      <c r="S74">
        <v>25.87748118</v>
      </c>
      <c r="T74">
        <v>0.45718912099999998</v>
      </c>
      <c r="U74">
        <v>120.2239125</v>
      </c>
      <c r="V74">
        <v>5.9978463460000002</v>
      </c>
      <c r="W74">
        <v>1.755779591</v>
      </c>
      <c r="X74">
        <v>0.86995940000000005</v>
      </c>
      <c r="Y74">
        <v>15.155595999999999</v>
      </c>
      <c r="Z74">
        <v>17.34321675</v>
      </c>
      <c r="AA74">
        <v>15</v>
      </c>
      <c r="AB74" t="s">
        <v>1682</v>
      </c>
      <c r="AC74" t="s">
        <v>294</v>
      </c>
      <c r="AD74" t="s">
        <v>30</v>
      </c>
      <c r="AE74" t="s">
        <v>27</v>
      </c>
      <c r="AF74">
        <v>15</v>
      </c>
    </row>
    <row r="75" spans="1:32" x14ac:dyDescent="0.25">
      <c r="A75">
        <v>126796</v>
      </c>
      <c r="B75" t="s">
        <v>295</v>
      </c>
      <c r="C75" t="s">
        <v>296</v>
      </c>
      <c r="D75" t="s">
        <v>19</v>
      </c>
      <c r="E75" t="s">
        <v>20</v>
      </c>
      <c r="F75" t="s">
        <v>21</v>
      </c>
      <c r="G75" t="s">
        <v>30</v>
      </c>
      <c r="H75" t="s">
        <v>285</v>
      </c>
      <c r="I75" t="s">
        <v>287</v>
      </c>
      <c r="J75" t="s">
        <v>33</v>
      </c>
      <c r="K75" t="s">
        <v>297</v>
      </c>
      <c r="L75">
        <v>11</v>
      </c>
      <c r="M75">
        <v>1.06</v>
      </c>
      <c r="N75">
        <v>1.2200000000000001E-2</v>
      </c>
      <c r="O75">
        <v>2.81</v>
      </c>
      <c r="P75" t="s">
        <v>35</v>
      </c>
      <c r="Q75" t="s">
        <v>27</v>
      </c>
      <c r="R75" t="s">
        <v>1682</v>
      </c>
      <c r="S75">
        <v>25.87748118</v>
      </c>
      <c r="T75">
        <v>0.45718912099999998</v>
      </c>
      <c r="U75">
        <v>120.2239125</v>
      </c>
      <c r="V75">
        <v>5.9978463460000002</v>
      </c>
      <c r="W75">
        <v>1.755779591</v>
      </c>
      <c r="X75">
        <v>0.86995940000000005</v>
      </c>
      <c r="Y75">
        <v>15.155595999999999</v>
      </c>
      <c r="Z75">
        <v>17.34321675</v>
      </c>
      <c r="AA75">
        <v>12</v>
      </c>
      <c r="AB75" t="s">
        <v>1682</v>
      </c>
      <c r="AC75" t="s">
        <v>297</v>
      </c>
      <c r="AD75" t="s">
        <v>30</v>
      </c>
      <c r="AE75" t="s">
        <v>27</v>
      </c>
      <c r="AF75">
        <v>12</v>
      </c>
    </row>
    <row r="76" spans="1:32" x14ac:dyDescent="0.25">
      <c r="A76">
        <v>125613</v>
      </c>
      <c r="B76" t="s">
        <v>298</v>
      </c>
      <c r="C76" t="s">
        <v>95</v>
      </c>
      <c r="D76" t="s">
        <v>19</v>
      </c>
      <c r="E76" t="s">
        <v>20</v>
      </c>
      <c r="F76" t="s">
        <v>21</v>
      </c>
      <c r="G76" t="s">
        <v>30</v>
      </c>
      <c r="H76" t="s">
        <v>298</v>
      </c>
      <c r="I76">
        <v>0</v>
      </c>
      <c r="J76" t="s">
        <v>60</v>
      </c>
      <c r="K76" t="s">
        <v>25</v>
      </c>
      <c r="L76">
        <v>30</v>
      </c>
      <c r="M76">
        <v>0</v>
      </c>
      <c r="N76">
        <v>2.75E-2</v>
      </c>
      <c r="O76">
        <v>2.78</v>
      </c>
      <c r="P76" t="s">
        <v>61</v>
      </c>
      <c r="Q76" t="s">
        <v>27</v>
      </c>
      <c r="R76" t="s">
        <v>1682</v>
      </c>
      <c r="S76">
        <v>14.134650049999999</v>
      </c>
      <c r="T76">
        <v>0.27255254200000001</v>
      </c>
      <c r="U76">
        <v>44.332138460000003</v>
      </c>
      <c r="V76">
        <v>12.202738139999999</v>
      </c>
      <c r="W76">
        <v>2.863401364</v>
      </c>
      <c r="X76">
        <v>0.500107313</v>
      </c>
      <c r="Y76">
        <v>8.5001998820000004</v>
      </c>
      <c r="Z76">
        <v>17.26781819</v>
      </c>
      <c r="AA76">
        <v>20</v>
      </c>
      <c r="AB76" t="s">
        <v>1682</v>
      </c>
      <c r="AC76" t="s">
        <v>301</v>
      </c>
      <c r="AD76" t="s">
        <v>30</v>
      </c>
      <c r="AE76" t="s">
        <v>27</v>
      </c>
      <c r="AF76">
        <v>20</v>
      </c>
    </row>
    <row r="77" spans="1:32" x14ac:dyDescent="0.25">
      <c r="A77">
        <v>127419</v>
      </c>
      <c r="B77" t="s">
        <v>299</v>
      </c>
      <c r="C77" t="s">
        <v>51</v>
      </c>
      <c r="D77" t="s">
        <v>19</v>
      </c>
      <c r="E77" t="s">
        <v>20</v>
      </c>
      <c r="F77" t="s">
        <v>21</v>
      </c>
      <c r="G77" t="s">
        <v>30</v>
      </c>
      <c r="H77" t="s">
        <v>298</v>
      </c>
      <c r="I77" t="s">
        <v>300</v>
      </c>
      <c r="J77" t="s">
        <v>33</v>
      </c>
      <c r="K77" t="s">
        <v>301</v>
      </c>
      <c r="L77">
        <v>30</v>
      </c>
      <c r="M77">
        <v>1.1000000000000001</v>
      </c>
      <c r="N77">
        <v>2.75E-2</v>
      </c>
      <c r="O77">
        <v>2.78</v>
      </c>
      <c r="P77" t="s">
        <v>35</v>
      </c>
      <c r="Q77" t="s">
        <v>27</v>
      </c>
      <c r="R77" t="s">
        <v>1682</v>
      </c>
      <c r="S77">
        <v>14.134650049999999</v>
      </c>
      <c r="T77">
        <v>0.27255254200000001</v>
      </c>
      <c r="U77">
        <v>44.332138460000003</v>
      </c>
      <c r="V77">
        <v>12.202738139999999</v>
      </c>
      <c r="W77">
        <v>2.863401364</v>
      </c>
      <c r="X77">
        <v>0.500107313</v>
      </c>
      <c r="Y77">
        <v>8.5001998820000004</v>
      </c>
      <c r="Z77">
        <v>17.26781819</v>
      </c>
      <c r="AA77">
        <v>20</v>
      </c>
      <c r="AB77" t="s">
        <v>1682</v>
      </c>
      <c r="AC77" t="s">
        <v>301</v>
      </c>
      <c r="AD77" t="s">
        <v>30</v>
      </c>
      <c r="AE77" t="s">
        <v>27</v>
      </c>
      <c r="AF77">
        <v>20</v>
      </c>
    </row>
    <row r="78" spans="1:32" x14ac:dyDescent="0.25">
      <c r="A78">
        <v>126806</v>
      </c>
      <c r="B78" t="s">
        <v>302</v>
      </c>
      <c r="C78" t="s">
        <v>303</v>
      </c>
      <c r="D78" t="s">
        <v>19</v>
      </c>
      <c r="E78" t="s">
        <v>20</v>
      </c>
      <c r="F78" t="s">
        <v>21</v>
      </c>
      <c r="G78" t="s">
        <v>30</v>
      </c>
      <c r="H78" t="s">
        <v>304</v>
      </c>
      <c r="I78" t="s">
        <v>305</v>
      </c>
      <c r="J78" t="s">
        <v>33</v>
      </c>
      <c r="K78" t="s">
        <v>306</v>
      </c>
      <c r="L78">
        <v>60</v>
      </c>
      <c r="M78">
        <v>1.1100000000000001</v>
      </c>
      <c r="N78">
        <v>2.5100000000000001E-2</v>
      </c>
      <c r="O78">
        <v>2.77</v>
      </c>
      <c r="P78" t="s">
        <v>35</v>
      </c>
      <c r="Q78" t="s">
        <v>27</v>
      </c>
      <c r="R78" t="s">
        <v>1682</v>
      </c>
      <c r="S78">
        <v>48.243355880000003</v>
      </c>
      <c r="T78">
        <v>0.26135829300000002</v>
      </c>
      <c r="U78">
        <v>2033.9965110000001</v>
      </c>
      <c r="V78">
        <v>8.6558376030000002</v>
      </c>
      <c r="W78">
        <v>2.6000722889999999</v>
      </c>
      <c r="X78">
        <v>0.78482355000000004</v>
      </c>
      <c r="Y78">
        <v>23.178690549999999</v>
      </c>
      <c r="Z78">
        <v>22.964996020000001</v>
      </c>
      <c r="AA78">
        <v>39</v>
      </c>
      <c r="AB78" t="s">
        <v>1689</v>
      </c>
      <c r="AC78" t="s">
        <v>306</v>
      </c>
      <c r="AD78" t="s">
        <v>30</v>
      </c>
      <c r="AE78" t="s">
        <v>27</v>
      </c>
      <c r="AF78">
        <v>39</v>
      </c>
    </row>
    <row r="79" spans="1:32" x14ac:dyDescent="0.25">
      <c r="A79">
        <v>126661</v>
      </c>
      <c r="B79" t="s">
        <v>307</v>
      </c>
      <c r="C79" t="s">
        <v>308</v>
      </c>
      <c r="D79" t="s">
        <v>19</v>
      </c>
      <c r="E79" t="s">
        <v>20</v>
      </c>
      <c r="F79" t="s">
        <v>21</v>
      </c>
      <c r="G79" t="s">
        <v>206</v>
      </c>
      <c r="H79" t="s">
        <v>309</v>
      </c>
      <c r="I79" t="s">
        <v>310</v>
      </c>
      <c r="J79" t="s">
        <v>33</v>
      </c>
      <c r="K79" t="s">
        <v>311</v>
      </c>
      <c r="L79">
        <v>20.8</v>
      </c>
      <c r="M79">
        <v>7.19</v>
      </c>
      <c r="N79">
        <v>1.0200000000000001E-3</v>
      </c>
      <c r="O79">
        <v>3.06</v>
      </c>
      <c r="P79" t="s">
        <v>210</v>
      </c>
      <c r="Q79" t="s">
        <v>27</v>
      </c>
      <c r="R79" t="s">
        <v>1682</v>
      </c>
      <c r="S79">
        <v>36.855349029999999</v>
      </c>
      <c r="T79">
        <v>0.32089184100000001</v>
      </c>
      <c r="U79">
        <v>379.17638460000001</v>
      </c>
      <c r="V79">
        <v>8.7353818069999996</v>
      </c>
      <c r="W79">
        <v>2.5273573859999998</v>
      </c>
      <c r="X79">
        <v>0.55662236200000004</v>
      </c>
      <c r="Y79">
        <v>20.819943259999999</v>
      </c>
      <c r="Z79">
        <v>14.82918514</v>
      </c>
      <c r="AA79">
        <v>22</v>
      </c>
      <c r="AB79" t="s">
        <v>1682</v>
      </c>
      <c r="AC79" t="s">
        <v>311</v>
      </c>
      <c r="AD79" t="s">
        <v>206</v>
      </c>
      <c r="AE79" t="s">
        <v>27</v>
      </c>
      <c r="AF79">
        <v>22</v>
      </c>
    </row>
    <row r="80" spans="1:32" x14ac:dyDescent="0.25">
      <c r="A80">
        <v>126656</v>
      </c>
      <c r="B80" t="s">
        <v>312</v>
      </c>
      <c r="C80" t="s">
        <v>313</v>
      </c>
      <c r="D80" t="s">
        <v>19</v>
      </c>
      <c r="E80" t="s">
        <v>20</v>
      </c>
      <c r="F80" t="s">
        <v>21</v>
      </c>
      <c r="G80" t="s">
        <v>206</v>
      </c>
      <c r="H80" t="s">
        <v>207</v>
      </c>
      <c r="I80" t="s">
        <v>314</v>
      </c>
      <c r="J80" t="s">
        <v>33</v>
      </c>
      <c r="K80" t="s">
        <v>209</v>
      </c>
      <c r="L80">
        <v>12</v>
      </c>
      <c r="M80">
        <v>6.5</v>
      </c>
      <c r="N80">
        <v>3.8899999999999998E-3</v>
      </c>
      <c r="O80">
        <v>3.12</v>
      </c>
      <c r="P80" t="s">
        <v>210</v>
      </c>
      <c r="Q80" t="s">
        <v>27</v>
      </c>
      <c r="R80" t="s">
        <v>1682</v>
      </c>
      <c r="S80">
        <v>11.78659579</v>
      </c>
      <c r="T80">
        <v>0.71872007800000004</v>
      </c>
      <c r="U80">
        <v>12.904727060000001</v>
      </c>
      <c r="V80">
        <v>4.2565647499999999</v>
      </c>
      <c r="W80">
        <v>1.196215222</v>
      </c>
      <c r="X80">
        <v>1.218250023</v>
      </c>
      <c r="Y80">
        <v>7.5070325379999998</v>
      </c>
      <c r="Z80">
        <v>14.38516551</v>
      </c>
      <c r="AA80">
        <v>16</v>
      </c>
      <c r="AB80" t="s">
        <v>1684</v>
      </c>
      <c r="AC80" t="s">
        <v>311</v>
      </c>
      <c r="AD80" t="s">
        <v>206</v>
      </c>
      <c r="AE80" t="s">
        <v>27</v>
      </c>
      <c r="AF80">
        <v>16</v>
      </c>
    </row>
    <row r="81" spans="1:32" x14ac:dyDescent="0.25">
      <c r="A81">
        <v>126961</v>
      </c>
      <c r="B81" t="s">
        <v>315</v>
      </c>
      <c r="C81" t="s">
        <v>51</v>
      </c>
      <c r="D81" t="s">
        <v>19</v>
      </c>
      <c r="E81" t="s">
        <v>20</v>
      </c>
      <c r="F81" t="s">
        <v>21</v>
      </c>
      <c r="G81" t="s">
        <v>30</v>
      </c>
      <c r="H81" t="s">
        <v>31</v>
      </c>
      <c r="I81" t="s">
        <v>316</v>
      </c>
      <c r="J81" t="s">
        <v>33</v>
      </c>
      <c r="K81" t="s">
        <v>317</v>
      </c>
      <c r="L81">
        <v>18</v>
      </c>
      <c r="M81">
        <v>0.8</v>
      </c>
      <c r="N81">
        <v>4.7000000000000002E-3</v>
      </c>
      <c r="O81">
        <v>3.23</v>
      </c>
      <c r="P81" t="s">
        <v>35</v>
      </c>
      <c r="Q81" t="s">
        <v>27</v>
      </c>
      <c r="R81" t="s">
        <v>1682</v>
      </c>
      <c r="S81">
        <v>13.92255733</v>
      </c>
      <c r="T81">
        <v>0.58909686900000002</v>
      </c>
      <c r="U81">
        <v>23.180088359999999</v>
      </c>
      <c r="V81">
        <v>6.2435224480000002</v>
      </c>
      <c r="W81">
        <v>1.4640952739999999</v>
      </c>
      <c r="X81">
        <v>0.88553272900000002</v>
      </c>
      <c r="Y81">
        <v>8.5842580450000003</v>
      </c>
      <c r="Z81">
        <v>13.17460159</v>
      </c>
      <c r="AA81">
        <v>19</v>
      </c>
      <c r="AB81" t="s">
        <v>1682</v>
      </c>
      <c r="AC81" t="s">
        <v>317</v>
      </c>
      <c r="AD81" t="s">
        <v>30</v>
      </c>
      <c r="AE81" t="s">
        <v>27</v>
      </c>
      <c r="AF81">
        <v>19</v>
      </c>
    </row>
    <row r="82" spans="1:32" x14ac:dyDescent="0.25">
      <c r="A82">
        <v>125526</v>
      </c>
      <c r="B82" t="s">
        <v>318</v>
      </c>
      <c r="C82" t="s">
        <v>58</v>
      </c>
      <c r="D82" t="s">
        <v>19</v>
      </c>
      <c r="E82" t="s">
        <v>20</v>
      </c>
      <c r="F82" t="s">
        <v>21</v>
      </c>
      <c r="G82" t="s">
        <v>30</v>
      </c>
      <c r="H82" t="s">
        <v>318</v>
      </c>
      <c r="I82">
        <v>0</v>
      </c>
      <c r="J82" t="s">
        <v>60</v>
      </c>
      <c r="K82" t="s">
        <v>25</v>
      </c>
      <c r="L82">
        <v>150</v>
      </c>
      <c r="M82">
        <v>0</v>
      </c>
      <c r="N82">
        <v>9.8484030000000004E-3</v>
      </c>
      <c r="O82">
        <v>3.1219999999999999</v>
      </c>
      <c r="P82" t="s">
        <v>61</v>
      </c>
      <c r="Q82" t="s">
        <v>27</v>
      </c>
      <c r="R82" t="s">
        <v>1695</v>
      </c>
      <c r="S82">
        <v>47.327024809999998</v>
      </c>
      <c r="T82">
        <v>0.28470677500000002</v>
      </c>
      <c r="U82">
        <v>1346.301138</v>
      </c>
      <c r="V82">
        <v>10.7038666</v>
      </c>
      <c r="W82">
        <v>2.7045650779999999</v>
      </c>
      <c r="X82">
        <v>0.47657416699999999</v>
      </c>
      <c r="Y82">
        <v>26.121456729999998</v>
      </c>
      <c r="Z82">
        <v>15.875818150000001</v>
      </c>
      <c r="AA82">
        <v>54</v>
      </c>
      <c r="AB82" t="s">
        <v>1698</v>
      </c>
      <c r="AC82" t="s">
        <v>2134</v>
      </c>
      <c r="AD82" t="s">
        <v>30</v>
      </c>
      <c r="AE82" t="s">
        <v>27</v>
      </c>
      <c r="AF82">
        <v>54</v>
      </c>
    </row>
    <row r="83" spans="1:32" x14ac:dyDescent="0.25">
      <c r="A83">
        <v>126831</v>
      </c>
      <c r="B83" t="s">
        <v>319</v>
      </c>
      <c r="C83" t="s">
        <v>320</v>
      </c>
      <c r="D83" t="s">
        <v>19</v>
      </c>
      <c r="E83" t="s">
        <v>20</v>
      </c>
      <c r="F83" t="s">
        <v>21</v>
      </c>
      <c r="G83" t="s">
        <v>30</v>
      </c>
      <c r="H83" t="s">
        <v>318</v>
      </c>
      <c r="I83" t="s">
        <v>321</v>
      </c>
      <c r="J83" t="s">
        <v>33</v>
      </c>
      <c r="K83" t="s">
        <v>322</v>
      </c>
      <c r="L83">
        <v>150</v>
      </c>
      <c r="M83">
        <v>2.3199999999999998</v>
      </c>
      <c r="N83">
        <v>2.3999999999999998E-3</v>
      </c>
      <c r="O83">
        <v>3.3460000000000001</v>
      </c>
      <c r="P83" t="s">
        <v>35</v>
      </c>
      <c r="Q83" t="s">
        <v>27</v>
      </c>
      <c r="R83" t="s">
        <v>1695</v>
      </c>
      <c r="S83">
        <v>47.327024809999998</v>
      </c>
      <c r="T83">
        <v>0.28470677500000002</v>
      </c>
      <c r="U83">
        <v>1346.301138</v>
      </c>
      <c r="V83">
        <v>10.7038666</v>
      </c>
      <c r="W83">
        <v>2.7045650779999999</v>
      </c>
      <c r="X83">
        <v>0.47657416699999999</v>
      </c>
      <c r="Y83">
        <v>26.121456729999998</v>
      </c>
      <c r="Z83">
        <v>15.875818150000001</v>
      </c>
      <c r="AA83">
        <v>94</v>
      </c>
      <c r="AB83" t="s">
        <v>1698</v>
      </c>
      <c r="AC83" t="s">
        <v>322</v>
      </c>
      <c r="AD83" t="s">
        <v>30</v>
      </c>
      <c r="AE83" t="s">
        <v>27</v>
      </c>
      <c r="AF83">
        <v>94</v>
      </c>
    </row>
    <row r="84" spans="1:32" x14ac:dyDescent="0.25">
      <c r="A84">
        <v>105899</v>
      </c>
      <c r="B84" t="s">
        <v>323</v>
      </c>
      <c r="C84" t="s">
        <v>324</v>
      </c>
      <c r="D84" t="s">
        <v>19</v>
      </c>
      <c r="E84" t="s">
        <v>20</v>
      </c>
      <c r="F84" t="s">
        <v>44</v>
      </c>
      <c r="G84" t="s">
        <v>325</v>
      </c>
      <c r="H84" t="s">
        <v>326</v>
      </c>
      <c r="I84" t="s">
        <v>327</v>
      </c>
      <c r="J84" t="s">
        <v>33</v>
      </c>
      <c r="K84" t="s">
        <v>328</v>
      </c>
      <c r="L84">
        <v>170</v>
      </c>
      <c r="M84">
        <v>36</v>
      </c>
      <c r="N84">
        <v>2.3E-3</v>
      </c>
      <c r="O84">
        <v>3.21</v>
      </c>
      <c r="P84" t="s">
        <v>35</v>
      </c>
      <c r="Q84" s="51" t="s">
        <v>73</v>
      </c>
      <c r="R84" t="s">
        <v>1682</v>
      </c>
      <c r="S84">
        <v>123.2120879</v>
      </c>
      <c r="T84">
        <v>6.7168202999999996E-2</v>
      </c>
      <c r="U84">
        <v>11634.9398</v>
      </c>
      <c r="V84">
        <v>39.043334059999999</v>
      </c>
      <c r="W84">
        <v>18.93804776</v>
      </c>
      <c r="X84">
        <v>0.116013177</v>
      </c>
      <c r="Y84">
        <v>85.819389439999995</v>
      </c>
      <c r="Z84">
        <v>11.55938933</v>
      </c>
      <c r="AA84">
        <v>109</v>
      </c>
      <c r="AB84" t="s">
        <v>1684</v>
      </c>
      <c r="AC84" t="s">
        <v>328</v>
      </c>
      <c r="AD84" t="s">
        <v>325</v>
      </c>
      <c r="AE84" t="s">
        <v>44</v>
      </c>
      <c r="AF84">
        <v>109</v>
      </c>
    </row>
    <row r="85" spans="1:32" x14ac:dyDescent="0.25">
      <c r="A85">
        <v>105901</v>
      </c>
      <c r="B85" t="s">
        <v>329</v>
      </c>
      <c r="C85" t="s">
        <v>262</v>
      </c>
      <c r="D85" t="s">
        <v>19</v>
      </c>
      <c r="E85" t="s">
        <v>20</v>
      </c>
      <c r="F85" t="s">
        <v>44</v>
      </c>
      <c r="G85" t="s">
        <v>325</v>
      </c>
      <c r="H85" t="s">
        <v>326</v>
      </c>
      <c r="I85" t="s">
        <v>327</v>
      </c>
      <c r="J85" t="s">
        <v>33</v>
      </c>
      <c r="K85" t="s">
        <v>330</v>
      </c>
      <c r="L85">
        <v>164</v>
      </c>
      <c r="M85">
        <v>39</v>
      </c>
      <c r="N85">
        <v>1.4E-3</v>
      </c>
      <c r="O85">
        <v>3.31</v>
      </c>
      <c r="P85" t="s">
        <v>35</v>
      </c>
      <c r="Q85" t="s">
        <v>73</v>
      </c>
      <c r="R85" t="s">
        <v>1682</v>
      </c>
      <c r="S85">
        <v>127.6639436</v>
      </c>
      <c r="T85">
        <v>5.6511598000000003E-2</v>
      </c>
      <c r="U85">
        <v>13443.443740000001</v>
      </c>
      <c r="V85">
        <v>44.224443950000001</v>
      </c>
      <c r="W85">
        <v>21.653783619999999</v>
      </c>
      <c r="X85">
        <v>0.100626637</v>
      </c>
      <c r="Y85">
        <v>88.042898030000003</v>
      </c>
      <c r="Z85">
        <v>10.98465581</v>
      </c>
      <c r="AA85">
        <v>112</v>
      </c>
      <c r="AB85" t="s">
        <v>1684</v>
      </c>
      <c r="AC85" t="s">
        <v>330</v>
      </c>
      <c r="AD85" t="s">
        <v>325</v>
      </c>
      <c r="AE85" t="s">
        <v>44</v>
      </c>
      <c r="AF85">
        <v>112</v>
      </c>
    </row>
    <row r="86" spans="1:32" x14ac:dyDescent="0.25">
      <c r="A86">
        <v>105906</v>
      </c>
      <c r="B86" t="s">
        <v>331</v>
      </c>
      <c r="C86" t="s">
        <v>332</v>
      </c>
      <c r="D86" t="s">
        <v>19</v>
      </c>
      <c r="E86" t="s">
        <v>20</v>
      </c>
      <c r="F86" t="s">
        <v>44</v>
      </c>
      <c r="G86" t="s">
        <v>325</v>
      </c>
      <c r="H86" t="s">
        <v>333</v>
      </c>
      <c r="I86" t="s">
        <v>334</v>
      </c>
      <c r="J86" t="s">
        <v>33</v>
      </c>
      <c r="K86" t="s">
        <v>335</v>
      </c>
      <c r="L86">
        <v>107</v>
      </c>
      <c r="M86">
        <v>16</v>
      </c>
      <c r="N86">
        <v>8.9999999999999998E-4</v>
      </c>
      <c r="O86">
        <v>3.42</v>
      </c>
      <c r="P86" t="s">
        <v>35</v>
      </c>
      <c r="Q86" t="s">
        <v>73</v>
      </c>
      <c r="R86" t="s">
        <v>1682</v>
      </c>
      <c r="S86">
        <v>100.6248002</v>
      </c>
      <c r="T86">
        <v>7.8416062999999994E-2</v>
      </c>
      <c r="U86">
        <v>6399.761966</v>
      </c>
      <c r="V86">
        <v>34.498259699999998</v>
      </c>
      <c r="W86">
        <v>16.787230910000002</v>
      </c>
      <c r="X86">
        <v>0.13756912600000001</v>
      </c>
      <c r="Y86">
        <v>70.289766630000003</v>
      </c>
      <c r="Z86">
        <v>12.33773832</v>
      </c>
      <c r="AA86">
        <v>19</v>
      </c>
      <c r="AB86" t="s">
        <v>1684</v>
      </c>
      <c r="AC86" t="s">
        <v>335</v>
      </c>
      <c r="AD86" t="s">
        <v>325</v>
      </c>
      <c r="AE86" t="s">
        <v>44</v>
      </c>
      <c r="AF86">
        <v>19</v>
      </c>
    </row>
    <row r="87" spans="1:32" x14ac:dyDescent="0.25">
      <c r="A87">
        <v>105907</v>
      </c>
      <c r="B87" t="s">
        <v>336</v>
      </c>
      <c r="C87" t="s">
        <v>337</v>
      </c>
      <c r="D87" t="s">
        <v>19</v>
      </c>
      <c r="E87" t="s">
        <v>20</v>
      </c>
      <c r="F87" t="s">
        <v>44</v>
      </c>
      <c r="G87" t="s">
        <v>325</v>
      </c>
      <c r="H87" t="s">
        <v>338</v>
      </c>
      <c r="I87" t="s">
        <v>339</v>
      </c>
      <c r="J87" t="s">
        <v>33</v>
      </c>
      <c r="K87" t="s">
        <v>340</v>
      </c>
      <c r="L87">
        <v>120</v>
      </c>
      <c r="M87">
        <v>27.75</v>
      </c>
      <c r="N87">
        <v>4.3E-3</v>
      </c>
      <c r="O87">
        <v>3.12</v>
      </c>
      <c r="P87" t="s">
        <v>35</v>
      </c>
      <c r="Q87" t="s">
        <v>73</v>
      </c>
      <c r="R87" t="s">
        <v>1682</v>
      </c>
      <c r="S87">
        <v>117.9278776</v>
      </c>
      <c r="T87">
        <v>9.0355229999999995E-2</v>
      </c>
      <c r="U87">
        <v>9217.1713650000002</v>
      </c>
      <c r="V87">
        <v>28.986861860000001</v>
      </c>
      <c r="W87">
        <v>13.396930100000001</v>
      </c>
      <c r="X87">
        <v>0.15574365900000001</v>
      </c>
      <c r="Y87">
        <v>78.297394159999996</v>
      </c>
      <c r="Z87">
        <v>13.216462870000001</v>
      </c>
      <c r="AA87">
        <v>77</v>
      </c>
      <c r="AB87" t="s">
        <v>1684</v>
      </c>
      <c r="AC87" t="s">
        <v>340</v>
      </c>
      <c r="AD87" t="s">
        <v>325</v>
      </c>
      <c r="AE87" t="s">
        <v>44</v>
      </c>
      <c r="AF87">
        <v>120</v>
      </c>
    </row>
    <row r="88" spans="1:32" x14ac:dyDescent="0.25">
      <c r="A88">
        <v>105908</v>
      </c>
      <c r="B88" t="s">
        <v>341</v>
      </c>
      <c r="C88" t="s">
        <v>342</v>
      </c>
      <c r="D88" t="s">
        <v>19</v>
      </c>
      <c r="E88" t="s">
        <v>20</v>
      </c>
      <c r="F88" t="s">
        <v>44</v>
      </c>
      <c r="G88" t="s">
        <v>325</v>
      </c>
      <c r="H88" t="s">
        <v>338</v>
      </c>
      <c r="I88" t="s">
        <v>339</v>
      </c>
      <c r="J88" t="s">
        <v>33</v>
      </c>
      <c r="K88" t="s">
        <v>343</v>
      </c>
      <c r="L88">
        <v>130</v>
      </c>
      <c r="M88">
        <v>31</v>
      </c>
      <c r="N88">
        <v>2.3999999999999998E-3</v>
      </c>
      <c r="O88">
        <v>3.25</v>
      </c>
      <c r="P88" t="s">
        <v>35</v>
      </c>
      <c r="Q88" t="s">
        <v>73</v>
      </c>
      <c r="R88" t="s">
        <v>1682</v>
      </c>
      <c r="S88">
        <v>117.9278776</v>
      </c>
      <c r="T88">
        <v>9.0355229999999995E-2</v>
      </c>
      <c r="U88">
        <v>9217.1713650000002</v>
      </c>
      <c r="V88">
        <v>28.986861860000001</v>
      </c>
      <c r="W88">
        <v>13.396930100000001</v>
      </c>
      <c r="X88">
        <v>0.15574365900000001</v>
      </c>
      <c r="Y88">
        <v>78.297394159999996</v>
      </c>
      <c r="Z88">
        <v>13.216462870000001</v>
      </c>
      <c r="AA88">
        <v>77</v>
      </c>
      <c r="AB88" t="s">
        <v>1684</v>
      </c>
      <c r="AC88" t="s">
        <v>343</v>
      </c>
      <c r="AD88" t="s">
        <v>325</v>
      </c>
      <c r="AE88" t="s">
        <v>44</v>
      </c>
      <c r="AF88">
        <v>77</v>
      </c>
    </row>
    <row r="89" spans="1:32" x14ac:dyDescent="0.25">
      <c r="A89">
        <v>126835</v>
      </c>
      <c r="B89" t="s">
        <v>344</v>
      </c>
      <c r="C89" t="s">
        <v>51</v>
      </c>
      <c r="D89" t="s">
        <v>19</v>
      </c>
      <c r="E89" t="s">
        <v>20</v>
      </c>
      <c r="F89" t="s">
        <v>21</v>
      </c>
      <c r="G89" t="s">
        <v>30</v>
      </c>
      <c r="H89" t="s">
        <v>345</v>
      </c>
      <c r="I89" t="s">
        <v>346</v>
      </c>
      <c r="J89" t="s">
        <v>33</v>
      </c>
      <c r="K89" t="s">
        <v>347</v>
      </c>
      <c r="L89">
        <v>80</v>
      </c>
      <c r="M89">
        <v>2</v>
      </c>
      <c r="N89">
        <v>1.8599999999999998E-2</v>
      </c>
      <c r="O89">
        <v>2.02</v>
      </c>
      <c r="P89" t="s">
        <v>35</v>
      </c>
      <c r="Q89" t="s">
        <v>27</v>
      </c>
      <c r="R89" t="s">
        <v>1682</v>
      </c>
      <c r="S89">
        <v>62.142953110000001</v>
      </c>
      <c r="T89">
        <v>0.265396042</v>
      </c>
      <c r="U89">
        <v>75.147353480000007</v>
      </c>
      <c r="V89">
        <v>6.767372634</v>
      </c>
      <c r="W89">
        <v>1.808519177</v>
      </c>
      <c r="X89">
        <v>0.65049408399999997</v>
      </c>
      <c r="Y89">
        <v>23.72069935</v>
      </c>
      <c r="Z89">
        <v>14.77918142</v>
      </c>
      <c r="AA89">
        <v>78</v>
      </c>
      <c r="AB89" t="s">
        <v>1682</v>
      </c>
      <c r="AC89" t="s">
        <v>347</v>
      </c>
      <c r="AD89" t="s">
        <v>30</v>
      </c>
      <c r="AE89" t="s">
        <v>27</v>
      </c>
      <c r="AF89">
        <v>78</v>
      </c>
    </row>
    <row r="90" spans="1:32" x14ac:dyDescent="0.25">
      <c r="A90">
        <v>126585</v>
      </c>
      <c r="B90" t="s">
        <v>348</v>
      </c>
      <c r="C90" t="s">
        <v>349</v>
      </c>
      <c r="D90" t="s">
        <v>19</v>
      </c>
      <c r="E90" t="s">
        <v>20</v>
      </c>
      <c r="F90" t="s">
        <v>21</v>
      </c>
      <c r="G90" t="s">
        <v>226</v>
      </c>
      <c r="H90" t="s">
        <v>227</v>
      </c>
      <c r="I90" t="s">
        <v>350</v>
      </c>
      <c r="J90" t="s">
        <v>33</v>
      </c>
      <c r="K90" t="s">
        <v>351</v>
      </c>
      <c r="L90">
        <v>8.1</v>
      </c>
      <c r="M90">
        <v>1.42</v>
      </c>
      <c r="N90">
        <v>5.3699999999999998E-3</v>
      </c>
      <c r="O90">
        <v>3.08</v>
      </c>
      <c r="P90" t="s">
        <v>49</v>
      </c>
      <c r="Q90" t="s">
        <v>27</v>
      </c>
      <c r="R90" t="s">
        <v>1695</v>
      </c>
      <c r="S90">
        <v>9.4612918829999995</v>
      </c>
      <c r="T90">
        <v>0.65728686700000005</v>
      </c>
      <c r="U90">
        <v>8.3269660670000007</v>
      </c>
      <c r="V90">
        <v>3.5683267930000002</v>
      </c>
      <c r="W90">
        <v>1.1143056499999999</v>
      </c>
      <c r="X90">
        <v>1.49470543</v>
      </c>
      <c r="Y90">
        <v>5.712577048</v>
      </c>
      <c r="Z90">
        <v>15.12030665</v>
      </c>
      <c r="AA90">
        <v>9</v>
      </c>
      <c r="AB90" t="s">
        <v>1698</v>
      </c>
      <c r="AC90" t="s">
        <v>351</v>
      </c>
      <c r="AD90" t="s">
        <v>226</v>
      </c>
      <c r="AE90" t="s">
        <v>27</v>
      </c>
      <c r="AF90">
        <v>9</v>
      </c>
    </row>
    <row r="91" spans="1:32" x14ac:dyDescent="0.25">
      <c r="A91">
        <v>127338</v>
      </c>
      <c r="B91" t="s">
        <v>352</v>
      </c>
      <c r="C91" t="s">
        <v>353</v>
      </c>
      <c r="D91" t="s">
        <v>19</v>
      </c>
      <c r="E91" t="s">
        <v>20</v>
      </c>
      <c r="F91" t="s">
        <v>21</v>
      </c>
      <c r="G91" t="s">
        <v>144</v>
      </c>
      <c r="H91" t="s">
        <v>253</v>
      </c>
      <c r="I91" t="s">
        <v>354</v>
      </c>
      <c r="J91" t="s">
        <v>33</v>
      </c>
      <c r="K91" t="s">
        <v>355</v>
      </c>
      <c r="L91">
        <v>35</v>
      </c>
      <c r="M91">
        <v>2.14</v>
      </c>
      <c r="N91">
        <v>8.9999999999999998E-4</v>
      </c>
      <c r="O91">
        <v>3.18</v>
      </c>
      <c r="P91" t="s">
        <v>35</v>
      </c>
      <c r="Q91" t="s">
        <v>27</v>
      </c>
      <c r="R91" t="s">
        <v>1695</v>
      </c>
      <c r="S91">
        <v>23.435558</v>
      </c>
      <c r="T91">
        <v>0.39485893700000002</v>
      </c>
      <c r="U91">
        <v>84.591949889999995</v>
      </c>
      <c r="V91">
        <v>6.8803168059999997</v>
      </c>
      <c r="W91">
        <v>1.9809873760000001</v>
      </c>
      <c r="X91">
        <v>0.60747623699999997</v>
      </c>
      <c r="Y91">
        <v>14.404700719999999</v>
      </c>
      <c r="Z91">
        <v>6.0121670729999996</v>
      </c>
      <c r="AA91">
        <v>40</v>
      </c>
      <c r="AB91" t="s">
        <v>1698</v>
      </c>
      <c r="AC91" t="s">
        <v>355</v>
      </c>
      <c r="AD91" t="s">
        <v>144</v>
      </c>
      <c r="AE91" t="s">
        <v>27</v>
      </c>
      <c r="AF91">
        <v>40</v>
      </c>
    </row>
    <row r="92" spans="1:32" x14ac:dyDescent="0.25">
      <c r="A92">
        <v>126539</v>
      </c>
      <c r="B92" t="s">
        <v>356</v>
      </c>
      <c r="C92" t="s">
        <v>357</v>
      </c>
      <c r="D92" t="s">
        <v>19</v>
      </c>
      <c r="E92" t="s">
        <v>20</v>
      </c>
      <c r="F92" t="s">
        <v>21</v>
      </c>
      <c r="G92" t="s">
        <v>358</v>
      </c>
      <c r="H92" t="s">
        <v>359</v>
      </c>
      <c r="I92" t="s">
        <v>360</v>
      </c>
      <c r="J92" t="s">
        <v>33</v>
      </c>
      <c r="K92" t="s">
        <v>361</v>
      </c>
      <c r="L92">
        <v>40</v>
      </c>
      <c r="M92">
        <v>2.64</v>
      </c>
      <c r="N92">
        <v>1.9949999999999999E-2</v>
      </c>
      <c r="O92">
        <v>3.01</v>
      </c>
      <c r="P92" t="s">
        <v>210</v>
      </c>
      <c r="Q92" t="s">
        <v>27</v>
      </c>
      <c r="R92" t="s">
        <v>1682</v>
      </c>
      <c r="S92">
        <v>36.628688840000002</v>
      </c>
      <c r="T92">
        <v>0.25117048600000003</v>
      </c>
      <c r="U92">
        <v>444.97357310000001</v>
      </c>
      <c r="V92">
        <v>8.7208485979999999</v>
      </c>
      <c r="W92">
        <v>2.5234027110000001</v>
      </c>
      <c r="X92">
        <v>0.46840192000000003</v>
      </c>
      <c r="Y92">
        <v>18.979427789999999</v>
      </c>
      <c r="Z92">
        <v>12.27751904</v>
      </c>
      <c r="AA92">
        <v>31</v>
      </c>
      <c r="AB92" t="s">
        <v>1684</v>
      </c>
      <c r="AC92" t="s">
        <v>361</v>
      </c>
      <c r="AD92" t="s">
        <v>358</v>
      </c>
      <c r="AE92" t="s">
        <v>27</v>
      </c>
      <c r="AF92">
        <v>31</v>
      </c>
    </row>
    <row r="93" spans="1:32" x14ac:dyDescent="0.25">
      <c r="A93">
        <v>126178</v>
      </c>
      <c r="B93" t="s">
        <v>362</v>
      </c>
      <c r="C93" t="s">
        <v>363</v>
      </c>
      <c r="D93" t="s">
        <v>19</v>
      </c>
      <c r="E93" t="s">
        <v>20</v>
      </c>
      <c r="F93" t="s">
        <v>21</v>
      </c>
      <c r="G93" t="s">
        <v>52</v>
      </c>
      <c r="H93" t="s">
        <v>364</v>
      </c>
      <c r="I93" t="s">
        <v>362</v>
      </c>
      <c r="J93" t="s">
        <v>24</v>
      </c>
      <c r="K93" t="s">
        <v>25</v>
      </c>
      <c r="L93">
        <v>75</v>
      </c>
      <c r="M93">
        <v>0</v>
      </c>
      <c r="N93">
        <v>6.9015659999999996E-3</v>
      </c>
      <c r="O93">
        <v>3.1153330000000001</v>
      </c>
      <c r="P93" t="s">
        <v>61</v>
      </c>
      <c r="Q93" t="s">
        <v>27</v>
      </c>
      <c r="R93" t="s">
        <v>1682</v>
      </c>
      <c r="S93">
        <v>41.332881360000002</v>
      </c>
      <c r="T93">
        <v>0.33224576900000002</v>
      </c>
      <c r="U93">
        <v>749.76503160000004</v>
      </c>
      <c r="V93">
        <v>11.72305336</v>
      </c>
      <c r="W93">
        <v>3.6202756379999999</v>
      </c>
      <c r="X93">
        <v>0.47248099700000001</v>
      </c>
      <c r="Y93">
        <v>23.795781519999998</v>
      </c>
      <c r="Z93">
        <v>13.72152547</v>
      </c>
      <c r="AA93">
        <v>56.666666669999998</v>
      </c>
      <c r="AB93" t="s">
        <v>1682</v>
      </c>
      <c r="AC93" t="s">
        <v>2138</v>
      </c>
      <c r="AD93" t="s">
        <v>52</v>
      </c>
      <c r="AE93" t="s">
        <v>52</v>
      </c>
      <c r="AF93">
        <v>56.666666669999998</v>
      </c>
    </row>
    <row r="94" spans="1:32" x14ac:dyDescent="0.25">
      <c r="A94">
        <v>127259</v>
      </c>
      <c r="B94" t="s">
        <v>365</v>
      </c>
      <c r="C94" t="s">
        <v>51</v>
      </c>
      <c r="D94" t="s">
        <v>19</v>
      </c>
      <c r="E94" t="s">
        <v>20</v>
      </c>
      <c r="F94" t="s">
        <v>21</v>
      </c>
      <c r="G94" t="s">
        <v>52</v>
      </c>
      <c r="H94" t="s">
        <v>364</v>
      </c>
      <c r="I94" t="s">
        <v>362</v>
      </c>
      <c r="J94" t="s">
        <v>33</v>
      </c>
      <c r="K94" t="s">
        <v>366</v>
      </c>
      <c r="L94">
        <v>50</v>
      </c>
      <c r="M94">
        <v>1.5</v>
      </c>
      <c r="N94">
        <v>6.6E-3</v>
      </c>
      <c r="O94">
        <v>3.14</v>
      </c>
      <c r="P94" t="s">
        <v>35</v>
      </c>
      <c r="Q94" t="s">
        <v>27</v>
      </c>
      <c r="R94" t="s">
        <v>1682</v>
      </c>
      <c r="S94">
        <v>34.434293969999999</v>
      </c>
      <c r="T94">
        <v>0.36571362000000002</v>
      </c>
      <c r="U94">
        <v>469.91255539999997</v>
      </c>
      <c r="V94">
        <v>12.73050168</v>
      </c>
      <c r="W94">
        <v>4.362120097</v>
      </c>
      <c r="X94">
        <v>0.49446285600000001</v>
      </c>
      <c r="Y94">
        <v>22.82301562</v>
      </c>
      <c r="Z94">
        <v>14.453973619999999</v>
      </c>
      <c r="AA94">
        <v>54</v>
      </c>
      <c r="AB94" t="s">
        <v>1682</v>
      </c>
      <c r="AC94" t="s">
        <v>366</v>
      </c>
      <c r="AD94" t="s">
        <v>52</v>
      </c>
      <c r="AE94" t="s">
        <v>52</v>
      </c>
      <c r="AF94">
        <v>54</v>
      </c>
    </row>
    <row r="95" spans="1:32" x14ac:dyDescent="0.25">
      <c r="A95">
        <v>127262</v>
      </c>
      <c r="B95" t="s">
        <v>367</v>
      </c>
      <c r="C95" t="s">
        <v>51</v>
      </c>
      <c r="D95" t="s">
        <v>19</v>
      </c>
      <c r="E95" t="s">
        <v>20</v>
      </c>
      <c r="F95" t="s">
        <v>21</v>
      </c>
      <c r="G95" t="s">
        <v>52</v>
      </c>
      <c r="H95" t="s">
        <v>364</v>
      </c>
      <c r="I95" t="s">
        <v>362</v>
      </c>
      <c r="J95" t="s">
        <v>33</v>
      </c>
      <c r="K95" t="s">
        <v>368</v>
      </c>
      <c r="L95">
        <v>75</v>
      </c>
      <c r="M95">
        <v>1.9</v>
      </c>
      <c r="N95">
        <v>1.132E-2</v>
      </c>
      <c r="O95">
        <v>2.996</v>
      </c>
      <c r="P95" t="s">
        <v>35</v>
      </c>
      <c r="Q95" t="s">
        <v>73</v>
      </c>
      <c r="R95" t="s">
        <v>1682</v>
      </c>
      <c r="S95">
        <v>47.773691460000002</v>
      </c>
      <c r="T95">
        <v>0.31217035799999998</v>
      </c>
      <c r="U95">
        <v>1027.9872</v>
      </c>
      <c r="V95">
        <v>10.8382158</v>
      </c>
      <c r="W95">
        <v>2.9539050090000001</v>
      </c>
      <c r="X95">
        <v>0.46082566000000003</v>
      </c>
      <c r="Y95">
        <v>24.43069959</v>
      </c>
      <c r="Z95">
        <v>12.71860867</v>
      </c>
      <c r="AA95">
        <v>81</v>
      </c>
      <c r="AB95" t="s">
        <v>1682</v>
      </c>
      <c r="AC95" t="s">
        <v>368</v>
      </c>
      <c r="AD95" t="s">
        <v>52</v>
      </c>
      <c r="AE95" t="s">
        <v>52</v>
      </c>
      <c r="AF95">
        <v>81</v>
      </c>
    </row>
    <row r="96" spans="1:32" x14ac:dyDescent="0.25">
      <c r="A96">
        <v>127263</v>
      </c>
      <c r="B96" t="s">
        <v>369</v>
      </c>
      <c r="C96" t="s">
        <v>169</v>
      </c>
      <c r="D96" t="s">
        <v>19</v>
      </c>
      <c r="E96" t="s">
        <v>20</v>
      </c>
      <c r="F96" t="s">
        <v>21</v>
      </c>
      <c r="G96" t="s">
        <v>52</v>
      </c>
      <c r="H96" t="s">
        <v>364</v>
      </c>
      <c r="I96" t="s">
        <v>362</v>
      </c>
      <c r="J96" t="s">
        <v>33</v>
      </c>
      <c r="K96" t="s">
        <v>370</v>
      </c>
      <c r="L96">
        <v>34</v>
      </c>
      <c r="M96">
        <v>1.92</v>
      </c>
      <c r="N96">
        <v>4.4000000000000003E-3</v>
      </c>
      <c r="O96">
        <v>3.21</v>
      </c>
      <c r="P96" t="s">
        <v>35</v>
      </c>
      <c r="Q96" t="s">
        <v>27</v>
      </c>
      <c r="R96" t="s">
        <v>1682</v>
      </c>
      <c r="S96">
        <v>41.790658649999997</v>
      </c>
      <c r="T96">
        <v>0.31885332999999999</v>
      </c>
      <c r="U96">
        <v>751.39533940000001</v>
      </c>
      <c r="V96">
        <v>11.60044261</v>
      </c>
      <c r="W96">
        <v>3.544801809</v>
      </c>
      <c r="X96">
        <v>0.46215447599999998</v>
      </c>
      <c r="Y96">
        <v>24.13362935</v>
      </c>
      <c r="Z96">
        <v>13.99199411</v>
      </c>
      <c r="AA96">
        <v>35</v>
      </c>
      <c r="AB96" t="s">
        <v>1682</v>
      </c>
      <c r="AC96" t="s">
        <v>370</v>
      </c>
      <c r="AD96" t="s">
        <v>52</v>
      </c>
      <c r="AE96" t="s">
        <v>52</v>
      </c>
      <c r="AF96">
        <v>35</v>
      </c>
    </row>
    <row r="97" spans="1:32" x14ac:dyDescent="0.25">
      <c r="A97">
        <v>126977</v>
      </c>
      <c r="B97" t="s">
        <v>371</v>
      </c>
      <c r="C97" t="s">
        <v>372</v>
      </c>
      <c r="D97" t="s">
        <v>19</v>
      </c>
      <c r="E97" t="s">
        <v>20</v>
      </c>
      <c r="F97" t="s">
        <v>21</v>
      </c>
      <c r="G97" t="s">
        <v>30</v>
      </c>
      <c r="H97" t="s">
        <v>373</v>
      </c>
      <c r="I97" t="s">
        <v>374</v>
      </c>
      <c r="J97" t="s">
        <v>33</v>
      </c>
      <c r="K97" t="s">
        <v>375</v>
      </c>
      <c r="L97">
        <v>75</v>
      </c>
      <c r="M97">
        <v>2.11</v>
      </c>
      <c r="N97">
        <v>8.3000000000000001E-3</v>
      </c>
      <c r="O97">
        <v>3.14</v>
      </c>
      <c r="P97" t="s">
        <v>35</v>
      </c>
      <c r="Q97" t="s">
        <v>27</v>
      </c>
      <c r="R97" t="s">
        <v>1682</v>
      </c>
      <c r="S97">
        <v>48.26400383</v>
      </c>
      <c r="T97">
        <v>0.203020953</v>
      </c>
      <c r="U97">
        <v>1518.7203979999999</v>
      </c>
      <c r="V97">
        <v>14.61364066</v>
      </c>
      <c r="W97">
        <v>3.6711098949999998</v>
      </c>
      <c r="X97">
        <v>0.35929801900000002</v>
      </c>
      <c r="Y97">
        <v>25.245904370000002</v>
      </c>
      <c r="Z97">
        <v>16.364825079999999</v>
      </c>
      <c r="AA97">
        <v>64</v>
      </c>
      <c r="AB97" t="s">
        <v>1682</v>
      </c>
      <c r="AC97" t="s">
        <v>375</v>
      </c>
      <c r="AD97" t="s">
        <v>30</v>
      </c>
      <c r="AE97" t="s">
        <v>27</v>
      </c>
      <c r="AF97">
        <v>64</v>
      </c>
    </row>
    <row r="98" spans="1:32" x14ac:dyDescent="0.25">
      <c r="A98">
        <v>125956</v>
      </c>
      <c r="B98" t="s">
        <v>376</v>
      </c>
      <c r="C98" t="s">
        <v>377</v>
      </c>
      <c r="D98" t="s">
        <v>19</v>
      </c>
      <c r="E98" t="s">
        <v>20</v>
      </c>
      <c r="F98" t="s">
        <v>21</v>
      </c>
      <c r="G98" t="s">
        <v>30</v>
      </c>
      <c r="H98" t="s">
        <v>378</v>
      </c>
      <c r="I98" t="s">
        <v>376</v>
      </c>
      <c r="J98" t="s">
        <v>24</v>
      </c>
      <c r="K98" t="s">
        <v>25</v>
      </c>
      <c r="L98">
        <v>25</v>
      </c>
      <c r="M98">
        <v>0</v>
      </c>
      <c r="N98">
        <v>3.8899999999999998E-3</v>
      </c>
      <c r="O98">
        <v>3.12</v>
      </c>
      <c r="P98" t="s">
        <v>35</v>
      </c>
      <c r="Q98" t="s">
        <v>27</v>
      </c>
      <c r="R98" t="s">
        <v>1682</v>
      </c>
      <c r="S98">
        <v>24.97865234</v>
      </c>
      <c r="T98">
        <v>2.028049158</v>
      </c>
      <c r="U98">
        <v>411.04156870000003</v>
      </c>
      <c r="V98">
        <v>5.8786442240000003</v>
      </c>
      <c r="W98">
        <v>1.137615738</v>
      </c>
      <c r="X98">
        <v>1.627238776</v>
      </c>
      <c r="Y98">
        <v>20.982528840000001</v>
      </c>
      <c r="Z98">
        <v>25.320883500000001</v>
      </c>
      <c r="AA98">
        <v>18</v>
      </c>
      <c r="AB98" t="s">
        <v>1684</v>
      </c>
      <c r="AC98" t="s">
        <v>2046</v>
      </c>
      <c r="AD98" t="s">
        <v>30</v>
      </c>
      <c r="AE98" t="s">
        <v>27</v>
      </c>
      <c r="AF98">
        <v>18</v>
      </c>
    </row>
    <row r="99" spans="1:32" x14ac:dyDescent="0.25">
      <c r="A99">
        <v>105824</v>
      </c>
      <c r="B99" t="s">
        <v>379</v>
      </c>
      <c r="C99" t="s">
        <v>37</v>
      </c>
      <c r="D99" t="s">
        <v>19</v>
      </c>
      <c r="E99" t="s">
        <v>20</v>
      </c>
      <c r="F99" t="s">
        <v>380</v>
      </c>
      <c r="G99" t="s">
        <v>381</v>
      </c>
      <c r="H99" t="s">
        <v>382</v>
      </c>
      <c r="I99" t="s">
        <v>383</v>
      </c>
      <c r="J99" t="s">
        <v>33</v>
      </c>
      <c r="K99" t="s">
        <v>384</v>
      </c>
      <c r="L99">
        <v>150</v>
      </c>
      <c r="M99">
        <v>10</v>
      </c>
      <c r="N99">
        <v>1.5E-3</v>
      </c>
      <c r="O99">
        <v>3.11</v>
      </c>
      <c r="P99" t="s">
        <v>35</v>
      </c>
      <c r="Q99" t="s">
        <v>73</v>
      </c>
      <c r="R99" t="s">
        <v>1682</v>
      </c>
      <c r="S99">
        <v>122.7613683</v>
      </c>
      <c r="T99">
        <v>0.108911018</v>
      </c>
      <c r="U99">
        <v>14349.369839999999</v>
      </c>
      <c r="V99">
        <v>22.97087449</v>
      </c>
      <c r="W99">
        <v>8.1379451070000002</v>
      </c>
      <c r="X99">
        <v>0.19355397699999999</v>
      </c>
      <c r="Y99">
        <v>69.292152340000001</v>
      </c>
      <c r="Z99">
        <v>13.01224173</v>
      </c>
      <c r="AA99">
        <v>141</v>
      </c>
      <c r="AB99" t="s">
        <v>1684</v>
      </c>
      <c r="AC99" t="s">
        <v>384</v>
      </c>
      <c r="AD99" t="s">
        <v>381</v>
      </c>
      <c r="AE99" t="s">
        <v>27</v>
      </c>
      <c r="AF99">
        <v>141</v>
      </c>
    </row>
    <row r="100" spans="1:32" x14ac:dyDescent="0.25">
      <c r="A100">
        <v>712407</v>
      </c>
      <c r="B100" t="s">
        <v>385</v>
      </c>
      <c r="C100" t="s">
        <v>386</v>
      </c>
      <c r="D100" t="s">
        <v>19</v>
      </c>
      <c r="E100" t="s">
        <v>20</v>
      </c>
      <c r="F100" t="s">
        <v>380</v>
      </c>
      <c r="G100" t="s">
        <v>381</v>
      </c>
      <c r="H100" t="s">
        <v>382</v>
      </c>
      <c r="I100" t="s">
        <v>383</v>
      </c>
      <c r="J100" t="s">
        <v>33</v>
      </c>
      <c r="K100" t="s">
        <v>387</v>
      </c>
      <c r="L100">
        <v>110</v>
      </c>
      <c r="M100">
        <v>14</v>
      </c>
      <c r="N100">
        <v>3.0899999999999999E-3</v>
      </c>
      <c r="O100">
        <v>3.11</v>
      </c>
      <c r="P100" t="s">
        <v>49</v>
      </c>
      <c r="Q100" t="s">
        <v>27</v>
      </c>
      <c r="R100" t="s">
        <v>1682</v>
      </c>
      <c r="S100">
        <v>109.9687505</v>
      </c>
      <c r="T100">
        <v>0.12814331800000001</v>
      </c>
      <c r="U100">
        <v>10163.979499999999</v>
      </c>
      <c r="V100">
        <v>20.186569980000002</v>
      </c>
      <c r="W100">
        <v>7.0979412780000004</v>
      </c>
      <c r="X100">
        <v>0.22384435699999999</v>
      </c>
      <c r="Y100">
        <v>62.953677300000003</v>
      </c>
      <c r="Z100">
        <v>13.44070894</v>
      </c>
      <c r="AA100">
        <v>79</v>
      </c>
      <c r="AB100" t="s">
        <v>1684</v>
      </c>
      <c r="AC100" t="s">
        <v>2043</v>
      </c>
      <c r="AD100" t="s">
        <v>381</v>
      </c>
      <c r="AE100" t="s">
        <v>27</v>
      </c>
      <c r="AF100">
        <v>79</v>
      </c>
    </row>
    <row r="101" spans="1:32" x14ac:dyDescent="0.25">
      <c r="A101">
        <v>127071</v>
      </c>
      <c r="B101" t="s">
        <v>388</v>
      </c>
      <c r="C101" t="s">
        <v>169</v>
      </c>
      <c r="D101" t="s">
        <v>19</v>
      </c>
      <c r="E101" t="s">
        <v>20</v>
      </c>
      <c r="F101" t="s">
        <v>21</v>
      </c>
      <c r="G101" t="s">
        <v>30</v>
      </c>
      <c r="H101" t="s">
        <v>389</v>
      </c>
      <c r="I101" t="s">
        <v>390</v>
      </c>
      <c r="J101" t="s">
        <v>33</v>
      </c>
      <c r="K101" t="s">
        <v>391</v>
      </c>
      <c r="L101">
        <v>25</v>
      </c>
      <c r="M101">
        <v>3.4</v>
      </c>
      <c r="N101">
        <v>0.04</v>
      </c>
      <c r="O101">
        <v>2.25</v>
      </c>
      <c r="P101" t="s">
        <v>56</v>
      </c>
      <c r="Q101" t="s">
        <v>27</v>
      </c>
      <c r="R101" t="s">
        <v>1682</v>
      </c>
      <c r="S101">
        <v>35.797110580000002</v>
      </c>
      <c r="T101">
        <v>0.24114548699999999</v>
      </c>
      <c r="U101">
        <v>512.76547970000001</v>
      </c>
      <c r="V101">
        <v>12.27154095</v>
      </c>
      <c r="W101">
        <v>3.0587388980000001</v>
      </c>
      <c r="X101">
        <v>0.41959275699999998</v>
      </c>
      <c r="Y101">
        <v>20.041639329999999</v>
      </c>
      <c r="Z101">
        <v>14.76994279</v>
      </c>
      <c r="AA101">
        <v>19</v>
      </c>
      <c r="AB101" t="s">
        <v>1689</v>
      </c>
      <c r="AC101" t="s">
        <v>391</v>
      </c>
      <c r="AD101" t="s">
        <v>30</v>
      </c>
      <c r="AE101" t="s">
        <v>27</v>
      </c>
      <c r="AF101">
        <v>19</v>
      </c>
    </row>
    <row r="102" spans="1:32" x14ac:dyDescent="0.25">
      <c r="A102">
        <v>127339</v>
      </c>
      <c r="B102" t="s">
        <v>392</v>
      </c>
      <c r="C102" t="s">
        <v>393</v>
      </c>
      <c r="D102" t="s">
        <v>19</v>
      </c>
      <c r="E102" t="s">
        <v>20</v>
      </c>
      <c r="F102" t="s">
        <v>21</v>
      </c>
      <c r="G102" t="s">
        <v>144</v>
      </c>
      <c r="H102" t="s">
        <v>253</v>
      </c>
      <c r="I102" t="s">
        <v>394</v>
      </c>
      <c r="J102" t="s">
        <v>33</v>
      </c>
      <c r="K102" t="s">
        <v>395</v>
      </c>
      <c r="L102">
        <v>20.5</v>
      </c>
      <c r="M102">
        <v>1.96</v>
      </c>
      <c r="N102">
        <v>3.8899999999999998E-3</v>
      </c>
      <c r="O102">
        <v>3.12</v>
      </c>
      <c r="P102" t="s">
        <v>210</v>
      </c>
      <c r="Q102" t="s">
        <v>27</v>
      </c>
      <c r="R102" t="s">
        <v>1695</v>
      </c>
      <c r="S102">
        <v>23.539756709999999</v>
      </c>
      <c r="T102">
        <v>0.42380031299999998</v>
      </c>
      <c r="U102">
        <v>85.869456880000001</v>
      </c>
      <c r="V102">
        <v>6.2735505910000002</v>
      </c>
      <c r="W102">
        <v>1.825042802</v>
      </c>
      <c r="X102">
        <v>0.66876808700000001</v>
      </c>
      <c r="Y102">
        <v>14.26973939</v>
      </c>
      <c r="Z102">
        <v>7.2395423320000001</v>
      </c>
      <c r="AA102">
        <v>17</v>
      </c>
      <c r="AB102" t="s">
        <v>1698</v>
      </c>
      <c r="AC102" t="s">
        <v>2040</v>
      </c>
      <c r="AD102" t="s">
        <v>144</v>
      </c>
      <c r="AE102" t="s">
        <v>27</v>
      </c>
      <c r="AF102">
        <v>17</v>
      </c>
    </row>
    <row r="103" spans="1:32" x14ac:dyDescent="0.25">
      <c r="A103">
        <v>126336</v>
      </c>
      <c r="B103" t="s">
        <v>396</v>
      </c>
      <c r="C103" t="s">
        <v>397</v>
      </c>
      <c r="D103" t="s">
        <v>19</v>
      </c>
      <c r="E103" t="s">
        <v>20</v>
      </c>
      <c r="F103" t="s">
        <v>21</v>
      </c>
      <c r="G103" t="s">
        <v>131</v>
      </c>
      <c r="H103" t="s">
        <v>398</v>
      </c>
      <c r="I103" t="s">
        <v>399</v>
      </c>
      <c r="J103" t="s">
        <v>33</v>
      </c>
      <c r="K103" t="s">
        <v>400</v>
      </c>
      <c r="L103">
        <v>40</v>
      </c>
      <c r="M103">
        <v>1.84</v>
      </c>
      <c r="N103">
        <v>7.8600000000000007E-3</v>
      </c>
      <c r="O103">
        <v>2.9089999999999998</v>
      </c>
      <c r="P103" t="s">
        <v>35</v>
      </c>
      <c r="Q103" t="s">
        <v>27</v>
      </c>
      <c r="R103" t="s">
        <v>1682</v>
      </c>
      <c r="S103">
        <v>19.012383060000001</v>
      </c>
      <c r="T103">
        <v>0.35627823400000003</v>
      </c>
      <c r="U103">
        <v>53.064931649999998</v>
      </c>
      <c r="V103">
        <v>6.6160478740000004</v>
      </c>
      <c r="W103">
        <v>2.0678474100000002</v>
      </c>
      <c r="X103">
        <v>0.66831108100000003</v>
      </c>
      <c r="Y103">
        <v>11.42822338</v>
      </c>
      <c r="Z103">
        <v>12.15552967</v>
      </c>
      <c r="AA103">
        <v>23</v>
      </c>
      <c r="AB103" t="s">
        <v>1684</v>
      </c>
      <c r="AC103" t="s">
        <v>400</v>
      </c>
      <c r="AD103" t="s">
        <v>131</v>
      </c>
      <c r="AE103" t="s">
        <v>27</v>
      </c>
      <c r="AF103">
        <v>23</v>
      </c>
    </row>
    <row r="104" spans="1:32" x14ac:dyDescent="0.25">
      <c r="A104">
        <v>126448</v>
      </c>
      <c r="B104" t="s">
        <v>401</v>
      </c>
      <c r="C104" t="s">
        <v>51</v>
      </c>
      <c r="D104" t="s">
        <v>19</v>
      </c>
      <c r="E104" t="s">
        <v>20</v>
      </c>
      <c r="F104" t="s">
        <v>21</v>
      </c>
      <c r="G104" t="s">
        <v>268</v>
      </c>
      <c r="H104" t="s">
        <v>269</v>
      </c>
      <c r="I104" t="s">
        <v>402</v>
      </c>
      <c r="J104" t="s">
        <v>33</v>
      </c>
      <c r="K104" t="s">
        <v>403</v>
      </c>
      <c r="L104">
        <v>25</v>
      </c>
      <c r="M104">
        <v>2</v>
      </c>
      <c r="N104">
        <v>2.7000000000000001E-3</v>
      </c>
      <c r="O104">
        <v>3.19</v>
      </c>
      <c r="P104" t="s">
        <v>56</v>
      </c>
      <c r="Q104" t="s">
        <v>27</v>
      </c>
      <c r="R104" t="s">
        <v>1682</v>
      </c>
      <c r="S104">
        <v>64.865833289999998</v>
      </c>
      <c r="T104">
        <v>0.182923214</v>
      </c>
      <c r="U104">
        <v>2438.248912</v>
      </c>
      <c r="V104">
        <v>14.937307280000001</v>
      </c>
      <c r="W104">
        <v>4.6906097539999996</v>
      </c>
      <c r="X104">
        <v>0.327166609</v>
      </c>
      <c r="Y104">
        <v>38.657459160000002</v>
      </c>
      <c r="Z104">
        <v>10.22968212</v>
      </c>
      <c r="AA104">
        <v>27</v>
      </c>
      <c r="AB104" t="s">
        <v>1682</v>
      </c>
      <c r="AC104" t="s">
        <v>403</v>
      </c>
      <c r="AD104" t="s">
        <v>268</v>
      </c>
      <c r="AE104" t="s">
        <v>268</v>
      </c>
      <c r="AF104">
        <v>27</v>
      </c>
    </row>
    <row r="105" spans="1:32" x14ac:dyDescent="0.25">
      <c r="A105">
        <v>126449</v>
      </c>
      <c r="B105" t="s">
        <v>404</v>
      </c>
      <c r="C105" t="s">
        <v>405</v>
      </c>
      <c r="D105" t="s">
        <v>19</v>
      </c>
      <c r="E105" t="s">
        <v>20</v>
      </c>
      <c r="F105" t="s">
        <v>21</v>
      </c>
      <c r="G105" t="s">
        <v>268</v>
      </c>
      <c r="H105" t="s">
        <v>269</v>
      </c>
      <c r="I105" t="s">
        <v>402</v>
      </c>
      <c r="J105" t="s">
        <v>33</v>
      </c>
      <c r="K105" t="s">
        <v>406</v>
      </c>
      <c r="L105">
        <v>20</v>
      </c>
      <c r="M105">
        <v>2.5</v>
      </c>
      <c r="N105">
        <v>8.3000000000000001E-3</v>
      </c>
      <c r="O105">
        <v>3.18</v>
      </c>
      <c r="P105" t="s">
        <v>35</v>
      </c>
      <c r="Q105" t="s">
        <v>27</v>
      </c>
      <c r="R105" t="s">
        <v>1682</v>
      </c>
      <c r="S105">
        <v>64.865833289999998</v>
      </c>
      <c r="T105">
        <v>0.182923214</v>
      </c>
      <c r="U105">
        <v>2438.248912</v>
      </c>
      <c r="V105">
        <v>14.937307280000001</v>
      </c>
      <c r="W105">
        <v>4.6906097539999996</v>
      </c>
      <c r="X105">
        <v>0.327166609</v>
      </c>
      <c r="Y105">
        <v>38.657459160000002</v>
      </c>
      <c r="Z105">
        <v>10.22968212</v>
      </c>
      <c r="AA105">
        <v>21</v>
      </c>
      <c r="AB105" t="s">
        <v>1682</v>
      </c>
      <c r="AC105" t="s">
        <v>406</v>
      </c>
      <c r="AD105" t="s">
        <v>268</v>
      </c>
      <c r="AE105" t="s">
        <v>268</v>
      </c>
      <c r="AF105">
        <v>21</v>
      </c>
    </row>
    <row r="106" spans="1:32" x14ac:dyDescent="0.25">
      <c r="A106">
        <v>127130</v>
      </c>
      <c r="B106" t="s">
        <v>407</v>
      </c>
      <c r="C106" t="s">
        <v>51</v>
      </c>
      <c r="D106" t="s">
        <v>19</v>
      </c>
      <c r="E106" t="s">
        <v>20</v>
      </c>
      <c r="F106" t="s">
        <v>21</v>
      </c>
      <c r="G106" t="s">
        <v>163</v>
      </c>
      <c r="H106" t="s">
        <v>408</v>
      </c>
      <c r="I106" t="s">
        <v>409</v>
      </c>
      <c r="J106" t="s">
        <v>33</v>
      </c>
      <c r="K106" t="s">
        <v>410</v>
      </c>
      <c r="L106">
        <v>30</v>
      </c>
      <c r="M106">
        <v>1.66</v>
      </c>
      <c r="N106">
        <v>5.1000000000000004E-3</v>
      </c>
      <c r="O106">
        <v>3.12</v>
      </c>
      <c r="P106" t="s">
        <v>35</v>
      </c>
      <c r="Q106" t="s">
        <v>27</v>
      </c>
      <c r="R106" t="s">
        <v>1682</v>
      </c>
      <c r="S106">
        <v>26.994810449999999</v>
      </c>
      <c r="T106">
        <v>0.27963294700000002</v>
      </c>
      <c r="U106">
        <v>142.2378573</v>
      </c>
      <c r="V106">
        <v>9.6083573560000008</v>
      </c>
      <c r="W106">
        <v>2.1980895230000002</v>
      </c>
      <c r="X106">
        <v>0.45506862100000001</v>
      </c>
      <c r="Y106">
        <v>13.50245348</v>
      </c>
      <c r="Z106">
        <v>14.60886651</v>
      </c>
      <c r="AA106">
        <v>28</v>
      </c>
      <c r="AB106" t="s">
        <v>1682</v>
      </c>
      <c r="AC106" t="s">
        <v>410</v>
      </c>
      <c r="AD106" t="s">
        <v>163</v>
      </c>
      <c r="AE106" t="s">
        <v>163</v>
      </c>
      <c r="AF106">
        <v>28</v>
      </c>
    </row>
    <row r="107" spans="1:32" x14ac:dyDescent="0.25">
      <c r="A107">
        <v>126417</v>
      </c>
      <c r="B107" t="s">
        <v>411</v>
      </c>
      <c r="C107" t="s">
        <v>37</v>
      </c>
      <c r="D107" t="s">
        <v>19</v>
      </c>
      <c r="E107" t="s">
        <v>20</v>
      </c>
      <c r="F107" t="s">
        <v>21</v>
      </c>
      <c r="G107" t="s">
        <v>71</v>
      </c>
      <c r="H107" t="s">
        <v>72</v>
      </c>
      <c r="I107" t="s">
        <v>412</v>
      </c>
      <c r="J107" t="s">
        <v>33</v>
      </c>
      <c r="K107" t="s">
        <v>413</v>
      </c>
      <c r="L107">
        <v>45</v>
      </c>
      <c r="M107">
        <v>4.9000000000000004</v>
      </c>
      <c r="N107">
        <v>6.8999999999999999E-3</v>
      </c>
      <c r="O107">
        <v>3.04</v>
      </c>
      <c r="P107" t="s">
        <v>35</v>
      </c>
      <c r="Q107" t="s">
        <v>27</v>
      </c>
      <c r="R107" t="s">
        <v>1695</v>
      </c>
      <c r="S107">
        <v>30.312737519999999</v>
      </c>
      <c r="T107">
        <v>0.33429255499999999</v>
      </c>
      <c r="U107">
        <v>212.2151581</v>
      </c>
      <c r="V107">
        <v>12.411276300000001</v>
      </c>
      <c r="W107">
        <v>4.065925708</v>
      </c>
      <c r="X107">
        <v>0.25036061700000001</v>
      </c>
      <c r="Y107">
        <v>25.285988039999999</v>
      </c>
      <c r="Z107">
        <v>8.3340752489999996</v>
      </c>
      <c r="AA107">
        <v>61</v>
      </c>
      <c r="AB107" t="s">
        <v>1689</v>
      </c>
      <c r="AC107" t="s">
        <v>413</v>
      </c>
      <c r="AD107" t="s">
        <v>71</v>
      </c>
      <c r="AE107" t="s">
        <v>27</v>
      </c>
      <c r="AF107">
        <v>61</v>
      </c>
    </row>
    <row r="108" spans="1:32" x14ac:dyDescent="0.25">
      <c r="A108">
        <v>125464</v>
      </c>
      <c r="B108" t="s">
        <v>72</v>
      </c>
      <c r="C108" t="s">
        <v>18</v>
      </c>
      <c r="D108" t="s">
        <v>19</v>
      </c>
      <c r="E108" t="s">
        <v>20</v>
      </c>
      <c r="F108" t="s">
        <v>21</v>
      </c>
      <c r="G108" t="s">
        <v>71</v>
      </c>
      <c r="H108" t="s">
        <v>72</v>
      </c>
      <c r="I108">
        <v>0</v>
      </c>
      <c r="J108" t="s">
        <v>60</v>
      </c>
      <c r="K108" t="s">
        <v>25</v>
      </c>
      <c r="L108">
        <v>70</v>
      </c>
      <c r="M108">
        <v>0</v>
      </c>
      <c r="N108">
        <v>6.240799E-3</v>
      </c>
      <c r="O108">
        <v>3.085</v>
      </c>
      <c r="P108" t="s">
        <v>61</v>
      </c>
      <c r="Q108" t="s">
        <v>27</v>
      </c>
      <c r="R108" t="s">
        <v>1695</v>
      </c>
      <c r="S108">
        <v>32.769716590000002</v>
      </c>
      <c r="T108">
        <v>0.75842868900000004</v>
      </c>
      <c r="U108">
        <v>715.20816860000002</v>
      </c>
      <c r="V108">
        <v>8.6868158649999998</v>
      </c>
      <c r="W108">
        <v>2.4187474299999998</v>
      </c>
      <c r="X108">
        <v>0.76728634100000004</v>
      </c>
      <c r="Y108">
        <v>21.586116260000001</v>
      </c>
      <c r="Z108">
        <v>18.149855989999999</v>
      </c>
      <c r="AA108">
        <v>41.777777780000001</v>
      </c>
      <c r="AB108" t="s">
        <v>1689</v>
      </c>
      <c r="AC108" t="s">
        <v>2130</v>
      </c>
      <c r="AD108" t="s">
        <v>71</v>
      </c>
      <c r="AE108" t="s">
        <v>27</v>
      </c>
      <c r="AF108">
        <v>41.777777780000001</v>
      </c>
    </row>
    <row r="109" spans="1:32" x14ac:dyDescent="0.25">
      <c r="A109">
        <v>126337</v>
      </c>
      <c r="B109" t="s">
        <v>414</v>
      </c>
      <c r="C109" t="s">
        <v>415</v>
      </c>
      <c r="D109" t="s">
        <v>19</v>
      </c>
      <c r="E109" t="s">
        <v>20</v>
      </c>
      <c r="F109" t="s">
        <v>21</v>
      </c>
      <c r="G109" t="s">
        <v>131</v>
      </c>
      <c r="H109" t="s">
        <v>416</v>
      </c>
      <c r="I109" t="s">
        <v>417</v>
      </c>
      <c r="J109" t="s">
        <v>33</v>
      </c>
      <c r="K109" t="s">
        <v>418</v>
      </c>
      <c r="L109">
        <v>18.5</v>
      </c>
      <c r="M109">
        <v>1.73</v>
      </c>
      <c r="N109">
        <v>9.5999999999999992E-3</v>
      </c>
      <c r="O109">
        <v>3.0089999999999999</v>
      </c>
      <c r="P109" t="s">
        <v>35</v>
      </c>
      <c r="Q109" t="s">
        <v>27</v>
      </c>
      <c r="R109" t="s">
        <v>1695</v>
      </c>
      <c r="S109">
        <v>27.17661408</v>
      </c>
      <c r="T109">
        <v>0.47586629699999999</v>
      </c>
      <c r="U109">
        <v>125.3380264</v>
      </c>
      <c r="V109">
        <v>5.3435698519999999</v>
      </c>
      <c r="W109">
        <v>1.589056246</v>
      </c>
      <c r="X109">
        <v>0.82921718799999999</v>
      </c>
      <c r="Y109">
        <v>15.37901684</v>
      </c>
      <c r="Z109">
        <v>13.99764562</v>
      </c>
      <c r="AA109">
        <v>11</v>
      </c>
      <c r="AB109" t="s">
        <v>1698</v>
      </c>
      <c r="AC109" t="s">
        <v>418</v>
      </c>
      <c r="AD109" t="s">
        <v>131</v>
      </c>
      <c r="AE109" t="s">
        <v>27</v>
      </c>
      <c r="AF109">
        <v>11</v>
      </c>
    </row>
    <row r="110" spans="1:32" x14ac:dyDescent="0.25">
      <c r="A110">
        <v>398381</v>
      </c>
      <c r="B110" t="s">
        <v>419</v>
      </c>
      <c r="C110" t="s">
        <v>29</v>
      </c>
      <c r="D110" t="s">
        <v>19</v>
      </c>
      <c r="E110" t="s">
        <v>20</v>
      </c>
      <c r="F110" t="s">
        <v>21</v>
      </c>
      <c r="G110" t="s">
        <v>268</v>
      </c>
      <c r="H110" t="s">
        <v>420</v>
      </c>
      <c r="I110" t="s">
        <v>421</v>
      </c>
      <c r="J110" t="s">
        <v>33</v>
      </c>
      <c r="K110" t="s">
        <v>422</v>
      </c>
      <c r="L110">
        <v>48</v>
      </c>
      <c r="M110">
        <v>2.14</v>
      </c>
      <c r="N110">
        <v>2.1900000000000001E-3</v>
      </c>
      <c r="O110">
        <v>3.1059999999999999</v>
      </c>
      <c r="P110" t="s">
        <v>35</v>
      </c>
      <c r="Q110" t="s">
        <v>27</v>
      </c>
      <c r="R110" t="s">
        <v>1682</v>
      </c>
      <c r="S110">
        <v>28.422064509999998</v>
      </c>
      <c r="T110">
        <v>0.140320582</v>
      </c>
      <c r="U110">
        <v>185.96428589999999</v>
      </c>
      <c r="V110">
        <v>20.96509721</v>
      </c>
      <c r="W110">
        <v>6.0675100180000001</v>
      </c>
      <c r="X110">
        <v>0.26488386200000003</v>
      </c>
      <c r="Y110">
        <v>17.472445669999999</v>
      </c>
      <c r="Z110">
        <v>13.588163339999999</v>
      </c>
      <c r="AA110">
        <v>51</v>
      </c>
      <c r="AB110" t="s">
        <v>1689</v>
      </c>
      <c r="AC110" t="s">
        <v>422</v>
      </c>
      <c r="AD110" t="s">
        <v>268</v>
      </c>
      <c r="AE110" t="s">
        <v>268</v>
      </c>
      <c r="AF110">
        <v>51</v>
      </c>
    </row>
    <row r="111" spans="1:32" x14ac:dyDescent="0.25">
      <c r="A111">
        <v>280299</v>
      </c>
      <c r="B111" t="s">
        <v>423</v>
      </c>
      <c r="C111" t="s">
        <v>424</v>
      </c>
      <c r="D111" t="s">
        <v>19</v>
      </c>
      <c r="E111" t="s">
        <v>20</v>
      </c>
      <c r="F111" t="s">
        <v>21</v>
      </c>
      <c r="G111" t="s">
        <v>268</v>
      </c>
      <c r="H111" t="s">
        <v>420</v>
      </c>
      <c r="I111" t="s">
        <v>421</v>
      </c>
      <c r="J111" t="s">
        <v>33</v>
      </c>
      <c r="K111" t="s">
        <v>425</v>
      </c>
      <c r="L111">
        <v>50</v>
      </c>
      <c r="M111">
        <v>2.42</v>
      </c>
      <c r="N111">
        <v>4.7299999999999998E-3</v>
      </c>
      <c r="O111">
        <v>2.9</v>
      </c>
      <c r="P111" t="s">
        <v>426</v>
      </c>
      <c r="Q111" t="s">
        <v>27</v>
      </c>
      <c r="R111" t="s">
        <v>1682</v>
      </c>
      <c r="S111">
        <v>26.487763940000001</v>
      </c>
      <c r="T111">
        <v>0.26119289800000001</v>
      </c>
      <c r="U111">
        <v>125.5828994</v>
      </c>
      <c r="V111">
        <v>13.6217782</v>
      </c>
      <c r="W111">
        <v>3.802936753</v>
      </c>
      <c r="X111">
        <v>0.43155608200000001</v>
      </c>
      <c r="Y111">
        <v>16.938359760000001</v>
      </c>
      <c r="Z111">
        <v>14.77419664</v>
      </c>
      <c r="AA111">
        <v>17</v>
      </c>
      <c r="AB111" t="s">
        <v>1684</v>
      </c>
      <c r="AC111" t="s">
        <v>2031</v>
      </c>
      <c r="AD111" t="s">
        <v>268</v>
      </c>
      <c r="AE111" t="s">
        <v>268</v>
      </c>
      <c r="AF111">
        <v>17</v>
      </c>
    </row>
    <row r="112" spans="1:32" x14ac:dyDescent="0.25">
      <c r="A112">
        <v>125624</v>
      </c>
      <c r="B112" t="s">
        <v>427</v>
      </c>
      <c r="C112" t="s">
        <v>428</v>
      </c>
      <c r="D112" t="s">
        <v>19</v>
      </c>
      <c r="E112" t="s">
        <v>20</v>
      </c>
      <c r="F112" t="s">
        <v>21</v>
      </c>
      <c r="G112" t="s">
        <v>105</v>
      </c>
      <c r="H112" t="s">
        <v>429</v>
      </c>
      <c r="I112" t="s">
        <v>427</v>
      </c>
      <c r="J112" t="s">
        <v>24</v>
      </c>
      <c r="K112" t="s">
        <v>25</v>
      </c>
      <c r="L112">
        <v>300</v>
      </c>
      <c r="M112">
        <v>0</v>
      </c>
      <c r="N112">
        <v>3.2200000000000002E-4</v>
      </c>
      <c r="O112">
        <v>3.3769999999999998</v>
      </c>
      <c r="P112" t="s">
        <v>61</v>
      </c>
      <c r="Q112" t="s">
        <v>27</v>
      </c>
      <c r="R112" t="s">
        <v>1682</v>
      </c>
      <c r="S112">
        <v>74.474217539999998</v>
      </c>
      <c r="T112">
        <v>0.103916326</v>
      </c>
      <c r="U112">
        <v>6006.4810809999999</v>
      </c>
      <c r="V112">
        <v>19.191959440000002</v>
      </c>
      <c r="W112">
        <v>6.2701475200000001</v>
      </c>
      <c r="X112">
        <v>0.225205038</v>
      </c>
      <c r="Y112">
        <v>38.597070549999998</v>
      </c>
      <c r="Z112">
        <v>10.8583271</v>
      </c>
      <c r="AA112">
        <v>265</v>
      </c>
      <c r="AB112" t="s">
        <v>1682</v>
      </c>
      <c r="AC112" t="s">
        <v>431</v>
      </c>
      <c r="AD112" t="s">
        <v>105</v>
      </c>
      <c r="AE112" t="s">
        <v>27</v>
      </c>
      <c r="AF112">
        <v>265</v>
      </c>
    </row>
    <row r="113" spans="1:32" x14ac:dyDescent="0.25">
      <c r="A113">
        <v>126285</v>
      </c>
      <c r="B113" t="s">
        <v>430</v>
      </c>
      <c r="C113" t="s">
        <v>51</v>
      </c>
      <c r="D113" t="s">
        <v>19</v>
      </c>
      <c r="E113" t="s">
        <v>20</v>
      </c>
      <c r="F113" t="s">
        <v>21</v>
      </c>
      <c r="G113" t="s">
        <v>105</v>
      </c>
      <c r="H113" t="s">
        <v>429</v>
      </c>
      <c r="I113" t="s">
        <v>427</v>
      </c>
      <c r="J113" t="s">
        <v>33</v>
      </c>
      <c r="K113" t="s">
        <v>431</v>
      </c>
      <c r="L113">
        <v>300</v>
      </c>
      <c r="M113">
        <v>9.33</v>
      </c>
      <c r="N113">
        <v>3.2200000000000002E-4</v>
      </c>
      <c r="O113">
        <v>3.3769999999999998</v>
      </c>
      <c r="P113" t="s">
        <v>35</v>
      </c>
      <c r="Q113" t="s">
        <v>73</v>
      </c>
      <c r="R113" t="s">
        <v>1682</v>
      </c>
      <c r="S113">
        <v>74.474217539999998</v>
      </c>
      <c r="T113">
        <v>0.103916326</v>
      </c>
      <c r="U113">
        <v>6006.4810809999999</v>
      </c>
      <c r="V113">
        <v>19.191959440000002</v>
      </c>
      <c r="W113">
        <v>6.2701475200000001</v>
      </c>
      <c r="X113">
        <v>0.225205038</v>
      </c>
      <c r="Y113">
        <v>38.597070549999998</v>
      </c>
      <c r="Z113">
        <v>10.8583271</v>
      </c>
      <c r="AA113">
        <v>265</v>
      </c>
      <c r="AB113" t="s">
        <v>1682</v>
      </c>
      <c r="AC113" t="s">
        <v>431</v>
      </c>
      <c r="AD113" t="s">
        <v>105</v>
      </c>
      <c r="AE113" t="s">
        <v>27</v>
      </c>
      <c r="AF113">
        <v>265</v>
      </c>
    </row>
    <row r="114" spans="1:32" x14ac:dyDescent="0.25">
      <c r="A114">
        <v>125427</v>
      </c>
      <c r="B114" t="s">
        <v>429</v>
      </c>
      <c r="C114" t="s">
        <v>432</v>
      </c>
      <c r="D114" t="s">
        <v>19</v>
      </c>
      <c r="E114" t="s">
        <v>20</v>
      </c>
      <c r="F114" t="s">
        <v>21</v>
      </c>
      <c r="G114" t="s">
        <v>105</v>
      </c>
      <c r="H114" t="s">
        <v>429</v>
      </c>
      <c r="I114">
        <v>0</v>
      </c>
      <c r="J114" t="s">
        <v>60</v>
      </c>
      <c r="K114" t="s">
        <v>25</v>
      </c>
      <c r="L114">
        <v>300</v>
      </c>
      <c r="M114">
        <v>0</v>
      </c>
      <c r="N114">
        <v>5.6745099999999996E-4</v>
      </c>
      <c r="O114">
        <v>3.2174999999999998</v>
      </c>
      <c r="P114" t="s">
        <v>61</v>
      </c>
      <c r="Q114" t="s">
        <v>27</v>
      </c>
      <c r="R114" t="s">
        <v>1682</v>
      </c>
      <c r="S114">
        <v>74.474217539999998</v>
      </c>
      <c r="T114">
        <v>0.103916326</v>
      </c>
      <c r="U114">
        <v>6006.4810809999999</v>
      </c>
      <c r="V114">
        <v>19.191959440000002</v>
      </c>
      <c r="W114">
        <v>6.2701475200000001</v>
      </c>
      <c r="X114">
        <v>0.225205038</v>
      </c>
      <c r="Y114">
        <v>38.597070549999998</v>
      </c>
      <c r="Z114">
        <v>10.8583271</v>
      </c>
      <c r="AA114">
        <v>265</v>
      </c>
      <c r="AB114" t="s">
        <v>1682</v>
      </c>
      <c r="AC114" t="s">
        <v>431</v>
      </c>
      <c r="AD114" t="s">
        <v>105</v>
      </c>
      <c r="AE114" t="s">
        <v>27</v>
      </c>
      <c r="AF114">
        <v>265</v>
      </c>
    </row>
    <row r="115" spans="1:32" x14ac:dyDescent="0.25">
      <c r="A115">
        <v>158960</v>
      </c>
      <c r="B115" t="s">
        <v>433</v>
      </c>
      <c r="C115" t="s">
        <v>434</v>
      </c>
      <c r="D115" t="s">
        <v>19</v>
      </c>
      <c r="E115" t="s">
        <v>20</v>
      </c>
      <c r="F115" t="s">
        <v>21</v>
      </c>
      <c r="G115" t="s">
        <v>268</v>
      </c>
      <c r="H115" t="s">
        <v>420</v>
      </c>
      <c r="I115" t="s">
        <v>435</v>
      </c>
      <c r="J115" t="s">
        <v>33</v>
      </c>
      <c r="K115" t="s">
        <v>436</v>
      </c>
      <c r="L115">
        <v>110</v>
      </c>
      <c r="M115">
        <v>2.6</v>
      </c>
      <c r="N115">
        <v>1.6999999999999999E-3</v>
      </c>
      <c r="O115">
        <v>3.16</v>
      </c>
      <c r="P115" t="s">
        <v>437</v>
      </c>
      <c r="Q115" t="s">
        <v>73</v>
      </c>
      <c r="R115" t="s">
        <v>1695</v>
      </c>
      <c r="S115">
        <v>84.205149239999997</v>
      </c>
      <c r="T115">
        <v>9.4995090000000004E-2</v>
      </c>
      <c r="U115">
        <v>1574.2816780000001</v>
      </c>
      <c r="V115">
        <v>44.88072837</v>
      </c>
      <c r="W115">
        <v>11.102213300000001</v>
      </c>
      <c r="X115">
        <v>0.128474174</v>
      </c>
      <c r="Y115">
        <v>49.698706319999999</v>
      </c>
      <c r="Z115">
        <v>9.1937964749999992</v>
      </c>
      <c r="AA115">
        <v>121</v>
      </c>
      <c r="AB115" t="s">
        <v>1698</v>
      </c>
      <c r="AC115" t="s">
        <v>436</v>
      </c>
      <c r="AD115" t="s">
        <v>268</v>
      </c>
      <c r="AE115" t="s">
        <v>268</v>
      </c>
      <c r="AF115">
        <v>121</v>
      </c>
    </row>
    <row r="116" spans="1:32" x14ac:dyDescent="0.25">
      <c r="A116">
        <v>126762</v>
      </c>
      <c r="B116" t="s">
        <v>438</v>
      </c>
      <c r="C116" t="s">
        <v>51</v>
      </c>
      <c r="D116" t="s">
        <v>19</v>
      </c>
      <c r="E116" t="s">
        <v>20</v>
      </c>
      <c r="F116" t="s">
        <v>21</v>
      </c>
      <c r="G116" t="s">
        <v>30</v>
      </c>
      <c r="H116" t="s">
        <v>238</v>
      </c>
      <c r="I116" t="s">
        <v>439</v>
      </c>
      <c r="J116" t="s">
        <v>33</v>
      </c>
      <c r="K116" t="s">
        <v>440</v>
      </c>
      <c r="L116">
        <v>7.6</v>
      </c>
      <c r="M116">
        <v>2</v>
      </c>
      <c r="N116">
        <v>7.4099999999999999E-3</v>
      </c>
      <c r="O116">
        <v>3</v>
      </c>
      <c r="P116" t="s">
        <v>49</v>
      </c>
      <c r="Q116" t="s">
        <v>27</v>
      </c>
      <c r="R116" t="s">
        <v>1682</v>
      </c>
      <c r="S116">
        <v>22.191617449999999</v>
      </c>
      <c r="T116">
        <v>0.43777767699999998</v>
      </c>
      <c r="U116">
        <v>118.7950183</v>
      </c>
      <c r="V116">
        <v>6.8808518650000003</v>
      </c>
      <c r="W116">
        <v>1.670471947</v>
      </c>
      <c r="X116">
        <v>0.80504259899999997</v>
      </c>
      <c r="Y116">
        <v>12.32909972</v>
      </c>
      <c r="Z116">
        <v>19.042511309999998</v>
      </c>
      <c r="AA116">
        <v>8</v>
      </c>
      <c r="AB116" t="s">
        <v>1682</v>
      </c>
      <c r="AC116" t="s">
        <v>440</v>
      </c>
      <c r="AD116" t="s">
        <v>30</v>
      </c>
      <c r="AE116" t="s">
        <v>27</v>
      </c>
      <c r="AF116">
        <v>8</v>
      </c>
    </row>
    <row r="117" spans="1:32" x14ac:dyDescent="0.25">
      <c r="A117">
        <v>125589</v>
      </c>
      <c r="B117" t="s">
        <v>179</v>
      </c>
      <c r="C117" t="s">
        <v>286</v>
      </c>
      <c r="D117" t="s">
        <v>19</v>
      </c>
      <c r="E117" t="s">
        <v>20</v>
      </c>
      <c r="F117" t="s">
        <v>21</v>
      </c>
      <c r="G117" t="s">
        <v>52</v>
      </c>
      <c r="H117" t="s">
        <v>179</v>
      </c>
      <c r="I117">
        <v>0</v>
      </c>
      <c r="J117" t="s">
        <v>60</v>
      </c>
      <c r="K117" t="s">
        <v>25</v>
      </c>
      <c r="L117">
        <v>60</v>
      </c>
      <c r="M117">
        <v>0</v>
      </c>
      <c r="N117">
        <v>1.026505E-2</v>
      </c>
      <c r="O117">
        <v>3.0665</v>
      </c>
      <c r="P117" t="s">
        <v>61</v>
      </c>
      <c r="Q117" t="s">
        <v>27</v>
      </c>
      <c r="R117" t="s">
        <v>1682</v>
      </c>
      <c r="S117">
        <v>28.168688679999999</v>
      </c>
      <c r="T117">
        <v>0.26368391099999999</v>
      </c>
      <c r="U117">
        <v>264.21267219999999</v>
      </c>
      <c r="V117">
        <v>9.583513817</v>
      </c>
      <c r="W117">
        <v>2.9322585729999999</v>
      </c>
      <c r="X117">
        <v>0.44223681100000001</v>
      </c>
      <c r="Y117">
        <v>16.124797999999998</v>
      </c>
      <c r="Z117">
        <v>10.01735938</v>
      </c>
      <c r="AA117">
        <v>20.285714290000001</v>
      </c>
      <c r="AB117" t="s">
        <v>1682</v>
      </c>
      <c r="AC117" t="s">
        <v>2140</v>
      </c>
      <c r="AD117" t="s">
        <v>52</v>
      </c>
      <c r="AE117" t="s">
        <v>52</v>
      </c>
      <c r="AF117">
        <v>20.285714290000001</v>
      </c>
    </row>
    <row r="118" spans="1:32" x14ac:dyDescent="0.25">
      <c r="A118">
        <v>127235</v>
      </c>
      <c r="B118" t="s">
        <v>441</v>
      </c>
      <c r="C118" t="s">
        <v>442</v>
      </c>
      <c r="D118" t="s">
        <v>19</v>
      </c>
      <c r="E118" t="s">
        <v>20</v>
      </c>
      <c r="F118" t="s">
        <v>21</v>
      </c>
      <c r="G118" t="s">
        <v>52</v>
      </c>
      <c r="H118" t="s">
        <v>443</v>
      </c>
      <c r="I118" t="s">
        <v>444</v>
      </c>
      <c r="J118" t="s">
        <v>33</v>
      </c>
      <c r="K118" t="s">
        <v>445</v>
      </c>
      <c r="L118">
        <v>30</v>
      </c>
      <c r="M118">
        <v>1.76</v>
      </c>
      <c r="N118">
        <v>1.239E-2</v>
      </c>
      <c r="O118">
        <v>3.1373799999999998</v>
      </c>
      <c r="P118" t="s">
        <v>426</v>
      </c>
      <c r="Q118" t="s">
        <v>27</v>
      </c>
      <c r="R118" t="s">
        <v>1682</v>
      </c>
      <c r="S118">
        <v>34.137462489999997</v>
      </c>
      <c r="T118">
        <v>0.19039268000000001</v>
      </c>
      <c r="U118">
        <v>394.42677270000001</v>
      </c>
      <c r="V118">
        <v>13.521597870000001</v>
      </c>
      <c r="W118">
        <v>4.1477126670000004</v>
      </c>
      <c r="X118">
        <v>0.31560442799999999</v>
      </c>
      <c r="Y118">
        <v>19.941472340000001</v>
      </c>
      <c r="Z118">
        <v>8.2442092149999997</v>
      </c>
      <c r="AA118">
        <v>29</v>
      </c>
      <c r="AB118" t="s">
        <v>1684</v>
      </c>
      <c r="AC118" t="s">
        <v>445</v>
      </c>
      <c r="AD118" t="s">
        <v>52</v>
      </c>
      <c r="AE118" t="s">
        <v>52</v>
      </c>
      <c r="AF118">
        <v>29</v>
      </c>
    </row>
    <row r="119" spans="1:32" x14ac:dyDescent="0.25">
      <c r="A119">
        <v>126878</v>
      </c>
      <c r="B119" t="s">
        <v>446</v>
      </c>
      <c r="C119" t="s">
        <v>447</v>
      </c>
      <c r="D119" t="s">
        <v>19</v>
      </c>
      <c r="E119" t="s">
        <v>20</v>
      </c>
      <c r="F119" t="s">
        <v>21</v>
      </c>
      <c r="G119" t="s">
        <v>30</v>
      </c>
      <c r="H119" t="s">
        <v>120</v>
      </c>
      <c r="I119" t="s">
        <v>448</v>
      </c>
      <c r="J119" t="s">
        <v>33</v>
      </c>
      <c r="K119" t="s">
        <v>449</v>
      </c>
      <c r="L119">
        <v>5</v>
      </c>
      <c r="M119">
        <v>2.5</v>
      </c>
      <c r="N119">
        <v>0.01</v>
      </c>
      <c r="O119">
        <v>2.94</v>
      </c>
      <c r="P119" t="s">
        <v>450</v>
      </c>
      <c r="Q119" t="s">
        <v>27</v>
      </c>
      <c r="R119" t="s">
        <v>1682</v>
      </c>
      <c r="S119">
        <v>24.97865234</v>
      </c>
      <c r="T119">
        <v>2.028049158</v>
      </c>
      <c r="U119">
        <v>411.04156870000003</v>
      </c>
      <c r="V119">
        <v>5.8786442240000003</v>
      </c>
      <c r="W119">
        <v>1.137615738</v>
      </c>
      <c r="X119">
        <v>1.627238776</v>
      </c>
      <c r="Y119">
        <v>20.982528840000001</v>
      </c>
      <c r="Z119">
        <v>25.320883500000001</v>
      </c>
      <c r="AA119">
        <v>22</v>
      </c>
      <c r="AB119" t="s">
        <v>1682</v>
      </c>
      <c r="AC119" t="s">
        <v>1960</v>
      </c>
      <c r="AD119" t="s">
        <v>30</v>
      </c>
      <c r="AE119" t="s">
        <v>27</v>
      </c>
      <c r="AF119">
        <v>5</v>
      </c>
    </row>
    <row r="120" spans="1:32" x14ac:dyDescent="0.25">
      <c r="A120">
        <v>126964</v>
      </c>
      <c r="B120" t="s">
        <v>451</v>
      </c>
      <c r="C120" t="s">
        <v>51</v>
      </c>
      <c r="D120" t="s">
        <v>19</v>
      </c>
      <c r="E120" t="s">
        <v>20</v>
      </c>
      <c r="F120" t="s">
        <v>21</v>
      </c>
      <c r="G120" t="s">
        <v>30</v>
      </c>
      <c r="H120" t="s">
        <v>31</v>
      </c>
      <c r="I120" t="s">
        <v>452</v>
      </c>
      <c r="J120" t="s">
        <v>33</v>
      </c>
      <c r="K120" t="s">
        <v>453</v>
      </c>
      <c r="L120">
        <v>18</v>
      </c>
      <c r="M120">
        <v>0.9</v>
      </c>
      <c r="N120">
        <v>0.01</v>
      </c>
      <c r="O120">
        <v>3</v>
      </c>
      <c r="P120" t="s">
        <v>35</v>
      </c>
      <c r="Q120" t="s">
        <v>27</v>
      </c>
      <c r="R120" t="s">
        <v>1682</v>
      </c>
      <c r="S120">
        <v>17.55364659</v>
      </c>
      <c r="T120">
        <v>0.34334020799999998</v>
      </c>
      <c r="U120">
        <v>69.616478270000002</v>
      </c>
      <c r="V120">
        <v>8.0842943229999999</v>
      </c>
      <c r="W120">
        <v>2.0876708449999999</v>
      </c>
      <c r="X120">
        <v>0.63773086700000003</v>
      </c>
      <c r="Y120">
        <v>10.11099916</v>
      </c>
      <c r="Z120">
        <v>12.672818210000001</v>
      </c>
      <c r="AA120">
        <v>25</v>
      </c>
      <c r="AB120" t="s">
        <v>1682</v>
      </c>
      <c r="AC120" t="s">
        <v>453</v>
      </c>
      <c r="AD120" t="s">
        <v>30</v>
      </c>
      <c r="AE120" t="s">
        <v>27</v>
      </c>
      <c r="AF120">
        <v>25</v>
      </c>
    </row>
    <row r="121" spans="1:32" x14ac:dyDescent="0.25">
      <c r="A121">
        <v>126990</v>
      </c>
      <c r="B121" t="s">
        <v>454</v>
      </c>
      <c r="C121" t="s">
        <v>455</v>
      </c>
      <c r="D121" t="s">
        <v>19</v>
      </c>
      <c r="E121" t="s">
        <v>20</v>
      </c>
      <c r="F121" t="s">
        <v>21</v>
      </c>
      <c r="G121" t="s">
        <v>30</v>
      </c>
      <c r="H121" t="s">
        <v>456</v>
      </c>
      <c r="I121" t="s">
        <v>457</v>
      </c>
      <c r="J121" t="s">
        <v>33</v>
      </c>
      <c r="K121" t="s">
        <v>458</v>
      </c>
      <c r="L121">
        <v>107</v>
      </c>
      <c r="M121">
        <v>2.19</v>
      </c>
      <c r="N121">
        <v>1.072E-2</v>
      </c>
      <c r="O121">
        <v>3.03</v>
      </c>
      <c r="P121" t="s">
        <v>49</v>
      </c>
      <c r="Q121" t="s">
        <v>27</v>
      </c>
      <c r="R121" t="s">
        <v>1695</v>
      </c>
      <c r="S121">
        <v>26.541653879999998</v>
      </c>
      <c r="T121">
        <v>0.61207434900000002</v>
      </c>
      <c r="U121">
        <v>194.0464705</v>
      </c>
      <c r="V121">
        <v>6.0527635120000003</v>
      </c>
      <c r="W121">
        <v>1.433978792</v>
      </c>
      <c r="X121">
        <v>0.95528487399999995</v>
      </c>
      <c r="Y121">
        <v>15.422630099999999</v>
      </c>
      <c r="Z121">
        <v>21.081527210000001</v>
      </c>
      <c r="AA121">
        <v>9</v>
      </c>
      <c r="AB121" t="s">
        <v>1695</v>
      </c>
      <c r="AC121" t="s">
        <v>458</v>
      </c>
      <c r="AD121" t="s">
        <v>30</v>
      </c>
      <c r="AE121" t="s">
        <v>27</v>
      </c>
      <c r="AF121">
        <v>9</v>
      </c>
    </row>
    <row r="122" spans="1:32" x14ac:dyDescent="0.25">
      <c r="A122">
        <v>125590</v>
      </c>
      <c r="B122" t="s">
        <v>459</v>
      </c>
      <c r="C122" t="s">
        <v>286</v>
      </c>
      <c r="D122" t="s">
        <v>19</v>
      </c>
      <c r="E122" t="s">
        <v>20</v>
      </c>
      <c r="F122" t="s">
        <v>21</v>
      </c>
      <c r="G122" t="s">
        <v>52</v>
      </c>
      <c r="H122" t="s">
        <v>459</v>
      </c>
      <c r="I122">
        <v>0</v>
      </c>
      <c r="J122" t="s">
        <v>60</v>
      </c>
      <c r="K122" t="s">
        <v>25</v>
      </c>
      <c r="L122">
        <v>61</v>
      </c>
      <c r="M122">
        <v>0</v>
      </c>
      <c r="N122">
        <v>5.8700000000000002E-2</v>
      </c>
      <c r="O122">
        <v>2.9390000000000001</v>
      </c>
      <c r="P122" t="s">
        <v>61</v>
      </c>
      <c r="Q122" t="s">
        <v>27</v>
      </c>
      <c r="R122" t="s">
        <v>1682</v>
      </c>
      <c r="S122">
        <v>52.53005924</v>
      </c>
      <c r="T122">
        <v>0.17076993800000001</v>
      </c>
      <c r="U122">
        <v>1248.8657109999999</v>
      </c>
      <c r="V122">
        <v>15.814127879999999</v>
      </c>
      <c r="W122">
        <v>4.834989158</v>
      </c>
      <c r="X122">
        <v>0.26414114799999999</v>
      </c>
      <c r="Y122">
        <v>30.124962629999999</v>
      </c>
      <c r="Z122">
        <v>6.7355268099999996</v>
      </c>
      <c r="AA122">
        <v>54</v>
      </c>
      <c r="AB122" t="s">
        <v>1689</v>
      </c>
      <c r="AC122" t="s">
        <v>462</v>
      </c>
      <c r="AD122" t="s">
        <v>52</v>
      </c>
      <c r="AE122" t="s">
        <v>52</v>
      </c>
      <c r="AF122">
        <v>54</v>
      </c>
    </row>
    <row r="123" spans="1:32" x14ac:dyDescent="0.25">
      <c r="A123">
        <v>127214</v>
      </c>
      <c r="B123" t="s">
        <v>460</v>
      </c>
      <c r="C123" t="s">
        <v>37</v>
      </c>
      <c r="D123" t="s">
        <v>19</v>
      </c>
      <c r="E123" t="s">
        <v>20</v>
      </c>
      <c r="F123" t="s">
        <v>21</v>
      </c>
      <c r="G123" t="s">
        <v>52</v>
      </c>
      <c r="H123" t="s">
        <v>459</v>
      </c>
      <c r="I123" t="s">
        <v>461</v>
      </c>
      <c r="J123" t="s">
        <v>33</v>
      </c>
      <c r="K123" t="s">
        <v>462</v>
      </c>
      <c r="L123">
        <v>61</v>
      </c>
      <c r="M123">
        <v>3.5</v>
      </c>
      <c r="N123">
        <v>5.8700000000000002E-2</v>
      </c>
      <c r="O123">
        <v>2.9390000000000001</v>
      </c>
      <c r="P123" t="s">
        <v>35</v>
      </c>
      <c r="Q123" t="s">
        <v>73</v>
      </c>
      <c r="R123" t="s">
        <v>1682</v>
      </c>
      <c r="S123">
        <v>52.53005924</v>
      </c>
      <c r="T123">
        <v>0.17076993800000001</v>
      </c>
      <c r="U123">
        <v>1248.8657109999999</v>
      </c>
      <c r="V123">
        <v>15.814127879999999</v>
      </c>
      <c r="W123">
        <v>4.834989158</v>
      </c>
      <c r="X123">
        <v>0.26414114799999999</v>
      </c>
      <c r="Y123">
        <v>30.124962629999999</v>
      </c>
      <c r="Z123">
        <v>6.7355268099999996</v>
      </c>
      <c r="AA123">
        <v>54</v>
      </c>
      <c r="AB123" t="s">
        <v>1689</v>
      </c>
      <c r="AC123" t="s">
        <v>462</v>
      </c>
      <c r="AD123" t="s">
        <v>52</v>
      </c>
      <c r="AE123" t="s">
        <v>52</v>
      </c>
      <c r="AF123">
        <v>54</v>
      </c>
    </row>
    <row r="124" spans="1:32" x14ac:dyDescent="0.25">
      <c r="A124">
        <v>126187</v>
      </c>
      <c r="B124" t="s">
        <v>463</v>
      </c>
      <c r="C124" t="s">
        <v>464</v>
      </c>
      <c r="D124" t="s">
        <v>19</v>
      </c>
      <c r="E124" t="s">
        <v>20</v>
      </c>
      <c r="F124" t="s">
        <v>21</v>
      </c>
      <c r="G124" t="s">
        <v>144</v>
      </c>
      <c r="H124" t="s">
        <v>244</v>
      </c>
      <c r="I124" t="s">
        <v>463</v>
      </c>
      <c r="J124" t="s">
        <v>24</v>
      </c>
      <c r="K124" t="s">
        <v>25</v>
      </c>
      <c r="L124">
        <v>7.5</v>
      </c>
      <c r="M124">
        <v>0</v>
      </c>
      <c r="N124">
        <v>3.63E-3</v>
      </c>
      <c r="O124">
        <v>3.07</v>
      </c>
      <c r="P124" t="s">
        <v>35</v>
      </c>
      <c r="Q124" t="s">
        <v>27</v>
      </c>
      <c r="R124" t="s">
        <v>1682</v>
      </c>
      <c r="S124">
        <v>24.97865234</v>
      </c>
      <c r="T124">
        <v>2.028049158</v>
      </c>
      <c r="U124">
        <v>411.04156870000003</v>
      </c>
      <c r="V124">
        <v>5.8786442240000003</v>
      </c>
      <c r="W124">
        <v>1.137615738</v>
      </c>
      <c r="X124">
        <v>1.627238776</v>
      </c>
      <c r="Y124">
        <v>20.982528840000001</v>
      </c>
      <c r="Z124">
        <v>25.320883500000001</v>
      </c>
      <c r="AA124">
        <v>4</v>
      </c>
      <c r="AB124" t="s">
        <v>1684</v>
      </c>
      <c r="AC124" t="s">
        <v>2025</v>
      </c>
      <c r="AD124" t="s">
        <v>52</v>
      </c>
      <c r="AE124" t="s">
        <v>52</v>
      </c>
      <c r="AF124">
        <v>4</v>
      </c>
    </row>
    <row r="125" spans="1:32" x14ac:dyDescent="0.25">
      <c r="A125">
        <v>127425</v>
      </c>
      <c r="B125" t="s">
        <v>465</v>
      </c>
      <c r="C125" t="s">
        <v>455</v>
      </c>
      <c r="D125" t="s">
        <v>19</v>
      </c>
      <c r="E125" t="s">
        <v>20</v>
      </c>
      <c r="F125" t="s">
        <v>21</v>
      </c>
      <c r="G125" t="s">
        <v>466</v>
      </c>
      <c r="H125" t="s">
        <v>467</v>
      </c>
      <c r="I125" t="s">
        <v>468</v>
      </c>
      <c r="J125" t="s">
        <v>33</v>
      </c>
      <c r="K125" t="s">
        <v>469</v>
      </c>
      <c r="L125">
        <v>31</v>
      </c>
      <c r="M125">
        <v>1.47</v>
      </c>
      <c r="N125">
        <v>1.9949999999999999E-2</v>
      </c>
      <c r="O125">
        <v>3.01</v>
      </c>
      <c r="P125" t="s">
        <v>210</v>
      </c>
      <c r="Q125" t="s">
        <v>27</v>
      </c>
      <c r="R125" t="s">
        <v>1695</v>
      </c>
      <c r="S125">
        <v>40.312054580000002</v>
      </c>
      <c r="T125">
        <v>0.21569934599999999</v>
      </c>
      <c r="U125">
        <v>818.02215279999996</v>
      </c>
      <c r="V125">
        <v>12.80087106</v>
      </c>
      <c r="W125">
        <v>3.9293253520000002</v>
      </c>
      <c r="X125">
        <v>0.37200557099999998</v>
      </c>
      <c r="Y125">
        <v>24.195289930000001</v>
      </c>
      <c r="Z125">
        <v>14.27300475</v>
      </c>
      <c r="AA125">
        <v>29</v>
      </c>
      <c r="AB125" t="s">
        <v>1698</v>
      </c>
      <c r="AC125" t="s">
        <v>469</v>
      </c>
      <c r="AD125" t="s">
        <v>466</v>
      </c>
      <c r="AE125" t="s">
        <v>27</v>
      </c>
      <c r="AF125">
        <v>29</v>
      </c>
    </row>
    <row r="126" spans="1:32" x14ac:dyDescent="0.25">
      <c r="A126">
        <v>105910</v>
      </c>
      <c r="B126" t="s">
        <v>470</v>
      </c>
      <c r="C126" t="s">
        <v>262</v>
      </c>
      <c r="D126" t="s">
        <v>19</v>
      </c>
      <c r="E126" t="s">
        <v>20</v>
      </c>
      <c r="F126" t="s">
        <v>44</v>
      </c>
      <c r="G126" t="s">
        <v>325</v>
      </c>
      <c r="H126" t="s">
        <v>471</v>
      </c>
      <c r="I126" t="s">
        <v>472</v>
      </c>
      <c r="J126" t="s">
        <v>33</v>
      </c>
      <c r="K126" t="s">
        <v>473</v>
      </c>
      <c r="L126">
        <v>182</v>
      </c>
      <c r="M126">
        <v>36.75</v>
      </c>
      <c r="N126">
        <v>3.63E-3</v>
      </c>
      <c r="O126">
        <v>3.12</v>
      </c>
      <c r="P126" t="s">
        <v>49</v>
      </c>
      <c r="Q126" t="s">
        <v>73</v>
      </c>
      <c r="R126" t="s">
        <v>1682</v>
      </c>
      <c r="S126">
        <v>117.9278776</v>
      </c>
      <c r="T126">
        <v>9.0355229999999995E-2</v>
      </c>
      <c r="U126">
        <v>9217.1713650000002</v>
      </c>
      <c r="V126">
        <v>28.986861860000001</v>
      </c>
      <c r="W126">
        <v>13.396930100000001</v>
      </c>
      <c r="X126">
        <v>0.15574365900000001</v>
      </c>
      <c r="Y126">
        <v>78.297394159999996</v>
      </c>
      <c r="Z126">
        <v>13.216462870000001</v>
      </c>
      <c r="AA126">
        <v>140</v>
      </c>
      <c r="AB126" t="s">
        <v>1684</v>
      </c>
      <c r="AC126" t="s">
        <v>473</v>
      </c>
      <c r="AD126" t="s">
        <v>325</v>
      </c>
      <c r="AE126" t="s">
        <v>44</v>
      </c>
      <c r="AF126">
        <v>140</v>
      </c>
    </row>
    <row r="127" spans="1:32" x14ac:dyDescent="0.25">
      <c r="A127">
        <v>126313</v>
      </c>
      <c r="B127" t="s">
        <v>474</v>
      </c>
      <c r="C127" t="s">
        <v>258</v>
      </c>
      <c r="D127" t="s">
        <v>19</v>
      </c>
      <c r="E127" t="s">
        <v>20</v>
      </c>
      <c r="F127" t="s">
        <v>21</v>
      </c>
      <c r="G127" t="s">
        <v>105</v>
      </c>
      <c r="H127" t="s">
        <v>475</v>
      </c>
      <c r="I127" t="s">
        <v>476</v>
      </c>
      <c r="J127" t="s">
        <v>33</v>
      </c>
      <c r="K127" t="s">
        <v>477</v>
      </c>
      <c r="L127">
        <v>150</v>
      </c>
      <c r="M127">
        <v>7.98</v>
      </c>
      <c r="N127">
        <v>1.5100000000000001E-3</v>
      </c>
      <c r="O127">
        <v>2.91</v>
      </c>
      <c r="P127" t="s">
        <v>49</v>
      </c>
      <c r="Q127" t="s">
        <v>27</v>
      </c>
      <c r="R127" t="s">
        <v>1682</v>
      </c>
      <c r="S127">
        <v>77.873995890000003</v>
      </c>
      <c r="T127">
        <v>0.19423903000000001</v>
      </c>
      <c r="U127">
        <v>2444.1454560000002</v>
      </c>
      <c r="V127">
        <v>12.65965961</v>
      </c>
      <c r="W127">
        <v>3.7974841189999999</v>
      </c>
      <c r="X127">
        <v>0.327247226</v>
      </c>
      <c r="Y127">
        <v>40.736004180000002</v>
      </c>
      <c r="Z127">
        <v>9.8054284949999992</v>
      </c>
      <c r="AA127">
        <v>61</v>
      </c>
      <c r="AB127" t="s">
        <v>1682</v>
      </c>
      <c r="AC127" t="s">
        <v>477</v>
      </c>
      <c r="AD127" t="s">
        <v>105</v>
      </c>
      <c r="AE127" t="s">
        <v>27</v>
      </c>
      <c r="AF127">
        <v>61</v>
      </c>
    </row>
    <row r="128" spans="1:32" x14ac:dyDescent="0.25">
      <c r="A128">
        <v>105851</v>
      </c>
      <c r="B128" t="s">
        <v>478</v>
      </c>
      <c r="C128" t="s">
        <v>51</v>
      </c>
      <c r="D128" t="s">
        <v>19</v>
      </c>
      <c r="E128" t="s">
        <v>20</v>
      </c>
      <c r="F128" t="s">
        <v>44</v>
      </c>
      <c r="G128" t="s">
        <v>45</v>
      </c>
      <c r="H128" t="s">
        <v>479</v>
      </c>
      <c r="I128" t="s">
        <v>480</v>
      </c>
      <c r="J128" t="s">
        <v>33</v>
      </c>
      <c r="K128" t="s">
        <v>481</v>
      </c>
      <c r="L128">
        <v>90</v>
      </c>
      <c r="M128">
        <v>20</v>
      </c>
      <c r="N128">
        <v>9.1000000000000004E-3</v>
      </c>
      <c r="O128">
        <v>3.03</v>
      </c>
      <c r="P128" t="s">
        <v>35</v>
      </c>
      <c r="Q128" t="s">
        <v>73</v>
      </c>
      <c r="R128" t="s">
        <v>1682</v>
      </c>
      <c r="S128">
        <v>150.14968909999999</v>
      </c>
      <c r="T128">
        <v>8.9079767000000004E-2</v>
      </c>
      <c r="U128">
        <v>6438.6601440000004</v>
      </c>
      <c r="V128">
        <v>9.0052800499999996</v>
      </c>
      <c r="W128">
        <v>3.2230951179999998</v>
      </c>
      <c r="X128">
        <v>0.29303338699999998</v>
      </c>
      <c r="Y128">
        <v>46.908167499999998</v>
      </c>
      <c r="Z128">
        <v>20.328679269999999</v>
      </c>
      <c r="AA128">
        <v>122</v>
      </c>
      <c r="AB128" t="s">
        <v>1682</v>
      </c>
      <c r="AC128" t="s">
        <v>481</v>
      </c>
      <c r="AD128" t="s">
        <v>45</v>
      </c>
      <c r="AE128" t="s">
        <v>44</v>
      </c>
      <c r="AF128">
        <v>122</v>
      </c>
    </row>
    <row r="129" spans="1:32" x14ac:dyDescent="0.25">
      <c r="A129">
        <v>105903</v>
      </c>
      <c r="B129" t="s">
        <v>482</v>
      </c>
      <c r="C129" t="s">
        <v>349</v>
      </c>
      <c r="D129" t="s">
        <v>19</v>
      </c>
      <c r="E129" t="s">
        <v>20</v>
      </c>
      <c r="F129" t="s">
        <v>44</v>
      </c>
      <c r="G129" t="s">
        <v>325</v>
      </c>
      <c r="H129" t="s">
        <v>326</v>
      </c>
      <c r="I129" t="s">
        <v>483</v>
      </c>
      <c r="J129" t="s">
        <v>33</v>
      </c>
      <c r="K129" t="s">
        <v>484</v>
      </c>
      <c r="L129">
        <v>122</v>
      </c>
      <c r="M129">
        <v>30.75</v>
      </c>
      <c r="N129">
        <v>1.1999999999999999E-3</v>
      </c>
      <c r="O129">
        <v>3.26</v>
      </c>
      <c r="P129" t="s">
        <v>35</v>
      </c>
      <c r="Q129" t="s">
        <v>73</v>
      </c>
      <c r="R129" t="s">
        <v>1682</v>
      </c>
      <c r="S129">
        <v>112.6295355</v>
      </c>
      <c r="T129">
        <v>8.8047152000000004E-2</v>
      </c>
      <c r="U129">
        <v>9002.5414550000005</v>
      </c>
      <c r="V129">
        <v>37.989262770000003</v>
      </c>
      <c r="W129">
        <v>19.364313849999998</v>
      </c>
      <c r="X129">
        <v>0.131121235</v>
      </c>
      <c r="Y129">
        <v>90.722936610000005</v>
      </c>
      <c r="Z129">
        <v>11.118909840000001</v>
      </c>
      <c r="AA129">
        <v>118</v>
      </c>
      <c r="AB129" t="s">
        <v>1684</v>
      </c>
      <c r="AC129" t="s">
        <v>484</v>
      </c>
      <c r="AD129" t="s">
        <v>325</v>
      </c>
      <c r="AE129" t="s">
        <v>44</v>
      </c>
      <c r="AF129">
        <v>118</v>
      </c>
    </row>
    <row r="130" spans="1:32" x14ac:dyDescent="0.25">
      <c r="A130">
        <v>105905</v>
      </c>
      <c r="B130" t="s">
        <v>485</v>
      </c>
      <c r="C130" t="s">
        <v>486</v>
      </c>
      <c r="D130" t="s">
        <v>19</v>
      </c>
      <c r="E130" t="s">
        <v>20</v>
      </c>
      <c r="F130" t="s">
        <v>44</v>
      </c>
      <c r="G130" t="s">
        <v>325</v>
      </c>
      <c r="H130" t="s">
        <v>326</v>
      </c>
      <c r="I130" t="s">
        <v>483</v>
      </c>
      <c r="J130" t="s">
        <v>33</v>
      </c>
      <c r="K130" t="s">
        <v>487</v>
      </c>
      <c r="L130">
        <v>79</v>
      </c>
      <c r="M130">
        <v>32</v>
      </c>
      <c r="N130">
        <v>1.6100000000000001E-3</v>
      </c>
      <c r="O130">
        <v>3.2050000000000001</v>
      </c>
      <c r="P130" t="s">
        <v>35</v>
      </c>
      <c r="Q130" t="s">
        <v>27</v>
      </c>
      <c r="R130" t="s">
        <v>1682</v>
      </c>
      <c r="S130">
        <v>115.72983549999999</v>
      </c>
      <c r="T130">
        <v>8.3840255000000002E-2</v>
      </c>
      <c r="U130">
        <v>9521.1945290000003</v>
      </c>
      <c r="V130">
        <v>36.186463269999997</v>
      </c>
      <c r="W130">
        <v>17.908918799999999</v>
      </c>
      <c r="X130">
        <v>0.132430298</v>
      </c>
      <c r="Y130">
        <v>87.11577518</v>
      </c>
      <c r="Z130">
        <v>11.626516349999999</v>
      </c>
      <c r="AA130">
        <v>109</v>
      </c>
      <c r="AB130" t="s">
        <v>1684</v>
      </c>
      <c r="AC130" t="s">
        <v>487</v>
      </c>
      <c r="AD130" t="s">
        <v>325</v>
      </c>
      <c r="AE130" t="s">
        <v>44</v>
      </c>
      <c r="AF130">
        <v>109</v>
      </c>
    </row>
    <row r="131" spans="1:32" x14ac:dyDescent="0.25">
      <c r="A131">
        <v>126880</v>
      </c>
      <c r="B131" t="s">
        <v>488</v>
      </c>
      <c r="C131" t="s">
        <v>489</v>
      </c>
      <c r="D131" t="s">
        <v>19</v>
      </c>
      <c r="E131" t="s">
        <v>20</v>
      </c>
      <c r="F131" t="s">
        <v>21</v>
      </c>
      <c r="G131" t="s">
        <v>30</v>
      </c>
      <c r="H131" t="s">
        <v>120</v>
      </c>
      <c r="I131" t="s">
        <v>490</v>
      </c>
      <c r="J131" t="s">
        <v>33</v>
      </c>
      <c r="K131" t="s">
        <v>491</v>
      </c>
      <c r="L131">
        <v>8</v>
      </c>
      <c r="M131">
        <v>1.8</v>
      </c>
      <c r="N131">
        <v>5.1999999999999998E-3</v>
      </c>
      <c r="O131">
        <v>3.21</v>
      </c>
      <c r="P131" t="s">
        <v>35</v>
      </c>
      <c r="Q131" t="s">
        <v>27</v>
      </c>
      <c r="R131" t="s">
        <v>1682</v>
      </c>
      <c r="S131">
        <v>24.97865234</v>
      </c>
      <c r="T131">
        <v>2.028049158</v>
      </c>
      <c r="U131">
        <v>411.04156870000003</v>
      </c>
      <c r="V131">
        <v>5.8786442240000003</v>
      </c>
      <c r="W131">
        <v>1.137615738</v>
      </c>
      <c r="X131">
        <v>1.627238776</v>
      </c>
      <c r="Y131">
        <v>20.982528840000001</v>
      </c>
      <c r="Z131">
        <v>25.320883500000001</v>
      </c>
      <c r="AA131">
        <v>22</v>
      </c>
      <c r="AB131" t="s">
        <v>1682</v>
      </c>
      <c r="AC131" t="s">
        <v>1960</v>
      </c>
      <c r="AD131" t="s">
        <v>30</v>
      </c>
      <c r="AE131" t="s">
        <v>27</v>
      </c>
      <c r="AF131">
        <v>8</v>
      </c>
    </row>
    <row r="132" spans="1:32" x14ac:dyDescent="0.25">
      <c r="A132">
        <v>273960</v>
      </c>
      <c r="B132" t="s">
        <v>492</v>
      </c>
      <c r="C132" t="s">
        <v>493</v>
      </c>
      <c r="D132" t="s">
        <v>19</v>
      </c>
      <c r="E132" t="s">
        <v>20</v>
      </c>
      <c r="F132" t="s">
        <v>21</v>
      </c>
      <c r="G132" t="s">
        <v>30</v>
      </c>
      <c r="H132" t="s">
        <v>248</v>
      </c>
      <c r="I132" t="s">
        <v>494</v>
      </c>
      <c r="J132" t="s">
        <v>33</v>
      </c>
      <c r="K132" t="s">
        <v>495</v>
      </c>
      <c r="L132">
        <v>100</v>
      </c>
      <c r="M132">
        <v>2.2000000000000002</v>
      </c>
      <c r="N132">
        <v>1.6199999999999999E-2</v>
      </c>
      <c r="O132">
        <v>3.01</v>
      </c>
      <c r="P132" t="s">
        <v>35</v>
      </c>
      <c r="Q132" t="s">
        <v>27</v>
      </c>
      <c r="R132" t="s">
        <v>1682</v>
      </c>
      <c r="S132">
        <v>79.198480149999995</v>
      </c>
      <c r="T132">
        <v>0.147778668</v>
      </c>
      <c r="U132">
        <v>6565.2884219999996</v>
      </c>
      <c r="V132">
        <v>16.089394370000001</v>
      </c>
      <c r="W132">
        <v>4.0363409289999996</v>
      </c>
      <c r="X132">
        <v>0.30756123899999999</v>
      </c>
      <c r="Y132">
        <v>36.287288599999997</v>
      </c>
      <c r="Z132">
        <v>17.101964540000001</v>
      </c>
      <c r="AA132">
        <v>31</v>
      </c>
      <c r="AB132" t="s">
        <v>1682</v>
      </c>
      <c r="AC132" t="s">
        <v>495</v>
      </c>
      <c r="AD132" t="s">
        <v>30</v>
      </c>
      <c r="AE132" t="s">
        <v>27</v>
      </c>
      <c r="AF132">
        <v>31</v>
      </c>
    </row>
    <row r="133" spans="1:32" x14ac:dyDescent="0.25">
      <c r="A133">
        <v>273962</v>
      </c>
      <c r="B133" t="s">
        <v>496</v>
      </c>
      <c r="C133" t="s">
        <v>51</v>
      </c>
      <c r="D133" t="s">
        <v>19</v>
      </c>
      <c r="E133" t="s">
        <v>20</v>
      </c>
      <c r="F133" t="s">
        <v>21</v>
      </c>
      <c r="G133" t="s">
        <v>30</v>
      </c>
      <c r="H133" t="s">
        <v>248</v>
      </c>
      <c r="I133" t="s">
        <v>494</v>
      </c>
      <c r="J133" t="s">
        <v>33</v>
      </c>
      <c r="K133" t="s">
        <v>497</v>
      </c>
      <c r="L133">
        <v>100</v>
      </c>
      <c r="M133">
        <v>2.2799999999999998</v>
      </c>
      <c r="N133">
        <v>1.17E-2</v>
      </c>
      <c r="O133">
        <v>3.09</v>
      </c>
      <c r="P133" t="s">
        <v>35</v>
      </c>
      <c r="Q133" s="51" t="s">
        <v>73</v>
      </c>
      <c r="R133" t="s">
        <v>1682</v>
      </c>
      <c r="S133">
        <v>85.638026909999994</v>
      </c>
      <c r="T133">
        <v>0.10736430700000001</v>
      </c>
      <c r="U133">
        <v>8632.0588709999993</v>
      </c>
      <c r="V133">
        <v>21.127674460000001</v>
      </c>
      <c r="W133">
        <v>5.5548433380000004</v>
      </c>
      <c r="X133">
        <v>0.23558122000000001</v>
      </c>
      <c r="Y133">
        <v>39.478667919999999</v>
      </c>
      <c r="Z133">
        <v>18.293987560000001</v>
      </c>
      <c r="AA133">
        <v>49</v>
      </c>
      <c r="AB133" t="s">
        <v>1689</v>
      </c>
      <c r="AC133" t="s">
        <v>497</v>
      </c>
      <c r="AD133" t="s">
        <v>30</v>
      </c>
      <c r="AE133" t="s">
        <v>27</v>
      </c>
      <c r="AF133">
        <v>49</v>
      </c>
    </row>
    <row r="134" spans="1:32" x14ac:dyDescent="0.25">
      <c r="A134">
        <v>273964</v>
      </c>
      <c r="B134" t="s">
        <v>498</v>
      </c>
      <c r="C134" t="s">
        <v>166</v>
      </c>
      <c r="D134" t="s">
        <v>19</v>
      </c>
      <c r="E134" t="s">
        <v>20</v>
      </c>
      <c r="F134" t="s">
        <v>21</v>
      </c>
      <c r="G134" t="s">
        <v>30</v>
      </c>
      <c r="H134" t="s">
        <v>248</v>
      </c>
      <c r="I134" t="s">
        <v>494</v>
      </c>
      <c r="J134" t="s">
        <v>33</v>
      </c>
      <c r="K134" t="s">
        <v>499</v>
      </c>
      <c r="L134">
        <v>106</v>
      </c>
      <c r="M134">
        <v>2.2999999999999998</v>
      </c>
      <c r="N134">
        <v>1.0500000000000001E-2</v>
      </c>
      <c r="O134">
        <v>3.06</v>
      </c>
      <c r="P134" t="s">
        <v>35</v>
      </c>
      <c r="Q134" t="s">
        <v>27</v>
      </c>
      <c r="R134" t="s">
        <v>1682</v>
      </c>
      <c r="S134">
        <v>93.879908029999996</v>
      </c>
      <c r="T134">
        <v>0.14372832399999999</v>
      </c>
      <c r="U134">
        <v>12780.828219999999</v>
      </c>
      <c r="V134">
        <v>15.39031305</v>
      </c>
      <c r="W134">
        <v>3.645928622</v>
      </c>
      <c r="X134">
        <v>0.31540141700000002</v>
      </c>
      <c r="Y134">
        <v>39.211634920000002</v>
      </c>
      <c r="Z134">
        <v>18.643883500000001</v>
      </c>
      <c r="AA134">
        <v>94</v>
      </c>
      <c r="AB134" t="s">
        <v>1689</v>
      </c>
      <c r="AC134" t="s">
        <v>499</v>
      </c>
      <c r="AD134" t="s">
        <v>30</v>
      </c>
      <c r="AE134" t="s">
        <v>27</v>
      </c>
      <c r="AF134">
        <v>94</v>
      </c>
    </row>
    <row r="135" spans="1:32" x14ac:dyDescent="0.25">
      <c r="A135">
        <v>273965</v>
      </c>
      <c r="B135" t="s">
        <v>500</v>
      </c>
      <c r="C135" t="s">
        <v>501</v>
      </c>
      <c r="D135" t="s">
        <v>19</v>
      </c>
      <c r="E135" t="s">
        <v>20</v>
      </c>
      <c r="F135" t="s">
        <v>21</v>
      </c>
      <c r="G135" t="s">
        <v>30</v>
      </c>
      <c r="H135" t="s">
        <v>248</v>
      </c>
      <c r="I135" t="s">
        <v>494</v>
      </c>
      <c r="J135" t="s">
        <v>33</v>
      </c>
      <c r="K135" t="s">
        <v>502</v>
      </c>
      <c r="L135">
        <v>65</v>
      </c>
      <c r="M135">
        <v>1.93</v>
      </c>
      <c r="N135">
        <v>1.7000000000000001E-2</v>
      </c>
      <c r="O135">
        <v>3.01</v>
      </c>
      <c r="P135" t="s">
        <v>35</v>
      </c>
      <c r="Q135" t="s">
        <v>27</v>
      </c>
      <c r="R135" t="s">
        <v>1682</v>
      </c>
      <c r="S135">
        <v>44.652378990000003</v>
      </c>
      <c r="T135">
        <v>0.18751404899999999</v>
      </c>
      <c r="U135">
        <v>1694.774412</v>
      </c>
      <c r="V135">
        <v>12.711377179999999</v>
      </c>
      <c r="W135">
        <v>3.1606545370000001</v>
      </c>
      <c r="X135">
        <v>0.40527873199999997</v>
      </c>
      <c r="Y135">
        <v>21.615877090000001</v>
      </c>
      <c r="Z135">
        <v>17.728801520000001</v>
      </c>
      <c r="AA135">
        <v>19</v>
      </c>
      <c r="AB135" t="s">
        <v>1689</v>
      </c>
      <c r="AC135" t="s">
        <v>502</v>
      </c>
      <c r="AD135" t="s">
        <v>30</v>
      </c>
      <c r="AE135" t="s">
        <v>27</v>
      </c>
      <c r="AF135">
        <v>19</v>
      </c>
    </row>
    <row r="136" spans="1:32" x14ac:dyDescent="0.25">
      <c r="A136">
        <v>273966</v>
      </c>
      <c r="B136" t="s">
        <v>503</v>
      </c>
      <c r="C136" t="s">
        <v>504</v>
      </c>
      <c r="D136" t="s">
        <v>19</v>
      </c>
      <c r="E136" t="s">
        <v>20</v>
      </c>
      <c r="F136" t="s">
        <v>21</v>
      </c>
      <c r="G136" t="s">
        <v>30</v>
      </c>
      <c r="H136" t="s">
        <v>248</v>
      </c>
      <c r="I136" t="s">
        <v>494</v>
      </c>
      <c r="J136" t="s">
        <v>33</v>
      </c>
      <c r="K136" t="s">
        <v>505</v>
      </c>
      <c r="L136">
        <v>45</v>
      </c>
      <c r="M136">
        <v>1.9</v>
      </c>
      <c r="N136">
        <v>2.5700000000000001E-2</v>
      </c>
      <c r="O136">
        <v>2.85</v>
      </c>
      <c r="P136" t="s">
        <v>35</v>
      </c>
      <c r="Q136" t="s">
        <v>27</v>
      </c>
      <c r="R136" t="s">
        <v>1682</v>
      </c>
      <c r="S136">
        <v>35.724392299999998</v>
      </c>
      <c r="T136">
        <v>0.19669104200000001</v>
      </c>
      <c r="U136">
        <v>804.99210459999995</v>
      </c>
      <c r="V136">
        <v>11.167200190000001</v>
      </c>
      <c r="W136">
        <v>2.890880187</v>
      </c>
      <c r="X136">
        <v>0.46958683600000001</v>
      </c>
      <c r="Y136">
        <v>17.26818639</v>
      </c>
      <c r="Z136">
        <v>17.640353409999999</v>
      </c>
      <c r="AA136">
        <v>30</v>
      </c>
      <c r="AB136" t="s">
        <v>1682</v>
      </c>
      <c r="AC136" t="s">
        <v>505</v>
      </c>
      <c r="AD136" t="s">
        <v>30</v>
      </c>
      <c r="AE136" t="s">
        <v>27</v>
      </c>
      <c r="AF136">
        <v>30</v>
      </c>
    </row>
    <row r="137" spans="1:32" x14ac:dyDescent="0.25">
      <c r="A137">
        <v>125819</v>
      </c>
      <c r="B137" t="s">
        <v>506</v>
      </c>
      <c r="C137" t="s">
        <v>507</v>
      </c>
      <c r="D137" t="s">
        <v>19</v>
      </c>
      <c r="E137" t="s">
        <v>20</v>
      </c>
      <c r="F137" t="s">
        <v>21</v>
      </c>
      <c r="G137" t="s">
        <v>226</v>
      </c>
      <c r="H137" t="s">
        <v>227</v>
      </c>
      <c r="I137" t="s">
        <v>506</v>
      </c>
      <c r="J137" t="s">
        <v>24</v>
      </c>
      <c r="K137" t="s">
        <v>25</v>
      </c>
      <c r="L137">
        <v>10.3</v>
      </c>
      <c r="M137">
        <v>0</v>
      </c>
      <c r="N137">
        <v>7.179927E-3</v>
      </c>
      <c r="O137">
        <v>3.0445000000000002</v>
      </c>
      <c r="P137" t="s">
        <v>61</v>
      </c>
      <c r="Q137" t="s">
        <v>27</v>
      </c>
      <c r="R137" t="s">
        <v>1695</v>
      </c>
      <c r="S137">
        <v>24.97865234</v>
      </c>
      <c r="T137">
        <v>2.028049158</v>
      </c>
      <c r="U137">
        <v>411.04156870000003</v>
      </c>
      <c r="V137">
        <v>5.8786442240000003</v>
      </c>
      <c r="W137">
        <v>1.137615738</v>
      </c>
      <c r="X137">
        <v>1.627238776</v>
      </c>
      <c r="Y137">
        <v>20.982528840000001</v>
      </c>
      <c r="Z137">
        <v>25.320883500000001</v>
      </c>
      <c r="AA137">
        <v>13</v>
      </c>
      <c r="AB137" t="s">
        <v>1698</v>
      </c>
      <c r="AC137" t="s">
        <v>1849</v>
      </c>
      <c r="AD137" t="s">
        <v>226</v>
      </c>
      <c r="AE137" t="s">
        <v>27</v>
      </c>
      <c r="AF137">
        <v>13</v>
      </c>
    </row>
    <row r="138" spans="1:32" x14ac:dyDescent="0.25">
      <c r="A138">
        <v>126587</v>
      </c>
      <c r="B138" t="s">
        <v>508</v>
      </c>
      <c r="C138" t="s">
        <v>509</v>
      </c>
      <c r="D138" t="s">
        <v>19</v>
      </c>
      <c r="E138" t="s">
        <v>20</v>
      </c>
      <c r="F138" t="s">
        <v>21</v>
      </c>
      <c r="G138" t="s">
        <v>226</v>
      </c>
      <c r="H138" t="s">
        <v>227</v>
      </c>
      <c r="I138" t="s">
        <v>506</v>
      </c>
      <c r="J138" t="s">
        <v>33</v>
      </c>
      <c r="K138" t="s">
        <v>510</v>
      </c>
      <c r="L138">
        <v>18</v>
      </c>
      <c r="M138">
        <v>1.72</v>
      </c>
      <c r="N138">
        <v>9.1199999999999996E-3</v>
      </c>
      <c r="O138">
        <v>3.04</v>
      </c>
      <c r="P138" t="s">
        <v>49</v>
      </c>
      <c r="Q138" t="s">
        <v>27</v>
      </c>
      <c r="R138" t="s">
        <v>1695</v>
      </c>
      <c r="S138">
        <v>8.5229199819999995</v>
      </c>
      <c r="T138">
        <v>1.0555177120000001</v>
      </c>
      <c r="U138">
        <v>5.6766346670000001</v>
      </c>
      <c r="V138">
        <v>2.2602860300000001</v>
      </c>
      <c r="W138">
        <v>0.70467487500000003</v>
      </c>
      <c r="X138">
        <v>2.3514368129999998</v>
      </c>
      <c r="Y138">
        <v>5.0841424990000004</v>
      </c>
      <c r="Z138">
        <v>18.603241090000001</v>
      </c>
      <c r="AA138">
        <v>8</v>
      </c>
      <c r="AB138" t="s">
        <v>1698</v>
      </c>
      <c r="AC138" t="s">
        <v>510</v>
      </c>
      <c r="AD138" t="s">
        <v>226</v>
      </c>
      <c r="AE138" t="s">
        <v>27</v>
      </c>
      <c r="AF138">
        <v>8</v>
      </c>
    </row>
    <row r="139" spans="1:32" x14ac:dyDescent="0.25">
      <c r="A139">
        <v>126590</v>
      </c>
      <c r="B139" t="s">
        <v>511</v>
      </c>
      <c r="C139" t="s">
        <v>512</v>
      </c>
      <c r="D139" t="s">
        <v>19</v>
      </c>
      <c r="E139" t="s">
        <v>20</v>
      </c>
      <c r="F139" t="s">
        <v>21</v>
      </c>
      <c r="G139" t="s">
        <v>226</v>
      </c>
      <c r="H139" t="s">
        <v>227</v>
      </c>
      <c r="I139" t="s">
        <v>506</v>
      </c>
      <c r="J139" t="s">
        <v>33</v>
      </c>
      <c r="K139" t="s">
        <v>513</v>
      </c>
      <c r="L139">
        <v>8.6999999999999993</v>
      </c>
      <c r="M139">
        <v>1.41</v>
      </c>
      <c r="N139">
        <v>5.9500000000000004E-3</v>
      </c>
      <c r="O139">
        <v>3.0179999999999998</v>
      </c>
      <c r="P139" t="s">
        <v>35</v>
      </c>
      <c r="Q139" t="s">
        <v>27</v>
      </c>
      <c r="R139" t="s">
        <v>1695</v>
      </c>
      <c r="S139">
        <v>7.6776159020000003</v>
      </c>
      <c r="T139">
        <v>1.695024952</v>
      </c>
      <c r="U139">
        <v>3.869858588</v>
      </c>
      <c r="V139">
        <v>1.4317334799999999</v>
      </c>
      <c r="W139">
        <v>0.44562879100000002</v>
      </c>
      <c r="X139">
        <v>3.699227268</v>
      </c>
      <c r="Y139">
        <v>4.5248413699999999</v>
      </c>
      <c r="Z139">
        <v>22.086175520000001</v>
      </c>
      <c r="AA139">
        <v>11</v>
      </c>
      <c r="AB139" t="s">
        <v>1695</v>
      </c>
      <c r="AC139" t="s">
        <v>2013</v>
      </c>
      <c r="AD139" t="s">
        <v>226</v>
      </c>
      <c r="AE139" t="s">
        <v>27</v>
      </c>
      <c r="AF139">
        <v>11</v>
      </c>
    </row>
    <row r="140" spans="1:32" x14ac:dyDescent="0.25">
      <c r="A140">
        <v>126592</v>
      </c>
      <c r="B140" t="s">
        <v>514</v>
      </c>
      <c r="C140" t="s">
        <v>515</v>
      </c>
      <c r="D140" t="s">
        <v>19</v>
      </c>
      <c r="E140" t="s">
        <v>20</v>
      </c>
      <c r="F140" t="s">
        <v>21</v>
      </c>
      <c r="G140" t="s">
        <v>226</v>
      </c>
      <c r="H140" t="s">
        <v>227</v>
      </c>
      <c r="I140" t="s">
        <v>506</v>
      </c>
      <c r="J140" t="s">
        <v>33</v>
      </c>
      <c r="K140" t="s">
        <v>516</v>
      </c>
      <c r="L140">
        <v>7</v>
      </c>
      <c r="M140">
        <v>1.37</v>
      </c>
      <c r="N140">
        <v>9.1199999999999996E-3</v>
      </c>
      <c r="O140">
        <v>3.04</v>
      </c>
      <c r="P140" t="s">
        <v>49</v>
      </c>
      <c r="Q140" t="s">
        <v>27</v>
      </c>
      <c r="R140" t="s">
        <v>1695</v>
      </c>
      <c r="S140">
        <v>8.5229199819999995</v>
      </c>
      <c r="T140">
        <v>1.0555177120000001</v>
      </c>
      <c r="U140">
        <v>5.6766346670000001</v>
      </c>
      <c r="V140">
        <v>2.2602860300000001</v>
      </c>
      <c r="W140">
        <v>0.70467487500000003</v>
      </c>
      <c r="X140">
        <v>2.3514368129999998</v>
      </c>
      <c r="Y140">
        <v>5.0841424990000004</v>
      </c>
      <c r="Z140">
        <v>18.603241090000001</v>
      </c>
      <c r="AA140">
        <v>9</v>
      </c>
      <c r="AB140" t="s">
        <v>1698</v>
      </c>
      <c r="AC140" t="s">
        <v>516</v>
      </c>
      <c r="AD140" t="s">
        <v>226</v>
      </c>
      <c r="AE140" t="s">
        <v>27</v>
      </c>
      <c r="AF140">
        <v>9</v>
      </c>
    </row>
    <row r="141" spans="1:32" x14ac:dyDescent="0.25">
      <c r="A141">
        <v>126596</v>
      </c>
      <c r="B141" t="s">
        <v>517</v>
      </c>
      <c r="C141" t="s">
        <v>518</v>
      </c>
      <c r="D141" t="s">
        <v>19</v>
      </c>
      <c r="E141" t="s">
        <v>20</v>
      </c>
      <c r="F141" t="s">
        <v>21</v>
      </c>
      <c r="G141" t="s">
        <v>226</v>
      </c>
      <c r="H141" t="s">
        <v>227</v>
      </c>
      <c r="I141" t="s">
        <v>506</v>
      </c>
      <c r="J141" t="s">
        <v>33</v>
      </c>
      <c r="K141" t="s">
        <v>519</v>
      </c>
      <c r="L141">
        <v>9</v>
      </c>
      <c r="M141">
        <v>1.46</v>
      </c>
      <c r="N141">
        <v>5.3699999999999998E-3</v>
      </c>
      <c r="O141">
        <v>3.08</v>
      </c>
      <c r="P141" t="s">
        <v>49</v>
      </c>
      <c r="Q141" t="s">
        <v>27</v>
      </c>
      <c r="R141" t="s">
        <v>1695</v>
      </c>
      <c r="S141">
        <v>8.5229199819999995</v>
      </c>
      <c r="T141">
        <v>1.0555177120000001</v>
      </c>
      <c r="U141">
        <v>5.6766346670000001</v>
      </c>
      <c r="V141">
        <v>2.2602860300000001</v>
      </c>
      <c r="W141">
        <v>0.70467487500000003</v>
      </c>
      <c r="X141">
        <v>2.3514368129999998</v>
      </c>
      <c r="Y141">
        <v>5.0841424990000004</v>
      </c>
      <c r="Z141">
        <v>18.603241090000001</v>
      </c>
      <c r="AA141">
        <v>7</v>
      </c>
      <c r="AB141" t="s">
        <v>1698</v>
      </c>
      <c r="AC141" t="s">
        <v>519</v>
      </c>
      <c r="AD141" t="s">
        <v>226</v>
      </c>
      <c r="AE141" t="s">
        <v>27</v>
      </c>
      <c r="AF141">
        <v>7</v>
      </c>
    </row>
    <row r="142" spans="1:32" x14ac:dyDescent="0.25">
      <c r="A142">
        <v>126029</v>
      </c>
      <c r="B142" t="s">
        <v>520</v>
      </c>
      <c r="C142" t="s">
        <v>521</v>
      </c>
      <c r="D142" t="s">
        <v>19</v>
      </c>
      <c r="E142" t="s">
        <v>20</v>
      </c>
      <c r="F142" t="s">
        <v>21</v>
      </c>
      <c r="G142" t="s">
        <v>30</v>
      </c>
      <c r="H142" t="s">
        <v>522</v>
      </c>
      <c r="I142" t="s">
        <v>520</v>
      </c>
      <c r="J142" t="s">
        <v>24</v>
      </c>
      <c r="K142" t="s">
        <v>25</v>
      </c>
      <c r="L142">
        <v>103</v>
      </c>
      <c r="M142">
        <v>0</v>
      </c>
      <c r="N142">
        <v>4.1651420000000001E-3</v>
      </c>
      <c r="O142">
        <v>3.2345000000000002</v>
      </c>
      <c r="P142" t="s">
        <v>61</v>
      </c>
      <c r="Q142" t="s">
        <v>27</v>
      </c>
      <c r="R142" t="s">
        <v>1682</v>
      </c>
      <c r="S142">
        <v>67.019202800000002</v>
      </c>
      <c r="T142">
        <v>0.16601497800000001</v>
      </c>
      <c r="U142">
        <v>3663.5979280000001</v>
      </c>
      <c r="V142">
        <v>9.1735435630000008</v>
      </c>
      <c r="W142">
        <v>2.0142302280000002</v>
      </c>
      <c r="X142">
        <v>0.196097677</v>
      </c>
      <c r="Y142">
        <v>28.908928790000001</v>
      </c>
      <c r="Z142">
        <v>18.51473331</v>
      </c>
      <c r="AA142">
        <v>67</v>
      </c>
      <c r="AB142" t="s">
        <v>1682</v>
      </c>
      <c r="AC142" t="s">
        <v>524</v>
      </c>
      <c r="AD142" t="s">
        <v>30</v>
      </c>
      <c r="AE142" t="s">
        <v>27</v>
      </c>
      <c r="AF142">
        <v>87</v>
      </c>
    </row>
    <row r="143" spans="1:32" x14ac:dyDescent="0.25">
      <c r="A143">
        <v>126975</v>
      </c>
      <c r="B143" t="s">
        <v>523</v>
      </c>
      <c r="C143" t="s">
        <v>51</v>
      </c>
      <c r="D143" t="s">
        <v>19</v>
      </c>
      <c r="E143" t="s">
        <v>20</v>
      </c>
      <c r="F143" t="s">
        <v>21</v>
      </c>
      <c r="G143" t="s">
        <v>30</v>
      </c>
      <c r="H143" t="s">
        <v>522</v>
      </c>
      <c r="I143" t="s">
        <v>520</v>
      </c>
      <c r="J143" t="s">
        <v>33</v>
      </c>
      <c r="K143" t="s">
        <v>524</v>
      </c>
      <c r="L143">
        <v>103</v>
      </c>
      <c r="M143">
        <v>2.2000000000000002</v>
      </c>
      <c r="N143">
        <v>9.6380000000000007E-3</v>
      </c>
      <c r="O143">
        <v>3.0289999999999999</v>
      </c>
      <c r="P143" t="s">
        <v>35</v>
      </c>
      <c r="Q143" t="s">
        <v>27</v>
      </c>
      <c r="R143" t="s">
        <v>1682</v>
      </c>
      <c r="S143">
        <v>74.331494609999993</v>
      </c>
      <c r="T143">
        <v>0.174287102</v>
      </c>
      <c r="U143">
        <v>4727.5288769999997</v>
      </c>
      <c r="V143">
        <v>7.7657295949999998</v>
      </c>
      <c r="W143">
        <v>1.6669547410000001</v>
      </c>
      <c r="X143">
        <v>0.182475253</v>
      </c>
      <c r="Y143">
        <v>31.27497722</v>
      </c>
      <c r="Z143">
        <v>17.34008854</v>
      </c>
      <c r="AA143">
        <v>87</v>
      </c>
      <c r="AB143" t="s">
        <v>1682</v>
      </c>
      <c r="AC143" t="s">
        <v>524</v>
      </c>
      <c r="AD143" t="s">
        <v>30</v>
      </c>
      <c r="AE143" t="s">
        <v>27</v>
      </c>
      <c r="AF143">
        <v>87</v>
      </c>
    </row>
    <row r="144" spans="1:32" x14ac:dyDescent="0.25">
      <c r="A144">
        <v>126976</v>
      </c>
      <c r="B144" t="s">
        <v>525</v>
      </c>
      <c r="C144" t="s">
        <v>526</v>
      </c>
      <c r="D144" t="s">
        <v>19</v>
      </c>
      <c r="E144" t="s">
        <v>20</v>
      </c>
      <c r="F144" t="s">
        <v>21</v>
      </c>
      <c r="G144" t="s">
        <v>30</v>
      </c>
      <c r="H144" t="s">
        <v>522</v>
      </c>
      <c r="I144" t="s">
        <v>520</v>
      </c>
      <c r="J144" t="s">
        <v>33</v>
      </c>
      <c r="K144" t="s">
        <v>527</v>
      </c>
      <c r="L144">
        <v>70</v>
      </c>
      <c r="M144">
        <v>2.1800000000000002</v>
      </c>
      <c r="N144">
        <v>1.8E-3</v>
      </c>
      <c r="O144">
        <v>3.44</v>
      </c>
      <c r="P144" t="s">
        <v>35</v>
      </c>
      <c r="Q144" t="s">
        <v>73</v>
      </c>
      <c r="R144" t="s">
        <v>1682</v>
      </c>
      <c r="S144">
        <v>59.706910989999997</v>
      </c>
      <c r="T144">
        <v>0.15774285299999999</v>
      </c>
      <c r="U144">
        <v>2599.6669780000002</v>
      </c>
      <c r="V144">
        <v>10.58135753</v>
      </c>
      <c r="W144">
        <v>2.3615057149999998</v>
      </c>
      <c r="X144">
        <v>0.20972010099999999</v>
      </c>
      <c r="Y144">
        <v>26.542880350000001</v>
      </c>
      <c r="Z144">
        <v>19.689378080000001</v>
      </c>
      <c r="AA144">
        <v>47</v>
      </c>
      <c r="AB144" t="s">
        <v>1689</v>
      </c>
      <c r="AC144" t="s">
        <v>527</v>
      </c>
      <c r="AD144" t="s">
        <v>30</v>
      </c>
      <c r="AE144" t="s">
        <v>27</v>
      </c>
      <c r="AF144">
        <v>47</v>
      </c>
    </row>
    <row r="145" spans="1:32" x14ac:dyDescent="0.25">
      <c r="A145">
        <v>127154</v>
      </c>
      <c r="B145" t="s">
        <v>528</v>
      </c>
      <c r="C145" t="s">
        <v>529</v>
      </c>
      <c r="D145" t="s">
        <v>19</v>
      </c>
      <c r="E145" t="s">
        <v>20</v>
      </c>
      <c r="F145" t="s">
        <v>21</v>
      </c>
      <c r="G145" t="s">
        <v>163</v>
      </c>
      <c r="H145" t="s">
        <v>201</v>
      </c>
      <c r="I145" t="s">
        <v>530</v>
      </c>
      <c r="J145" t="s">
        <v>33</v>
      </c>
      <c r="K145" t="s">
        <v>531</v>
      </c>
      <c r="L145">
        <v>30</v>
      </c>
      <c r="M145">
        <v>1.1599999999999999</v>
      </c>
      <c r="N145">
        <v>7.1999999999999998E-3</v>
      </c>
      <c r="O145">
        <v>3.02</v>
      </c>
      <c r="P145" t="s">
        <v>35</v>
      </c>
      <c r="Q145" t="s">
        <v>27</v>
      </c>
      <c r="R145" t="s">
        <v>1682</v>
      </c>
      <c r="S145">
        <v>26.659192789999999</v>
      </c>
      <c r="T145">
        <v>0.29066983800000001</v>
      </c>
      <c r="U145">
        <v>156.18220350000001</v>
      </c>
      <c r="V145">
        <v>13.00161194</v>
      </c>
      <c r="W145">
        <v>3.0519957500000001</v>
      </c>
      <c r="X145">
        <v>0.37744725299999998</v>
      </c>
      <c r="Y145">
        <v>16.781321290000001</v>
      </c>
      <c r="Z145">
        <v>13.6854193</v>
      </c>
      <c r="AA145">
        <v>29</v>
      </c>
      <c r="AB145" t="s">
        <v>1682</v>
      </c>
      <c r="AC145" t="s">
        <v>531</v>
      </c>
      <c r="AD145" t="s">
        <v>163</v>
      </c>
      <c r="AE145" t="s">
        <v>163</v>
      </c>
      <c r="AF145">
        <v>29</v>
      </c>
    </row>
    <row r="146" spans="1:32" x14ac:dyDescent="0.25">
      <c r="A146">
        <v>274298</v>
      </c>
      <c r="B146" t="s">
        <v>532</v>
      </c>
      <c r="C146" t="s">
        <v>533</v>
      </c>
      <c r="D146" t="s">
        <v>19</v>
      </c>
      <c r="E146" t="s">
        <v>20</v>
      </c>
      <c r="F146" t="s">
        <v>21</v>
      </c>
      <c r="G146" t="s">
        <v>163</v>
      </c>
      <c r="H146" t="s">
        <v>201</v>
      </c>
      <c r="I146" t="s">
        <v>530</v>
      </c>
      <c r="J146" t="s">
        <v>33</v>
      </c>
      <c r="K146" t="s">
        <v>534</v>
      </c>
      <c r="L146">
        <v>20</v>
      </c>
      <c r="M146">
        <v>1.1100000000000001</v>
      </c>
      <c r="N146">
        <v>9.1999999999999998E-3</v>
      </c>
      <c r="O146">
        <v>3.056</v>
      </c>
      <c r="P146" t="s">
        <v>35</v>
      </c>
      <c r="Q146" t="s">
        <v>27</v>
      </c>
      <c r="R146" t="s">
        <v>1682</v>
      </c>
      <c r="S146">
        <v>27.311887179999999</v>
      </c>
      <c r="T146">
        <v>0.30973211</v>
      </c>
      <c r="U146">
        <v>182.84832890000001</v>
      </c>
      <c r="V146">
        <v>12.22999081</v>
      </c>
      <c r="W146">
        <v>2.7132369550000002</v>
      </c>
      <c r="X146">
        <v>0.39034555300000001</v>
      </c>
      <c r="Y146">
        <v>16.636099269999999</v>
      </c>
      <c r="Z146">
        <v>14.15952229</v>
      </c>
      <c r="AA146">
        <v>11</v>
      </c>
      <c r="AB146" t="s">
        <v>1682</v>
      </c>
      <c r="AC146" t="s">
        <v>534</v>
      </c>
      <c r="AD146" t="s">
        <v>163</v>
      </c>
      <c r="AE146" t="s">
        <v>163</v>
      </c>
      <c r="AF146">
        <v>11</v>
      </c>
    </row>
    <row r="147" spans="1:32" x14ac:dyDescent="0.25">
      <c r="A147">
        <v>236458</v>
      </c>
      <c r="B147" t="s">
        <v>535</v>
      </c>
      <c r="C147" t="s">
        <v>262</v>
      </c>
      <c r="D147" t="s">
        <v>19</v>
      </c>
      <c r="E147" t="s">
        <v>20</v>
      </c>
      <c r="F147" t="s">
        <v>21</v>
      </c>
      <c r="G147" t="s">
        <v>125</v>
      </c>
      <c r="H147" t="s">
        <v>126</v>
      </c>
      <c r="I147" t="s">
        <v>536</v>
      </c>
      <c r="J147" t="s">
        <v>191</v>
      </c>
      <c r="K147" t="s">
        <v>537</v>
      </c>
      <c r="L147">
        <v>6</v>
      </c>
      <c r="M147">
        <v>1</v>
      </c>
      <c r="N147">
        <v>0.02</v>
      </c>
      <c r="O147">
        <v>2.91</v>
      </c>
      <c r="P147" t="s">
        <v>56</v>
      </c>
      <c r="Q147" t="s">
        <v>27</v>
      </c>
      <c r="R147" t="s">
        <v>1682</v>
      </c>
      <c r="S147">
        <v>8.7499225040000006</v>
      </c>
      <c r="T147">
        <v>0.70198307800000004</v>
      </c>
      <c r="U147">
        <v>6.998484994</v>
      </c>
      <c r="V147">
        <v>3.7740616949999999</v>
      </c>
      <c r="W147">
        <v>1.083017178</v>
      </c>
      <c r="X147">
        <v>1.336621101</v>
      </c>
      <c r="Y147">
        <v>5.4452076470000002</v>
      </c>
      <c r="Z147">
        <v>17.923995210000001</v>
      </c>
      <c r="AA147">
        <v>4</v>
      </c>
      <c r="AB147" t="s">
        <v>1682</v>
      </c>
      <c r="AC147" t="s">
        <v>537</v>
      </c>
      <c r="AD147" t="s">
        <v>125</v>
      </c>
      <c r="AE147" t="s">
        <v>27</v>
      </c>
      <c r="AF147">
        <v>4</v>
      </c>
    </row>
    <row r="148" spans="1:32" x14ac:dyDescent="0.25">
      <c r="A148">
        <v>127049</v>
      </c>
      <c r="B148" t="s">
        <v>538</v>
      </c>
      <c r="C148" t="s">
        <v>51</v>
      </c>
      <c r="D148" t="s">
        <v>19</v>
      </c>
      <c r="E148" t="s">
        <v>20</v>
      </c>
      <c r="F148" t="s">
        <v>21</v>
      </c>
      <c r="G148" t="s">
        <v>30</v>
      </c>
      <c r="H148" t="s">
        <v>248</v>
      </c>
      <c r="I148" t="s">
        <v>539</v>
      </c>
      <c r="J148" t="s">
        <v>33</v>
      </c>
      <c r="K148" t="s">
        <v>540</v>
      </c>
      <c r="L148">
        <v>24</v>
      </c>
      <c r="M148">
        <v>1.75</v>
      </c>
      <c r="N148">
        <v>1.23E-2</v>
      </c>
      <c r="O148">
        <v>3.14</v>
      </c>
      <c r="P148" t="s">
        <v>35</v>
      </c>
      <c r="Q148" t="s">
        <v>27</v>
      </c>
      <c r="R148" t="s">
        <v>1682</v>
      </c>
      <c r="S148">
        <v>20.747245329999998</v>
      </c>
      <c r="T148">
        <v>0.24868399899999999</v>
      </c>
      <c r="U148">
        <v>153.34424469999999</v>
      </c>
      <c r="V148">
        <v>8.45057087</v>
      </c>
      <c r="W148">
        <v>1.804819247</v>
      </c>
      <c r="X148">
        <v>0.49038617299999998</v>
      </c>
      <c r="Y148">
        <v>9.6768835089999996</v>
      </c>
      <c r="Z148">
        <v>18.917543890000001</v>
      </c>
      <c r="AA148">
        <v>20</v>
      </c>
      <c r="AB148" t="s">
        <v>1689</v>
      </c>
      <c r="AC148" t="s">
        <v>540</v>
      </c>
      <c r="AD148" t="s">
        <v>30</v>
      </c>
      <c r="AE148" t="s">
        <v>27</v>
      </c>
      <c r="AF148">
        <v>20</v>
      </c>
    </row>
    <row r="149" spans="1:32" x14ac:dyDescent="0.25">
      <c r="A149">
        <v>127050</v>
      </c>
      <c r="B149" t="s">
        <v>541</v>
      </c>
      <c r="C149" t="s">
        <v>542</v>
      </c>
      <c r="D149" t="s">
        <v>19</v>
      </c>
      <c r="E149" t="s">
        <v>20</v>
      </c>
      <c r="F149" t="s">
        <v>21</v>
      </c>
      <c r="G149" t="s">
        <v>30</v>
      </c>
      <c r="H149" t="s">
        <v>248</v>
      </c>
      <c r="I149" t="s">
        <v>539</v>
      </c>
      <c r="J149" t="s">
        <v>33</v>
      </c>
      <c r="K149" t="s">
        <v>543</v>
      </c>
      <c r="L149">
        <v>30</v>
      </c>
      <c r="M149">
        <v>1.8</v>
      </c>
      <c r="N149">
        <v>9.7999999999999997E-3</v>
      </c>
      <c r="O149">
        <v>3.21</v>
      </c>
      <c r="P149" t="s">
        <v>35</v>
      </c>
      <c r="Q149" t="s">
        <v>27</v>
      </c>
      <c r="R149" t="s">
        <v>1682</v>
      </c>
      <c r="S149">
        <v>32.601478819999997</v>
      </c>
      <c r="T149">
        <v>0.22922084300000001</v>
      </c>
      <c r="U149">
        <v>619.09868189999997</v>
      </c>
      <c r="V149">
        <v>11.02185259</v>
      </c>
      <c r="W149">
        <v>2.61961735</v>
      </c>
      <c r="X149">
        <v>0.47989506999999998</v>
      </c>
      <c r="Y149">
        <v>16.027859280000001</v>
      </c>
      <c r="Z149">
        <v>21.190845070000002</v>
      </c>
      <c r="AA149">
        <v>22</v>
      </c>
      <c r="AB149" t="s">
        <v>1689</v>
      </c>
      <c r="AC149" t="s">
        <v>543</v>
      </c>
      <c r="AD149" t="s">
        <v>30</v>
      </c>
      <c r="AE149" t="s">
        <v>27</v>
      </c>
      <c r="AF149">
        <v>22</v>
      </c>
    </row>
    <row r="150" spans="1:32" x14ac:dyDescent="0.25">
      <c r="A150">
        <v>236470</v>
      </c>
      <c r="B150" t="s">
        <v>544</v>
      </c>
      <c r="C150" t="s">
        <v>545</v>
      </c>
      <c r="D150" t="s">
        <v>19</v>
      </c>
      <c r="E150" t="s">
        <v>20</v>
      </c>
      <c r="F150" t="s">
        <v>21</v>
      </c>
      <c r="G150" t="s">
        <v>30</v>
      </c>
      <c r="H150" t="s">
        <v>248</v>
      </c>
      <c r="I150" t="s">
        <v>539</v>
      </c>
      <c r="J150" t="s">
        <v>191</v>
      </c>
      <c r="K150" t="s">
        <v>546</v>
      </c>
      <c r="L150">
        <v>55</v>
      </c>
      <c r="M150">
        <v>2.0699999999999998</v>
      </c>
      <c r="N150">
        <v>1.1599999999999999E-2</v>
      </c>
      <c r="O150">
        <v>3.14</v>
      </c>
      <c r="P150" t="s">
        <v>35</v>
      </c>
      <c r="Q150" t="s">
        <v>27</v>
      </c>
      <c r="R150" t="s">
        <v>1682</v>
      </c>
      <c r="S150">
        <v>41.25895697</v>
      </c>
      <c r="T150">
        <v>0.147377273</v>
      </c>
      <c r="U150">
        <v>1376.4089719999999</v>
      </c>
      <c r="V150">
        <v>21.375802109999999</v>
      </c>
      <c r="W150">
        <v>4.7305180839999998</v>
      </c>
      <c r="X150">
        <v>0.27290525999999998</v>
      </c>
      <c r="Y150">
        <v>21.437113650000001</v>
      </c>
      <c r="Z150">
        <v>18.740309409999998</v>
      </c>
      <c r="AA150">
        <v>49</v>
      </c>
      <c r="AB150" t="s">
        <v>1682</v>
      </c>
      <c r="AC150" t="s">
        <v>546</v>
      </c>
      <c r="AD150" t="s">
        <v>30</v>
      </c>
      <c r="AE150" t="s">
        <v>27</v>
      </c>
      <c r="AF150">
        <v>49</v>
      </c>
    </row>
    <row r="151" spans="1:32" x14ac:dyDescent="0.25">
      <c r="A151">
        <v>127052</v>
      </c>
      <c r="B151" t="s">
        <v>547</v>
      </c>
      <c r="C151" t="s">
        <v>169</v>
      </c>
      <c r="D151" t="s">
        <v>19</v>
      </c>
      <c r="E151" t="s">
        <v>20</v>
      </c>
      <c r="F151" t="s">
        <v>21</v>
      </c>
      <c r="G151" t="s">
        <v>30</v>
      </c>
      <c r="H151" t="s">
        <v>248</v>
      </c>
      <c r="I151" t="s">
        <v>539</v>
      </c>
      <c r="J151" t="s">
        <v>33</v>
      </c>
      <c r="K151" t="s">
        <v>548</v>
      </c>
      <c r="L151">
        <v>60</v>
      </c>
      <c r="M151">
        <v>1.77</v>
      </c>
      <c r="N151">
        <v>1.55E-2</v>
      </c>
      <c r="O151">
        <v>2.94</v>
      </c>
      <c r="P151" t="s">
        <v>35</v>
      </c>
      <c r="Q151" t="s">
        <v>27</v>
      </c>
      <c r="R151" t="s">
        <v>1682</v>
      </c>
      <c r="S151">
        <v>27.333496010000001</v>
      </c>
      <c r="T151">
        <v>0.27636902899999999</v>
      </c>
      <c r="U151">
        <v>356.09777559999998</v>
      </c>
      <c r="V151">
        <v>9.4972623929999997</v>
      </c>
      <c r="W151">
        <v>2.2375682440000002</v>
      </c>
      <c r="X151">
        <v>0.56396246999999999</v>
      </c>
      <c r="Y151">
        <v>13.792747179999999</v>
      </c>
      <c r="Z151">
        <v>20.767142379999999</v>
      </c>
      <c r="AA151">
        <v>49</v>
      </c>
      <c r="AB151" t="s">
        <v>1689</v>
      </c>
      <c r="AC151" t="s">
        <v>548</v>
      </c>
      <c r="AD151" t="s">
        <v>30</v>
      </c>
      <c r="AE151" t="s">
        <v>27</v>
      </c>
      <c r="AF151">
        <v>49</v>
      </c>
    </row>
    <row r="152" spans="1:32" x14ac:dyDescent="0.25">
      <c r="A152">
        <v>223863</v>
      </c>
      <c r="B152" t="s">
        <v>549</v>
      </c>
      <c r="C152" t="s">
        <v>51</v>
      </c>
      <c r="D152" t="s">
        <v>19</v>
      </c>
      <c r="E152" t="s">
        <v>20</v>
      </c>
      <c r="F152" t="s">
        <v>21</v>
      </c>
      <c r="G152" t="s">
        <v>30</v>
      </c>
      <c r="H152" t="s">
        <v>248</v>
      </c>
      <c r="I152" t="s">
        <v>539</v>
      </c>
      <c r="J152" t="s">
        <v>191</v>
      </c>
      <c r="K152" t="s">
        <v>550</v>
      </c>
      <c r="L152">
        <v>45</v>
      </c>
      <c r="M152">
        <v>2.0099999999999998</v>
      </c>
      <c r="N152">
        <v>0.01</v>
      </c>
      <c r="O152">
        <v>3.12</v>
      </c>
      <c r="P152" t="s">
        <v>35</v>
      </c>
      <c r="Q152" t="s">
        <v>27</v>
      </c>
      <c r="R152" t="s">
        <v>1682</v>
      </c>
      <c r="S152">
        <v>31.132671819999999</v>
      </c>
      <c r="T152">
        <v>0.22682080900000001</v>
      </c>
      <c r="U152">
        <v>636.01643209999997</v>
      </c>
      <c r="V152">
        <v>11.989987230000001</v>
      </c>
      <c r="W152">
        <v>2.7681758360000002</v>
      </c>
      <c r="X152">
        <v>0.46418192800000002</v>
      </c>
      <c r="Y152">
        <v>15.48070862</v>
      </c>
      <c r="Z152">
        <v>19.74541327</v>
      </c>
      <c r="AA152">
        <v>44</v>
      </c>
      <c r="AB152" t="s">
        <v>1682</v>
      </c>
      <c r="AC152" t="s">
        <v>550</v>
      </c>
      <c r="AD152" t="s">
        <v>30</v>
      </c>
      <c r="AE152" t="s">
        <v>27</v>
      </c>
      <c r="AF152">
        <v>44</v>
      </c>
    </row>
    <row r="153" spans="1:32" x14ac:dyDescent="0.25">
      <c r="A153">
        <v>127054</v>
      </c>
      <c r="B153" t="s">
        <v>551</v>
      </c>
      <c r="C153" t="s">
        <v>43</v>
      </c>
      <c r="D153" t="s">
        <v>19</v>
      </c>
      <c r="E153" t="s">
        <v>20</v>
      </c>
      <c r="F153" t="s">
        <v>21</v>
      </c>
      <c r="G153" t="s">
        <v>30</v>
      </c>
      <c r="H153" t="s">
        <v>248</v>
      </c>
      <c r="I153" t="s">
        <v>539</v>
      </c>
      <c r="J153" t="s">
        <v>33</v>
      </c>
      <c r="K153" t="s">
        <v>552</v>
      </c>
      <c r="L153">
        <v>45</v>
      </c>
      <c r="M153">
        <v>1.86</v>
      </c>
      <c r="N153">
        <v>1.29E-2</v>
      </c>
      <c r="O153">
        <v>3.11</v>
      </c>
      <c r="P153" t="s">
        <v>35</v>
      </c>
      <c r="Q153" t="s">
        <v>27</v>
      </c>
      <c r="R153" t="s">
        <v>1682</v>
      </c>
      <c r="S153">
        <v>33.722181980000002</v>
      </c>
      <c r="T153">
        <v>0.23245290199999999</v>
      </c>
      <c r="U153">
        <v>675.13248610000005</v>
      </c>
      <c r="V153">
        <v>9.6044481749999999</v>
      </c>
      <c r="W153">
        <v>2.4483562569999999</v>
      </c>
      <c r="X153">
        <v>0.51376066899999995</v>
      </c>
      <c r="Y153">
        <v>16.468939460000001</v>
      </c>
      <c r="Z153">
        <v>19.111225610000002</v>
      </c>
      <c r="AA153">
        <v>48</v>
      </c>
      <c r="AB153" t="s">
        <v>1689</v>
      </c>
      <c r="AC153" t="s">
        <v>552</v>
      </c>
      <c r="AD153" t="s">
        <v>30</v>
      </c>
      <c r="AE153" t="s">
        <v>27</v>
      </c>
      <c r="AF153">
        <v>48</v>
      </c>
    </row>
    <row r="154" spans="1:32" x14ac:dyDescent="0.25">
      <c r="A154">
        <v>105762</v>
      </c>
      <c r="B154" t="s">
        <v>553</v>
      </c>
      <c r="C154" t="s">
        <v>109</v>
      </c>
      <c r="D154" t="s">
        <v>19</v>
      </c>
      <c r="E154" t="s">
        <v>20</v>
      </c>
      <c r="F154" t="s">
        <v>44</v>
      </c>
      <c r="G154" t="s">
        <v>84</v>
      </c>
      <c r="H154" t="s">
        <v>85</v>
      </c>
      <c r="I154" t="s">
        <v>553</v>
      </c>
      <c r="J154" t="s">
        <v>24</v>
      </c>
      <c r="K154" t="s">
        <v>2123</v>
      </c>
      <c r="L154">
        <v>200</v>
      </c>
      <c r="M154">
        <v>0</v>
      </c>
      <c r="N154">
        <v>2.7403409999999999E-3</v>
      </c>
      <c r="O154">
        <v>3.2422499999999999</v>
      </c>
      <c r="P154" t="s">
        <v>61</v>
      </c>
      <c r="Q154" t="s">
        <v>73</v>
      </c>
      <c r="R154" t="s">
        <v>1682</v>
      </c>
      <c r="S154">
        <v>176.76102220000001</v>
      </c>
      <c r="T154">
        <v>0.100087784</v>
      </c>
      <c r="U154">
        <v>33504.193399999996</v>
      </c>
      <c r="V154">
        <v>16.931768049999999</v>
      </c>
      <c r="W154">
        <v>8.7346150950000006</v>
      </c>
      <c r="X154">
        <v>0.20383901500000001</v>
      </c>
      <c r="Y154">
        <v>100.2234954</v>
      </c>
      <c r="Z154">
        <v>14.23537381</v>
      </c>
      <c r="AA154">
        <v>158.75</v>
      </c>
      <c r="AB154" t="s">
        <v>1682</v>
      </c>
      <c r="AC154" t="s">
        <v>2123</v>
      </c>
      <c r="AD154" t="s">
        <v>84</v>
      </c>
      <c r="AE154" t="s">
        <v>44</v>
      </c>
      <c r="AF154">
        <v>235</v>
      </c>
    </row>
    <row r="155" spans="1:32" x14ac:dyDescent="0.25">
      <c r="A155">
        <v>105869</v>
      </c>
      <c r="B155" t="s">
        <v>554</v>
      </c>
      <c r="C155" t="s">
        <v>51</v>
      </c>
      <c r="D155" t="s">
        <v>19</v>
      </c>
      <c r="E155" t="s">
        <v>20</v>
      </c>
      <c r="F155" t="s">
        <v>44</v>
      </c>
      <c r="G155" t="s">
        <v>84</v>
      </c>
      <c r="H155" t="s">
        <v>85</v>
      </c>
      <c r="I155" t="s">
        <v>553</v>
      </c>
      <c r="J155" t="s">
        <v>33</v>
      </c>
      <c r="K155" t="s">
        <v>555</v>
      </c>
      <c r="L155">
        <v>285</v>
      </c>
      <c r="M155">
        <v>22</v>
      </c>
      <c r="N155">
        <v>1.0800000000000001E-2</v>
      </c>
      <c r="O155">
        <v>3.0790000000000002</v>
      </c>
      <c r="P155" t="s">
        <v>35</v>
      </c>
      <c r="Q155" t="s">
        <v>27</v>
      </c>
      <c r="R155" t="s">
        <v>1682</v>
      </c>
      <c r="S155">
        <v>234.5787378</v>
      </c>
      <c r="T155">
        <v>7.0574667999999993E-2</v>
      </c>
      <c r="U155">
        <v>65185.481959999997</v>
      </c>
      <c r="V155">
        <v>23.188431210000001</v>
      </c>
      <c r="W155">
        <v>11.81551792</v>
      </c>
      <c r="X155">
        <v>0.13165063099999999</v>
      </c>
      <c r="Y155">
        <v>134.62198549999999</v>
      </c>
      <c r="Z155">
        <v>12.46797469</v>
      </c>
      <c r="AA155">
        <v>235</v>
      </c>
      <c r="AB155" t="s">
        <v>1682</v>
      </c>
      <c r="AC155" t="s">
        <v>555</v>
      </c>
      <c r="AD155" t="s">
        <v>84</v>
      </c>
      <c r="AE155" t="s">
        <v>44</v>
      </c>
      <c r="AF155">
        <v>235</v>
      </c>
    </row>
    <row r="156" spans="1:32" x14ac:dyDescent="0.25">
      <c r="A156">
        <v>105870</v>
      </c>
      <c r="B156" t="s">
        <v>556</v>
      </c>
      <c r="C156" t="s">
        <v>557</v>
      </c>
      <c r="D156" t="s">
        <v>19</v>
      </c>
      <c r="E156" t="s">
        <v>20</v>
      </c>
      <c r="F156" t="s">
        <v>44</v>
      </c>
      <c r="G156" t="s">
        <v>84</v>
      </c>
      <c r="H156" t="s">
        <v>85</v>
      </c>
      <c r="I156" t="s">
        <v>553</v>
      </c>
      <c r="J156" t="s">
        <v>33</v>
      </c>
      <c r="K156" t="s">
        <v>558</v>
      </c>
      <c r="L156">
        <v>123</v>
      </c>
      <c r="M156">
        <v>13.97</v>
      </c>
      <c r="N156">
        <v>2.9499999999999999E-3</v>
      </c>
      <c r="O156">
        <v>3.21</v>
      </c>
      <c r="P156" t="s">
        <v>49</v>
      </c>
      <c r="Q156" t="s">
        <v>27</v>
      </c>
      <c r="R156" t="s">
        <v>1682</v>
      </c>
      <c r="S156">
        <v>104.33809650000001</v>
      </c>
      <c r="T156">
        <v>0.14070381500000001</v>
      </c>
      <c r="U156">
        <v>6417.4517759999999</v>
      </c>
      <c r="V156">
        <v>15.87432149</v>
      </c>
      <c r="W156">
        <v>7.81621934</v>
      </c>
      <c r="X156">
        <v>0.25420649099999998</v>
      </c>
      <c r="Y156">
        <v>69.101218970000005</v>
      </c>
      <c r="Z156">
        <v>14.06143674</v>
      </c>
      <c r="AA156">
        <v>70</v>
      </c>
      <c r="AB156" t="s">
        <v>1684</v>
      </c>
      <c r="AC156" t="s">
        <v>558</v>
      </c>
      <c r="AD156" t="s">
        <v>84</v>
      </c>
      <c r="AE156" t="s">
        <v>44</v>
      </c>
      <c r="AF156">
        <v>70</v>
      </c>
    </row>
    <row r="157" spans="1:32" x14ac:dyDescent="0.25">
      <c r="A157">
        <v>105871</v>
      </c>
      <c r="B157" t="s">
        <v>559</v>
      </c>
      <c r="C157" t="s">
        <v>560</v>
      </c>
      <c r="D157" t="s">
        <v>19</v>
      </c>
      <c r="E157" t="s">
        <v>20</v>
      </c>
      <c r="F157" t="s">
        <v>44</v>
      </c>
      <c r="G157" t="s">
        <v>84</v>
      </c>
      <c r="H157" t="s">
        <v>85</v>
      </c>
      <c r="I157" t="s">
        <v>553</v>
      </c>
      <c r="J157" t="s">
        <v>33</v>
      </c>
      <c r="K157" t="s">
        <v>561</v>
      </c>
      <c r="L157">
        <v>200</v>
      </c>
      <c r="M157">
        <v>22.92</v>
      </c>
      <c r="N157">
        <v>2.9499999999999999E-3</v>
      </c>
      <c r="O157">
        <v>3.21</v>
      </c>
      <c r="P157" t="s">
        <v>49</v>
      </c>
      <c r="Q157" t="s">
        <v>73</v>
      </c>
      <c r="R157" t="s">
        <v>1682</v>
      </c>
      <c r="S157">
        <v>188.41443390000001</v>
      </c>
      <c r="T157">
        <v>9.2357231999999997E-2</v>
      </c>
      <c r="U157">
        <v>35336.333079999997</v>
      </c>
      <c r="V157">
        <v>17.716726019999999</v>
      </c>
      <c r="W157">
        <v>9.3564290680000006</v>
      </c>
      <c r="X157">
        <v>0.18453910500000001</v>
      </c>
      <c r="Y157">
        <v>109.74717320000001</v>
      </c>
      <c r="Z157">
        <v>14.71177655</v>
      </c>
      <c r="AA157">
        <v>187</v>
      </c>
      <c r="AB157" t="s">
        <v>1684</v>
      </c>
      <c r="AC157" t="s">
        <v>561</v>
      </c>
      <c r="AD157" t="s">
        <v>84</v>
      </c>
      <c r="AE157" t="s">
        <v>44</v>
      </c>
      <c r="AF157">
        <v>187</v>
      </c>
    </row>
    <row r="158" spans="1:32" x14ac:dyDescent="0.25">
      <c r="A158">
        <v>105872</v>
      </c>
      <c r="B158" t="s">
        <v>562</v>
      </c>
      <c r="C158" t="s">
        <v>51</v>
      </c>
      <c r="D158" t="s">
        <v>19</v>
      </c>
      <c r="E158" t="s">
        <v>20</v>
      </c>
      <c r="F158" t="s">
        <v>44</v>
      </c>
      <c r="G158" t="s">
        <v>84</v>
      </c>
      <c r="H158" t="s">
        <v>85</v>
      </c>
      <c r="I158" t="s">
        <v>553</v>
      </c>
      <c r="J158" t="s">
        <v>33</v>
      </c>
      <c r="K158" t="s">
        <v>563</v>
      </c>
      <c r="L158">
        <v>150</v>
      </c>
      <c r="M158">
        <v>17</v>
      </c>
      <c r="N158">
        <v>5.9999999999999995E-4</v>
      </c>
      <c r="O158">
        <v>3.47</v>
      </c>
      <c r="P158" t="s">
        <v>35</v>
      </c>
      <c r="Q158" t="s">
        <v>73</v>
      </c>
      <c r="R158" t="s">
        <v>1682</v>
      </c>
      <c r="S158">
        <v>179.71282049999999</v>
      </c>
      <c r="T158">
        <v>9.6715419999999996E-2</v>
      </c>
      <c r="U158">
        <v>27077.506799999999</v>
      </c>
      <c r="V158">
        <v>10.94759346</v>
      </c>
      <c r="W158">
        <v>5.9502940510000002</v>
      </c>
      <c r="X158">
        <v>0.24495983099999999</v>
      </c>
      <c r="Y158">
        <v>87.423603790000001</v>
      </c>
      <c r="Z158">
        <v>15.70030725</v>
      </c>
      <c r="AA158">
        <v>143</v>
      </c>
      <c r="AB158" t="s">
        <v>1684</v>
      </c>
      <c r="AC158" t="s">
        <v>563</v>
      </c>
      <c r="AD158" t="s">
        <v>84</v>
      </c>
      <c r="AE158" t="s">
        <v>44</v>
      </c>
      <c r="AF158">
        <v>143</v>
      </c>
    </row>
    <row r="159" spans="1:32" x14ac:dyDescent="0.25">
      <c r="A159">
        <v>126398</v>
      </c>
      <c r="B159" t="s">
        <v>564</v>
      </c>
      <c r="C159" t="s">
        <v>377</v>
      </c>
      <c r="D159" t="s">
        <v>19</v>
      </c>
      <c r="E159" t="s">
        <v>20</v>
      </c>
      <c r="F159" t="s">
        <v>21</v>
      </c>
      <c r="G159" t="s">
        <v>231</v>
      </c>
      <c r="H159" t="s">
        <v>565</v>
      </c>
      <c r="I159" t="s">
        <v>566</v>
      </c>
      <c r="J159" t="s">
        <v>33</v>
      </c>
      <c r="K159" t="s">
        <v>567</v>
      </c>
      <c r="L159">
        <v>27.6</v>
      </c>
      <c r="M159">
        <v>1.91</v>
      </c>
      <c r="N159">
        <v>1.9949999999999999E-2</v>
      </c>
      <c r="O159">
        <v>3.01</v>
      </c>
      <c r="P159" t="s">
        <v>210</v>
      </c>
      <c r="Q159" t="s">
        <v>27</v>
      </c>
      <c r="R159" t="s">
        <v>1695</v>
      </c>
      <c r="S159">
        <v>29.485711080000002</v>
      </c>
      <c r="T159">
        <v>0.30621795299999999</v>
      </c>
      <c r="U159">
        <v>267.21364310000001</v>
      </c>
      <c r="V159">
        <v>7.7319393700000001</v>
      </c>
      <c r="W159">
        <v>2.667259252</v>
      </c>
      <c r="X159">
        <v>0.67508287099999997</v>
      </c>
      <c r="Y159">
        <v>16.86864418</v>
      </c>
      <c r="Z159">
        <v>16.7782144</v>
      </c>
      <c r="AA159">
        <v>10</v>
      </c>
      <c r="AB159" t="s">
        <v>1698</v>
      </c>
      <c r="AC159" t="s">
        <v>567</v>
      </c>
      <c r="AD159" t="s">
        <v>231</v>
      </c>
      <c r="AE159" t="s">
        <v>27</v>
      </c>
      <c r="AF159">
        <v>10</v>
      </c>
    </row>
    <row r="160" spans="1:32" x14ac:dyDescent="0.25">
      <c r="A160">
        <v>126321</v>
      </c>
      <c r="B160" t="s">
        <v>568</v>
      </c>
      <c r="C160" t="s">
        <v>124</v>
      </c>
      <c r="D160" t="s">
        <v>19</v>
      </c>
      <c r="E160" t="s">
        <v>20</v>
      </c>
      <c r="F160" t="s">
        <v>21</v>
      </c>
      <c r="G160" t="s">
        <v>105</v>
      </c>
      <c r="H160" t="s">
        <v>569</v>
      </c>
      <c r="I160" t="s">
        <v>570</v>
      </c>
      <c r="J160" t="s">
        <v>33</v>
      </c>
      <c r="K160" t="s">
        <v>571</v>
      </c>
      <c r="L160">
        <v>30</v>
      </c>
      <c r="M160">
        <v>6.11</v>
      </c>
      <c r="N160">
        <v>1.0200000000000001E-3</v>
      </c>
      <c r="O160">
        <v>3.06</v>
      </c>
      <c r="P160" t="s">
        <v>210</v>
      </c>
      <c r="Q160" t="s">
        <v>27</v>
      </c>
      <c r="R160" t="s">
        <v>27</v>
      </c>
      <c r="S160">
        <v>94.107014190000001</v>
      </c>
      <c r="T160">
        <v>0.209076224</v>
      </c>
      <c r="U160">
        <v>4288.1874900000003</v>
      </c>
      <c r="V160">
        <v>12.24451535</v>
      </c>
      <c r="W160">
        <v>3.6408250390000001</v>
      </c>
      <c r="X160">
        <v>0.34614086199999999</v>
      </c>
      <c r="Y160">
        <v>48.074610509999999</v>
      </c>
      <c r="Z160">
        <v>12.570180669999999</v>
      </c>
      <c r="AA160">
        <v>23</v>
      </c>
      <c r="AB160" t="s">
        <v>1689</v>
      </c>
      <c r="AC160" t="s">
        <v>571</v>
      </c>
      <c r="AD160" t="s">
        <v>105</v>
      </c>
      <c r="AE160" t="s">
        <v>27</v>
      </c>
      <c r="AF160">
        <v>23</v>
      </c>
    </row>
    <row r="161" spans="1:32" x14ac:dyDescent="0.25">
      <c r="A161">
        <v>150629</v>
      </c>
      <c r="B161" t="s">
        <v>572</v>
      </c>
      <c r="C161" t="s">
        <v>573</v>
      </c>
      <c r="D161" t="s">
        <v>19</v>
      </c>
      <c r="E161" t="s">
        <v>20</v>
      </c>
      <c r="F161" t="s">
        <v>21</v>
      </c>
      <c r="G161" t="s">
        <v>30</v>
      </c>
      <c r="H161" t="s">
        <v>574</v>
      </c>
      <c r="I161" t="s">
        <v>572</v>
      </c>
      <c r="J161" t="s">
        <v>24</v>
      </c>
      <c r="K161" t="s">
        <v>25</v>
      </c>
      <c r="L161">
        <v>15</v>
      </c>
      <c r="M161">
        <v>0</v>
      </c>
      <c r="N161">
        <v>1.0500000000000001E-2</v>
      </c>
      <c r="O161">
        <v>3.05</v>
      </c>
      <c r="P161" t="s">
        <v>61</v>
      </c>
      <c r="Q161" t="s">
        <v>27</v>
      </c>
      <c r="R161" t="s">
        <v>1682</v>
      </c>
      <c r="S161">
        <v>38.591116900000003</v>
      </c>
      <c r="T161">
        <v>0.352035021</v>
      </c>
      <c r="U161">
        <v>627.08228650000001</v>
      </c>
      <c r="V161">
        <v>9.3933637020000003</v>
      </c>
      <c r="W161">
        <v>2.2830931149999998</v>
      </c>
      <c r="X161">
        <v>0.58258206599999995</v>
      </c>
      <c r="Y161">
        <v>21.373183789999999</v>
      </c>
      <c r="Z161">
        <v>19.624155049999999</v>
      </c>
      <c r="AA161">
        <v>21</v>
      </c>
      <c r="AB161" t="s">
        <v>1682</v>
      </c>
      <c r="AC161" t="s">
        <v>576</v>
      </c>
      <c r="AD161" t="s">
        <v>30</v>
      </c>
      <c r="AE161" t="s">
        <v>27</v>
      </c>
      <c r="AF161">
        <v>21</v>
      </c>
    </row>
    <row r="162" spans="1:32" x14ac:dyDescent="0.25">
      <c r="A162">
        <v>150630</v>
      </c>
      <c r="B162" t="s">
        <v>575</v>
      </c>
      <c r="C162" t="s">
        <v>155</v>
      </c>
      <c r="D162" t="s">
        <v>19</v>
      </c>
      <c r="E162" t="s">
        <v>20</v>
      </c>
      <c r="F162" t="s">
        <v>21</v>
      </c>
      <c r="G162" t="s">
        <v>30</v>
      </c>
      <c r="H162" t="s">
        <v>574</v>
      </c>
      <c r="I162" t="s">
        <v>572</v>
      </c>
      <c r="J162" t="s">
        <v>33</v>
      </c>
      <c r="K162" t="s">
        <v>576</v>
      </c>
      <c r="L162">
        <v>15</v>
      </c>
      <c r="M162">
        <v>1.5</v>
      </c>
      <c r="N162">
        <v>1.0500000000000001E-2</v>
      </c>
      <c r="O162">
        <v>3.05</v>
      </c>
      <c r="P162" t="s">
        <v>35</v>
      </c>
      <c r="Q162" t="s">
        <v>27</v>
      </c>
      <c r="R162" t="s">
        <v>1682</v>
      </c>
      <c r="S162">
        <v>38.591116900000003</v>
      </c>
      <c r="T162">
        <v>0.352035021</v>
      </c>
      <c r="U162">
        <v>627.08228650000001</v>
      </c>
      <c r="V162">
        <v>9.3933637020000003</v>
      </c>
      <c r="W162">
        <v>2.2830931149999998</v>
      </c>
      <c r="X162">
        <v>0.58258206599999995</v>
      </c>
      <c r="Y162">
        <v>21.373183789999999</v>
      </c>
      <c r="Z162">
        <v>19.624155049999999</v>
      </c>
      <c r="AA162">
        <v>21</v>
      </c>
      <c r="AB162" t="s">
        <v>1682</v>
      </c>
      <c r="AC162" t="s">
        <v>576</v>
      </c>
      <c r="AD162" t="s">
        <v>30</v>
      </c>
      <c r="AE162" t="s">
        <v>27</v>
      </c>
      <c r="AF162">
        <v>21</v>
      </c>
    </row>
    <row r="163" spans="1:32" x14ac:dyDescent="0.25">
      <c r="A163">
        <v>126662</v>
      </c>
      <c r="B163" t="s">
        <v>577</v>
      </c>
      <c r="C163" t="s">
        <v>155</v>
      </c>
      <c r="D163" t="s">
        <v>19</v>
      </c>
      <c r="E163" t="s">
        <v>20</v>
      </c>
      <c r="F163" t="s">
        <v>21</v>
      </c>
      <c r="G163" t="s">
        <v>206</v>
      </c>
      <c r="H163" t="s">
        <v>309</v>
      </c>
      <c r="I163" t="s">
        <v>578</v>
      </c>
      <c r="J163" t="s">
        <v>33</v>
      </c>
      <c r="K163" t="s">
        <v>579</v>
      </c>
      <c r="L163">
        <v>17</v>
      </c>
      <c r="M163">
        <v>6.98</v>
      </c>
      <c r="N163">
        <v>1.0200000000000001E-3</v>
      </c>
      <c r="O163">
        <v>3.06</v>
      </c>
      <c r="P163" t="s">
        <v>210</v>
      </c>
      <c r="Q163" t="s">
        <v>27</v>
      </c>
      <c r="R163" t="s">
        <v>1682</v>
      </c>
      <c r="S163">
        <v>36.855349029999999</v>
      </c>
      <c r="T163">
        <v>0.32089184100000001</v>
      </c>
      <c r="U163">
        <v>379.17638460000001</v>
      </c>
      <c r="V163">
        <v>8.7353818069999996</v>
      </c>
      <c r="W163">
        <v>2.5273573859999998</v>
      </c>
      <c r="X163">
        <v>0.55662236200000004</v>
      </c>
      <c r="Y163">
        <v>20.819943259999999</v>
      </c>
      <c r="Z163">
        <v>14.82918514</v>
      </c>
      <c r="AA163">
        <v>23</v>
      </c>
      <c r="AB163" t="s">
        <v>1682</v>
      </c>
      <c r="AC163" t="s">
        <v>579</v>
      </c>
      <c r="AD163" t="s">
        <v>206</v>
      </c>
      <c r="AE163" t="s">
        <v>27</v>
      </c>
      <c r="AF163">
        <v>23</v>
      </c>
    </row>
    <row r="164" spans="1:32" x14ac:dyDescent="0.25">
      <c r="A164">
        <v>126663</v>
      </c>
      <c r="B164" t="s">
        <v>580</v>
      </c>
      <c r="C164" t="s">
        <v>581</v>
      </c>
      <c r="D164" t="s">
        <v>19</v>
      </c>
      <c r="E164" t="s">
        <v>20</v>
      </c>
      <c r="F164" t="s">
        <v>21</v>
      </c>
      <c r="G164" t="s">
        <v>206</v>
      </c>
      <c r="H164" t="s">
        <v>309</v>
      </c>
      <c r="I164" t="s">
        <v>578</v>
      </c>
      <c r="J164" t="s">
        <v>33</v>
      </c>
      <c r="K164" t="s">
        <v>579</v>
      </c>
      <c r="L164">
        <v>30</v>
      </c>
      <c r="M164">
        <v>7.6</v>
      </c>
      <c r="N164">
        <v>0.01</v>
      </c>
      <c r="O164">
        <v>2.34</v>
      </c>
      <c r="P164" t="s">
        <v>56</v>
      </c>
      <c r="Q164" t="s">
        <v>27</v>
      </c>
      <c r="R164" t="s">
        <v>1682</v>
      </c>
      <c r="S164">
        <v>36.855349029999999</v>
      </c>
      <c r="T164">
        <v>0.32089184100000001</v>
      </c>
      <c r="U164">
        <v>379.17638460000001</v>
      </c>
      <c r="V164">
        <v>8.7353818069999996</v>
      </c>
      <c r="W164">
        <v>2.5273573859999998</v>
      </c>
      <c r="X164">
        <v>0.55662236200000004</v>
      </c>
      <c r="Y164">
        <v>20.819943259999999</v>
      </c>
      <c r="Z164">
        <v>14.82918514</v>
      </c>
      <c r="AA164">
        <v>42</v>
      </c>
      <c r="AB164" t="s">
        <v>1684</v>
      </c>
      <c r="AC164" t="s">
        <v>579</v>
      </c>
      <c r="AD164" t="s">
        <v>206</v>
      </c>
      <c r="AE164" t="s">
        <v>27</v>
      </c>
      <c r="AF164">
        <v>42</v>
      </c>
    </row>
    <row r="165" spans="1:32" x14ac:dyDescent="0.25">
      <c r="A165">
        <v>127340</v>
      </c>
      <c r="B165" t="s">
        <v>582</v>
      </c>
      <c r="C165" t="s">
        <v>583</v>
      </c>
      <c r="D165" t="s">
        <v>19</v>
      </c>
      <c r="E165" t="s">
        <v>20</v>
      </c>
      <c r="F165" t="s">
        <v>21</v>
      </c>
      <c r="G165" t="s">
        <v>144</v>
      </c>
      <c r="H165" t="s">
        <v>253</v>
      </c>
      <c r="I165" t="s">
        <v>584</v>
      </c>
      <c r="J165" t="s">
        <v>33</v>
      </c>
      <c r="K165" t="s">
        <v>585</v>
      </c>
      <c r="L165">
        <v>36.799999999999997</v>
      </c>
      <c r="M165">
        <v>2.16</v>
      </c>
      <c r="N165">
        <v>3.8899999999999998E-3</v>
      </c>
      <c r="O165">
        <v>3.12</v>
      </c>
      <c r="P165" t="s">
        <v>210</v>
      </c>
      <c r="Q165" t="s">
        <v>27</v>
      </c>
      <c r="R165" t="s">
        <v>1695</v>
      </c>
      <c r="S165">
        <v>23.539756709999999</v>
      </c>
      <c r="T165">
        <v>0.42380031299999998</v>
      </c>
      <c r="U165">
        <v>85.869456880000001</v>
      </c>
      <c r="V165">
        <v>6.2735505910000002</v>
      </c>
      <c r="W165">
        <v>1.825042802</v>
      </c>
      <c r="X165">
        <v>0.66876808700000001</v>
      </c>
      <c r="Y165">
        <v>14.26973939</v>
      </c>
      <c r="Z165">
        <v>7.2395423320000001</v>
      </c>
      <c r="AA165">
        <v>21</v>
      </c>
      <c r="AB165" t="s">
        <v>1698</v>
      </c>
      <c r="AC165" t="s">
        <v>585</v>
      </c>
      <c r="AD165" t="s">
        <v>144</v>
      </c>
      <c r="AE165" t="s">
        <v>27</v>
      </c>
      <c r="AF165">
        <v>21</v>
      </c>
    </row>
    <row r="166" spans="1:32" x14ac:dyDescent="0.25">
      <c r="A166">
        <v>126600</v>
      </c>
      <c r="B166" t="s">
        <v>586</v>
      </c>
      <c r="C166" t="s">
        <v>587</v>
      </c>
      <c r="D166" t="s">
        <v>19</v>
      </c>
      <c r="E166" t="s">
        <v>20</v>
      </c>
      <c r="F166" t="s">
        <v>21</v>
      </c>
      <c r="G166" t="s">
        <v>226</v>
      </c>
      <c r="H166" t="s">
        <v>227</v>
      </c>
      <c r="I166" t="s">
        <v>588</v>
      </c>
      <c r="J166" t="s">
        <v>33</v>
      </c>
      <c r="K166" t="s">
        <v>589</v>
      </c>
      <c r="L166">
        <v>8.1999999999999993</v>
      </c>
      <c r="M166">
        <v>1.36</v>
      </c>
      <c r="N166">
        <v>3.8899999999999998E-3</v>
      </c>
      <c r="O166">
        <v>3.12</v>
      </c>
      <c r="P166" t="s">
        <v>49</v>
      </c>
      <c r="Q166" t="s">
        <v>27</v>
      </c>
      <c r="R166" t="s">
        <v>1695</v>
      </c>
      <c r="S166">
        <v>6.6607742319999996</v>
      </c>
      <c r="T166">
        <v>1.0955117009999999</v>
      </c>
      <c r="U166">
        <v>2.7557356799999999</v>
      </c>
      <c r="V166">
        <v>2.3415302200000001</v>
      </c>
      <c r="W166">
        <v>0.71740122200000001</v>
      </c>
      <c r="X166">
        <v>2.3754547019999999</v>
      </c>
      <c r="Y166">
        <v>4.1931898739999998</v>
      </c>
      <c r="Z166">
        <v>16.300708100000001</v>
      </c>
      <c r="AA166">
        <v>6</v>
      </c>
      <c r="AB166" t="s">
        <v>1698</v>
      </c>
      <c r="AC166" t="s">
        <v>589</v>
      </c>
      <c r="AD166" t="s">
        <v>226</v>
      </c>
      <c r="AE166" t="s">
        <v>27</v>
      </c>
      <c r="AF166">
        <v>6</v>
      </c>
    </row>
    <row r="167" spans="1:32" x14ac:dyDescent="0.25">
      <c r="A167">
        <v>126450</v>
      </c>
      <c r="B167" t="s">
        <v>590</v>
      </c>
      <c r="C167" t="s">
        <v>591</v>
      </c>
      <c r="D167" t="s">
        <v>19</v>
      </c>
      <c r="E167" t="s">
        <v>20</v>
      </c>
      <c r="F167" t="s">
        <v>21</v>
      </c>
      <c r="G167" t="s">
        <v>268</v>
      </c>
      <c r="H167" t="s">
        <v>269</v>
      </c>
      <c r="I167" t="s">
        <v>592</v>
      </c>
      <c r="J167" t="s">
        <v>33</v>
      </c>
      <c r="K167" t="s">
        <v>593</v>
      </c>
      <c r="L167">
        <v>41</v>
      </c>
      <c r="M167">
        <v>3.2</v>
      </c>
      <c r="N167">
        <v>3.5000000000000001E-3</v>
      </c>
      <c r="O167">
        <v>3.1059999999999999</v>
      </c>
      <c r="P167" t="s">
        <v>35</v>
      </c>
      <c r="Q167" t="s">
        <v>27</v>
      </c>
      <c r="R167" t="s">
        <v>1682</v>
      </c>
      <c r="S167">
        <v>37.251707109999998</v>
      </c>
      <c r="T167">
        <v>0.243394999</v>
      </c>
      <c r="U167">
        <v>507.60933979999999</v>
      </c>
      <c r="V167">
        <v>10.0510792</v>
      </c>
      <c r="W167">
        <v>3.4751132189999998</v>
      </c>
      <c r="X167">
        <v>0.47518698500000001</v>
      </c>
      <c r="Y167">
        <v>23.647056880000001</v>
      </c>
      <c r="Z167">
        <v>10.580401159999999</v>
      </c>
      <c r="AA167">
        <v>45</v>
      </c>
      <c r="AB167" t="s">
        <v>1682</v>
      </c>
      <c r="AC167" t="s">
        <v>593</v>
      </c>
      <c r="AD167" t="s">
        <v>268</v>
      </c>
      <c r="AE167" t="s">
        <v>268</v>
      </c>
      <c r="AF167">
        <v>45</v>
      </c>
    </row>
    <row r="168" spans="1:32" x14ac:dyDescent="0.25">
      <c r="A168">
        <v>125724</v>
      </c>
      <c r="B168" t="s">
        <v>594</v>
      </c>
      <c r="C168" t="s">
        <v>18</v>
      </c>
      <c r="D168" t="s">
        <v>19</v>
      </c>
      <c r="E168" t="s">
        <v>20</v>
      </c>
      <c r="F168" t="s">
        <v>21</v>
      </c>
      <c r="G168" t="s">
        <v>71</v>
      </c>
      <c r="H168" t="s">
        <v>595</v>
      </c>
      <c r="I168" t="s">
        <v>594</v>
      </c>
      <c r="J168" t="s">
        <v>24</v>
      </c>
      <c r="K168" t="s">
        <v>25</v>
      </c>
      <c r="L168">
        <v>20</v>
      </c>
      <c r="M168">
        <v>0</v>
      </c>
      <c r="N168">
        <v>5.5999999999999999E-3</v>
      </c>
      <c r="O168">
        <v>3.05</v>
      </c>
      <c r="P168" t="s">
        <v>61</v>
      </c>
      <c r="Q168" t="s">
        <v>27</v>
      </c>
      <c r="R168" t="s">
        <v>1695</v>
      </c>
      <c r="S168">
        <v>24.97865234</v>
      </c>
      <c r="T168">
        <v>2.028049158</v>
      </c>
      <c r="U168">
        <v>411.04156870000003</v>
      </c>
      <c r="V168">
        <v>5.8786442240000003</v>
      </c>
      <c r="W168">
        <v>1.137615738</v>
      </c>
      <c r="X168">
        <v>1.627238776</v>
      </c>
      <c r="Y168">
        <v>20.982528840000001</v>
      </c>
      <c r="Z168">
        <v>25.320883500000001</v>
      </c>
      <c r="AA168">
        <v>16</v>
      </c>
      <c r="AB168" t="s">
        <v>1695</v>
      </c>
      <c r="AC168" t="s">
        <v>2144</v>
      </c>
      <c r="AD168" t="s">
        <v>71</v>
      </c>
      <c r="AE168" t="s">
        <v>27</v>
      </c>
      <c r="AF168">
        <v>16</v>
      </c>
    </row>
    <row r="169" spans="1:32" x14ac:dyDescent="0.25">
      <c r="A169">
        <v>126426</v>
      </c>
      <c r="B169" t="s">
        <v>596</v>
      </c>
      <c r="C169" t="s">
        <v>51</v>
      </c>
      <c r="D169" t="s">
        <v>19</v>
      </c>
      <c r="E169" t="s">
        <v>20</v>
      </c>
      <c r="F169" t="s">
        <v>21</v>
      </c>
      <c r="G169" t="s">
        <v>71</v>
      </c>
      <c r="H169" t="s">
        <v>595</v>
      </c>
      <c r="I169" t="s">
        <v>594</v>
      </c>
      <c r="J169" t="s">
        <v>33</v>
      </c>
      <c r="K169" t="s">
        <v>597</v>
      </c>
      <c r="L169">
        <v>20</v>
      </c>
      <c r="M169">
        <v>3.5</v>
      </c>
      <c r="N169">
        <v>5.5999999999999999E-3</v>
      </c>
      <c r="O169">
        <v>3.05</v>
      </c>
      <c r="P169" t="s">
        <v>35</v>
      </c>
      <c r="Q169" t="s">
        <v>27</v>
      </c>
      <c r="R169" t="s">
        <v>1695</v>
      </c>
      <c r="S169">
        <v>18.20784085</v>
      </c>
      <c r="T169">
        <v>0.48448519800000001</v>
      </c>
      <c r="U169">
        <v>36.559646890000003</v>
      </c>
      <c r="V169">
        <v>4.7532367950000003</v>
      </c>
      <c r="W169">
        <v>1.16282032</v>
      </c>
      <c r="X169">
        <v>0.85874790899999998</v>
      </c>
      <c r="Y169">
        <v>10.22422003</v>
      </c>
      <c r="Z169">
        <v>14.16980523</v>
      </c>
      <c r="AA169">
        <v>28</v>
      </c>
      <c r="AB169" t="s">
        <v>1695</v>
      </c>
      <c r="AC169" t="s">
        <v>597</v>
      </c>
      <c r="AD169" t="s">
        <v>71</v>
      </c>
      <c r="AE169" t="s">
        <v>27</v>
      </c>
      <c r="AF169">
        <v>28</v>
      </c>
    </row>
    <row r="170" spans="1:32" x14ac:dyDescent="0.25">
      <c r="A170">
        <v>127379</v>
      </c>
      <c r="B170" t="s">
        <v>598</v>
      </c>
      <c r="C170" t="s">
        <v>51</v>
      </c>
      <c r="D170" t="s">
        <v>19</v>
      </c>
      <c r="E170" t="s">
        <v>20</v>
      </c>
      <c r="F170" t="s">
        <v>21</v>
      </c>
      <c r="G170" t="s">
        <v>599</v>
      </c>
      <c r="H170" t="s">
        <v>600</v>
      </c>
      <c r="I170" t="s">
        <v>601</v>
      </c>
      <c r="J170" t="s">
        <v>33</v>
      </c>
      <c r="K170" t="s">
        <v>602</v>
      </c>
      <c r="L170">
        <v>40</v>
      </c>
      <c r="M170">
        <v>2.54</v>
      </c>
      <c r="N170">
        <v>8.0000000000000004E-4</v>
      </c>
      <c r="O170">
        <v>2.5939000000000001</v>
      </c>
      <c r="P170" t="s">
        <v>276</v>
      </c>
      <c r="Q170" t="s">
        <v>27</v>
      </c>
      <c r="R170" t="s">
        <v>1682</v>
      </c>
      <c r="S170">
        <v>18.2326476</v>
      </c>
      <c r="T170">
        <v>0.96196835999999997</v>
      </c>
      <c r="U170">
        <v>11.68263825</v>
      </c>
      <c r="V170">
        <v>3.899769042</v>
      </c>
      <c r="W170">
        <v>0.88789541299999997</v>
      </c>
      <c r="X170">
        <v>1.065511573</v>
      </c>
      <c r="Y170">
        <v>10.578999140000001</v>
      </c>
      <c r="Z170">
        <v>17.63615351</v>
      </c>
      <c r="AA170">
        <v>56</v>
      </c>
      <c r="AB170" t="s">
        <v>1682</v>
      </c>
      <c r="AC170" t="s">
        <v>602</v>
      </c>
      <c r="AD170" t="s">
        <v>599</v>
      </c>
      <c r="AE170" t="s">
        <v>27</v>
      </c>
      <c r="AF170">
        <v>56</v>
      </c>
    </row>
    <row r="171" spans="1:32" x14ac:dyDescent="0.25">
      <c r="A171">
        <v>127413</v>
      </c>
      <c r="B171" t="s">
        <v>603</v>
      </c>
      <c r="C171" t="s">
        <v>533</v>
      </c>
      <c r="D171" t="s">
        <v>19</v>
      </c>
      <c r="E171" t="s">
        <v>20</v>
      </c>
      <c r="F171" t="s">
        <v>21</v>
      </c>
      <c r="G171" t="s">
        <v>194</v>
      </c>
      <c r="H171" t="s">
        <v>604</v>
      </c>
      <c r="I171" t="s">
        <v>605</v>
      </c>
      <c r="J171" t="s">
        <v>33</v>
      </c>
      <c r="K171" t="s">
        <v>606</v>
      </c>
      <c r="L171">
        <v>80</v>
      </c>
      <c r="M171">
        <v>2.46</v>
      </c>
      <c r="N171">
        <v>3.1600000000000003E-2</v>
      </c>
      <c r="O171">
        <v>2.87</v>
      </c>
      <c r="P171" t="s">
        <v>437</v>
      </c>
      <c r="Q171" t="s">
        <v>27</v>
      </c>
      <c r="R171" t="s">
        <v>1682</v>
      </c>
      <c r="S171">
        <v>29.627156530000001</v>
      </c>
      <c r="T171">
        <v>0.48031693199999997</v>
      </c>
      <c r="U171">
        <v>525.31959180000001</v>
      </c>
      <c r="V171">
        <v>5.9692973140000003</v>
      </c>
      <c r="W171">
        <v>1.832532853</v>
      </c>
      <c r="X171">
        <v>0.94231483699999996</v>
      </c>
      <c r="Y171">
        <v>17.413589219999999</v>
      </c>
      <c r="Z171">
        <v>19.107776000000001</v>
      </c>
      <c r="AA171">
        <v>43</v>
      </c>
      <c r="AB171" t="s">
        <v>1682</v>
      </c>
      <c r="AC171" t="s">
        <v>606</v>
      </c>
      <c r="AD171" t="s">
        <v>194</v>
      </c>
      <c r="AE171" t="s">
        <v>27</v>
      </c>
      <c r="AF171">
        <v>43</v>
      </c>
    </row>
    <row r="172" spans="1:32" x14ac:dyDescent="0.25">
      <c r="A172">
        <v>126857</v>
      </c>
      <c r="B172" t="s">
        <v>607</v>
      </c>
      <c r="C172" t="s">
        <v>608</v>
      </c>
      <c r="D172" t="s">
        <v>19</v>
      </c>
      <c r="E172" t="s">
        <v>20</v>
      </c>
      <c r="F172" t="s">
        <v>21</v>
      </c>
      <c r="G172" t="s">
        <v>30</v>
      </c>
      <c r="H172" t="s">
        <v>609</v>
      </c>
      <c r="I172" t="s">
        <v>610</v>
      </c>
      <c r="J172" t="s">
        <v>33</v>
      </c>
      <c r="K172" t="s">
        <v>611</v>
      </c>
      <c r="L172">
        <v>20</v>
      </c>
      <c r="M172">
        <v>1.66</v>
      </c>
      <c r="N172">
        <v>4.4999999999999997E-3</v>
      </c>
      <c r="O172">
        <v>3.26</v>
      </c>
      <c r="P172" t="s">
        <v>35</v>
      </c>
      <c r="Q172" t="s">
        <v>27</v>
      </c>
      <c r="R172" t="s">
        <v>1682</v>
      </c>
      <c r="S172">
        <v>68.453819620000004</v>
      </c>
      <c r="T172">
        <v>0.16795115699999999</v>
      </c>
      <c r="U172">
        <v>3612.4236780000001</v>
      </c>
      <c r="V172">
        <v>21.20398209</v>
      </c>
      <c r="W172">
        <v>4.6924696279999996</v>
      </c>
      <c r="X172">
        <v>0.22291498300000001</v>
      </c>
      <c r="Y172">
        <v>37.628057009999999</v>
      </c>
      <c r="Z172">
        <v>16.93231325</v>
      </c>
      <c r="AA172">
        <v>21</v>
      </c>
      <c r="AB172" t="s">
        <v>1684</v>
      </c>
      <c r="AC172" t="s">
        <v>611</v>
      </c>
      <c r="AD172" t="s">
        <v>30</v>
      </c>
      <c r="AE172" t="s">
        <v>27</v>
      </c>
      <c r="AF172">
        <v>21</v>
      </c>
    </row>
    <row r="173" spans="1:32" x14ac:dyDescent="0.25">
      <c r="A173">
        <v>126858</v>
      </c>
      <c r="B173" t="s">
        <v>612</v>
      </c>
      <c r="C173" t="s">
        <v>29</v>
      </c>
      <c r="D173" t="s">
        <v>19</v>
      </c>
      <c r="E173" t="s">
        <v>20</v>
      </c>
      <c r="F173" t="s">
        <v>21</v>
      </c>
      <c r="G173" t="s">
        <v>30</v>
      </c>
      <c r="H173" t="s">
        <v>609</v>
      </c>
      <c r="I173" t="s">
        <v>610</v>
      </c>
      <c r="J173" t="s">
        <v>33</v>
      </c>
      <c r="K173" t="s">
        <v>613</v>
      </c>
      <c r="L173">
        <v>75</v>
      </c>
      <c r="M173">
        <v>2.15</v>
      </c>
      <c r="N173">
        <v>1.2880000000000001E-2</v>
      </c>
      <c r="O173">
        <v>2.9641999999999999</v>
      </c>
      <c r="P173" t="s">
        <v>56</v>
      </c>
      <c r="Q173" t="s">
        <v>73</v>
      </c>
      <c r="R173" t="s">
        <v>1682</v>
      </c>
      <c r="S173">
        <v>127.45327450000001</v>
      </c>
      <c r="T173">
        <v>7.0709063000000003E-2</v>
      </c>
      <c r="U173">
        <v>24773.59879</v>
      </c>
      <c r="V173">
        <v>47.211820060000001</v>
      </c>
      <c r="W173">
        <v>10.20052738</v>
      </c>
      <c r="X173">
        <v>8.8571923999999996E-2</v>
      </c>
      <c r="Y173">
        <v>66.860677429999996</v>
      </c>
      <c r="Z173">
        <v>14.281976950000001</v>
      </c>
      <c r="AA173">
        <v>42</v>
      </c>
      <c r="AB173" t="s">
        <v>1684</v>
      </c>
      <c r="AC173" t="s">
        <v>613</v>
      </c>
      <c r="AD173" t="s">
        <v>30</v>
      </c>
      <c r="AE173" t="s">
        <v>27</v>
      </c>
      <c r="AF173">
        <v>42</v>
      </c>
    </row>
    <row r="174" spans="1:32" x14ac:dyDescent="0.25">
      <c r="A174">
        <v>127033</v>
      </c>
      <c r="B174" t="s">
        <v>614</v>
      </c>
      <c r="C174" t="s">
        <v>615</v>
      </c>
      <c r="D174" t="s">
        <v>19</v>
      </c>
      <c r="E174" t="s">
        <v>20</v>
      </c>
      <c r="F174" t="s">
        <v>21</v>
      </c>
      <c r="G174" t="s">
        <v>30</v>
      </c>
      <c r="H174" t="s">
        <v>111</v>
      </c>
      <c r="I174" t="s">
        <v>616</v>
      </c>
      <c r="J174" t="s">
        <v>33</v>
      </c>
      <c r="K174" t="s">
        <v>617</v>
      </c>
      <c r="L174">
        <v>164</v>
      </c>
      <c r="M174">
        <v>2.0299999999999998</v>
      </c>
      <c r="N174">
        <v>1.6077279999999999E-2</v>
      </c>
      <c r="O174">
        <v>2.8977499999999998</v>
      </c>
      <c r="P174" t="s">
        <v>437</v>
      </c>
      <c r="Q174" t="s">
        <v>27</v>
      </c>
      <c r="R174" t="s">
        <v>1682</v>
      </c>
      <c r="S174">
        <v>101.34027810000001</v>
      </c>
      <c r="T174">
        <v>0.111590649</v>
      </c>
      <c r="U174">
        <v>14589.661260000001</v>
      </c>
      <c r="V174">
        <v>25.04306334</v>
      </c>
      <c r="W174">
        <v>8.199110847</v>
      </c>
      <c r="X174">
        <v>0.19505834599999999</v>
      </c>
      <c r="Y174">
        <v>54.886989120000003</v>
      </c>
      <c r="Z174">
        <v>23.336527109999999</v>
      </c>
      <c r="AA174">
        <v>25</v>
      </c>
      <c r="AB174" t="s">
        <v>1682</v>
      </c>
      <c r="AC174" t="s">
        <v>617</v>
      </c>
      <c r="AD174" t="s">
        <v>30</v>
      </c>
      <c r="AE174" t="s">
        <v>27</v>
      </c>
      <c r="AF174">
        <v>25</v>
      </c>
    </row>
    <row r="175" spans="1:32" x14ac:dyDescent="0.25">
      <c r="A175">
        <v>105911</v>
      </c>
      <c r="B175" t="s">
        <v>618</v>
      </c>
      <c r="C175" t="s">
        <v>619</v>
      </c>
      <c r="D175" t="s">
        <v>19</v>
      </c>
      <c r="E175" t="s">
        <v>20</v>
      </c>
      <c r="F175" t="s">
        <v>44</v>
      </c>
      <c r="G175" t="s">
        <v>325</v>
      </c>
      <c r="H175" t="s">
        <v>333</v>
      </c>
      <c r="I175" t="s">
        <v>620</v>
      </c>
      <c r="J175" t="s">
        <v>33</v>
      </c>
      <c r="K175" t="s">
        <v>621</v>
      </c>
      <c r="L175">
        <v>75</v>
      </c>
      <c r="M175">
        <v>14.4</v>
      </c>
      <c r="N175">
        <v>2.8E-3</v>
      </c>
      <c r="O175">
        <v>3.15</v>
      </c>
      <c r="P175" t="s">
        <v>35</v>
      </c>
      <c r="Q175" t="s">
        <v>73</v>
      </c>
      <c r="R175" t="s">
        <v>1682</v>
      </c>
      <c r="S175">
        <v>85.860532840000005</v>
      </c>
      <c r="T175">
        <v>6.8054488999999996E-2</v>
      </c>
      <c r="U175">
        <v>4443.5490680000003</v>
      </c>
      <c r="V175">
        <v>41.057563520000002</v>
      </c>
      <c r="W175">
        <v>21.035499900000001</v>
      </c>
      <c r="X175">
        <v>0.121515473</v>
      </c>
      <c r="Y175">
        <v>63.10109482</v>
      </c>
      <c r="Z175">
        <v>11.45901377</v>
      </c>
      <c r="AA175">
        <v>32</v>
      </c>
      <c r="AB175" t="s">
        <v>1684</v>
      </c>
      <c r="AC175" t="s">
        <v>621</v>
      </c>
      <c r="AD175" t="s">
        <v>325</v>
      </c>
      <c r="AE175" t="s">
        <v>44</v>
      </c>
      <c r="AF175">
        <v>32</v>
      </c>
    </row>
    <row r="176" spans="1:32" x14ac:dyDescent="0.25">
      <c r="A176">
        <v>105912</v>
      </c>
      <c r="B176" t="s">
        <v>622</v>
      </c>
      <c r="C176" t="s">
        <v>349</v>
      </c>
      <c r="D176" t="s">
        <v>19</v>
      </c>
      <c r="E176" t="s">
        <v>20</v>
      </c>
      <c r="F176" t="s">
        <v>44</v>
      </c>
      <c r="G176" t="s">
        <v>325</v>
      </c>
      <c r="H176" t="s">
        <v>333</v>
      </c>
      <c r="I176" t="s">
        <v>620</v>
      </c>
      <c r="J176" t="s">
        <v>33</v>
      </c>
      <c r="K176" t="s">
        <v>623</v>
      </c>
      <c r="L176">
        <v>50</v>
      </c>
      <c r="M176">
        <v>12.8</v>
      </c>
      <c r="N176">
        <v>4.4000000000000003E-3</v>
      </c>
      <c r="O176">
        <v>3</v>
      </c>
      <c r="P176" t="s">
        <v>35</v>
      </c>
      <c r="Q176" t="s">
        <v>73</v>
      </c>
      <c r="R176" t="s">
        <v>1682</v>
      </c>
      <c r="S176">
        <v>85.860532840000005</v>
      </c>
      <c r="T176">
        <v>6.8054488999999996E-2</v>
      </c>
      <c r="U176">
        <v>4443.5490680000003</v>
      </c>
      <c r="V176">
        <v>41.057563520000002</v>
      </c>
      <c r="W176">
        <v>21.035499900000001</v>
      </c>
      <c r="X176">
        <v>0.121515473</v>
      </c>
      <c r="Y176">
        <v>63.10109482</v>
      </c>
      <c r="Z176">
        <v>11.45901377</v>
      </c>
      <c r="AA176">
        <v>44</v>
      </c>
      <c r="AB176" t="s">
        <v>1689</v>
      </c>
      <c r="AC176" t="s">
        <v>623</v>
      </c>
      <c r="AD176" t="s">
        <v>325</v>
      </c>
      <c r="AE176" t="s">
        <v>44</v>
      </c>
      <c r="AF176">
        <v>44</v>
      </c>
    </row>
    <row r="177" spans="1:32" x14ac:dyDescent="0.25">
      <c r="A177">
        <v>105913</v>
      </c>
      <c r="B177" t="s">
        <v>624</v>
      </c>
      <c r="C177" t="s">
        <v>51</v>
      </c>
      <c r="D177" t="s">
        <v>19</v>
      </c>
      <c r="E177" t="s">
        <v>20</v>
      </c>
      <c r="F177" t="s">
        <v>44</v>
      </c>
      <c r="G177" t="s">
        <v>325</v>
      </c>
      <c r="H177" t="s">
        <v>333</v>
      </c>
      <c r="I177" t="s">
        <v>620</v>
      </c>
      <c r="J177" t="s">
        <v>33</v>
      </c>
      <c r="K177" t="s">
        <v>625</v>
      </c>
      <c r="L177">
        <v>60</v>
      </c>
      <c r="M177">
        <v>13</v>
      </c>
      <c r="N177">
        <v>2.5999999999999999E-3</v>
      </c>
      <c r="O177">
        <v>3.15</v>
      </c>
      <c r="P177" t="s">
        <v>35</v>
      </c>
      <c r="Q177" t="s">
        <v>73</v>
      </c>
      <c r="R177" t="s">
        <v>1682</v>
      </c>
      <c r="S177">
        <v>85.860532840000005</v>
      </c>
      <c r="T177">
        <v>6.8054488999999996E-2</v>
      </c>
      <c r="U177">
        <v>4443.5490680000003</v>
      </c>
      <c r="V177">
        <v>41.057563520000002</v>
      </c>
      <c r="W177">
        <v>21.035499900000001</v>
      </c>
      <c r="X177">
        <v>0.121515473</v>
      </c>
      <c r="Y177">
        <v>63.10109482</v>
      </c>
      <c r="Z177">
        <v>11.45901377</v>
      </c>
      <c r="AA177">
        <v>61</v>
      </c>
      <c r="AB177" t="s">
        <v>1684</v>
      </c>
      <c r="AC177" t="s">
        <v>625</v>
      </c>
      <c r="AD177" t="s">
        <v>325</v>
      </c>
      <c r="AE177" t="s">
        <v>44</v>
      </c>
      <c r="AF177">
        <v>61</v>
      </c>
    </row>
    <row r="178" spans="1:32" x14ac:dyDescent="0.25">
      <c r="A178">
        <v>150636</v>
      </c>
      <c r="B178" t="s">
        <v>626</v>
      </c>
      <c r="C178" t="s">
        <v>627</v>
      </c>
      <c r="D178" t="s">
        <v>19</v>
      </c>
      <c r="E178" t="s">
        <v>20</v>
      </c>
      <c r="F178" t="s">
        <v>21</v>
      </c>
      <c r="G178" t="s">
        <v>52</v>
      </c>
      <c r="H178" t="s">
        <v>364</v>
      </c>
      <c r="I178" t="s">
        <v>626</v>
      </c>
      <c r="J178" t="s">
        <v>24</v>
      </c>
      <c r="K178" t="s">
        <v>25</v>
      </c>
      <c r="L178">
        <v>60</v>
      </c>
      <c r="M178">
        <v>0</v>
      </c>
      <c r="N178">
        <v>9.1500000000000001E-3</v>
      </c>
      <c r="O178">
        <v>2.9998</v>
      </c>
      <c r="P178" t="s">
        <v>61</v>
      </c>
      <c r="Q178" t="s">
        <v>27</v>
      </c>
      <c r="R178" t="s">
        <v>1682</v>
      </c>
      <c r="S178">
        <v>36.95081416</v>
      </c>
      <c r="T178">
        <v>0.34234659200000001</v>
      </c>
      <c r="U178">
        <v>410.20221950000001</v>
      </c>
      <c r="V178">
        <v>11.468035609999999</v>
      </c>
      <c r="W178">
        <v>3.7148444770000002</v>
      </c>
      <c r="X178">
        <v>0.46552673100000003</v>
      </c>
      <c r="Y178">
        <v>24.290607909999999</v>
      </c>
      <c r="Z178">
        <v>11.46677502</v>
      </c>
      <c r="AA178">
        <v>58</v>
      </c>
      <c r="AB178" t="s">
        <v>1682</v>
      </c>
      <c r="AC178" t="s">
        <v>629</v>
      </c>
      <c r="AD178" t="s">
        <v>52</v>
      </c>
      <c r="AE178" t="s">
        <v>52</v>
      </c>
      <c r="AF178">
        <v>58</v>
      </c>
    </row>
    <row r="179" spans="1:32" x14ac:dyDescent="0.25">
      <c r="A179">
        <v>150637</v>
      </c>
      <c r="B179" t="s">
        <v>628</v>
      </c>
      <c r="C179" t="s">
        <v>51</v>
      </c>
      <c r="D179" t="s">
        <v>19</v>
      </c>
      <c r="E179" t="s">
        <v>20</v>
      </c>
      <c r="F179" t="s">
        <v>21</v>
      </c>
      <c r="G179" t="s">
        <v>52</v>
      </c>
      <c r="H179" t="s">
        <v>364</v>
      </c>
      <c r="I179" t="s">
        <v>626</v>
      </c>
      <c r="J179" t="s">
        <v>33</v>
      </c>
      <c r="K179" t="s">
        <v>629</v>
      </c>
      <c r="L179">
        <v>60</v>
      </c>
      <c r="M179">
        <v>2.5</v>
      </c>
      <c r="N179">
        <v>9.1500000000000001E-3</v>
      </c>
      <c r="O179">
        <v>2.9998</v>
      </c>
      <c r="P179" t="s">
        <v>35</v>
      </c>
      <c r="Q179" t="s">
        <v>27</v>
      </c>
      <c r="R179" t="s">
        <v>1682</v>
      </c>
      <c r="S179">
        <v>36.95081416</v>
      </c>
      <c r="T179">
        <v>0.34234659200000001</v>
      </c>
      <c r="U179">
        <v>410.20221950000001</v>
      </c>
      <c r="V179">
        <v>11.468035609999999</v>
      </c>
      <c r="W179">
        <v>3.7148444770000002</v>
      </c>
      <c r="X179">
        <v>0.46552673100000003</v>
      </c>
      <c r="Y179">
        <v>24.290607909999999</v>
      </c>
      <c r="Z179">
        <v>11.46677502</v>
      </c>
      <c r="AA179">
        <v>58</v>
      </c>
      <c r="AB179" t="s">
        <v>1682</v>
      </c>
      <c r="AC179" t="s">
        <v>629</v>
      </c>
      <c r="AD179" t="s">
        <v>52</v>
      </c>
      <c r="AE179" t="s">
        <v>52</v>
      </c>
      <c r="AF179">
        <v>58</v>
      </c>
    </row>
    <row r="180" spans="1:32" x14ac:dyDescent="0.25">
      <c r="A180">
        <v>126338</v>
      </c>
      <c r="B180" t="s">
        <v>630</v>
      </c>
      <c r="C180" t="s">
        <v>631</v>
      </c>
      <c r="D180" t="s">
        <v>19</v>
      </c>
      <c r="E180" t="s">
        <v>20</v>
      </c>
      <c r="F180" t="s">
        <v>21</v>
      </c>
      <c r="G180" t="s">
        <v>131</v>
      </c>
      <c r="H180" t="s">
        <v>416</v>
      </c>
      <c r="I180" t="s">
        <v>632</v>
      </c>
      <c r="J180" t="s">
        <v>33</v>
      </c>
      <c r="K180" t="s">
        <v>633</v>
      </c>
      <c r="L180">
        <v>16.899999999999999</v>
      </c>
      <c r="M180">
        <v>1.7</v>
      </c>
      <c r="N180">
        <v>4.1700000000000001E-3</v>
      </c>
      <c r="O180">
        <v>3.12</v>
      </c>
      <c r="P180" t="s">
        <v>49</v>
      </c>
      <c r="Q180" t="s">
        <v>27</v>
      </c>
      <c r="R180" t="s">
        <v>1695</v>
      </c>
      <c r="S180">
        <v>26.049820610000001</v>
      </c>
      <c r="T180">
        <v>0.50659540000000003</v>
      </c>
      <c r="U180">
        <v>109.76186079999999</v>
      </c>
      <c r="V180">
        <v>5.0843839859999997</v>
      </c>
      <c r="W180">
        <v>1.5076093989999999</v>
      </c>
      <c r="X180">
        <v>0.87693264299999996</v>
      </c>
      <c r="Y180">
        <v>14.8216515</v>
      </c>
      <c r="Z180">
        <v>14.16252055</v>
      </c>
      <c r="AA180">
        <v>12</v>
      </c>
      <c r="AB180" t="s">
        <v>1698</v>
      </c>
      <c r="AC180" t="s">
        <v>633</v>
      </c>
      <c r="AD180" t="s">
        <v>131</v>
      </c>
      <c r="AE180" t="s">
        <v>27</v>
      </c>
      <c r="AF180">
        <v>12</v>
      </c>
    </row>
    <row r="181" spans="1:32" x14ac:dyDescent="0.25">
      <c r="A181">
        <v>126307</v>
      </c>
      <c r="B181" t="s">
        <v>634</v>
      </c>
      <c r="C181" t="s">
        <v>635</v>
      </c>
      <c r="D181" t="s">
        <v>19</v>
      </c>
      <c r="E181" t="s">
        <v>20</v>
      </c>
      <c r="F181" t="s">
        <v>21</v>
      </c>
      <c r="G181" t="s">
        <v>105</v>
      </c>
      <c r="H181" t="s">
        <v>636</v>
      </c>
      <c r="I181" t="s">
        <v>637</v>
      </c>
      <c r="J181" t="s">
        <v>33</v>
      </c>
      <c r="K181" t="s">
        <v>638</v>
      </c>
      <c r="L181">
        <v>64.900000000000006</v>
      </c>
      <c r="M181">
        <v>6.95</v>
      </c>
      <c r="N181">
        <v>8.0999999999999996E-4</v>
      </c>
      <c r="O181">
        <v>3.02</v>
      </c>
      <c r="P181" t="s">
        <v>49</v>
      </c>
      <c r="Q181" t="s">
        <v>27</v>
      </c>
      <c r="R181" t="s">
        <v>1682</v>
      </c>
      <c r="S181">
        <v>69.476716949999997</v>
      </c>
      <c r="T181">
        <v>0.22884589599999999</v>
      </c>
      <c r="U181">
        <v>1592.0101770000001</v>
      </c>
      <c r="V181">
        <v>11.411458250000001</v>
      </c>
      <c r="W181">
        <v>3.3738731949999998</v>
      </c>
      <c r="X181">
        <v>0.36175517000000001</v>
      </c>
      <c r="Y181">
        <v>37.627141799999997</v>
      </c>
      <c r="Z181">
        <v>7.7938002449999999</v>
      </c>
      <c r="AA181">
        <v>71</v>
      </c>
      <c r="AB181" t="s">
        <v>1682</v>
      </c>
      <c r="AC181" t="s">
        <v>638</v>
      </c>
      <c r="AD181" t="s">
        <v>105</v>
      </c>
      <c r="AE181" t="s">
        <v>27</v>
      </c>
      <c r="AF181">
        <v>71</v>
      </c>
    </row>
    <row r="182" spans="1:32" x14ac:dyDescent="0.25">
      <c r="A182">
        <v>126488</v>
      </c>
      <c r="B182" t="s">
        <v>639</v>
      </c>
      <c r="C182" t="s">
        <v>29</v>
      </c>
      <c r="D182" t="s">
        <v>19</v>
      </c>
      <c r="E182" t="s">
        <v>20</v>
      </c>
      <c r="F182" t="s">
        <v>21</v>
      </c>
      <c r="G182" t="s">
        <v>268</v>
      </c>
      <c r="H182" t="s">
        <v>640</v>
      </c>
      <c r="I182" t="s">
        <v>641</v>
      </c>
      <c r="J182" t="s">
        <v>33</v>
      </c>
      <c r="K182" t="s">
        <v>641</v>
      </c>
      <c r="L182">
        <v>30</v>
      </c>
      <c r="M182">
        <v>2.12</v>
      </c>
      <c r="N182">
        <v>3.0100000000000001E-3</v>
      </c>
      <c r="O182">
        <v>3.3039999999999998</v>
      </c>
      <c r="P182" t="s">
        <v>35</v>
      </c>
      <c r="Q182" t="s">
        <v>27</v>
      </c>
      <c r="R182" t="s">
        <v>1682</v>
      </c>
      <c r="S182">
        <v>56.802835700000003</v>
      </c>
      <c r="T182">
        <v>0.198222489</v>
      </c>
      <c r="U182">
        <v>1375.0011689999999</v>
      </c>
      <c r="V182">
        <v>14.824057</v>
      </c>
      <c r="W182">
        <v>4.4035705549999999</v>
      </c>
      <c r="X182">
        <v>0.33351213400000002</v>
      </c>
      <c r="Y182">
        <v>34.057417340000001</v>
      </c>
      <c r="Z182">
        <v>11.59407685</v>
      </c>
      <c r="AA182">
        <v>22</v>
      </c>
      <c r="AB182" t="s">
        <v>1689</v>
      </c>
      <c r="AC182" t="s">
        <v>641</v>
      </c>
      <c r="AD182" t="s">
        <v>268</v>
      </c>
      <c r="AE182" t="s">
        <v>268</v>
      </c>
      <c r="AF182">
        <v>22</v>
      </c>
    </row>
    <row r="183" spans="1:32" x14ac:dyDescent="0.25">
      <c r="A183">
        <v>125731</v>
      </c>
      <c r="B183" t="s">
        <v>642</v>
      </c>
      <c r="C183" t="s">
        <v>643</v>
      </c>
      <c r="D183" t="s">
        <v>19</v>
      </c>
      <c r="E183" t="s">
        <v>20</v>
      </c>
      <c r="F183" t="s">
        <v>21</v>
      </c>
      <c r="G183" t="s">
        <v>268</v>
      </c>
      <c r="H183" t="s">
        <v>644</v>
      </c>
      <c r="I183" t="s">
        <v>642</v>
      </c>
      <c r="J183" t="s">
        <v>24</v>
      </c>
      <c r="K183" t="s">
        <v>25</v>
      </c>
      <c r="L183">
        <v>15</v>
      </c>
      <c r="M183">
        <v>0</v>
      </c>
      <c r="N183">
        <v>1.7578409999999999E-2</v>
      </c>
      <c r="O183">
        <v>2.7618999999999998</v>
      </c>
      <c r="P183" t="s">
        <v>61</v>
      </c>
      <c r="Q183" t="s">
        <v>27</v>
      </c>
      <c r="R183" t="s">
        <v>1695</v>
      </c>
      <c r="S183">
        <v>17.46455954</v>
      </c>
      <c r="T183">
        <v>0.51206587299999995</v>
      </c>
      <c r="U183">
        <v>52.789859360000001</v>
      </c>
      <c r="V183">
        <v>4.5747689200000003</v>
      </c>
      <c r="W183">
        <v>1.2252212119999999</v>
      </c>
      <c r="X183">
        <v>1.050210708</v>
      </c>
      <c r="Y183">
        <v>10.38942353</v>
      </c>
      <c r="Z183">
        <v>12.43821432</v>
      </c>
      <c r="AA183">
        <v>19</v>
      </c>
      <c r="AB183" t="s">
        <v>1695</v>
      </c>
      <c r="AC183" t="s">
        <v>646</v>
      </c>
      <c r="AD183" t="s">
        <v>268</v>
      </c>
      <c r="AE183" t="s">
        <v>268</v>
      </c>
      <c r="AF183">
        <v>19</v>
      </c>
    </row>
    <row r="184" spans="1:32" x14ac:dyDescent="0.25">
      <c r="A184">
        <v>126435</v>
      </c>
      <c r="B184" t="s">
        <v>645</v>
      </c>
      <c r="C184" t="s">
        <v>643</v>
      </c>
      <c r="D184" t="s">
        <v>19</v>
      </c>
      <c r="E184" t="s">
        <v>20</v>
      </c>
      <c r="F184" t="s">
        <v>21</v>
      </c>
      <c r="G184" t="s">
        <v>268</v>
      </c>
      <c r="H184" t="s">
        <v>644</v>
      </c>
      <c r="I184" t="s">
        <v>642</v>
      </c>
      <c r="J184" t="s">
        <v>33</v>
      </c>
      <c r="K184" t="s">
        <v>646</v>
      </c>
      <c r="L184">
        <v>15</v>
      </c>
      <c r="M184">
        <v>2.9</v>
      </c>
      <c r="N184">
        <v>3.8289999999999999E-3</v>
      </c>
      <c r="O184">
        <v>3.3210000000000002</v>
      </c>
      <c r="P184" t="s">
        <v>35</v>
      </c>
      <c r="Q184" t="s">
        <v>27</v>
      </c>
      <c r="R184" t="s">
        <v>1695</v>
      </c>
      <c r="S184">
        <v>17.048050020000002</v>
      </c>
      <c r="T184">
        <v>0.46507838400000001</v>
      </c>
      <c r="U184">
        <v>50.928280260000001</v>
      </c>
      <c r="V184">
        <v>4.1875249720000003</v>
      </c>
      <c r="W184">
        <v>1.1559290609999999</v>
      </c>
      <c r="X184">
        <v>1.0790308040000001</v>
      </c>
      <c r="Y184">
        <v>9.503762257</v>
      </c>
      <c r="Z184">
        <v>13.52843448</v>
      </c>
      <c r="AA184">
        <v>21</v>
      </c>
      <c r="AB184" t="s">
        <v>1695</v>
      </c>
      <c r="AC184" t="s">
        <v>646</v>
      </c>
      <c r="AD184" t="s">
        <v>268</v>
      </c>
      <c r="AE184" t="s">
        <v>268</v>
      </c>
      <c r="AF184">
        <v>21</v>
      </c>
    </row>
    <row r="185" spans="1:32" x14ac:dyDescent="0.25">
      <c r="A185">
        <v>300719</v>
      </c>
      <c r="B185" t="s">
        <v>647</v>
      </c>
      <c r="C185" t="s">
        <v>648</v>
      </c>
      <c r="D185" t="s">
        <v>19</v>
      </c>
      <c r="E185" t="s">
        <v>20</v>
      </c>
      <c r="F185" t="s">
        <v>21</v>
      </c>
      <c r="G185" t="s">
        <v>268</v>
      </c>
      <c r="H185" t="s">
        <v>644</v>
      </c>
      <c r="I185" t="s">
        <v>642</v>
      </c>
      <c r="J185" t="s">
        <v>33</v>
      </c>
      <c r="K185" t="s">
        <v>649</v>
      </c>
      <c r="L185">
        <v>15</v>
      </c>
      <c r="M185">
        <v>2.0699999999999998</v>
      </c>
      <c r="N185">
        <v>8.0699999999999994E-2</v>
      </c>
      <c r="O185">
        <v>2.2027999999999999</v>
      </c>
      <c r="P185" t="s">
        <v>426</v>
      </c>
      <c r="Q185" t="s">
        <v>27</v>
      </c>
      <c r="R185" t="s">
        <v>1695</v>
      </c>
      <c r="S185">
        <v>17.881069050000001</v>
      </c>
      <c r="T185">
        <v>0.559053362</v>
      </c>
      <c r="U185">
        <v>54.651438450000001</v>
      </c>
      <c r="V185">
        <v>4.9620128670000003</v>
      </c>
      <c r="W185">
        <v>1.294513362</v>
      </c>
      <c r="X185">
        <v>1.021390612</v>
      </c>
      <c r="Y185">
        <v>11.275084809999999</v>
      </c>
      <c r="Z185">
        <v>11.347994160000001</v>
      </c>
      <c r="AA185">
        <v>17</v>
      </c>
      <c r="AB185" t="s">
        <v>1695</v>
      </c>
      <c r="AC185" t="s">
        <v>1974</v>
      </c>
      <c r="AD185" t="s">
        <v>268</v>
      </c>
      <c r="AE185" t="s">
        <v>268</v>
      </c>
      <c r="AF185">
        <v>17</v>
      </c>
    </row>
    <row r="186" spans="1:32" x14ac:dyDescent="0.25">
      <c r="A186">
        <v>126436</v>
      </c>
      <c r="B186" t="s">
        <v>650</v>
      </c>
      <c r="C186" t="s">
        <v>37</v>
      </c>
      <c r="D186" t="s">
        <v>19</v>
      </c>
      <c r="E186" t="s">
        <v>20</v>
      </c>
      <c r="F186" t="s">
        <v>21</v>
      </c>
      <c r="G186" t="s">
        <v>268</v>
      </c>
      <c r="H186" t="s">
        <v>644</v>
      </c>
      <c r="I186" t="s">
        <v>651</v>
      </c>
      <c r="J186" t="s">
        <v>33</v>
      </c>
      <c r="K186" t="s">
        <v>652</v>
      </c>
      <c r="L186">
        <v>200</v>
      </c>
      <c r="M186">
        <v>4.5</v>
      </c>
      <c r="N186">
        <v>7.9000000000000008E-3</v>
      </c>
      <c r="O186">
        <v>3.05</v>
      </c>
      <c r="P186" t="s">
        <v>35</v>
      </c>
      <c r="Q186" t="s">
        <v>73</v>
      </c>
      <c r="R186" t="s">
        <v>1682</v>
      </c>
      <c r="S186">
        <v>105.85073730000001</v>
      </c>
      <c r="T186">
        <v>0.16848907499999999</v>
      </c>
      <c r="U186">
        <v>12310.017529999999</v>
      </c>
      <c r="V186">
        <v>15.023341540000001</v>
      </c>
      <c r="W186">
        <v>2.135371745</v>
      </c>
      <c r="X186">
        <v>0.27028799199999998</v>
      </c>
      <c r="Y186">
        <v>45.137934970000003</v>
      </c>
      <c r="Z186">
        <v>5.5632636639999999</v>
      </c>
      <c r="AA186">
        <v>140</v>
      </c>
      <c r="AB186" t="s">
        <v>1689</v>
      </c>
      <c r="AC186" t="s">
        <v>652</v>
      </c>
      <c r="AD186" t="s">
        <v>268</v>
      </c>
      <c r="AE186" t="s">
        <v>268</v>
      </c>
      <c r="AF186">
        <v>140</v>
      </c>
    </row>
    <row r="187" spans="1:32" x14ac:dyDescent="0.25">
      <c r="A187">
        <v>125743</v>
      </c>
      <c r="B187" t="s">
        <v>653</v>
      </c>
      <c r="C187" t="s">
        <v>109</v>
      </c>
      <c r="D187" t="s">
        <v>19</v>
      </c>
      <c r="E187" t="s">
        <v>20</v>
      </c>
      <c r="F187" t="s">
        <v>21</v>
      </c>
      <c r="G187" t="s">
        <v>268</v>
      </c>
      <c r="H187" t="s">
        <v>269</v>
      </c>
      <c r="I187" t="s">
        <v>653</v>
      </c>
      <c r="J187" t="s">
        <v>24</v>
      </c>
      <c r="K187" t="s">
        <v>25</v>
      </c>
      <c r="L187">
        <v>60</v>
      </c>
      <c r="M187">
        <v>0</v>
      </c>
      <c r="N187">
        <v>6.2658749999999997E-3</v>
      </c>
      <c r="O187">
        <v>3.0545239999999998</v>
      </c>
      <c r="P187" t="s">
        <v>61</v>
      </c>
      <c r="Q187" t="s">
        <v>27</v>
      </c>
      <c r="R187" t="s">
        <v>1682</v>
      </c>
      <c r="S187">
        <v>43.14811349</v>
      </c>
      <c r="T187">
        <v>0.28398190200000001</v>
      </c>
      <c r="U187">
        <v>763.16559410000002</v>
      </c>
      <c r="V187">
        <v>10.4175776</v>
      </c>
      <c r="W187">
        <v>3.219388592</v>
      </c>
      <c r="X187">
        <v>0.50075633600000002</v>
      </c>
      <c r="Y187">
        <v>26.68985485</v>
      </c>
      <c r="Z187">
        <v>12.00709966</v>
      </c>
      <c r="AA187">
        <v>31</v>
      </c>
      <c r="AB187" t="s">
        <v>1684</v>
      </c>
      <c r="AC187" t="s">
        <v>2131</v>
      </c>
      <c r="AD187" t="s">
        <v>268</v>
      </c>
      <c r="AE187" t="s">
        <v>268</v>
      </c>
      <c r="AF187">
        <v>31</v>
      </c>
    </row>
    <row r="188" spans="1:32" x14ac:dyDescent="0.25">
      <c r="A188">
        <v>126451</v>
      </c>
      <c r="B188" t="s">
        <v>654</v>
      </c>
      <c r="C188" t="s">
        <v>225</v>
      </c>
      <c r="D188" t="s">
        <v>19</v>
      </c>
      <c r="E188" t="s">
        <v>20</v>
      </c>
      <c r="F188" t="s">
        <v>21</v>
      </c>
      <c r="G188" t="s">
        <v>268</v>
      </c>
      <c r="H188" t="s">
        <v>269</v>
      </c>
      <c r="I188" t="s">
        <v>653</v>
      </c>
      <c r="J188" t="s">
        <v>33</v>
      </c>
      <c r="K188" t="s">
        <v>655</v>
      </c>
      <c r="L188">
        <v>35</v>
      </c>
      <c r="M188">
        <v>2.2400000000000002</v>
      </c>
      <c r="N188">
        <v>5.94E-3</v>
      </c>
      <c r="O188">
        <v>3.0350700000000002</v>
      </c>
      <c r="P188" t="s">
        <v>426</v>
      </c>
      <c r="Q188" t="s">
        <v>27</v>
      </c>
      <c r="R188" t="s">
        <v>1682</v>
      </c>
      <c r="S188">
        <v>45.837399589999997</v>
      </c>
      <c r="T188">
        <v>0.26151153999999999</v>
      </c>
      <c r="U188">
        <v>875.38616520000005</v>
      </c>
      <c r="V188">
        <v>10.997691270000001</v>
      </c>
      <c r="W188">
        <v>3.4059520760000002</v>
      </c>
      <c r="X188">
        <v>0.46249520300000002</v>
      </c>
      <c r="Y188">
        <v>28.2142552</v>
      </c>
      <c r="Z188">
        <v>11.710863399999999</v>
      </c>
      <c r="AA188">
        <v>31</v>
      </c>
      <c r="AB188" t="s">
        <v>1684</v>
      </c>
      <c r="AC188" t="s">
        <v>655</v>
      </c>
      <c r="AD188" t="s">
        <v>268</v>
      </c>
      <c r="AE188" t="s">
        <v>268</v>
      </c>
      <c r="AF188">
        <v>31</v>
      </c>
    </row>
    <row r="189" spans="1:32" x14ac:dyDescent="0.25">
      <c r="A189">
        <v>126452</v>
      </c>
      <c r="B189" t="s">
        <v>656</v>
      </c>
      <c r="C189" t="s">
        <v>657</v>
      </c>
      <c r="D189" t="s">
        <v>19</v>
      </c>
      <c r="E189" t="s">
        <v>20</v>
      </c>
      <c r="F189" t="s">
        <v>21</v>
      </c>
      <c r="G189" t="s">
        <v>268</v>
      </c>
      <c r="H189" t="s">
        <v>269</v>
      </c>
      <c r="I189" t="s">
        <v>653</v>
      </c>
      <c r="J189" t="s">
        <v>33</v>
      </c>
      <c r="K189" t="s">
        <v>658</v>
      </c>
      <c r="L189">
        <v>40</v>
      </c>
      <c r="M189">
        <v>2.2799999999999998</v>
      </c>
      <c r="N189">
        <v>4.0699999999999998E-3</v>
      </c>
      <c r="O189">
        <v>3.09</v>
      </c>
      <c r="P189" t="s">
        <v>49</v>
      </c>
      <c r="Q189" t="s">
        <v>27</v>
      </c>
      <c r="R189" t="s">
        <v>1682</v>
      </c>
      <c r="S189">
        <v>45.837399589999997</v>
      </c>
      <c r="T189">
        <v>0.26151153999999999</v>
      </c>
      <c r="U189">
        <v>875.38616520000005</v>
      </c>
      <c r="V189">
        <v>10.997691270000001</v>
      </c>
      <c r="W189">
        <v>3.4059520760000002</v>
      </c>
      <c r="X189">
        <v>0.46249520300000002</v>
      </c>
      <c r="Y189">
        <v>28.2142552</v>
      </c>
      <c r="Z189">
        <v>11.710863399999999</v>
      </c>
      <c r="AA189">
        <v>18</v>
      </c>
      <c r="AB189" t="s">
        <v>1689</v>
      </c>
      <c r="AC189" t="s">
        <v>658</v>
      </c>
      <c r="AD189" t="s">
        <v>268</v>
      </c>
      <c r="AE189" t="s">
        <v>268</v>
      </c>
      <c r="AF189">
        <v>18</v>
      </c>
    </row>
    <row r="190" spans="1:32" x14ac:dyDescent="0.25">
      <c r="A190">
        <v>126456</v>
      </c>
      <c r="B190" t="s">
        <v>659</v>
      </c>
      <c r="C190" t="s">
        <v>273</v>
      </c>
      <c r="D190" t="s">
        <v>19</v>
      </c>
      <c r="E190" t="s">
        <v>20</v>
      </c>
      <c r="F190" t="s">
        <v>21</v>
      </c>
      <c r="G190" t="s">
        <v>268</v>
      </c>
      <c r="H190" t="s">
        <v>269</v>
      </c>
      <c r="I190" t="s">
        <v>653</v>
      </c>
      <c r="J190" t="s">
        <v>33</v>
      </c>
      <c r="K190" t="s">
        <v>660</v>
      </c>
      <c r="L190">
        <v>25</v>
      </c>
      <c r="M190">
        <v>2.13</v>
      </c>
      <c r="N190">
        <v>6.3400000000000001E-3</v>
      </c>
      <c r="O190">
        <v>2.95</v>
      </c>
      <c r="P190" t="s">
        <v>35</v>
      </c>
      <c r="Q190" t="s">
        <v>27</v>
      </c>
      <c r="R190" t="s">
        <v>1682</v>
      </c>
      <c r="S190">
        <v>45.837399589999997</v>
      </c>
      <c r="T190">
        <v>0.26151153999999999</v>
      </c>
      <c r="U190">
        <v>875.38616520000005</v>
      </c>
      <c r="V190">
        <v>10.997691270000001</v>
      </c>
      <c r="W190">
        <v>3.4059520760000002</v>
      </c>
      <c r="X190">
        <v>0.46249520300000002</v>
      </c>
      <c r="Y190">
        <v>28.2142552</v>
      </c>
      <c r="Z190">
        <v>11.710863399999999</v>
      </c>
      <c r="AA190">
        <v>27</v>
      </c>
      <c r="AB190" t="s">
        <v>1682</v>
      </c>
      <c r="AC190" t="s">
        <v>660</v>
      </c>
      <c r="AD190" t="s">
        <v>268</v>
      </c>
      <c r="AE190" t="s">
        <v>268</v>
      </c>
      <c r="AF190">
        <v>27</v>
      </c>
    </row>
    <row r="191" spans="1:32" x14ac:dyDescent="0.25">
      <c r="A191">
        <v>126457</v>
      </c>
      <c r="B191" t="s">
        <v>661</v>
      </c>
      <c r="C191" t="s">
        <v>51</v>
      </c>
      <c r="D191" t="s">
        <v>19</v>
      </c>
      <c r="E191" t="s">
        <v>20</v>
      </c>
      <c r="F191" t="s">
        <v>21</v>
      </c>
      <c r="G191" t="s">
        <v>268</v>
      </c>
      <c r="H191" t="s">
        <v>269</v>
      </c>
      <c r="I191" t="s">
        <v>653</v>
      </c>
      <c r="J191" t="s">
        <v>33</v>
      </c>
      <c r="K191" t="s">
        <v>662</v>
      </c>
      <c r="L191">
        <v>50</v>
      </c>
      <c r="M191">
        <v>1.9</v>
      </c>
      <c r="N191">
        <v>5.1000000000000004E-3</v>
      </c>
      <c r="O191">
        <v>2.9986000000000002</v>
      </c>
      <c r="P191" t="s">
        <v>35</v>
      </c>
      <c r="Q191" t="s">
        <v>27</v>
      </c>
      <c r="R191" t="s">
        <v>1682</v>
      </c>
      <c r="S191">
        <v>32.390969089999999</v>
      </c>
      <c r="T191">
        <v>0.37386334999999998</v>
      </c>
      <c r="U191">
        <v>314.28330979999998</v>
      </c>
      <c r="V191">
        <v>8.0971229279999992</v>
      </c>
      <c r="W191">
        <v>2.4731346570000001</v>
      </c>
      <c r="X191">
        <v>0.65380086599999998</v>
      </c>
      <c r="Y191">
        <v>20.59225344</v>
      </c>
      <c r="Z191">
        <v>13.19204468</v>
      </c>
      <c r="AA191">
        <v>29</v>
      </c>
      <c r="AB191" t="s">
        <v>1682</v>
      </c>
      <c r="AC191" t="s">
        <v>662</v>
      </c>
      <c r="AD191" t="s">
        <v>268</v>
      </c>
      <c r="AE191" t="s">
        <v>268</v>
      </c>
      <c r="AF191">
        <v>29</v>
      </c>
    </row>
    <row r="192" spans="1:32" x14ac:dyDescent="0.25">
      <c r="A192">
        <v>126458</v>
      </c>
      <c r="B192" t="s">
        <v>663</v>
      </c>
      <c r="C192" t="s">
        <v>664</v>
      </c>
      <c r="D192" t="s">
        <v>19</v>
      </c>
      <c r="E192" t="s">
        <v>20</v>
      </c>
      <c r="F192" t="s">
        <v>21</v>
      </c>
      <c r="G192" t="s">
        <v>268</v>
      </c>
      <c r="H192" t="s">
        <v>269</v>
      </c>
      <c r="I192" t="s">
        <v>653</v>
      </c>
      <c r="J192" t="s">
        <v>33</v>
      </c>
      <c r="K192" t="s">
        <v>665</v>
      </c>
      <c r="L192">
        <v>60</v>
      </c>
      <c r="M192">
        <v>1.9</v>
      </c>
      <c r="N192">
        <v>4.4000000000000003E-3</v>
      </c>
      <c r="O192">
        <v>3.21</v>
      </c>
      <c r="P192" t="s">
        <v>35</v>
      </c>
      <c r="Q192" t="s">
        <v>27</v>
      </c>
      <c r="R192" t="s">
        <v>1682</v>
      </c>
      <c r="S192">
        <v>45.837399589999997</v>
      </c>
      <c r="T192">
        <v>0.26151153999999999</v>
      </c>
      <c r="U192">
        <v>875.38616520000005</v>
      </c>
      <c r="V192">
        <v>10.997691270000001</v>
      </c>
      <c r="W192">
        <v>3.4059520760000002</v>
      </c>
      <c r="X192">
        <v>0.46249520300000002</v>
      </c>
      <c r="Y192">
        <v>28.2142552</v>
      </c>
      <c r="Z192">
        <v>11.710863399999999</v>
      </c>
      <c r="AA192">
        <v>50</v>
      </c>
      <c r="AB192" t="s">
        <v>1682</v>
      </c>
      <c r="AC192" t="s">
        <v>665</v>
      </c>
      <c r="AD192" t="s">
        <v>268</v>
      </c>
      <c r="AE192" t="s">
        <v>268</v>
      </c>
      <c r="AF192">
        <v>50</v>
      </c>
    </row>
    <row r="193" spans="1:32" x14ac:dyDescent="0.25">
      <c r="A193">
        <v>105820</v>
      </c>
      <c r="B193" t="s">
        <v>666</v>
      </c>
      <c r="C193" t="s">
        <v>51</v>
      </c>
      <c r="D193" t="s">
        <v>19</v>
      </c>
      <c r="E193" t="s">
        <v>20</v>
      </c>
      <c r="F193" t="s">
        <v>44</v>
      </c>
      <c r="G193" t="s">
        <v>667</v>
      </c>
      <c r="H193" t="s">
        <v>668</v>
      </c>
      <c r="I193" t="s">
        <v>669</v>
      </c>
      <c r="J193" t="s">
        <v>33</v>
      </c>
      <c r="K193" t="s">
        <v>670</v>
      </c>
      <c r="L193">
        <v>193</v>
      </c>
      <c r="M193">
        <v>36.5</v>
      </c>
      <c r="N193">
        <v>4.7000000000000002E-3</v>
      </c>
      <c r="O193">
        <v>2.9940000000000002</v>
      </c>
      <c r="P193" t="s">
        <v>35</v>
      </c>
      <c r="Q193" t="s">
        <v>73</v>
      </c>
      <c r="R193" t="s">
        <v>1682</v>
      </c>
      <c r="S193">
        <v>175.20985970000001</v>
      </c>
      <c r="T193">
        <v>0.12613033900000001</v>
      </c>
      <c r="U193">
        <v>27951.028460000001</v>
      </c>
      <c r="V193">
        <v>45.548433350000003</v>
      </c>
      <c r="W193">
        <v>12.635868459999999</v>
      </c>
      <c r="X193">
        <v>0.10510224999999999</v>
      </c>
      <c r="Y193">
        <v>130.6444133</v>
      </c>
      <c r="Z193">
        <v>16.471362490000001</v>
      </c>
      <c r="AA193">
        <v>180</v>
      </c>
      <c r="AB193" t="s">
        <v>1689</v>
      </c>
      <c r="AC193" t="s">
        <v>670</v>
      </c>
      <c r="AD193" t="s">
        <v>667</v>
      </c>
      <c r="AE193" t="s">
        <v>44</v>
      </c>
      <c r="AF193">
        <v>180</v>
      </c>
    </row>
    <row r="194" spans="1:32" x14ac:dyDescent="0.25">
      <c r="A194">
        <v>105811</v>
      </c>
      <c r="B194" t="s">
        <v>671</v>
      </c>
      <c r="C194" t="s">
        <v>200</v>
      </c>
      <c r="D194" t="s">
        <v>19</v>
      </c>
      <c r="E194" t="s">
        <v>20</v>
      </c>
      <c r="F194" t="s">
        <v>44</v>
      </c>
      <c r="G194" t="s">
        <v>667</v>
      </c>
      <c r="H194" t="s">
        <v>672</v>
      </c>
      <c r="I194" t="s">
        <v>673</v>
      </c>
      <c r="J194" t="s">
        <v>33</v>
      </c>
      <c r="K194" t="s">
        <v>674</v>
      </c>
      <c r="L194">
        <v>45</v>
      </c>
      <c r="M194">
        <v>8.27</v>
      </c>
      <c r="N194">
        <v>2.3E-3</v>
      </c>
      <c r="O194">
        <v>3.07</v>
      </c>
      <c r="P194" t="s">
        <v>35</v>
      </c>
      <c r="Q194" t="s">
        <v>73</v>
      </c>
      <c r="R194" t="s">
        <v>1682</v>
      </c>
      <c r="S194">
        <v>121.1463967</v>
      </c>
      <c r="T194">
        <v>0.180179494</v>
      </c>
      <c r="U194">
        <v>7511.5457340000003</v>
      </c>
      <c r="V194">
        <v>15.8082134</v>
      </c>
      <c r="W194">
        <v>5.7830516230000004</v>
      </c>
      <c r="X194">
        <v>0.26454745099999999</v>
      </c>
      <c r="Y194">
        <v>76.264126500000003</v>
      </c>
      <c r="Z194">
        <v>16.08713706</v>
      </c>
      <c r="AA194">
        <v>56</v>
      </c>
      <c r="AB194" t="s">
        <v>1684</v>
      </c>
      <c r="AC194" t="s">
        <v>674</v>
      </c>
      <c r="AD194" t="s">
        <v>667</v>
      </c>
      <c r="AE194" t="s">
        <v>44</v>
      </c>
      <c r="AF194">
        <v>56</v>
      </c>
    </row>
    <row r="195" spans="1:32" x14ac:dyDescent="0.25">
      <c r="A195">
        <v>105812</v>
      </c>
      <c r="B195" t="s">
        <v>675</v>
      </c>
      <c r="C195" t="s">
        <v>109</v>
      </c>
      <c r="D195" t="s">
        <v>19</v>
      </c>
      <c r="E195" t="s">
        <v>20</v>
      </c>
      <c r="F195" t="s">
        <v>44</v>
      </c>
      <c r="G195" t="s">
        <v>667</v>
      </c>
      <c r="H195" t="s">
        <v>672</v>
      </c>
      <c r="I195" t="s">
        <v>673</v>
      </c>
      <c r="J195" t="s">
        <v>33</v>
      </c>
      <c r="K195" t="s">
        <v>676</v>
      </c>
      <c r="L195">
        <v>90</v>
      </c>
      <c r="M195">
        <v>9.49</v>
      </c>
      <c r="N195">
        <v>3.3999999999999998E-3</v>
      </c>
      <c r="O195">
        <v>2.96</v>
      </c>
      <c r="P195" t="s">
        <v>35</v>
      </c>
      <c r="Q195" t="s">
        <v>73</v>
      </c>
      <c r="R195" t="s">
        <v>1682</v>
      </c>
      <c r="S195">
        <v>121.1463967</v>
      </c>
      <c r="T195">
        <v>0.180179494</v>
      </c>
      <c r="U195">
        <v>7511.5457340000003</v>
      </c>
      <c r="V195">
        <v>15.8082134</v>
      </c>
      <c r="W195">
        <v>5.7830516230000004</v>
      </c>
      <c r="X195">
        <v>0.26454745099999999</v>
      </c>
      <c r="Y195">
        <v>76.264126500000003</v>
      </c>
      <c r="Z195">
        <v>16.08713706</v>
      </c>
      <c r="AA195">
        <v>100</v>
      </c>
      <c r="AB195" t="s">
        <v>1682</v>
      </c>
      <c r="AC195" t="s">
        <v>676</v>
      </c>
      <c r="AD195" t="s">
        <v>667</v>
      </c>
      <c r="AE195" t="s">
        <v>44</v>
      </c>
      <c r="AF195">
        <v>100</v>
      </c>
    </row>
    <row r="196" spans="1:32" x14ac:dyDescent="0.25">
      <c r="A196">
        <v>105813</v>
      </c>
      <c r="B196" t="s">
        <v>677</v>
      </c>
      <c r="C196" t="s">
        <v>678</v>
      </c>
      <c r="D196" t="s">
        <v>19</v>
      </c>
      <c r="E196" t="s">
        <v>20</v>
      </c>
      <c r="F196" t="s">
        <v>44</v>
      </c>
      <c r="G196" t="s">
        <v>667</v>
      </c>
      <c r="H196" t="s">
        <v>672</v>
      </c>
      <c r="I196" t="s">
        <v>673</v>
      </c>
      <c r="J196" t="s">
        <v>33</v>
      </c>
      <c r="K196" t="s">
        <v>679</v>
      </c>
      <c r="L196">
        <v>63</v>
      </c>
      <c r="M196">
        <v>8.5</v>
      </c>
      <c r="N196">
        <v>3.16E-3</v>
      </c>
      <c r="O196">
        <v>3.11</v>
      </c>
      <c r="P196" t="s">
        <v>49</v>
      </c>
      <c r="Q196" t="s">
        <v>73</v>
      </c>
      <c r="R196" t="s">
        <v>1682</v>
      </c>
      <c r="S196">
        <v>121.1463967</v>
      </c>
      <c r="T196">
        <v>0.180179494</v>
      </c>
      <c r="U196">
        <v>7511.5457340000003</v>
      </c>
      <c r="V196">
        <v>15.8082134</v>
      </c>
      <c r="W196">
        <v>5.7830516230000004</v>
      </c>
      <c r="X196">
        <v>0.26454745099999999</v>
      </c>
      <c r="Y196">
        <v>76.264126500000003</v>
      </c>
      <c r="Z196">
        <v>16.08713706</v>
      </c>
      <c r="AA196">
        <v>59</v>
      </c>
      <c r="AB196" t="s">
        <v>1684</v>
      </c>
      <c r="AC196" t="s">
        <v>679</v>
      </c>
      <c r="AD196" t="s">
        <v>667</v>
      </c>
      <c r="AE196" t="s">
        <v>44</v>
      </c>
      <c r="AF196">
        <v>59</v>
      </c>
    </row>
    <row r="197" spans="1:32" x14ac:dyDescent="0.25">
      <c r="A197">
        <v>125476</v>
      </c>
      <c r="B197" t="s">
        <v>680</v>
      </c>
      <c r="C197" t="s">
        <v>286</v>
      </c>
      <c r="D197" t="s">
        <v>19</v>
      </c>
      <c r="E197" t="s">
        <v>20</v>
      </c>
      <c r="F197" t="s">
        <v>21</v>
      </c>
      <c r="G197" t="s">
        <v>681</v>
      </c>
      <c r="H197" t="s">
        <v>680</v>
      </c>
      <c r="I197">
        <v>0</v>
      </c>
      <c r="J197" t="s">
        <v>60</v>
      </c>
      <c r="K197" t="s">
        <v>25</v>
      </c>
      <c r="L197">
        <v>22</v>
      </c>
      <c r="M197">
        <v>0</v>
      </c>
      <c r="N197">
        <v>6.1404390000000001E-3</v>
      </c>
      <c r="O197">
        <v>3.032667</v>
      </c>
      <c r="P197" t="s">
        <v>61</v>
      </c>
      <c r="Q197" t="s">
        <v>27</v>
      </c>
      <c r="R197" t="s">
        <v>1682</v>
      </c>
      <c r="S197">
        <v>10.488650030000001</v>
      </c>
      <c r="T197">
        <v>1.514923773</v>
      </c>
      <c r="U197">
        <v>10.569778940000001</v>
      </c>
      <c r="V197">
        <v>3.1185319950000001</v>
      </c>
      <c r="W197">
        <v>0.66764234700000002</v>
      </c>
      <c r="X197">
        <v>1.6718148639999999</v>
      </c>
      <c r="Y197">
        <v>6.9315500119999998</v>
      </c>
      <c r="Z197">
        <v>11.29341913</v>
      </c>
      <c r="AA197">
        <v>16</v>
      </c>
      <c r="AB197" t="s">
        <v>1684</v>
      </c>
      <c r="AC197" t="s">
        <v>2132</v>
      </c>
      <c r="AD197" t="s">
        <v>681</v>
      </c>
      <c r="AE197" t="s">
        <v>27</v>
      </c>
      <c r="AF197">
        <v>16</v>
      </c>
    </row>
    <row r="198" spans="1:32" x14ac:dyDescent="0.25">
      <c r="A198">
        <v>236462</v>
      </c>
      <c r="B198" t="s">
        <v>682</v>
      </c>
      <c r="C198" t="s">
        <v>37</v>
      </c>
      <c r="D198" t="s">
        <v>19</v>
      </c>
      <c r="E198" t="s">
        <v>20</v>
      </c>
      <c r="F198" t="s">
        <v>21</v>
      </c>
      <c r="G198" t="s">
        <v>681</v>
      </c>
      <c r="H198" t="s">
        <v>680</v>
      </c>
      <c r="I198" t="s">
        <v>683</v>
      </c>
      <c r="J198" t="s">
        <v>33</v>
      </c>
      <c r="K198" t="s">
        <v>684</v>
      </c>
      <c r="L198">
        <v>11</v>
      </c>
      <c r="M198">
        <v>1.1000000000000001</v>
      </c>
      <c r="N198">
        <v>1.0500000000000001E-2</v>
      </c>
      <c r="O198">
        <v>3.0489999999999999</v>
      </c>
      <c r="P198" t="s">
        <v>35</v>
      </c>
      <c r="Q198" t="s">
        <v>27</v>
      </c>
      <c r="R198" t="s">
        <v>1682</v>
      </c>
      <c r="S198">
        <v>7.0917680809999997</v>
      </c>
      <c r="T198">
        <v>1.7460155150000001</v>
      </c>
      <c r="U198">
        <v>2.9754360059999998</v>
      </c>
      <c r="V198">
        <v>2.6442460290000001</v>
      </c>
      <c r="W198">
        <v>0.53186006600000002</v>
      </c>
      <c r="X198">
        <v>1.944565444</v>
      </c>
      <c r="Y198">
        <v>4.7357458479999996</v>
      </c>
      <c r="Z198">
        <v>12.15818219</v>
      </c>
      <c r="AA198">
        <v>13</v>
      </c>
      <c r="AB198" t="s">
        <v>1684</v>
      </c>
      <c r="AC198" t="s">
        <v>684</v>
      </c>
      <c r="AD198" t="s">
        <v>681</v>
      </c>
      <c r="AE198" t="s">
        <v>27</v>
      </c>
      <c r="AF198">
        <v>13</v>
      </c>
    </row>
    <row r="199" spans="1:32" x14ac:dyDescent="0.25">
      <c r="A199">
        <v>293602</v>
      </c>
      <c r="B199" t="s">
        <v>685</v>
      </c>
      <c r="C199" t="s">
        <v>686</v>
      </c>
      <c r="D199" t="s">
        <v>19</v>
      </c>
      <c r="E199" t="s">
        <v>20</v>
      </c>
      <c r="F199" t="s">
        <v>21</v>
      </c>
      <c r="G199" t="s">
        <v>681</v>
      </c>
      <c r="H199" t="s">
        <v>680</v>
      </c>
      <c r="I199" t="s">
        <v>683</v>
      </c>
      <c r="J199" t="s">
        <v>191</v>
      </c>
      <c r="K199" t="s">
        <v>684</v>
      </c>
      <c r="L199">
        <v>11</v>
      </c>
      <c r="M199">
        <v>1.1000000000000001</v>
      </c>
      <c r="N199">
        <v>1.0500000000000001E-2</v>
      </c>
      <c r="O199">
        <v>3.0489999999999999</v>
      </c>
      <c r="P199" t="s">
        <v>35</v>
      </c>
      <c r="Q199" t="s">
        <v>27</v>
      </c>
      <c r="R199" t="s">
        <v>1682</v>
      </c>
      <c r="S199">
        <v>7.0917680809999997</v>
      </c>
      <c r="T199">
        <v>1.7460155150000001</v>
      </c>
      <c r="U199">
        <v>2.9754360059999998</v>
      </c>
      <c r="V199">
        <v>2.6442460290000001</v>
      </c>
      <c r="W199">
        <v>0.53186006600000002</v>
      </c>
      <c r="X199">
        <v>1.944565444</v>
      </c>
      <c r="Y199">
        <v>4.7357458479999996</v>
      </c>
      <c r="Z199">
        <v>12.15818219</v>
      </c>
      <c r="AA199">
        <v>7</v>
      </c>
      <c r="AB199" t="s">
        <v>1684</v>
      </c>
      <c r="AC199" t="s">
        <v>684</v>
      </c>
      <c r="AD199" t="s">
        <v>681</v>
      </c>
      <c r="AE199" t="s">
        <v>27</v>
      </c>
      <c r="AF199">
        <v>7</v>
      </c>
    </row>
    <row r="200" spans="1:32" x14ac:dyDescent="0.25">
      <c r="A200">
        <v>126717</v>
      </c>
      <c r="B200" t="s">
        <v>687</v>
      </c>
      <c r="C200" t="s">
        <v>688</v>
      </c>
      <c r="D200" t="s">
        <v>19</v>
      </c>
      <c r="E200" t="s">
        <v>20</v>
      </c>
      <c r="F200" t="s">
        <v>21</v>
      </c>
      <c r="G200" t="s">
        <v>59</v>
      </c>
      <c r="H200" t="s">
        <v>136</v>
      </c>
      <c r="I200" t="s">
        <v>689</v>
      </c>
      <c r="J200" t="s">
        <v>33</v>
      </c>
      <c r="K200" t="s">
        <v>690</v>
      </c>
      <c r="L200">
        <v>20</v>
      </c>
      <c r="M200">
        <v>4.78</v>
      </c>
      <c r="N200">
        <v>2.2000000000000001E-3</v>
      </c>
      <c r="O200">
        <v>3.32</v>
      </c>
      <c r="P200" t="s">
        <v>35</v>
      </c>
      <c r="Q200" t="s">
        <v>27</v>
      </c>
      <c r="R200" t="s">
        <v>1682</v>
      </c>
      <c r="S200">
        <v>22.577418829999999</v>
      </c>
      <c r="T200">
        <v>0.50294561900000001</v>
      </c>
      <c r="U200">
        <v>96.141160999999997</v>
      </c>
      <c r="V200">
        <v>6.3575821240000003</v>
      </c>
      <c r="W200">
        <v>2.2144938650000001</v>
      </c>
      <c r="X200">
        <v>0.93685057900000002</v>
      </c>
      <c r="Y200">
        <v>15.23734707</v>
      </c>
      <c r="Z200">
        <v>14.91658587</v>
      </c>
      <c r="AA200">
        <v>18</v>
      </c>
      <c r="AB200" t="s">
        <v>1684</v>
      </c>
      <c r="AC200" t="s">
        <v>690</v>
      </c>
      <c r="AD200" t="s">
        <v>59</v>
      </c>
      <c r="AE200" t="s">
        <v>27</v>
      </c>
      <c r="AF200">
        <v>18</v>
      </c>
    </row>
    <row r="201" spans="1:32" x14ac:dyDescent="0.25">
      <c r="A201">
        <v>127136</v>
      </c>
      <c r="B201" t="s">
        <v>691</v>
      </c>
      <c r="C201" t="s">
        <v>51</v>
      </c>
      <c r="D201" t="s">
        <v>19</v>
      </c>
      <c r="E201" t="s">
        <v>20</v>
      </c>
      <c r="F201" t="s">
        <v>21</v>
      </c>
      <c r="G201" t="s">
        <v>163</v>
      </c>
      <c r="H201" t="s">
        <v>692</v>
      </c>
      <c r="I201" t="s">
        <v>693</v>
      </c>
      <c r="J201" t="s">
        <v>33</v>
      </c>
      <c r="K201" t="s">
        <v>694</v>
      </c>
      <c r="L201">
        <v>60</v>
      </c>
      <c r="M201">
        <v>4.2</v>
      </c>
      <c r="N201">
        <v>1.9E-3</v>
      </c>
      <c r="O201">
        <v>3.35</v>
      </c>
      <c r="P201" t="s">
        <v>35</v>
      </c>
      <c r="Q201" t="s">
        <v>27</v>
      </c>
      <c r="R201" t="s">
        <v>1682</v>
      </c>
      <c r="S201">
        <v>43.428563009999998</v>
      </c>
      <c r="T201">
        <v>0.20221062300000001</v>
      </c>
      <c r="U201">
        <v>617.53101819999995</v>
      </c>
      <c r="V201">
        <v>22.710939809999999</v>
      </c>
      <c r="W201">
        <v>5.6010401410000004</v>
      </c>
      <c r="X201">
        <v>0.22485103000000001</v>
      </c>
      <c r="Y201">
        <v>26.95226941</v>
      </c>
      <c r="Z201">
        <v>8.0667238900000005</v>
      </c>
      <c r="AA201">
        <v>54</v>
      </c>
      <c r="AB201" t="s">
        <v>1682</v>
      </c>
      <c r="AC201" t="s">
        <v>694</v>
      </c>
      <c r="AD201" t="s">
        <v>163</v>
      </c>
      <c r="AE201" t="s">
        <v>163</v>
      </c>
      <c r="AF201">
        <v>54</v>
      </c>
    </row>
    <row r="202" spans="1:32" x14ac:dyDescent="0.25">
      <c r="A202">
        <v>126287</v>
      </c>
      <c r="B202" t="s">
        <v>695</v>
      </c>
      <c r="C202" t="s">
        <v>258</v>
      </c>
      <c r="D202" t="s">
        <v>19</v>
      </c>
      <c r="E202" t="s">
        <v>20</v>
      </c>
      <c r="F202" t="s">
        <v>21</v>
      </c>
      <c r="G202" t="s">
        <v>105</v>
      </c>
      <c r="H202" t="s">
        <v>429</v>
      </c>
      <c r="I202" t="s">
        <v>696</v>
      </c>
      <c r="J202" t="s">
        <v>33</v>
      </c>
      <c r="K202" t="s">
        <v>697</v>
      </c>
      <c r="L202">
        <v>60</v>
      </c>
      <c r="M202">
        <v>6.86</v>
      </c>
      <c r="N202">
        <v>1E-3</v>
      </c>
      <c r="O202">
        <v>3.0579999999999998</v>
      </c>
      <c r="P202" t="s">
        <v>35</v>
      </c>
      <c r="Q202" t="s">
        <v>27</v>
      </c>
      <c r="R202" t="s">
        <v>1682</v>
      </c>
      <c r="S202">
        <v>75.942781650000001</v>
      </c>
      <c r="T202">
        <v>0.15317312899999999</v>
      </c>
      <c r="U202">
        <v>3380.001557</v>
      </c>
      <c r="V202">
        <v>14.694872269999999</v>
      </c>
      <c r="W202">
        <v>4.5399365200000004</v>
      </c>
      <c r="X202">
        <v>0.28773666399999998</v>
      </c>
      <c r="Y202">
        <v>39.178708610000001</v>
      </c>
      <c r="Z202">
        <v>11.515791050000001</v>
      </c>
      <c r="AA202">
        <v>65</v>
      </c>
      <c r="AB202" t="s">
        <v>1682</v>
      </c>
      <c r="AC202" t="s">
        <v>697</v>
      </c>
      <c r="AD202" t="s">
        <v>105</v>
      </c>
      <c r="AE202" t="s">
        <v>27</v>
      </c>
      <c r="AF202">
        <v>65</v>
      </c>
    </row>
    <row r="203" spans="1:32" x14ac:dyDescent="0.25">
      <c r="A203">
        <v>125477</v>
      </c>
      <c r="B203" t="s">
        <v>126</v>
      </c>
      <c r="C203" t="s">
        <v>698</v>
      </c>
      <c r="D203" t="s">
        <v>19</v>
      </c>
      <c r="E203" t="s">
        <v>20</v>
      </c>
      <c r="F203" t="s">
        <v>21</v>
      </c>
      <c r="G203" t="s">
        <v>125</v>
      </c>
      <c r="H203" t="s">
        <v>126</v>
      </c>
      <c r="I203">
        <v>0</v>
      </c>
      <c r="J203" t="s">
        <v>60</v>
      </c>
      <c r="K203" t="s">
        <v>25</v>
      </c>
      <c r="L203">
        <v>6.5</v>
      </c>
      <c r="M203">
        <v>0</v>
      </c>
      <c r="N203">
        <v>1.466982E-2</v>
      </c>
      <c r="O203">
        <v>3.003333</v>
      </c>
      <c r="P203" t="s">
        <v>61</v>
      </c>
      <c r="Q203" t="s">
        <v>27</v>
      </c>
      <c r="R203" t="s">
        <v>1682</v>
      </c>
      <c r="S203">
        <v>8.7499225040000006</v>
      </c>
      <c r="T203">
        <v>0.70198307800000004</v>
      </c>
      <c r="U203">
        <v>6.998484994</v>
      </c>
      <c r="V203">
        <v>3.7740616949999999</v>
      </c>
      <c r="W203">
        <v>1.083017178</v>
      </c>
      <c r="X203">
        <v>1.336621101</v>
      </c>
      <c r="Y203">
        <v>5.4452076470000002</v>
      </c>
      <c r="Z203">
        <v>17.923995210000001</v>
      </c>
      <c r="AA203">
        <v>7</v>
      </c>
      <c r="AB203" t="s">
        <v>1682</v>
      </c>
      <c r="AC203" t="s">
        <v>2128</v>
      </c>
      <c r="AD203" t="s">
        <v>125</v>
      </c>
      <c r="AE203" t="s">
        <v>27</v>
      </c>
      <c r="AF203">
        <v>7</v>
      </c>
    </row>
    <row r="204" spans="1:32" x14ac:dyDescent="0.25">
      <c r="A204">
        <v>125537</v>
      </c>
      <c r="B204" t="s">
        <v>120</v>
      </c>
      <c r="C204" t="s">
        <v>18</v>
      </c>
      <c r="D204" t="s">
        <v>19</v>
      </c>
      <c r="E204" t="s">
        <v>20</v>
      </c>
      <c r="F204" t="s">
        <v>21</v>
      </c>
      <c r="G204" t="s">
        <v>30</v>
      </c>
      <c r="H204" t="s">
        <v>120</v>
      </c>
      <c r="I204">
        <v>0</v>
      </c>
      <c r="J204" t="s">
        <v>60</v>
      </c>
      <c r="K204" t="s">
        <v>25</v>
      </c>
      <c r="L204">
        <v>27</v>
      </c>
      <c r="M204">
        <v>0</v>
      </c>
      <c r="N204">
        <v>7.0873819999999997E-3</v>
      </c>
      <c r="O204">
        <v>3.1033941180000002</v>
      </c>
      <c r="P204" t="s">
        <v>61</v>
      </c>
      <c r="Q204" t="s">
        <v>27</v>
      </c>
      <c r="R204" t="s">
        <v>1682</v>
      </c>
      <c r="S204">
        <v>24.97865234</v>
      </c>
      <c r="T204">
        <v>2.028049158</v>
      </c>
      <c r="U204">
        <v>411.04156870000003</v>
      </c>
      <c r="V204">
        <v>5.8786442240000003</v>
      </c>
      <c r="W204">
        <v>1.137615738</v>
      </c>
      <c r="X204">
        <v>1.627238776</v>
      </c>
      <c r="Y204">
        <v>20.982528840000001</v>
      </c>
      <c r="Z204">
        <v>25.320883500000001</v>
      </c>
      <c r="AA204">
        <v>22</v>
      </c>
      <c r="AB204" t="s">
        <v>1682</v>
      </c>
      <c r="AC204" t="s">
        <v>1960</v>
      </c>
      <c r="AD204" t="s">
        <v>30</v>
      </c>
      <c r="AE204" t="s">
        <v>27</v>
      </c>
      <c r="AF204">
        <v>22</v>
      </c>
    </row>
    <row r="205" spans="1:32" x14ac:dyDescent="0.25">
      <c r="A205">
        <v>151743</v>
      </c>
      <c r="B205" t="s">
        <v>699</v>
      </c>
      <c r="C205">
        <v>0</v>
      </c>
      <c r="D205" t="s">
        <v>19</v>
      </c>
      <c r="E205" t="s">
        <v>20</v>
      </c>
      <c r="F205" t="s">
        <v>21</v>
      </c>
      <c r="G205" t="s">
        <v>30</v>
      </c>
      <c r="H205">
        <v>0</v>
      </c>
      <c r="I205">
        <v>0</v>
      </c>
      <c r="J205" t="s">
        <v>700</v>
      </c>
      <c r="K205" t="s">
        <v>25</v>
      </c>
      <c r="L205">
        <v>27</v>
      </c>
      <c r="M205">
        <v>0</v>
      </c>
      <c r="N205">
        <v>0.01</v>
      </c>
      <c r="O205">
        <v>3</v>
      </c>
      <c r="P205" t="s">
        <v>26</v>
      </c>
      <c r="Q205" t="s">
        <v>27</v>
      </c>
      <c r="R205" t="s">
        <v>27</v>
      </c>
      <c r="S205" t="s">
        <v>25</v>
      </c>
      <c r="T205" t="s">
        <v>25</v>
      </c>
      <c r="U205" t="s">
        <v>25</v>
      </c>
      <c r="V205" t="s">
        <v>25</v>
      </c>
      <c r="W205" t="s">
        <v>25</v>
      </c>
      <c r="X205" t="s">
        <v>25</v>
      </c>
      <c r="Y205" t="s">
        <v>25</v>
      </c>
      <c r="Z205" t="s">
        <v>25</v>
      </c>
      <c r="AA205" t="s">
        <v>25</v>
      </c>
      <c r="AB205" t="s">
        <v>25</v>
      </c>
      <c r="AC205" t="s">
        <v>25</v>
      </c>
      <c r="AD205" t="s">
        <v>25</v>
      </c>
      <c r="AE205" t="s">
        <v>25</v>
      </c>
      <c r="AF205" t="s">
        <v>25</v>
      </c>
    </row>
    <row r="206" spans="1:32" x14ac:dyDescent="0.25">
      <c r="A206">
        <v>125988</v>
      </c>
      <c r="B206" t="s">
        <v>701</v>
      </c>
      <c r="C206" t="s">
        <v>37</v>
      </c>
      <c r="D206" t="s">
        <v>19</v>
      </c>
      <c r="E206" t="s">
        <v>20</v>
      </c>
      <c r="F206" t="s">
        <v>21</v>
      </c>
      <c r="G206" t="s">
        <v>30</v>
      </c>
      <c r="H206" t="s">
        <v>120</v>
      </c>
      <c r="I206" t="s">
        <v>701</v>
      </c>
      <c r="J206" t="s">
        <v>24</v>
      </c>
      <c r="K206" t="s">
        <v>25</v>
      </c>
      <c r="L206">
        <v>27</v>
      </c>
      <c r="M206">
        <v>0</v>
      </c>
      <c r="N206">
        <v>1.081637E-2</v>
      </c>
      <c r="O206">
        <v>3.0724999999999998</v>
      </c>
      <c r="P206" t="s">
        <v>61</v>
      </c>
      <c r="Q206" t="s">
        <v>27</v>
      </c>
      <c r="R206" t="s">
        <v>1682</v>
      </c>
      <c r="S206">
        <v>24.97865234</v>
      </c>
      <c r="T206">
        <v>2.028049158</v>
      </c>
      <c r="U206">
        <v>411.04156870000003</v>
      </c>
      <c r="V206">
        <v>5.8786442240000003</v>
      </c>
      <c r="W206">
        <v>1.137615738</v>
      </c>
      <c r="X206">
        <v>1.627238776</v>
      </c>
      <c r="Y206">
        <v>20.982528840000001</v>
      </c>
      <c r="Z206">
        <v>25.320883500000001</v>
      </c>
      <c r="AA206">
        <v>22</v>
      </c>
      <c r="AB206" t="s">
        <v>1682</v>
      </c>
      <c r="AC206" t="s">
        <v>1960</v>
      </c>
      <c r="AD206" t="s">
        <v>30</v>
      </c>
      <c r="AE206" t="s">
        <v>27</v>
      </c>
      <c r="AF206">
        <v>27</v>
      </c>
    </row>
    <row r="207" spans="1:32" x14ac:dyDescent="0.25">
      <c r="A207">
        <v>126886</v>
      </c>
      <c r="B207" t="s">
        <v>702</v>
      </c>
      <c r="C207" t="s">
        <v>703</v>
      </c>
      <c r="D207" t="s">
        <v>19</v>
      </c>
      <c r="E207" t="s">
        <v>20</v>
      </c>
      <c r="F207" t="s">
        <v>21</v>
      </c>
      <c r="G207" t="s">
        <v>30</v>
      </c>
      <c r="H207" t="s">
        <v>120</v>
      </c>
      <c r="I207" t="s">
        <v>701</v>
      </c>
      <c r="J207" t="s">
        <v>33</v>
      </c>
      <c r="K207" t="s">
        <v>704</v>
      </c>
      <c r="L207">
        <v>27</v>
      </c>
      <c r="M207">
        <v>2.08</v>
      </c>
      <c r="N207">
        <v>1.0999999999999999E-2</v>
      </c>
      <c r="O207">
        <v>3.11</v>
      </c>
      <c r="P207" t="s">
        <v>35</v>
      </c>
      <c r="Q207" t="s">
        <v>27</v>
      </c>
      <c r="R207" t="s">
        <v>1682</v>
      </c>
      <c r="S207">
        <v>24.97865234</v>
      </c>
      <c r="T207">
        <v>2.028049158</v>
      </c>
      <c r="U207">
        <v>411.04156870000003</v>
      </c>
      <c r="V207">
        <v>5.8786442240000003</v>
      </c>
      <c r="W207">
        <v>1.137615738</v>
      </c>
      <c r="X207">
        <v>1.627238776</v>
      </c>
      <c r="Y207">
        <v>20.982528840000001</v>
      </c>
      <c r="Z207">
        <v>25.320883500000001</v>
      </c>
      <c r="AA207">
        <v>22</v>
      </c>
      <c r="AB207" t="s">
        <v>1682</v>
      </c>
      <c r="AC207" t="s">
        <v>1960</v>
      </c>
      <c r="AD207" t="s">
        <v>30</v>
      </c>
      <c r="AE207" t="s">
        <v>27</v>
      </c>
      <c r="AF207">
        <v>27</v>
      </c>
    </row>
    <row r="208" spans="1:32" x14ac:dyDescent="0.25">
      <c r="A208">
        <v>126890</v>
      </c>
      <c r="B208" t="s">
        <v>705</v>
      </c>
      <c r="C208" t="s">
        <v>706</v>
      </c>
      <c r="D208" t="s">
        <v>19</v>
      </c>
      <c r="E208" t="s">
        <v>20</v>
      </c>
      <c r="F208" t="s">
        <v>21</v>
      </c>
      <c r="G208" t="s">
        <v>30</v>
      </c>
      <c r="H208" t="s">
        <v>120</v>
      </c>
      <c r="I208" t="s">
        <v>701</v>
      </c>
      <c r="J208" t="s">
        <v>33</v>
      </c>
      <c r="K208" t="s">
        <v>707</v>
      </c>
      <c r="L208">
        <v>12</v>
      </c>
      <c r="M208">
        <v>1.8</v>
      </c>
      <c r="N208">
        <v>1.01E-2</v>
      </c>
      <c r="O208">
        <v>3.05</v>
      </c>
      <c r="P208" t="s">
        <v>35</v>
      </c>
      <c r="Q208" t="s">
        <v>27</v>
      </c>
      <c r="R208" t="s">
        <v>1682</v>
      </c>
      <c r="S208">
        <v>24.97865234</v>
      </c>
      <c r="T208">
        <v>2.028049158</v>
      </c>
      <c r="U208">
        <v>411.04156870000003</v>
      </c>
      <c r="V208">
        <v>5.8786442240000003</v>
      </c>
      <c r="W208">
        <v>1.137615738</v>
      </c>
      <c r="X208">
        <v>1.627238776</v>
      </c>
      <c r="Y208">
        <v>20.982528840000001</v>
      </c>
      <c r="Z208">
        <v>25.320883500000001</v>
      </c>
      <c r="AA208">
        <v>22</v>
      </c>
      <c r="AB208" t="s">
        <v>1682</v>
      </c>
      <c r="AC208" t="s">
        <v>1960</v>
      </c>
      <c r="AD208" t="s">
        <v>30</v>
      </c>
      <c r="AE208" t="s">
        <v>27</v>
      </c>
      <c r="AF208">
        <v>12</v>
      </c>
    </row>
    <row r="209" spans="1:32" x14ac:dyDescent="0.25">
      <c r="A209">
        <v>126892</v>
      </c>
      <c r="B209" t="s">
        <v>708</v>
      </c>
      <c r="C209" t="s">
        <v>37</v>
      </c>
      <c r="D209" t="s">
        <v>19</v>
      </c>
      <c r="E209" t="s">
        <v>20</v>
      </c>
      <c r="F209" t="s">
        <v>21</v>
      </c>
      <c r="G209" t="s">
        <v>30</v>
      </c>
      <c r="H209" t="s">
        <v>120</v>
      </c>
      <c r="I209" t="s">
        <v>701</v>
      </c>
      <c r="J209" t="s">
        <v>33</v>
      </c>
      <c r="K209" t="s">
        <v>709</v>
      </c>
      <c r="L209">
        <v>18</v>
      </c>
      <c r="M209">
        <v>1.2</v>
      </c>
      <c r="N209">
        <v>1.0999999999999999E-2</v>
      </c>
      <c r="O209">
        <v>3.03</v>
      </c>
      <c r="P209" t="s">
        <v>35</v>
      </c>
      <c r="Q209" t="s">
        <v>27</v>
      </c>
      <c r="R209" t="s">
        <v>1682</v>
      </c>
      <c r="S209">
        <v>24.97865234</v>
      </c>
      <c r="T209">
        <v>2.028049158</v>
      </c>
      <c r="U209">
        <v>411.04156870000003</v>
      </c>
      <c r="V209">
        <v>5.8786442240000003</v>
      </c>
      <c r="W209">
        <v>1.137615738</v>
      </c>
      <c r="X209">
        <v>1.627238776</v>
      </c>
      <c r="Y209">
        <v>20.982528840000001</v>
      </c>
      <c r="Z209">
        <v>25.320883500000001</v>
      </c>
      <c r="AA209">
        <v>22</v>
      </c>
      <c r="AB209" t="s">
        <v>1682</v>
      </c>
      <c r="AC209" t="s">
        <v>1960</v>
      </c>
      <c r="AD209" t="s">
        <v>30</v>
      </c>
      <c r="AE209" t="s">
        <v>27</v>
      </c>
      <c r="AF209">
        <v>18</v>
      </c>
    </row>
    <row r="210" spans="1:32" x14ac:dyDescent="0.25">
      <c r="A210">
        <v>126893</v>
      </c>
      <c r="B210" t="s">
        <v>710</v>
      </c>
      <c r="C210" t="s">
        <v>37</v>
      </c>
      <c r="D210" t="s">
        <v>19</v>
      </c>
      <c r="E210" t="s">
        <v>20</v>
      </c>
      <c r="F210" t="s">
        <v>21</v>
      </c>
      <c r="G210" t="s">
        <v>30</v>
      </c>
      <c r="H210" t="s">
        <v>120</v>
      </c>
      <c r="I210" t="s">
        <v>701</v>
      </c>
      <c r="J210" t="s">
        <v>33</v>
      </c>
      <c r="K210" t="s">
        <v>711</v>
      </c>
      <c r="L210">
        <v>13</v>
      </c>
      <c r="M210">
        <v>1.1499999999999999</v>
      </c>
      <c r="N210">
        <v>1.12E-2</v>
      </c>
      <c r="O210">
        <v>3.1</v>
      </c>
      <c r="P210" t="s">
        <v>35</v>
      </c>
      <c r="Q210" t="s">
        <v>27</v>
      </c>
      <c r="R210" t="s">
        <v>1682</v>
      </c>
      <c r="S210">
        <v>24.97865234</v>
      </c>
      <c r="T210">
        <v>2.028049158</v>
      </c>
      <c r="U210">
        <v>411.04156870000003</v>
      </c>
      <c r="V210">
        <v>5.8786442240000003</v>
      </c>
      <c r="W210">
        <v>1.137615738</v>
      </c>
      <c r="X210">
        <v>1.627238776</v>
      </c>
      <c r="Y210">
        <v>20.982528840000001</v>
      </c>
      <c r="Z210">
        <v>25.320883500000001</v>
      </c>
      <c r="AA210">
        <v>22</v>
      </c>
      <c r="AB210" t="s">
        <v>1682</v>
      </c>
      <c r="AC210" t="s">
        <v>1960</v>
      </c>
      <c r="AD210" t="s">
        <v>30</v>
      </c>
      <c r="AE210" t="s">
        <v>27</v>
      </c>
      <c r="AF210">
        <v>13</v>
      </c>
    </row>
    <row r="211" spans="1:32" x14ac:dyDescent="0.25">
      <c r="A211">
        <v>126898</v>
      </c>
      <c r="B211" t="s">
        <v>712</v>
      </c>
      <c r="C211" t="s">
        <v>713</v>
      </c>
      <c r="D211" t="s">
        <v>19</v>
      </c>
      <c r="E211" t="s">
        <v>20</v>
      </c>
      <c r="F211" t="s">
        <v>21</v>
      </c>
      <c r="G211" t="s">
        <v>30</v>
      </c>
      <c r="H211" t="s">
        <v>120</v>
      </c>
      <c r="I211" t="s">
        <v>714</v>
      </c>
      <c r="J211" t="s">
        <v>33</v>
      </c>
      <c r="K211" t="s">
        <v>715</v>
      </c>
      <c r="L211">
        <v>6</v>
      </c>
      <c r="M211">
        <v>1.68</v>
      </c>
      <c r="N211">
        <v>5.8900000000000003E-3</v>
      </c>
      <c r="O211">
        <v>3.12</v>
      </c>
      <c r="P211" t="s">
        <v>49</v>
      </c>
      <c r="Q211" t="s">
        <v>27</v>
      </c>
      <c r="R211" t="s">
        <v>1682</v>
      </c>
      <c r="S211">
        <v>24.97865234</v>
      </c>
      <c r="T211">
        <v>2.028049158</v>
      </c>
      <c r="U211">
        <v>411.04156870000003</v>
      </c>
      <c r="V211">
        <v>5.8786442240000003</v>
      </c>
      <c r="W211">
        <v>1.137615738</v>
      </c>
      <c r="X211">
        <v>1.627238776</v>
      </c>
      <c r="Y211">
        <v>20.982528840000001</v>
      </c>
      <c r="Z211">
        <v>25.320883500000001</v>
      </c>
      <c r="AA211">
        <v>22</v>
      </c>
      <c r="AB211" t="s">
        <v>1682</v>
      </c>
      <c r="AC211" t="s">
        <v>1960</v>
      </c>
      <c r="AD211" t="s">
        <v>30</v>
      </c>
      <c r="AE211" t="s">
        <v>27</v>
      </c>
      <c r="AF211">
        <v>6</v>
      </c>
    </row>
    <row r="212" spans="1:32" x14ac:dyDescent="0.25">
      <c r="A212">
        <v>126189</v>
      </c>
      <c r="B212" t="s">
        <v>716</v>
      </c>
      <c r="C212" t="s">
        <v>109</v>
      </c>
      <c r="D212" t="s">
        <v>19</v>
      </c>
      <c r="E212" t="s">
        <v>20</v>
      </c>
      <c r="F212" t="s">
        <v>21</v>
      </c>
      <c r="G212" t="s">
        <v>144</v>
      </c>
      <c r="H212" t="s">
        <v>244</v>
      </c>
      <c r="I212" t="s">
        <v>716</v>
      </c>
      <c r="J212" t="s">
        <v>24</v>
      </c>
      <c r="K212" t="s">
        <v>25</v>
      </c>
      <c r="L212">
        <v>27.5</v>
      </c>
      <c r="M212">
        <v>0</v>
      </c>
      <c r="N212">
        <v>3.63E-3</v>
      </c>
      <c r="O212">
        <v>3.07</v>
      </c>
      <c r="P212" t="s">
        <v>61</v>
      </c>
      <c r="Q212" t="s">
        <v>27</v>
      </c>
      <c r="R212" t="s">
        <v>1695</v>
      </c>
      <c r="S212">
        <v>13.910443239999999</v>
      </c>
      <c r="T212">
        <v>0.61478968300000003</v>
      </c>
      <c r="U212">
        <v>18.978077620000001</v>
      </c>
      <c r="V212">
        <v>4.2498061380000003</v>
      </c>
      <c r="W212">
        <v>1.2509464480000001</v>
      </c>
      <c r="X212">
        <v>1.037042866</v>
      </c>
      <c r="Y212">
        <v>8.6929579520000004</v>
      </c>
      <c r="Z212">
        <v>8.8388785530000007</v>
      </c>
      <c r="AA212">
        <v>22</v>
      </c>
      <c r="AB212" t="s">
        <v>1698</v>
      </c>
      <c r="AC212" t="s">
        <v>719</v>
      </c>
      <c r="AD212" t="s">
        <v>144</v>
      </c>
      <c r="AE212" t="s">
        <v>27</v>
      </c>
      <c r="AF212">
        <v>22</v>
      </c>
    </row>
    <row r="213" spans="1:32" x14ac:dyDescent="0.25">
      <c r="A213">
        <v>127296</v>
      </c>
      <c r="B213" t="s">
        <v>717</v>
      </c>
      <c r="C213" t="s">
        <v>718</v>
      </c>
      <c r="D213" t="s">
        <v>19</v>
      </c>
      <c r="E213" t="s">
        <v>20</v>
      </c>
      <c r="F213" t="s">
        <v>21</v>
      </c>
      <c r="G213" t="s">
        <v>144</v>
      </c>
      <c r="H213" t="s">
        <v>244</v>
      </c>
      <c r="I213" t="s">
        <v>716</v>
      </c>
      <c r="J213" t="s">
        <v>33</v>
      </c>
      <c r="K213" t="s">
        <v>719</v>
      </c>
      <c r="L213">
        <v>27.5</v>
      </c>
      <c r="M213">
        <v>2.06</v>
      </c>
      <c r="N213">
        <v>3.63E-3</v>
      </c>
      <c r="O213">
        <v>3.07</v>
      </c>
      <c r="P213" t="s">
        <v>49</v>
      </c>
      <c r="Q213" t="s">
        <v>27</v>
      </c>
      <c r="R213" t="s">
        <v>1695</v>
      </c>
      <c r="S213">
        <v>13.910443239999999</v>
      </c>
      <c r="T213">
        <v>0.61478968300000003</v>
      </c>
      <c r="U213">
        <v>18.978077620000001</v>
      </c>
      <c r="V213">
        <v>4.2498061380000003</v>
      </c>
      <c r="W213">
        <v>1.2509464480000001</v>
      </c>
      <c r="X213">
        <v>1.037042866</v>
      </c>
      <c r="Y213">
        <v>8.6929579520000004</v>
      </c>
      <c r="Z213">
        <v>8.8388785530000007</v>
      </c>
      <c r="AA213">
        <v>22</v>
      </c>
      <c r="AB213" t="s">
        <v>1698</v>
      </c>
      <c r="AC213" t="s">
        <v>719</v>
      </c>
      <c r="AD213" t="s">
        <v>144</v>
      </c>
      <c r="AE213" t="s">
        <v>27</v>
      </c>
      <c r="AF213">
        <v>22</v>
      </c>
    </row>
    <row r="214" spans="1:32" x14ac:dyDescent="0.25">
      <c r="A214">
        <v>158978</v>
      </c>
      <c r="B214" t="s">
        <v>720</v>
      </c>
      <c r="C214" t="s">
        <v>721</v>
      </c>
      <c r="D214" t="s">
        <v>19</v>
      </c>
      <c r="E214" t="s">
        <v>20</v>
      </c>
      <c r="F214" t="s">
        <v>21</v>
      </c>
      <c r="G214" t="s">
        <v>268</v>
      </c>
      <c r="H214" t="s">
        <v>640</v>
      </c>
      <c r="I214" t="s">
        <v>722</v>
      </c>
      <c r="J214" t="s">
        <v>33</v>
      </c>
      <c r="K214" t="s">
        <v>649</v>
      </c>
      <c r="L214">
        <v>18.2</v>
      </c>
      <c r="M214">
        <v>1.95</v>
      </c>
      <c r="N214">
        <v>3.8E-3</v>
      </c>
      <c r="O214">
        <v>3.12</v>
      </c>
      <c r="P214" t="s">
        <v>49</v>
      </c>
      <c r="Q214" t="s">
        <v>27</v>
      </c>
      <c r="R214" t="s">
        <v>1682</v>
      </c>
      <c r="S214">
        <v>56.802835700000003</v>
      </c>
      <c r="T214">
        <v>0.198222489</v>
      </c>
      <c r="U214">
        <v>1375.0011689999999</v>
      </c>
      <c r="V214">
        <v>14.824057</v>
      </c>
      <c r="W214">
        <v>4.4035705549999999</v>
      </c>
      <c r="X214">
        <v>0.33351213400000002</v>
      </c>
      <c r="Y214">
        <v>34.057417340000001</v>
      </c>
      <c r="Z214">
        <v>11.59407685</v>
      </c>
      <c r="AA214">
        <v>11</v>
      </c>
      <c r="AB214" t="s">
        <v>1684</v>
      </c>
      <c r="AC214" t="s">
        <v>720</v>
      </c>
      <c r="AD214" t="s">
        <v>268</v>
      </c>
      <c r="AE214" t="s">
        <v>268</v>
      </c>
      <c r="AF214">
        <v>11</v>
      </c>
    </row>
    <row r="215" spans="1:32" x14ac:dyDescent="0.25">
      <c r="A215">
        <v>126753</v>
      </c>
      <c r="B215" t="s">
        <v>723</v>
      </c>
      <c r="C215" t="s">
        <v>166</v>
      </c>
      <c r="D215" t="s">
        <v>19</v>
      </c>
      <c r="E215" t="s">
        <v>20</v>
      </c>
      <c r="F215" t="s">
        <v>21</v>
      </c>
      <c r="G215" t="s">
        <v>30</v>
      </c>
      <c r="H215" t="s">
        <v>89</v>
      </c>
      <c r="I215" t="s">
        <v>724</v>
      </c>
      <c r="J215" t="s">
        <v>33</v>
      </c>
      <c r="K215" t="s">
        <v>725</v>
      </c>
      <c r="L215">
        <v>17</v>
      </c>
      <c r="M215">
        <v>2.25</v>
      </c>
      <c r="N215">
        <v>1.1999999999999999E-3</v>
      </c>
      <c r="O215">
        <v>3.3069999999999999</v>
      </c>
      <c r="P215" t="s">
        <v>35</v>
      </c>
      <c r="Q215" t="s">
        <v>27</v>
      </c>
      <c r="R215" t="s">
        <v>27</v>
      </c>
      <c r="S215">
        <v>24.97865234</v>
      </c>
      <c r="T215">
        <v>2.028049158</v>
      </c>
      <c r="U215">
        <v>411.04156870000003</v>
      </c>
      <c r="V215">
        <v>5.8786442240000003</v>
      </c>
      <c r="W215">
        <v>1.137615738</v>
      </c>
      <c r="X215">
        <v>1.627238776</v>
      </c>
      <c r="Y215">
        <v>20.982528840000001</v>
      </c>
      <c r="Z215">
        <v>25.320883500000001</v>
      </c>
      <c r="AA215">
        <v>54</v>
      </c>
      <c r="AB215" t="s">
        <v>1682</v>
      </c>
      <c r="AC215" t="s">
        <v>1936</v>
      </c>
      <c r="AD215" t="s">
        <v>30</v>
      </c>
      <c r="AE215" t="s">
        <v>27</v>
      </c>
      <c r="AF215">
        <v>17</v>
      </c>
    </row>
    <row r="216" spans="1:32" x14ac:dyDescent="0.25">
      <c r="A216">
        <v>126754</v>
      </c>
      <c r="B216" t="s">
        <v>726</v>
      </c>
      <c r="C216" t="s">
        <v>727</v>
      </c>
      <c r="D216" t="s">
        <v>19</v>
      </c>
      <c r="E216" t="s">
        <v>20</v>
      </c>
      <c r="F216" t="s">
        <v>21</v>
      </c>
      <c r="G216" t="s">
        <v>30</v>
      </c>
      <c r="H216" t="s">
        <v>89</v>
      </c>
      <c r="I216" t="s">
        <v>724</v>
      </c>
      <c r="J216" t="s">
        <v>33</v>
      </c>
      <c r="K216" t="s">
        <v>728</v>
      </c>
      <c r="L216">
        <v>30</v>
      </c>
      <c r="M216">
        <v>2.9</v>
      </c>
      <c r="N216">
        <v>5.9999999999999995E-4</v>
      </c>
      <c r="O216">
        <v>3.476</v>
      </c>
      <c r="P216" t="s">
        <v>35</v>
      </c>
      <c r="Q216" t="s">
        <v>27</v>
      </c>
      <c r="R216" t="s">
        <v>27</v>
      </c>
      <c r="S216">
        <v>24.97865234</v>
      </c>
      <c r="T216">
        <v>2.028049158</v>
      </c>
      <c r="U216">
        <v>411.04156870000003</v>
      </c>
      <c r="V216">
        <v>5.8786442240000003</v>
      </c>
      <c r="W216">
        <v>1.137615738</v>
      </c>
      <c r="X216">
        <v>1.627238776</v>
      </c>
      <c r="Y216">
        <v>20.982528840000001</v>
      </c>
      <c r="Z216">
        <v>25.320883500000001</v>
      </c>
      <c r="AA216">
        <v>54</v>
      </c>
      <c r="AB216" t="s">
        <v>1682</v>
      </c>
      <c r="AC216" t="s">
        <v>1936</v>
      </c>
      <c r="AD216" t="s">
        <v>30</v>
      </c>
      <c r="AE216" t="s">
        <v>27</v>
      </c>
      <c r="AF216">
        <v>30</v>
      </c>
    </row>
    <row r="217" spans="1:32" x14ac:dyDescent="0.25">
      <c r="A217">
        <v>126489</v>
      </c>
      <c r="B217" t="s">
        <v>729</v>
      </c>
      <c r="C217" t="s">
        <v>730</v>
      </c>
      <c r="D217" t="s">
        <v>19</v>
      </c>
      <c r="E217" t="s">
        <v>20</v>
      </c>
      <c r="F217" t="s">
        <v>21</v>
      </c>
      <c r="G217" t="s">
        <v>268</v>
      </c>
      <c r="H217" t="s">
        <v>640</v>
      </c>
      <c r="I217" t="s">
        <v>731</v>
      </c>
      <c r="J217" t="s">
        <v>33</v>
      </c>
      <c r="K217" t="s">
        <v>732</v>
      </c>
      <c r="L217">
        <v>56</v>
      </c>
      <c r="M217">
        <v>2.35</v>
      </c>
      <c r="N217">
        <v>3.8E-3</v>
      </c>
      <c r="O217">
        <v>3.12</v>
      </c>
      <c r="P217" t="s">
        <v>49</v>
      </c>
      <c r="Q217" t="s">
        <v>27</v>
      </c>
      <c r="R217" t="s">
        <v>1695</v>
      </c>
      <c r="S217">
        <v>56.802835700000003</v>
      </c>
      <c r="T217">
        <v>0.198222489</v>
      </c>
      <c r="U217">
        <v>1375.0011689999999</v>
      </c>
      <c r="V217">
        <v>14.824057</v>
      </c>
      <c r="W217">
        <v>4.4035705549999999</v>
      </c>
      <c r="X217">
        <v>0.33351213400000002</v>
      </c>
      <c r="Y217">
        <v>34.057417340000001</v>
      </c>
      <c r="Z217">
        <v>11.59407685</v>
      </c>
      <c r="AA217">
        <v>35</v>
      </c>
      <c r="AB217" t="s">
        <v>1698</v>
      </c>
      <c r="AC217" t="s">
        <v>732</v>
      </c>
      <c r="AD217" t="s">
        <v>268</v>
      </c>
      <c r="AE217" t="s">
        <v>268</v>
      </c>
      <c r="AF217">
        <v>35</v>
      </c>
    </row>
    <row r="218" spans="1:32" x14ac:dyDescent="0.25">
      <c r="A218">
        <v>126374</v>
      </c>
      <c r="B218" t="s">
        <v>733</v>
      </c>
      <c r="C218" t="s">
        <v>324</v>
      </c>
      <c r="D218" t="s">
        <v>19</v>
      </c>
      <c r="E218" t="s">
        <v>20</v>
      </c>
      <c r="F218" t="s">
        <v>21</v>
      </c>
      <c r="G218" t="s">
        <v>734</v>
      </c>
      <c r="H218" t="s">
        <v>735</v>
      </c>
      <c r="I218" t="s">
        <v>736</v>
      </c>
      <c r="J218" t="s">
        <v>33</v>
      </c>
      <c r="K218" t="s">
        <v>737</v>
      </c>
      <c r="L218">
        <v>50</v>
      </c>
      <c r="M218">
        <v>2.2000000000000002</v>
      </c>
      <c r="N218">
        <v>1.66E-2</v>
      </c>
      <c r="O218">
        <v>3.03</v>
      </c>
      <c r="P218" t="s">
        <v>35</v>
      </c>
      <c r="Q218" t="s">
        <v>27</v>
      </c>
      <c r="R218" t="s">
        <v>1682</v>
      </c>
      <c r="S218">
        <v>33.201020450000001</v>
      </c>
      <c r="T218">
        <v>0.29868894499999998</v>
      </c>
      <c r="U218">
        <v>347.01955459999999</v>
      </c>
      <c r="V218">
        <v>8.4489042189999992</v>
      </c>
      <c r="W218">
        <v>2.4649842999999998</v>
      </c>
      <c r="X218">
        <v>0.55190475299999997</v>
      </c>
      <c r="Y218">
        <v>18.24043065</v>
      </c>
      <c r="Z218">
        <v>17.86556079</v>
      </c>
      <c r="AA218">
        <v>38</v>
      </c>
      <c r="AB218" t="s">
        <v>1682</v>
      </c>
      <c r="AC218" t="s">
        <v>737</v>
      </c>
      <c r="AD218" t="s">
        <v>734</v>
      </c>
      <c r="AE218" t="s">
        <v>27</v>
      </c>
      <c r="AF218">
        <v>38</v>
      </c>
    </row>
    <row r="219" spans="1:32" x14ac:dyDescent="0.25">
      <c r="A219">
        <v>127251</v>
      </c>
      <c r="B219" t="s">
        <v>738</v>
      </c>
      <c r="C219" t="s">
        <v>258</v>
      </c>
      <c r="D219" t="s">
        <v>19</v>
      </c>
      <c r="E219" t="s">
        <v>20</v>
      </c>
      <c r="F219" t="s">
        <v>21</v>
      </c>
      <c r="G219" t="s">
        <v>52</v>
      </c>
      <c r="H219" t="s">
        <v>739</v>
      </c>
      <c r="I219" t="s">
        <v>740</v>
      </c>
      <c r="J219" t="s">
        <v>33</v>
      </c>
      <c r="K219" t="s">
        <v>741</v>
      </c>
      <c r="L219">
        <v>47</v>
      </c>
      <c r="M219">
        <v>2.1</v>
      </c>
      <c r="N219">
        <v>1.23E-2</v>
      </c>
      <c r="O219">
        <v>3.1</v>
      </c>
      <c r="P219" t="s">
        <v>35</v>
      </c>
      <c r="Q219" t="s">
        <v>73</v>
      </c>
      <c r="R219" t="s">
        <v>1682</v>
      </c>
      <c r="S219">
        <v>36.498493310000001</v>
      </c>
      <c r="T219">
        <v>0.119091189</v>
      </c>
      <c r="U219">
        <v>761.53648969999995</v>
      </c>
      <c r="V219">
        <v>19.126959289999999</v>
      </c>
      <c r="W219">
        <v>6.9379607219999997</v>
      </c>
      <c r="X219">
        <v>0.16863379000000001</v>
      </c>
      <c r="Y219">
        <v>23.92849051</v>
      </c>
      <c r="Z219">
        <v>16.310199709999999</v>
      </c>
      <c r="AA219">
        <v>51</v>
      </c>
      <c r="AB219" t="s">
        <v>1684</v>
      </c>
      <c r="AC219" t="s">
        <v>741</v>
      </c>
      <c r="AD219" t="s">
        <v>52</v>
      </c>
      <c r="AE219" t="s">
        <v>52</v>
      </c>
      <c r="AF219">
        <v>51</v>
      </c>
    </row>
    <row r="220" spans="1:32" x14ac:dyDescent="0.25">
      <c r="A220">
        <v>105832</v>
      </c>
      <c r="B220" t="s">
        <v>742</v>
      </c>
      <c r="C220" t="s">
        <v>262</v>
      </c>
      <c r="D220" t="s">
        <v>19</v>
      </c>
      <c r="E220" t="s">
        <v>20</v>
      </c>
      <c r="F220" t="s">
        <v>44</v>
      </c>
      <c r="G220" t="s">
        <v>743</v>
      </c>
      <c r="H220" t="s">
        <v>744</v>
      </c>
      <c r="I220" t="s">
        <v>745</v>
      </c>
      <c r="J220" t="s">
        <v>33</v>
      </c>
      <c r="K220" t="s">
        <v>746</v>
      </c>
      <c r="L220">
        <v>140</v>
      </c>
      <c r="M220">
        <v>25.5</v>
      </c>
      <c r="N220">
        <v>3.8899999999999998E-3</v>
      </c>
      <c r="O220">
        <v>3.12</v>
      </c>
      <c r="P220" t="s">
        <v>210</v>
      </c>
      <c r="Q220" t="s">
        <v>27</v>
      </c>
      <c r="R220" t="s">
        <v>1682</v>
      </c>
      <c r="S220">
        <v>174.19626</v>
      </c>
      <c r="T220">
        <v>0.14890168200000001</v>
      </c>
      <c r="U220">
        <v>27583.668280000002</v>
      </c>
      <c r="V220">
        <v>19.179297689999999</v>
      </c>
      <c r="W220">
        <v>7.5570406500000002</v>
      </c>
      <c r="X220">
        <v>0.23647131399999999</v>
      </c>
      <c r="Y220">
        <v>104.168875</v>
      </c>
      <c r="Z220">
        <v>17.214334579999999</v>
      </c>
      <c r="AA220">
        <v>131</v>
      </c>
      <c r="AB220" t="s">
        <v>1684</v>
      </c>
      <c r="AC220" t="s">
        <v>746</v>
      </c>
      <c r="AD220" t="s">
        <v>743</v>
      </c>
      <c r="AE220" t="s">
        <v>44</v>
      </c>
      <c r="AF220">
        <v>131</v>
      </c>
    </row>
    <row r="221" spans="1:32" x14ac:dyDescent="0.25">
      <c r="A221">
        <v>105833</v>
      </c>
      <c r="B221" t="s">
        <v>747</v>
      </c>
      <c r="C221" t="s">
        <v>262</v>
      </c>
      <c r="D221" t="s">
        <v>19</v>
      </c>
      <c r="E221" t="s">
        <v>20</v>
      </c>
      <c r="F221" t="s">
        <v>44</v>
      </c>
      <c r="G221" t="s">
        <v>743</v>
      </c>
      <c r="H221" t="s">
        <v>744</v>
      </c>
      <c r="I221" t="s">
        <v>748</v>
      </c>
      <c r="J221" t="s">
        <v>33</v>
      </c>
      <c r="K221" t="s">
        <v>749</v>
      </c>
      <c r="L221">
        <v>482</v>
      </c>
      <c r="M221">
        <v>63.75</v>
      </c>
      <c r="N221">
        <v>0</v>
      </c>
      <c r="O221">
        <v>3.6785999999999999</v>
      </c>
      <c r="P221" t="s">
        <v>426</v>
      </c>
      <c r="Q221" t="s">
        <v>73</v>
      </c>
      <c r="R221" t="s">
        <v>1682</v>
      </c>
      <c r="S221">
        <v>174.19626</v>
      </c>
      <c r="T221">
        <v>0.14890168200000001</v>
      </c>
      <c r="U221">
        <v>27583.668280000002</v>
      </c>
      <c r="V221">
        <v>19.179297689999999</v>
      </c>
      <c r="W221">
        <v>7.5570406500000002</v>
      </c>
      <c r="X221">
        <v>0.23647131399999999</v>
      </c>
      <c r="Y221">
        <v>104.168875</v>
      </c>
      <c r="Z221">
        <v>17.214334579999999</v>
      </c>
      <c r="AA221">
        <v>220</v>
      </c>
      <c r="AB221" t="s">
        <v>1684</v>
      </c>
      <c r="AC221" t="s">
        <v>749</v>
      </c>
      <c r="AD221" t="s">
        <v>743</v>
      </c>
      <c r="AE221" t="s">
        <v>44</v>
      </c>
      <c r="AF221">
        <v>220</v>
      </c>
    </row>
    <row r="222" spans="1:32" x14ac:dyDescent="0.25">
      <c r="A222">
        <v>154776</v>
      </c>
      <c r="B222" t="s">
        <v>750</v>
      </c>
      <c r="C222" t="s">
        <v>183</v>
      </c>
      <c r="D222" t="s">
        <v>19</v>
      </c>
      <c r="E222" t="s">
        <v>20</v>
      </c>
      <c r="F222" t="s">
        <v>21</v>
      </c>
      <c r="G222" t="s">
        <v>599</v>
      </c>
      <c r="H222" t="s">
        <v>600</v>
      </c>
      <c r="I222" t="s">
        <v>751</v>
      </c>
      <c r="J222" t="s">
        <v>33</v>
      </c>
      <c r="K222" t="s">
        <v>752</v>
      </c>
      <c r="L222">
        <v>21.5</v>
      </c>
      <c r="M222">
        <v>2.36</v>
      </c>
      <c r="N222">
        <v>3.2000000000000002E-3</v>
      </c>
      <c r="O222">
        <v>2.9</v>
      </c>
      <c r="P222" t="s">
        <v>35</v>
      </c>
      <c r="Q222" t="s">
        <v>73</v>
      </c>
      <c r="R222" t="s">
        <v>1682</v>
      </c>
      <c r="S222">
        <v>14.958928759999999</v>
      </c>
      <c r="T222">
        <v>1.148085201</v>
      </c>
      <c r="U222">
        <v>7.308397137</v>
      </c>
      <c r="V222">
        <v>3.4507699189999999</v>
      </c>
      <c r="W222">
        <v>0.74223299899999995</v>
      </c>
      <c r="X222">
        <v>1.2254407570000001</v>
      </c>
      <c r="Y222">
        <v>8.612449969</v>
      </c>
      <c r="Z222">
        <v>22.392120039999998</v>
      </c>
      <c r="AA222">
        <v>15</v>
      </c>
      <c r="AB222" t="s">
        <v>1682</v>
      </c>
      <c r="AC222" t="s">
        <v>752</v>
      </c>
      <c r="AD222" t="s">
        <v>599</v>
      </c>
      <c r="AE222" t="s">
        <v>27</v>
      </c>
      <c r="AF222">
        <v>15</v>
      </c>
    </row>
    <row r="223" spans="1:32" x14ac:dyDescent="0.25">
      <c r="A223">
        <v>126224</v>
      </c>
      <c r="B223" t="s">
        <v>753</v>
      </c>
      <c r="C223" t="s">
        <v>183</v>
      </c>
      <c r="D223" t="s">
        <v>19</v>
      </c>
      <c r="E223" t="s">
        <v>20</v>
      </c>
      <c r="F223" t="s">
        <v>21</v>
      </c>
      <c r="G223" t="s">
        <v>599</v>
      </c>
      <c r="H223" t="s">
        <v>600</v>
      </c>
      <c r="I223" t="s">
        <v>751</v>
      </c>
      <c r="J223" t="s">
        <v>24</v>
      </c>
      <c r="K223" t="s">
        <v>754</v>
      </c>
      <c r="L223">
        <v>18.25</v>
      </c>
      <c r="M223">
        <v>2.2749999999999999</v>
      </c>
      <c r="N223">
        <v>2.7499999999999998E-3</v>
      </c>
      <c r="O223">
        <v>2.95</v>
      </c>
      <c r="P223" t="s">
        <v>755</v>
      </c>
      <c r="Q223" t="s">
        <v>73</v>
      </c>
      <c r="R223" t="s">
        <v>1682</v>
      </c>
      <c r="S223">
        <v>14.100285360000001</v>
      </c>
      <c r="T223">
        <v>1.2897668870000001</v>
      </c>
      <c r="U223">
        <v>6.1057799920000004</v>
      </c>
      <c r="V223">
        <v>3.3025893370000001</v>
      </c>
      <c r="W223">
        <v>0.69105864800000005</v>
      </c>
      <c r="X223">
        <v>1.279281538</v>
      </c>
      <c r="Y223">
        <v>8.2759466540000002</v>
      </c>
      <c r="Z223">
        <v>22.542526349999999</v>
      </c>
      <c r="AA223">
        <v>15.5</v>
      </c>
      <c r="AB223" t="s">
        <v>1682</v>
      </c>
      <c r="AC223" t="s">
        <v>2142</v>
      </c>
      <c r="AD223" t="s">
        <v>599</v>
      </c>
      <c r="AE223" t="s">
        <v>27</v>
      </c>
      <c r="AF223">
        <v>15.5</v>
      </c>
    </row>
    <row r="224" spans="1:32" x14ac:dyDescent="0.25">
      <c r="A224">
        <v>127380</v>
      </c>
      <c r="B224" t="s">
        <v>756</v>
      </c>
      <c r="C224" t="s">
        <v>51</v>
      </c>
      <c r="D224" t="s">
        <v>19</v>
      </c>
      <c r="E224" t="s">
        <v>20</v>
      </c>
      <c r="F224" t="s">
        <v>21</v>
      </c>
      <c r="G224" t="s">
        <v>599</v>
      </c>
      <c r="H224" t="s">
        <v>600</v>
      </c>
      <c r="I224" t="s">
        <v>751</v>
      </c>
      <c r="J224" t="s">
        <v>33</v>
      </c>
      <c r="K224" t="s">
        <v>757</v>
      </c>
      <c r="L224">
        <v>15</v>
      </c>
      <c r="M224">
        <v>2.19</v>
      </c>
      <c r="N224">
        <v>2.3E-3</v>
      </c>
      <c r="O224">
        <v>3</v>
      </c>
      <c r="P224" t="s">
        <v>35</v>
      </c>
      <c r="Q224" t="s">
        <v>73</v>
      </c>
      <c r="R224" t="s">
        <v>1682</v>
      </c>
      <c r="S224">
        <v>13.24164195</v>
      </c>
      <c r="T224">
        <v>1.4314485729999999</v>
      </c>
      <c r="U224">
        <v>4.9031628459999999</v>
      </c>
      <c r="V224">
        <v>3.154408755</v>
      </c>
      <c r="W224">
        <v>0.63988429599999996</v>
      </c>
      <c r="X224">
        <v>1.3331223189999999</v>
      </c>
      <c r="Y224">
        <v>7.9394433380000002</v>
      </c>
      <c r="Z224">
        <v>22.692932649999999</v>
      </c>
      <c r="AA224">
        <v>16</v>
      </c>
      <c r="AB224" t="s">
        <v>1682</v>
      </c>
      <c r="AC224" t="s">
        <v>757</v>
      </c>
      <c r="AD224" t="s">
        <v>599</v>
      </c>
      <c r="AE224" t="s">
        <v>27</v>
      </c>
      <c r="AF224">
        <v>16</v>
      </c>
    </row>
    <row r="225" spans="1:32" x14ac:dyDescent="0.25">
      <c r="A225">
        <v>127137</v>
      </c>
      <c r="B225" t="s">
        <v>758</v>
      </c>
      <c r="C225" t="s">
        <v>759</v>
      </c>
      <c r="D225" t="s">
        <v>19</v>
      </c>
      <c r="E225" t="s">
        <v>20</v>
      </c>
      <c r="F225" t="s">
        <v>21</v>
      </c>
      <c r="G225" t="s">
        <v>163</v>
      </c>
      <c r="H225" t="s">
        <v>692</v>
      </c>
      <c r="I225" t="s">
        <v>760</v>
      </c>
      <c r="J225" t="s">
        <v>33</v>
      </c>
      <c r="K225" t="s">
        <v>761</v>
      </c>
      <c r="L225">
        <v>45</v>
      </c>
      <c r="M225">
        <v>3</v>
      </c>
      <c r="N225">
        <v>4.4000000000000003E-3</v>
      </c>
      <c r="O225">
        <v>3.2</v>
      </c>
      <c r="P225" t="s">
        <v>35</v>
      </c>
      <c r="Q225" t="s">
        <v>27</v>
      </c>
      <c r="R225" t="s">
        <v>1682</v>
      </c>
      <c r="S225">
        <v>62.578965029999999</v>
      </c>
      <c r="T225">
        <v>0.107111676</v>
      </c>
      <c r="U225">
        <v>2558.3489509999999</v>
      </c>
      <c r="V225">
        <v>26.951730399999999</v>
      </c>
      <c r="W225">
        <v>7.4780512559999996</v>
      </c>
      <c r="X225">
        <v>0.21081751200000001</v>
      </c>
      <c r="Y225">
        <v>31.930038150000001</v>
      </c>
      <c r="Z225">
        <v>3.096044375</v>
      </c>
      <c r="AA225">
        <v>49</v>
      </c>
      <c r="AB225" t="s">
        <v>1682</v>
      </c>
      <c r="AC225" t="s">
        <v>761</v>
      </c>
      <c r="AD225" t="s">
        <v>163</v>
      </c>
      <c r="AE225" t="s">
        <v>163</v>
      </c>
      <c r="AF225">
        <v>49</v>
      </c>
    </row>
    <row r="226" spans="1:32" x14ac:dyDescent="0.25">
      <c r="A226">
        <v>127138</v>
      </c>
      <c r="B226" t="s">
        <v>762</v>
      </c>
      <c r="C226" t="s">
        <v>51</v>
      </c>
      <c r="D226" t="s">
        <v>19</v>
      </c>
      <c r="E226" t="s">
        <v>20</v>
      </c>
      <c r="F226" t="s">
        <v>21</v>
      </c>
      <c r="G226" t="s">
        <v>163</v>
      </c>
      <c r="H226" t="s">
        <v>692</v>
      </c>
      <c r="I226" t="s">
        <v>763</v>
      </c>
      <c r="J226" t="s">
        <v>33</v>
      </c>
      <c r="K226" t="s">
        <v>764</v>
      </c>
      <c r="L226">
        <v>470</v>
      </c>
      <c r="M226">
        <v>3.5</v>
      </c>
      <c r="N226">
        <v>5.1999999999999998E-3</v>
      </c>
      <c r="O226">
        <v>3.1655000000000002</v>
      </c>
      <c r="P226" t="s">
        <v>56</v>
      </c>
      <c r="Q226" t="s">
        <v>73</v>
      </c>
      <c r="R226" t="s">
        <v>1682</v>
      </c>
      <c r="S226">
        <v>204.4979165</v>
      </c>
      <c r="T226">
        <v>6.5355646000000003E-2</v>
      </c>
      <c r="U226">
        <v>144635.47260000001</v>
      </c>
      <c r="V226">
        <v>42.933451490000003</v>
      </c>
      <c r="W226">
        <v>12.684904189999999</v>
      </c>
      <c r="X226">
        <v>0.116466519</v>
      </c>
      <c r="Y226">
        <v>97.335708359999998</v>
      </c>
      <c r="Z226">
        <v>9.9271410909999993</v>
      </c>
      <c r="AA226">
        <v>155</v>
      </c>
      <c r="AB226" t="s">
        <v>1682</v>
      </c>
      <c r="AC226" t="s">
        <v>764</v>
      </c>
      <c r="AD226" t="s">
        <v>163</v>
      </c>
      <c r="AE226" t="s">
        <v>163</v>
      </c>
      <c r="AF226">
        <v>155</v>
      </c>
    </row>
    <row r="227" spans="1:32" x14ac:dyDescent="0.25">
      <c r="A227">
        <v>126402</v>
      </c>
      <c r="B227" t="s">
        <v>765</v>
      </c>
      <c r="C227" t="s">
        <v>766</v>
      </c>
      <c r="D227" t="s">
        <v>19</v>
      </c>
      <c r="E227" t="s">
        <v>20</v>
      </c>
      <c r="F227" t="s">
        <v>21</v>
      </c>
      <c r="G227" t="s">
        <v>231</v>
      </c>
      <c r="H227" t="s">
        <v>767</v>
      </c>
      <c r="I227" t="s">
        <v>768</v>
      </c>
      <c r="J227" t="s">
        <v>33</v>
      </c>
      <c r="K227" t="s">
        <v>769</v>
      </c>
      <c r="L227">
        <v>75</v>
      </c>
      <c r="M227">
        <v>2.2200000000000002</v>
      </c>
      <c r="N227">
        <v>6.0299999999999999E-2</v>
      </c>
      <c r="O227">
        <v>2.82</v>
      </c>
      <c r="P227" t="s">
        <v>35</v>
      </c>
      <c r="Q227" t="s">
        <v>73</v>
      </c>
      <c r="R227" t="s">
        <v>1695</v>
      </c>
      <c r="S227">
        <v>59.353133960000001</v>
      </c>
      <c r="T227">
        <v>6.9120133E-2</v>
      </c>
      <c r="U227">
        <v>1875.5930840000001</v>
      </c>
      <c r="V227">
        <v>21.802377060000001</v>
      </c>
      <c r="W227">
        <v>8.6241130080000001</v>
      </c>
      <c r="X227">
        <v>0.19221862000000001</v>
      </c>
      <c r="Y227">
        <v>30.21077215</v>
      </c>
      <c r="Z227">
        <v>11.808921440000001</v>
      </c>
      <c r="AA227">
        <v>8</v>
      </c>
      <c r="AB227" t="s">
        <v>1698</v>
      </c>
      <c r="AC227" t="s">
        <v>769</v>
      </c>
      <c r="AD227" t="s">
        <v>231</v>
      </c>
      <c r="AE227" t="s">
        <v>27</v>
      </c>
      <c r="AF227">
        <v>8</v>
      </c>
    </row>
    <row r="228" spans="1:32" x14ac:dyDescent="0.25">
      <c r="A228">
        <v>126403</v>
      </c>
      <c r="B228" t="s">
        <v>770</v>
      </c>
      <c r="C228" t="s">
        <v>771</v>
      </c>
      <c r="D228" t="s">
        <v>19</v>
      </c>
      <c r="E228" t="s">
        <v>20</v>
      </c>
      <c r="F228" t="s">
        <v>21</v>
      </c>
      <c r="G228" t="s">
        <v>231</v>
      </c>
      <c r="H228" t="s">
        <v>767</v>
      </c>
      <c r="I228" t="s">
        <v>768</v>
      </c>
      <c r="J228" t="s">
        <v>33</v>
      </c>
      <c r="K228" t="s">
        <v>772</v>
      </c>
      <c r="L228">
        <v>30</v>
      </c>
      <c r="M228">
        <v>1.95</v>
      </c>
      <c r="N228">
        <v>1.66E-2</v>
      </c>
      <c r="O228">
        <v>3.05</v>
      </c>
      <c r="P228" t="s">
        <v>49</v>
      </c>
      <c r="Q228" t="s">
        <v>27</v>
      </c>
      <c r="R228" t="s">
        <v>1695</v>
      </c>
      <c r="S228">
        <v>39.297854119999997</v>
      </c>
      <c r="T228">
        <v>0.119547558</v>
      </c>
      <c r="U228">
        <v>513.87620189999996</v>
      </c>
      <c r="V228">
        <v>13.925512550000001</v>
      </c>
      <c r="W228">
        <v>5.374366416</v>
      </c>
      <c r="X228">
        <v>0.31779248700000001</v>
      </c>
      <c r="Y228">
        <v>20.91703223</v>
      </c>
      <c r="Z228">
        <v>13.597426499999999</v>
      </c>
      <c r="AA228">
        <v>26</v>
      </c>
      <c r="AB228" t="s">
        <v>1698</v>
      </c>
      <c r="AC228" t="s">
        <v>772</v>
      </c>
      <c r="AD228" t="s">
        <v>231</v>
      </c>
      <c r="AE228" t="s">
        <v>27</v>
      </c>
      <c r="AF228">
        <v>26</v>
      </c>
    </row>
    <row r="229" spans="1:32" x14ac:dyDescent="0.25">
      <c r="A229">
        <v>159409</v>
      </c>
      <c r="B229" t="s">
        <v>773</v>
      </c>
      <c r="C229" t="s">
        <v>183</v>
      </c>
      <c r="D229" t="s">
        <v>19</v>
      </c>
      <c r="E229" t="s">
        <v>20</v>
      </c>
      <c r="F229" t="s">
        <v>21</v>
      </c>
      <c r="G229" t="s">
        <v>231</v>
      </c>
      <c r="H229" t="s">
        <v>767</v>
      </c>
      <c r="I229" t="s">
        <v>768</v>
      </c>
      <c r="J229" t="s">
        <v>33</v>
      </c>
      <c r="K229" t="s">
        <v>774</v>
      </c>
      <c r="L229">
        <v>42</v>
      </c>
      <c r="M229">
        <v>2.06</v>
      </c>
      <c r="N229">
        <v>1.5299999999999999E-2</v>
      </c>
      <c r="O229">
        <v>3.0712000000000002</v>
      </c>
      <c r="P229" t="s">
        <v>35</v>
      </c>
      <c r="Q229" t="s">
        <v>27</v>
      </c>
      <c r="R229" t="s">
        <v>1682</v>
      </c>
      <c r="S229">
        <v>30.03811198</v>
      </c>
      <c r="T229">
        <v>0.129190887</v>
      </c>
      <c r="U229">
        <v>195.24428349999999</v>
      </c>
      <c r="V229">
        <v>11.93657981</v>
      </c>
      <c r="W229">
        <v>4.7541308149999999</v>
      </c>
      <c r="X229">
        <v>0.36048323100000002</v>
      </c>
      <c r="Y229">
        <v>16.12680186</v>
      </c>
      <c r="Z229">
        <v>13.795537619999999</v>
      </c>
      <c r="AA229">
        <v>29</v>
      </c>
      <c r="AB229" t="s">
        <v>1689</v>
      </c>
      <c r="AC229" t="s">
        <v>774</v>
      </c>
      <c r="AD229" t="s">
        <v>231</v>
      </c>
      <c r="AE229" t="s">
        <v>27</v>
      </c>
      <c r="AF229">
        <v>29</v>
      </c>
    </row>
    <row r="230" spans="1:32" x14ac:dyDescent="0.25">
      <c r="A230">
        <v>126994</v>
      </c>
      <c r="B230" t="s">
        <v>775</v>
      </c>
      <c r="C230" t="s">
        <v>776</v>
      </c>
      <c r="D230" t="s">
        <v>19</v>
      </c>
      <c r="E230" t="s">
        <v>20</v>
      </c>
      <c r="F230" t="s">
        <v>21</v>
      </c>
      <c r="G230" t="s">
        <v>30</v>
      </c>
      <c r="H230" t="s">
        <v>777</v>
      </c>
      <c r="I230" t="s">
        <v>778</v>
      </c>
      <c r="J230" t="s">
        <v>33</v>
      </c>
      <c r="K230" t="s">
        <v>779</v>
      </c>
      <c r="L230">
        <v>7.6</v>
      </c>
      <c r="M230">
        <v>1.52</v>
      </c>
      <c r="N230">
        <v>1.1220000000000001E-2</v>
      </c>
      <c r="O230">
        <v>3.04</v>
      </c>
      <c r="P230" t="s">
        <v>210</v>
      </c>
      <c r="Q230" t="s">
        <v>27</v>
      </c>
      <c r="R230" t="s">
        <v>1695</v>
      </c>
      <c r="S230">
        <v>12.309339570000001</v>
      </c>
      <c r="T230">
        <v>0.59855853800000003</v>
      </c>
      <c r="U230">
        <v>16.61592198</v>
      </c>
      <c r="V230">
        <v>6.2423600260000001</v>
      </c>
      <c r="W230">
        <v>1.4507760839999999</v>
      </c>
      <c r="X230">
        <v>0.83196516099999995</v>
      </c>
      <c r="Y230">
        <v>8.3084107510000003</v>
      </c>
      <c r="Z230">
        <v>7.419685329</v>
      </c>
      <c r="AA230">
        <v>9</v>
      </c>
      <c r="AB230" t="s">
        <v>1698</v>
      </c>
      <c r="AC230" t="s">
        <v>779</v>
      </c>
      <c r="AD230" t="s">
        <v>30</v>
      </c>
      <c r="AE230" t="s">
        <v>27</v>
      </c>
      <c r="AF230">
        <v>9</v>
      </c>
    </row>
    <row r="231" spans="1:32" x14ac:dyDescent="0.25">
      <c r="A231">
        <v>126995</v>
      </c>
      <c r="B231" t="s">
        <v>780</v>
      </c>
      <c r="C231" t="s">
        <v>781</v>
      </c>
      <c r="D231" t="s">
        <v>19</v>
      </c>
      <c r="E231" t="s">
        <v>20</v>
      </c>
      <c r="F231" t="s">
        <v>21</v>
      </c>
      <c r="G231" t="s">
        <v>30</v>
      </c>
      <c r="H231" t="s">
        <v>777</v>
      </c>
      <c r="I231" t="s">
        <v>778</v>
      </c>
      <c r="J231" t="s">
        <v>33</v>
      </c>
      <c r="K231" t="s">
        <v>782</v>
      </c>
      <c r="L231">
        <v>8</v>
      </c>
      <c r="M231">
        <v>0</v>
      </c>
      <c r="N231">
        <v>1.1220000000000001E-2</v>
      </c>
      <c r="O231">
        <v>3.04</v>
      </c>
      <c r="P231" t="s">
        <v>783</v>
      </c>
      <c r="Q231" t="s">
        <v>27</v>
      </c>
      <c r="R231" t="s">
        <v>1695</v>
      </c>
      <c r="S231">
        <v>18.015747409999999</v>
      </c>
      <c r="T231">
        <v>0.501494734</v>
      </c>
      <c r="U231">
        <v>55.734546790000003</v>
      </c>
      <c r="V231">
        <v>7.1532969599999996</v>
      </c>
      <c r="W231">
        <v>1.687491005</v>
      </c>
      <c r="X231">
        <v>0.73879247599999998</v>
      </c>
      <c r="Y231">
        <v>11.38417892</v>
      </c>
      <c r="Z231">
        <v>11.487841899999999</v>
      </c>
      <c r="AA231">
        <v>6</v>
      </c>
      <c r="AB231" t="s">
        <v>1698</v>
      </c>
      <c r="AC231" t="s">
        <v>1943</v>
      </c>
      <c r="AD231" t="s">
        <v>30</v>
      </c>
      <c r="AE231" t="s">
        <v>27</v>
      </c>
      <c r="AF231">
        <v>6</v>
      </c>
    </row>
    <row r="232" spans="1:32" x14ac:dyDescent="0.25">
      <c r="A232">
        <v>105826</v>
      </c>
      <c r="B232" t="s">
        <v>784</v>
      </c>
      <c r="C232" t="s">
        <v>678</v>
      </c>
      <c r="D232" t="s">
        <v>19</v>
      </c>
      <c r="E232" t="s">
        <v>20</v>
      </c>
      <c r="F232" t="s">
        <v>380</v>
      </c>
      <c r="G232" t="s">
        <v>381</v>
      </c>
      <c r="H232" t="s">
        <v>382</v>
      </c>
      <c r="I232" t="s">
        <v>785</v>
      </c>
      <c r="J232" t="s">
        <v>33</v>
      </c>
      <c r="K232" t="s">
        <v>786</v>
      </c>
      <c r="L232">
        <v>52.48</v>
      </c>
      <c r="M232">
        <v>18</v>
      </c>
      <c r="N232">
        <v>3.0899999999999999E-3</v>
      </c>
      <c r="O232">
        <v>3.11</v>
      </c>
      <c r="P232" t="s">
        <v>49</v>
      </c>
      <c r="Q232" t="s">
        <v>73</v>
      </c>
      <c r="R232" t="s">
        <v>1682</v>
      </c>
      <c r="S232">
        <v>93.880846009999999</v>
      </c>
      <c r="T232">
        <v>0.166568093</v>
      </c>
      <c r="U232">
        <v>6104.3782670000001</v>
      </c>
      <c r="V232">
        <v>16.467845839999999</v>
      </c>
      <c r="W232">
        <v>5.7171551220000003</v>
      </c>
      <c r="X232">
        <v>0.28124892499999998</v>
      </c>
      <c r="Y232">
        <v>55.003328709999998</v>
      </c>
      <c r="Z232">
        <v>13.948866750000001</v>
      </c>
      <c r="AA232">
        <v>52</v>
      </c>
      <c r="AB232" t="s">
        <v>1684</v>
      </c>
      <c r="AC232" t="s">
        <v>786</v>
      </c>
      <c r="AD232" t="s">
        <v>381</v>
      </c>
      <c r="AE232" t="s">
        <v>27</v>
      </c>
      <c r="AF232">
        <v>52</v>
      </c>
    </row>
    <row r="233" spans="1:32" x14ac:dyDescent="0.25">
      <c r="A233">
        <v>125823</v>
      </c>
      <c r="B233" t="s">
        <v>787</v>
      </c>
      <c r="C233" t="s">
        <v>788</v>
      </c>
      <c r="D233" t="s">
        <v>19</v>
      </c>
      <c r="E233" t="s">
        <v>20</v>
      </c>
      <c r="F233" t="s">
        <v>21</v>
      </c>
      <c r="G233" t="s">
        <v>226</v>
      </c>
      <c r="H233" t="s">
        <v>227</v>
      </c>
      <c r="I233" t="s">
        <v>787</v>
      </c>
      <c r="J233" t="s">
        <v>24</v>
      </c>
      <c r="K233" t="s">
        <v>25</v>
      </c>
      <c r="L233">
        <v>5.5</v>
      </c>
      <c r="M233">
        <v>0</v>
      </c>
      <c r="N233">
        <v>1.023E-2</v>
      </c>
      <c r="O233">
        <v>3.11</v>
      </c>
      <c r="P233" t="s">
        <v>61</v>
      </c>
      <c r="Q233" t="s">
        <v>27</v>
      </c>
      <c r="R233" t="s">
        <v>1695</v>
      </c>
      <c r="S233">
        <v>9.4612918829999995</v>
      </c>
      <c r="T233">
        <v>0.65728686700000005</v>
      </c>
      <c r="U233">
        <v>8.3269660670000007</v>
      </c>
      <c r="V233">
        <v>3.5683267930000002</v>
      </c>
      <c r="W233">
        <v>1.1143056499999999</v>
      </c>
      <c r="X233">
        <v>1.49470543</v>
      </c>
      <c r="Y233">
        <v>5.712577048</v>
      </c>
      <c r="Z233">
        <v>15.12030665</v>
      </c>
      <c r="AA233">
        <v>6</v>
      </c>
      <c r="AB233" t="s">
        <v>1698</v>
      </c>
      <c r="AC233" t="s">
        <v>790</v>
      </c>
      <c r="AD233" t="s">
        <v>226</v>
      </c>
      <c r="AE233" t="s">
        <v>27</v>
      </c>
      <c r="AF233">
        <v>6</v>
      </c>
    </row>
    <row r="234" spans="1:32" x14ac:dyDescent="0.25">
      <c r="A234">
        <v>126602</v>
      </c>
      <c r="B234" t="s">
        <v>789</v>
      </c>
      <c r="C234" t="s">
        <v>518</v>
      </c>
      <c r="D234" t="s">
        <v>19</v>
      </c>
      <c r="E234" t="s">
        <v>20</v>
      </c>
      <c r="F234" t="s">
        <v>21</v>
      </c>
      <c r="G234" t="s">
        <v>226</v>
      </c>
      <c r="H234" t="s">
        <v>227</v>
      </c>
      <c r="I234" t="s">
        <v>787</v>
      </c>
      <c r="J234" t="s">
        <v>33</v>
      </c>
      <c r="K234" t="s">
        <v>790</v>
      </c>
      <c r="L234">
        <v>5.5</v>
      </c>
      <c r="M234">
        <v>1.3</v>
      </c>
      <c r="N234">
        <v>1.023E-2</v>
      </c>
      <c r="O234">
        <v>3.11</v>
      </c>
      <c r="P234" t="s">
        <v>49</v>
      </c>
      <c r="Q234" t="s">
        <v>27</v>
      </c>
      <c r="R234" t="s">
        <v>1695</v>
      </c>
      <c r="S234">
        <v>9.4612918829999995</v>
      </c>
      <c r="T234">
        <v>0.65728686700000005</v>
      </c>
      <c r="U234">
        <v>8.3269660670000007</v>
      </c>
      <c r="V234">
        <v>3.5683267930000002</v>
      </c>
      <c r="W234">
        <v>1.1143056499999999</v>
      </c>
      <c r="X234">
        <v>1.49470543</v>
      </c>
      <c r="Y234">
        <v>5.712577048</v>
      </c>
      <c r="Z234">
        <v>15.12030665</v>
      </c>
      <c r="AA234">
        <v>6</v>
      </c>
      <c r="AB234" t="s">
        <v>1698</v>
      </c>
      <c r="AC234" t="s">
        <v>790</v>
      </c>
      <c r="AD234" t="s">
        <v>226</v>
      </c>
      <c r="AE234" t="s">
        <v>27</v>
      </c>
      <c r="AF234">
        <v>6</v>
      </c>
    </row>
    <row r="235" spans="1:32" x14ac:dyDescent="0.25">
      <c r="A235">
        <v>272373</v>
      </c>
      <c r="B235" t="s">
        <v>791</v>
      </c>
      <c r="C235" t="s">
        <v>792</v>
      </c>
      <c r="D235" t="s">
        <v>19</v>
      </c>
      <c r="E235" t="s">
        <v>20</v>
      </c>
      <c r="F235" t="s">
        <v>21</v>
      </c>
      <c r="G235" t="s">
        <v>268</v>
      </c>
      <c r="H235" t="s">
        <v>420</v>
      </c>
      <c r="I235" t="s">
        <v>793</v>
      </c>
      <c r="J235" t="s">
        <v>33</v>
      </c>
      <c r="K235" t="s">
        <v>794</v>
      </c>
      <c r="L235">
        <v>13</v>
      </c>
      <c r="M235">
        <v>1.85</v>
      </c>
      <c r="N235">
        <v>3.0200000000000001E-3</v>
      </c>
      <c r="O235">
        <v>3.12</v>
      </c>
      <c r="P235" t="s">
        <v>49</v>
      </c>
      <c r="Q235" t="s">
        <v>27</v>
      </c>
      <c r="R235" t="s">
        <v>1695</v>
      </c>
      <c r="S235">
        <v>51.196743230000003</v>
      </c>
      <c r="T235">
        <v>0.16544234099999999</v>
      </c>
      <c r="U235">
        <v>834.1100553</v>
      </c>
      <c r="V235">
        <v>20.84235937</v>
      </c>
      <c r="W235">
        <v>5.9001434479999997</v>
      </c>
      <c r="X235">
        <v>0.26819366100000003</v>
      </c>
      <c r="Y235">
        <v>31.01452553</v>
      </c>
      <c r="Z235">
        <v>13.11999846</v>
      </c>
      <c r="AA235">
        <v>3</v>
      </c>
      <c r="AB235" t="s">
        <v>1698</v>
      </c>
      <c r="AC235" t="s">
        <v>794</v>
      </c>
      <c r="AD235" t="s">
        <v>268</v>
      </c>
      <c r="AE235" t="s">
        <v>268</v>
      </c>
      <c r="AF235">
        <v>3</v>
      </c>
    </row>
    <row r="236" spans="1:32" x14ac:dyDescent="0.25">
      <c r="A236">
        <v>158961</v>
      </c>
      <c r="B236" t="s">
        <v>795</v>
      </c>
      <c r="C236" t="s">
        <v>796</v>
      </c>
      <c r="D236" t="s">
        <v>19</v>
      </c>
      <c r="E236" t="s">
        <v>20</v>
      </c>
      <c r="F236" t="s">
        <v>21</v>
      </c>
      <c r="G236" t="s">
        <v>268</v>
      </c>
      <c r="H236" t="s">
        <v>420</v>
      </c>
      <c r="I236" t="s">
        <v>793</v>
      </c>
      <c r="J236" t="s">
        <v>33</v>
      </c>
      <c r="K236" t="s">
        <v>797</v>
      </c>
      <c r="L236">
        <v>25</v>
      </c>
      <c r="M236">
        <v>1.95</v>
      </c>
      <c r="N236">
        <v>3.0200000000000001E-3</v>
      </c>
      <c r="O236">
        <v>3.12</v>
      </c>
      <c r="P236" t="s">
        <v>49</v>
      </c>
      <c r="Q236" t="s">
        <v>27</v>
      </c>
      <c r="R236" t="s">
        <v>1682</v>
      </c>
      <c r="S236">
        <v>46.048079819999998</v>
      </c>
      <c r="T236">
        <v>0.19497674800000001</v>
      </c>
      <c r="U236">
        <v>604.17522580000002</v>
      </c>
      <c r="V236">
        <v>18.246599759999999</v>
      </c>
      <c r="W236">
        <v>5.128236759</v>
      </c>
      <c r="X236">
        <v>0.31229976199999998</v>
      </c>
      <c r="Y236">
        <v>28.202192620000002</v>
      </c>
      <c r="Z236">
        <v>13.95451151</v>
      </c>
      <c r="AA236">
        <v>22</v>
      </c>
      <c r="AB236" t="s">
        <v>1689</v>
      </c>
      <c r="AC236" t="s">
        <v>797</v>
      </c>
      <c r="AD236" t="s">
        <v>268</v>
      </c>
      <c r="AE236" t="s">
        <v>268</v>
      </c>
      <c r="AF236">
        <v>22</v>
      </c>
    </row>
    <row r="237" spans="1:32" x14ac:dyDescent="0.25">
      <c r="A237">
        <v>125911</v>
      </c>
      <c r="B237" t="s">
        <v>798</v>
      </c>
      <c r="C237" t="s">
        <v>730</v>
      </c>
      <c r="D237" t="s">
        <v>19</v>
      </c>
      <c r="E237" t="s">
        <v>20</v>
      </c>
      <c r="F237" t="s">
        <v>21</v>
      </c>
      <c r="G237" t="s">
        <v>30</v>
      </c>
      <c r="H237" t="s">
        <v>89</v>
      </c>
      <c r="I237" t="s">
        <v>798</v>
      </c>
      <c r="J237" t="s">
        <v>24</v>
      </c>
      <c r="K237" t="s">
        <v>25</v>
      </c>
      <c r="L237">
        <v>40</v>
      </c>
      <c r="M237">
        <v>0</v>
      </c>
      <c r="N237">
        <v>4.3634859999999998E-3</v>
      </c>
      <c r="O237">
        <v>2.8752499999999999</v>
      </c>
      <c r="P237" t="s">
        <v>61</v>
      </c>
      <c r="Q237" t="s">
        <v>27</v>
      </c>
      <c r="R237" t="s">
        <v>27</v>
      </c>
      <c r="S237">
        <v>31.036316360000001</v>
      </c>
      <c r="T237">
        <v>0.38483910599999999</v>
      </c>
      <c r="U237">
        <v>188.06792139999999</v>
      </c>
      <c r="V237">
        <v>9.578399246</v>
      </c>
      <c r="W237">
        <v>2.3724892679999998</v>
      </c>
      <c r="X237">
        <v>0.631498122</v>
      </c>
      <c r="Y237">
        <v>18.486724970000001</v>
      </c>
      <c r="Z237">
        <v>12.45711668</v>
      </c>
      <c r="AA237">
        <v>54</v>
      </c>
      <c r="AB237" t="s">
        <v>1682</v>
      </c>
      <c r="AC237" t="s">
        <v>1936</v>
      </c>
      <c r="AD237" t="s">
        <v>30</v>
      </c>
      <c r="AE237" t="s">
        <v>27</v>
      </c>
      <c r="AF237">
        <v>54</v>
      </c>
    </row>
    <row r="238" spans="1:32" x14ac:dyDescent="0.25">
      <c r="A238">
        <v>126755</v>
      </c>
      <c r="B238" t="s">
        <v>799</v>
      </c>
      <c r="C238" t="s">
        <v>800</v>
      </c>
      <c r="D238" t="s">
        <v>19</v>
      </c>
      <c r="E238" t="s">
        <v>20</v>
      </c>
      <c r="F238" t="s">
        <v>21</v>
      </c>
      <c r="G238" t="s">
        <v>30</v>
      </c>
      <c r="H238" t="s">
        <v>89</v>
      </c>
      <c r="I238" t="s">
        <v>798</v>
      </c>
      <c r="J238" t="s">
        <v>33</v>
      </c>
      <c r="K238" t="s">
        <v>801</v>
      </c>
      <c r="L238">
        <v>35</v>
      </c>
      <c r="M238">
        <v>2.6</v>
      </c>
      <c r="N238">
        <v>5.5999999999999999E-3</v>
      </c>
      <c r="O238">
        <v>2.8224999999999998</v>
      </c>
      <c r="P238" t="s">
        <v>276</v>
      </c>
      <c r="Q238" t="s">
        <v>27</v>
      </c>
      <c r="R238" t="s">
        <v>27</v>
      </c>
      <c r="S238">
        <v>31.036316360000001</v>
      </c>
      <c r="T238">
        <v>0.38483910599999999</v>
      </c>
      <c r="U238">
        <v>188.06792139999999</v>
      </c>
      <c r="V238">
        <v>9.578399246</v>
      </c>
      <c r="W238">
        <v>2.3724892679999998</v>
      </c>
      <c r="X238">
        <v>0.631498122</v>
      </c>
      <c r="Y238">
        <v>18.486724970000001</v>
      </c>
      <c r="Z238">
        <v>12.45711668</v>
      </c>
      <c r="AA238">
        <v>54</v>
      </c>
      <c r="AB238" t="s">
        <v>1682</v>
      </c>
      <c r="AC238" t="s">
        <v>1936</v>
      </c>
      <c r="AD238" t="s">
        <v>30</v>
      </c>
      <c r="AE238" t="s">
        <v>27</v>
      </c>
      <c r="AF238">
        <v>54</v>
      </c>
    </row>
    <row r="239" spans="1:32" x14ac:dyDescent="0.25">
      <c r="A239">
        <v>126756</v>
      </c>
      <c r="B239" t="s">
        <v>802</v>
      </c>
      <c r="C239" t="s">
        <v>803</v>
      </c>
      <c r="D239" t="s">
        <v>19</v>
      </c>
      <c r="E239" t="s">
        <v>20</v>
      </c>
      <c r="F239" t="s">
        <v>21</v>
      </c>
      <c r="G239" t="s">
        <v>30</v>
      </c>
      <c r="H239" t="s">
        <v>89</v>
      </c>
      <c r="I239" t="s">
        <v>798</v>
      </c>
      <c r="J239" t="s">
        <v>33</v>
      </c>
      <c r="K239" t="s">
        <v>804</v>
      </c>
      <c r="L239">
        <v>40</v>
      </c>
      <c r="M239">
        <v>2.2000000000000002</v>
      </c>
      <c r="N239">
        <v>3.3999999999999998E-3</v>
      </c>
      <c r="O239">
        <v>2.9279999999999999</v>
      </c>
      <c r="P239" t="s">
        <v>35</v>
      </c>
      <c r="Q239" t="s">
        <v>27</v>
      </c>
      <c r="R239" t="s">
        <v>27</v>
      </c>
      <c r="S239">
        <v>31.036316360000001</v>
      </c>
      <c r="T239">
        <v>0.38483910599999999</v>
      </c>
      <c r="U239">
        <v>188.06792139999999</v>
      </c>
      <c r="V239">
        <v>9.578399246</v>
      </c>
      <c r="W239">
        <v>2.3724892679999998</v>
      </c>
      <c r="X239">
        <v>0.631498122</v>
      </c>
      <c r="Y239">
        <v>18.486724970000001</v>
      </c>
      <c r="Z239">
        <v>12.45711668</v>
      </c>
      <c r="AA239">
        <v>54</v>
      </c>
      <c r="AB239" t="s">
        <v>1682</v>
      </c>
      <c r="AC239" t="s">
        <v>1936</v>
      </c>
      <c r="AD239" t="s">
        <v>30</v>
      </c>
      <c r="AE239" t="s">
        <v>27</v>
      </c>
      <c r="AF239">
        <v>54</v>
      </c>
    </row>
    <row r="240" spans="1:32" x14ac:dyDescent="0.25">
      <c r="A240">
        <v>127199</v>
      </c>
      <c r="B240" t="s">
        <v>805</v>
      </c>
      <c r="C240" t="s">
        <v>806</v>
      </c>
      <c r="D240" t="s">
        <v>19</v>
      </c>
      <c r="E240" t="s">
        <v>20</v>
      </c>
      <c r="F240" t="s">
        <v>21</v>
      </c>
      <c r="G240" t="s">
        <v>52</v>
      </c>
      <c r="H240" t="s">
        <v>179</v>
      </c>
      <c r="I240" t="s">
        <v>807</v>
      </c>
      <c r="J240" t="s">
        <v>33</v>
      </c>
      <c r="K240" t="s">
        <v>808</v>
      </c>
      <c r="L240">
        <v>15.7</v>
      </c>
      <c r="M240">
        <v>1.4</v>
      </c>
      <c r="N240">
        <v>6.6100000000000004E-3</v>
      </c>
      <c r="O240">
        <v>3.17</v>
      </c>
      <c r="P240" t="s">
        <v>49</v>
      </c>
      <c r="Q240" t="s">
        <v>27</v>
      </c>
      <c r="R240" t="s">
        <v>1682</v>
      </c>
      <c r="S240">
        <v>23.6449772</v>
      </c>
      <c r="T240">
        <v>0.23000583499999999</v>
      </c>
      <c r="U240">
        <v>146.02249929999999</v>
      </c>
      <c r="V240">
        <v>9.9344765450000008</v>
      </c>
      <c r="W240">
        <v>3.06049427</v>
      </c>
      <c r="X240">
        <v>0.410487559</v>
      </c>
      <c r="Y240">
        <v>13.57903937</v>
      </c>
      <c r="Z240">
        <v>9.7459069540000005</v>
      </c>
      <c r="AA240">
        <v>10</v>
      </c>
      <c r="AB240" t="s">
        <v>1682</v>
      </c>
      <c r="AC240" t="s">
        <v>808</v>
      </c>
      <c r="AD240" t="s">
        <v>52</v>
      </c>
      <c r="AE240" t="s">
        <v>52</v>
      </c>
      <c r="AF240">
        <v>10</v>
      </c>
    </row>
    <row r="241" spans="1:32" x14ac:dyDescent="0.25">
      <c r="A241">
        <v>125541</v>
      </c>
      <c r="B241" t="s">
        <v>31</v>
      </c>
      <c r="C241" t="s">
        <v>18</v>
      </c>
      <c r="D241" t="s">
        <v>19</v>
      </c>
      <c r="E241" t="s">
        <v>20</v>
      </c>
      <c r="F241" t="s">
        <v>21</v>
      </c>
      <c r="G241" t="s">
        <v>30</v>
      </c>
      <c r="H241" t="s">
        <v>31</v>
      </c>
      <c r="I241">
        <v>0</v>
      </c>
      <c r="J241" t="s">
        <v>60</v>
      </c>
      <c r="K241" t="s">
        <v>25</v>
      </c>
      <c r="L241">
        <v>66</v>
      </c>
      <c r="M241">
        <v>0</v>
      </c>
      <c r="N241">
        <v>8.4731110000000002E-3</v>
      </c>
      <c r="O241">
        <v>3.1342500000000002</v>
      </c>
      <c r="P241" t="s">
        <v>61</v>
      </c>
      <c r="Q241" t="s">
        <v>27</v>
      </c>
      <c r="R241" t="s">
        <v>1682</v>
      </c>
      <c r="S241">
        <v>22.313128840000001</v>
      </c>
      <c r="T241">
        <v>0.22939669600000001</v>
      </c>
      <c r="U241">
        <v>393.89495820000002</v>
      </c>
      <c r="V241">
        <v>9.41238566</v>
      </c>
      <c r="W241">
        <v>2.4255657789999998</v>
      </c>
      <c r="X241">
        <v>0.49137920600000001</v>
      </c>
      <c r="Y241">
        <v>13.15982837</v>
      </c>
      <c r="Z241">
        <v>16.128683540000001</v>
      </c>
      <c r="AA241">
        <v>28.333333329999999</v>
      </c>
      <c r="AB241" t="s">
        <v>1682</v>
      </c>
      <c r="AC241" t="s">
        <v>1735</v>
      </c>
      <c r="AD241" t="s">
        <v>30</v>
      </c>
      <c r="AE241" t="s">
        <v>27</v>
      </c>
      <c r="AF241">
        <v>28.333333329999999</v>
      </c>
    </row>
    <row r="242" spans="1:32" x14ac:dyDescent="0.25">
      <c r="A242">
        <v>126965</v>
      </c>
      <c r="B242" t="s">
        <v>809</v>
      </c>
      <c r="C242" t="s">
        <v>810</v>
      </c>
      <c r="D242" t="s">
        <v>19</v>
      </c>
      <c r="E242" t="s">
        <v>20</v>
      </c>
      <c r="F242" t="s">
        <v>21</v>
      </c>
      <c r="G242" t="s">
        <v>30</v>
      </c>
      <c r="H242" t="s">
        <v>31</v>
      </c>
      <c r="I242" t="s">
        <v>811</v>
      </c>
      <c r="J242" t="s">
        <v>33</v>
      </c>
      <c r="K242" t="s">
        <v>812</v>
      </c>
      <c r="L242">
        <v>66</v>
      </c>
      <c r="M242">
        <v>1.1000000000000001</v>
      </c>
      <c r="N242">
        <v>8.0999999999999996E-3</v>
      </c>
      <c r="O242">
        <v>3.16</v>
      </c>
      <c r="P242" t="s">
        <v>35</v>
      </c>
      <c r="Q242" t="s">
        <v>73</v>
      </c>
      <c r="R242" t="s">
        <v>1682</v>
      </c>
      <c r="S242">
        <v>47.834181970000003</v>
      </c>
      <c r="T242">
        <v>0.12772914099999999</v>
      </c>
      <c r="U242">
        <v>1934.661519</v>
      </c>
      <c r="V242">
        <v>25.10097712</v>
      </c>
      <c r="W242">
        <v>5.9784349060000004</v>
      </c>
      <c r="X242">
        <v>0.20101735200000001</v>
      </c>
      <c r="Y242">
        <v>26.66104923</v>
      </c>
      <c r="Z242">
        <v>12.995102449999999</v>
      </c>
      <c r="AA242">
        <v>48</v>
      </c>
      <c r="AB242" t="s">
        <v>1682</v>
      </c>
      <c r="AC242" t="s">
        <v>812</v>
      </c>
      <c r="AD242" t="s">
        <v>30</v>
      </c>
      <c r="AE242" t="s">
        <v>27</v>
      </c>
      <c r="AF242">
        <v>48</v>
      </c>
    </row>
    <row r="243" spans="1:32" x14ac:dyDescent="0.25">
      <c r="A243">
        <v>151501</v>
      </c>
      <c r="B243" t="s">
        <v>813</v>
      </c>
      <c r="C243" t="s">
        <v>37</v>
      </c>
      <c r="D243" t="s">
        <v>19</v>
      </c>
      <c r="E243" t="s">
        <v>20</v>
      </c>
      <c r="F243" t="s">
        <v>21</v>
      </c>
      <c r="G243" t="s">
        <v>30</v>
      </c>
      <c r="H243" t="s">
        <v>31</v>
      </c>
      <c r="I243" t="s">
        <v>811</v>
      </c>
      <c r="J243" t="s">
        <v>33</v>
      </c>
      <c r="K243" t="s">
        <v>814</v>
      </c>
      <c r="L243">
        <v>40</v>
      </c>
      <c r="M243">
        <v>1</v>
      </c>
      <c r="N243">
        <v>4.8999999999999998E-3</v>
      </c>
      <c r="O243">
        <v>3.28</v>
      </c>
      <c r="P243" t="s">
        <v>35</v>
      </c>
      <c r="Q243" t="s">
        <v>27</v>
      </c>
      <c r="R243" t="s">
        <v>1682</v>
      </c>
      <c r="S243">
        <v>35.735437670000003</v>
      </c>
      <c r="T243">
        <v>0.16835134199999999</v>
      </c>
      <c r="U243">
        <v>828.74960929999997</v>
      </c>
      <c r="V243">
        <v>16.41755229</v>
      </c>
      <c r="W243">
        <v>4.096228065</v>
      </c>
      <c r="X243">
        <v>0.31364681</v>
      </c>
      <c r="Y243">
        <v>18.935230069999999</v>
      </c>
      <c r="Z243">
        <v>18.540387760000002</v>
      </c>
      <c r="AA243">
        <v>37</v>
      </c>
      <c r="AB243" t="s">
        <v>1682</v>
      </c>
      <c r="AC243" t="s">
        <v>814</v>
      </c>
      <c r="AD243" t="s">
        <v>30</v>
      </c>
      <c r="AE243" t="s">
        <v>27</v>
      </c>
      <c r="AF243">
        <v>37</v>
      </c>
    </row>
    <row r="244" spans="1:32" x14ac:dyDescent="0.25">
      <c r="A244">
        <v>105841</v>
      </c>
      <c r="B244" t="s">
        <v>815</v>
      </c>
      <c r="C244" t="s">
        <v>262</v>
      </c>
      <c r="D244" t="s">
        <v>19</v>
      </c>
      <c r="E244" t="s">
        <v>20</v>
      </c>
      <c r="F244" t="s">
        <v>44</v>
      </c>
      <c r="G244" t="s">
        <v>816</v>
      </c>
      <c r="H244" t="s">
        <v>817</v>
      </c>
      <c r="I244" t="s">
        <v>818</v>
      </c>
      <c r="J244" t="s">
        <v>33</v>
      </c>
      <c r="K244" t="s">
        <v>819</v>
      </c>
      <c r="L244">
        <v>350</v>
      </c>
      <c r="M244">
        <v>62.5</v>
      </c>
      <c r="N244">
        <v>2.0400000000000001E-2</v>
      </c>
      <c r="O244">
        <v>2.94</v>
      </c>
      <c r="P244" t="s">
        <v>35</v>
      </c>
      <c r="Q244" t="s">
        <v>73</v>
      </c>
      <c r="R244" t="s">
        <v>1695</v>
      </c>
      <c r="S244">
        <v>300.94851369999998</v>
      </c>
      <c r="T244">
        <v>9.1360565000000005E-2</v>
      </c>
      <c r="U244">
        <v>198596.7764</v>
      </c>
      <c r="V244">
        <v>30.529641290000001</v>
      </c>
      <c r="W244">
        <v>12.934168509999999</v>
      </c>
      <c r="X244">
        <v>0.15239788800000001</v>
      </c>
      <c r="Y244">
        <v>184.51749839999999</v>
      </c>
      <c r="Z244">
        <v>9.8948287869999998</v>
      </c>
      <c r="AA244">
        <v>205</v>
      </c>
      <c r="AB244" t="s">
        <v>1695</v>
      </c>
      <c r="AC244" t="s">
        <v>819</v>
      </c>
      <c r="AD244" t="s">
        <v>816</v>
      </c>
      <c r="AE244" t="s">
        <v>44</v>
      </c>
      <c r="AF244">
        <v>205</v>
      </c>
    </row>
    <row r="245" spans="1:32" x14ac:dyDescent="0.25">
      <c r="A245">
        <v>125824</v>
      </c>
      <c r="B245" t="s">
        <v>820</v>
      </c>
      <c r="C245" t="s">
        <v>821</v>
      </c>
      <c r="D245" t="s">
        <v>19</v>
      </c>
      <c r="E245" t="s">
        <v>20</v>
      </c>
      <c r="F245" t="s">
        <v>21</v>
      </c>
      <c r="G245" t="s">
        <v>226</v>
      </c>
      <c r="H245" t="s">
        <v>227</v>
      </c>
      <c r="I245" t="s">
        <v>820</v>
      </c>
      <c r="J245" t="s">
        <v>24</v>
      </c>
      <c r="K245" t="s">
        <v>25</v>
      </c>
      <c r="L245">
        <v>30</v>
      </c>
      <c r="M245">
        <v>0</v>
      </c>
      <c r="N245">
        <v>0.01</v>
      </c>
      <c r="O245">
        <v>2.98</v>
      </c>
      <c r="P245" t="s">
        <v>35</v>
      </c>
      <c r="Q245" t="s">
        <v>27</v>
      </c>
      <c r="R245" t="s">
        <v>1695</v>
      </c>
      <c r="S245">
        <v>24.97865234</v>
      </c>
      <c r="T245">
        <v>2.028049158</v>
      </c>
      <c r="U245">
        <v>411.04156870000003</v>
      </c>
      <c r="V245">
        <v>5.8786442240000003</v>
      </c>
      <c r="W245">
        <v>1.137615738</v>
      </c>
      <c r="X245">
        <v>1.627238776</v>
      </c>
      <c r="Y245">
        <v>20.982528840000001</v>
      </c>
      <c r="Z245">
        <v>25.320883500000001</v>
      </c>
      <c r="AA245">
        <v>21</v>
      </c>
      <c r="AB245" t="s">
        <v>1698</v>
      </c>
      <c r="AC245" t="s">
        <v>1849</v>
      </c>
      <c r="AD245" t="s">
        <v>226</v>
      </c>
      <c r="AE245" t="s">
        <v>27</v>
      </c>
      <c r="AF245">
        <v>21</v>
      </c>
    </row>
    <row r="246" spans="1:32" x14ac:dyDescent="0.25">
      <c r="A246">
        <v>125825</v>
      </c>
      <c r="B246" t="s">
        <v>822</v>
      </c>
      <c r="C246" t="s">
        <v>397</v>
      </c>
      <c r="D246" t="s">
        <v>19</v>
      </c>
      <c r="E246" t="s">
        <v>20</v>
      </c>
      <c r="F246" t="s">
        <v>21</v>
      </c>
      <c r="G246" t="s">
        <v>226</v>
      </c>
      <c r="H246" t="s">
        <v>227</v>
      </c>
      <c r="I246" t="s">
        <v>822</v>
      </c>
      <c r="J246" t="s">
        <v>24</v>
      </c>
      <c r="K246" t="s">
        <v>25</v>
      </c>
      <c r="L246">
        <v>30</v>
      </c>
      <c r="M246">
        <v>0</v>
      </c>
      <c r="N246">
        <v>7.1414319999999996E-3</v>
      </c>
      <c r="O246">
        <v>2.98</v>
      </c>
      <c r="P246" t="s">
        <v>61</v>
      </c>
      <c r="Q246" t="s">
        <v>27</v>
      </c>
      <c r="R246" t="s">
        <v>1695</v>
      </c>
      <c r="S246">
        <v>9.4612918829999995</v>
      </c>
      <c r="T246">
        <v>0.65728686700000005</v>
      </c>
      <c r="U246">
        <v>8.3269660670000007</v>
      </c>
      <c r="V246">
        <v>3.5683267930000002</v>
      </c>
      <c r="W246">
        <v>1.1143056499999999</v>
      </c>
      <c r="X246">
        <v>1.49470543</v>
      </c>
      <c r="Y246">
        <v>5.712577048</v>
      </c>
      <c r="Z246">
        <v>15.12030665</v>
      </c>
      <c r="AA246">
        <v>16</v>
      </c>
      <c r="AB246" t="s">
        <v>1698</v>
      </c>
      <c r="AC246" t="s">
        <v>513</v>
      </c>
      <c r="AD246" t="s">
        <v>226</v>
      </c>
      <c r="AE246" t="s">
        <v>27</v>
      </c>
      <c r="AF246">
        <v>16</v>
      </c>
    </row>
    <row r="247" spans="1:32" x14ac:dyDescent="0.25">
      <c r="A247">
        <v>126612</v>
      </c>
      <c r="B247" t="s">
        <v>823</v>
      </c>
      <c r="C247" t="s">
        <v>29</v>
      </c>
      <c r="D247" t="s">
        <v>19</v>
      </c>
      <c r="E247" t="s">
        <v>20</v>
      </c>
      <c r="F247" t="s">
        <v>21</v>
      </c>
      <c r="G247" t="s">
        <v>226</v>
      </c>
      <c r="H247" t="s">
        <v>227</v>
      </c>
      <c r="I247" t="s">
        <v>822</v>
      </c>
      <c r="J247" t="s">
        <v>33</v>
      </c>
      <c r="K247" t="s">
        <v>824</v>
      </c>
      <c r="L247">
        <v>30</v>
      </c>
      <c r="M247">
        <v>1.95</v>
      </c>
      <c r="N247">
        <v>5.1000000000000004E-3</v>
      </c>
      <c r="O247">
        <v>2.98</v>
      </c>
      <c r="P247" t="s">
        <v>35</v>
      </c>
      <c r="Q247" t="s">
        <v>27</v>
      </c>
      <c r="R247" t="s">
        <v>1695</v>
      </c>
      <c r="S247">
        <v>9.4612918829999995</v>
      </c>
      <c r="T247">
        <v>0.65728686700000005</v>
      </c>
      <c r="U247">
        <v>8.3269660670000007</v>
      </c>
      <c r="V247">
        <v>3.5683267930000002</v>
      </c>
      <c r="W247">
        <v>1.1143056499999999</v>
      </c>
      <c r="X247">
        <v>1.49470543</v>
      </c>
      <c r="Y247">
        <v>5.712577048</v>
      </c>
      <c r="Z247">
        <v>15.12030665</v>
      </c>
      <c r="AA247">
        <v>22</v>
      </c>
      <c r="AB247" t="s">
        <v>1698</v>
      </c>
      <c r="AC247" t="s">
        <v>824</v>
      </c>
      <c r="AD247" t="s">
        <v>226</v>
      </c>
      <c r="AE247" t="s">
        <v>27</v>
      </c>
      <c r="AF247">
        <v>22</v>
      </c>
    </row>
    <row r="248" spans="1:32" x14ac:dyDescent="0.25">
      <c r="A248">
        <v>126618</v>
      </c>
      <c r="B248" t="s">
        <v>825</v>
      </c>
      <c r="C248" t="s">
        <v>826</v>
      </c>
      <c r="D248" t="s">
        <v>19</v>
      </c>
      <c r="E248" t="s">
        <v>20</v>
      </c>
      <c r="F248" t="s">
        <v>21</v>
      </c>
      <c r="G248" t="s">
        <v>226</v>
      </c>
      <c r="H248" t="s">
        <v>227</v>
      </c>
      <c r="I248" t="s">
        <v>822</v>
      </c>
      <c r="J248" t="s">
        <v>33</v>
      </c>
      <c r="K248" t="s">
        <v>513</v>
      </c>
      <c r="L248">
        <v>8.5</v>
      </c>
      <c r="M248">
        <v>1.44</v>
      </c>
      <c r="N248">
        <v>5.3699999999999998E-3</v>
      </c>
      <c r="O248">
        <v>3.08</v>
      </c>
      <c r="P248" t="s">
        <v>49</v>
      </c>
      <c r="Q248" t="s">
        <v>27</v>
      </c>
      <c r="R248" t="s">
        <v>1695</v>
      </c>
      <c r="S248">
        <v>9.4612918829999995</v>
      </c>
      <c r="T248">
        <v>0.65728686700000005</v>
      </c>
      <c r="U248">
        <v>8.3269660670000007</v>
      </c>
      <c r="V248">
        <v>3.5683267930000002</v>
      </c>
      <c r="W248">
        <v>1.1143056499999999</v>
      </c>
      <c r="X248">
        <v>1.49470543</v>
      </c>
      <c r="Y248">
        <v>5.712577048</v>
      </c>
      <c r="Z248">
        <v>15.12030665</v>
      </c>
      <c r="AA248">
        <v>10</v>
      </c>
      <c r="AB248" t="s">
        <v>1698</v>
      </c>
      <c r="AC248" t="s">
        <v>513</v>
      </c>
      <c r="AD248" t="s">
        <v>226</v>
      </c>
      <c r="AE248" t="s">
        <v>27</v>
      </c>
      <c r="AF248">
        <v>10</v>
      </c>
    </row>
    <row r="249" spans="1:32" x14ac:dyDescent="0.25">
      <c r="A249">
        <v>101172</v>
      </c>
      <c r="B249" t="s">
        <v>827</v>
      </c>
      <c r="C249" t="s">
        <v>51</v>
      </c>
      <c r="D249" t="s">
        <v>19</v>
      </c>
      <c r="E249" t="s">
        <v>20</v>
      </c>
      <c r="F249" t="s">
        <v>828</v>
      </c>
      <c r="G249" t="s">
        <v>829</v>
      </c>
      <c r="H249" t="s">
        <v>830</v>
      </c>
      <c r="I249" t="s">
        <v>831</v>
      </c>
      <c r="J249" t="s">
        <v>33</v>
      </c>
      <c r="K249" t="s">
        <v>832</v>
      </c>
      <c r="L249">
        <v>50</v>
      </c>
      <c r="M249">
        <v>1.3</v>
      </c>
      <c r="N249">
        <v>1.1100000000000001E-3</v>
      </c>
      <c r="O249">
        <v>3.141</v>
      </c>
      <c r="P249" t="s">
        <v>35</v>
      </c>
      <c r="Q249" t="s">
        <v>73</v>
      </c>
      <c r="R249" t="s">
        <v>1682</v>
      </c>
      <c r="S249">
        <v>24.884100839999999</v>
      </c>
      <c r="T249">
        <v>0.22254928700000001</v>
      </c>
      <c r="U249">
        <v>146.257768</v>
      </c>
      <c r="V249">
        <v>8.161819822</v>
      </c>
      <c r="W249">
        <v>3.1914735649999999</v>
      </c>
      <c r="X249">
        <v>0.55948957600000004</v>
      </c>
      <c r="Y249">
        <v>14.61529221</v>
      </c>
      <c r="Z249">
        <v>15.475581999999999</v>
      </c>
      <c r="AA249">
        <v>39</v>
      </c>
      <c r="AB249" t="s">
        <v>1682</v>
      </c>
      <c r="AC249" t="s">
        <v>832</v>
      </c>
      <c r="AD249" t="s">
        <v>829</v>
      </c>
      <c r="AE249" t="s">
        <v>27</v>
      </c>
      <c r="AF249">
        <v>39</v>
      </c>
    </row>
    <row r="250" spans="1:32" x14ac:dyDescent="0.25">
      <c r="A250">
        <v>125781</v>
      </c>
      <c r="B250" t="s">
        <v>833</v>
      </c>
      <c r="C250" t="s">
        <v>834</v>
      </c>
      <c r="D250" t="s">
        <v>19</v>
      </c>
      <c r="E250" t="s">
        <v>20</v>
      </c>
      <c r="F250" t="s">
        <v>21</v>
      </c>
      <c r="G250" t="s">
        <v>125</v>
      </c>
      <c r="H250" t="s">
        <v>126</v>
      </c>
      <c r="I250" t="s">
        <v>833</v>
      </c>
      <c r="J250" t="s">
        <v>24</v>
      </c>
      <c r="K250" t="s">
        <v>25</v>
      </c>
      <c r="L250">
        <v>6.5</v>
      </c>
      <c r="M250">
        <v>0</v>
      </c>
      <c r="N250">
        <v>2.87E-2</v>
      </c>
      <c r="O250">
        <v>3</v>
      </c>
      <c r="P250" t="s">
        <v>61</v>
      </c>
      <c r="Q250" t="s">
        <v>27</v>
      </c>
      <c r="R250" t="s">
        <v>1682</v>
      </c>
      <c r="S250">
        <v>8.7499225040000006</v>
      </c>
      <c r="T250">
        <v>0.70198307800000004</v>
      </c>
      <c r="U250">
        <v>6.998484994</v>
      </c>
      <c r="V250">
        <v>3.7740616949999999</v>
      </c>
      <c r="W250">
        <v>1.083017178</v>
      </c>
      <c r="X250">
        <v>1.336621101</v>
      </c>
      <c r="Y250">
        <v>5.4452076470000002</v>
      </c>
      <c r="Z250">
        <v>17.923995210000001</v>
      </c>
      <c r="AA250">
        <v>7</v>
      </c>
      <c r="AB250" t="s">
        <v>1682</v>
      </c>
      <c r="AC250" t="s">
        <v>2128</v>
      </c>
      <c r="AD250" t="s">
        <v>125</v>
      </c>
      <c r="AE250" t="s">
        <v>27</v>
      </c>
      <c r="AF250">
        <v>7</v>
      </c>
    </row>
    <row r="251" spans="1:32" x14ac:dyDescent="0.25">
      <c r="A251">
        <v>126518</v>
      </c>
      <c r="B251" t="s">
        <v>835</v>
      </c>
      <c r="C251" t="s">
        <v>262</v>
      </c>
      <c r="D251" t="s">
        <v>19</v>
      </c>
      <c r="E251" t="s">
        <v>20</v>
      </c>
      <c r="F251" t="s">
        <v>21</v>
      </c>
      <c r="G251" t="s">
        <v>125</v>
      </c>
      <c r="H251" t="s">
        <v>126</v>
      </c>
      <c r="I251" t="s">
        <v>833</v>
      </c>
      <c r="J251" t="s">
        <v>33</v>
      </c>
      <c r="K251" t="s">
        <v>836</v>
      </c>
      <c r="L251">
        <v>6.5</v>
      </c>
      <c r="M251">
        <v>0.7</v>
      </c>
      <c r="N251">
        <v>2.87E-2</v>
      </c>
      <c r="O251">
        <v>3</v>
      </c>
      <c r="P251" t="s">
        <v>35</v>
      </c>
      <c r="Q251" t="s">
        <v>27</v>
      </c>
      <c r="R251" t="s">
        <v>1682</v>
      </c>
      <c r="S251">
        <v>8.7499225040000006</v>
      </c>
      <c r="T251">
        <v>0.70198307800000004</v>
      </c>
      <c r="U251">
        <v>6.998484994</v>
      </c>
      <c r="V251">
        <v>3.7740616949999999</v>
      </c>
      <c r="W251">
        <v>1.083017178</v>
      </c>
      <c r="X251">
        <v>1.336621101</v>
      </c>
      <c r="Y251">
        <v>5.4452076470000002</v>
      </c>
      <c r="Z251">
        <v>17.923995210000001</v>
      </c>
      <c r="AA251">
        <v>7</v>
      </c>
      <c r="AB251" t="s">
        <v>1682</v>
      </c>
      <c r="AC251" t="s">
        <v>836</v>
      </c>
      <c r="AD251" t="s">
        <v>125</v>
      </c>
      <c r="AE251" t="s">
        <v>27</v>
      </c>
      <c r="AF251">
        <v>7</v>
      </c>
    </row>
    <row r="252" spans="1:32" x14ac:dyDescent="0.25">
      <c r="A252">
        <v>126493</v>
      </c>
      <c r="B252" t="s">
        <v>837</v>
      </c>
      <c r="C252" t="s">
        <v>838</v>
      </c>
      <c r="D252" t="s">
        <v>19</v>
      </c>
      <c r="E252" t="s">
        <v>20</v>
      </c>
      <c r="F252" t="s">
        <v>21</v>
      </c>
      <c r="G252" t="s">
        <v>268</v>
      </c>
      <c r="H252" t="s">
        <v>640</v>
      </c>
      <c r="I252" t="s">
        <v>839</v>
      </c>
      <c r="J252" t="s">
        <v>33</v>
      </c>
      <c r="K252" t="s">
        <v>840</v>
      </c>
      <c r="L252">
        <v>44</v>
      </c>
      <c r="M252">
        <v>2.35</v>
      </c>
      <c r="N252">
        <v>8.9999999999999998E-4</v>
      </c>
      <c r="O252">
        <v>3.54</v>
      </c>
      <c r="P252" t="s">
        <v>35</v>
      </c>
      <c r="Q252" t="s">
        <v>27</v>
      </c>
      <c r="R252" t="s">
        <v>1682</v>
      </c>
      <c r="S252">
        <v>42.321497450000003</v>
      </c>
      <c r="T252">
        <v>0.23105071999999999</v>
      </c>
      <c r="U252">
        <v>799.58860400000003</v>
      </c>
      <c r="V252">
        <v>13.971248149999999</v>
      </c>
      <c r="W252">
        <v>4.4305249279999996</v>
      </c>
      <c r="X252">
        <v>0.40550978599999998</v>
      </c>
      <c r="Y252">
        <v>27.526176280000001</v>
      </c>
      <c r="Z252">
        <v>18.697251229999999</v>
      </c>
      <c r="AA252">
        <v>27</v>
      </c>
      <c r="AB252" t="s">
        <v>1689</v>
      </c>
      <c r="AC252" t="s">
        <v>840</v>
      </c>
      <c r="AD252" t="s">
        <v>268</v>
      </c>
      <c r="AE252" t="s">
        <v>268</v>
      </c>
      <c r="AF252">
        <v>27</v>
      </c>
    </row>
    <row r="253" spans="1:32" x14ac:dyDescent="0.25">
      <c r="A253">
        <v>127088</v>
      </c>
      <c r="B253" t="s">
        <v>841</v>
      </c>
      <c r="C253" t="s">
        <v>842</v>
      </c>
      <c r="D253" t="s">
        <v>19</v>
      </c>
      <c r="E253" t="s">
        <v>20</v>
      </c>
      <c r="F253" t="s">
        <v>21</v>
      </c>
      <c r="G253" t="s">
        <v>30</v>
      </c>
      <c r="H253" t="s">
        <v>116</v>
      </c>
      <c r="I253" t="s">
        <v>843</v>
      </c>
      <c r="J253" t="s">
        <v>33</v>
      </c>
      <c r="K253" t="s">
        <v>844</v>
      </c>
      <c r="L253">
        <v>210</v>
      </c>
      <c r="M253">
        <v>2.54</v>
      </c>
      <c r="N253">
        <v>4.0499999999999998E-4</v>
      </c>
      <c r="O253">
        <v>3.1225999999999998</v>
      </c>
      <c r="P253" t="s">
        <v>35</v>
      </c>
      <c r="Q253" t="s">
        <v>27</v>
      </c>
      <c r="R253" t="s">
        <v>1682</v>
      </c>
      <c r="S253">
        <v>153.40230149999999</v>
      </c>
      <c r="T253">
        <v>0.233192075</v>
      </c>
      <c r="U253">
        <v>6630.8252890000003</v>
      </c>
      <c r="V253">
        <v>11.91314569</v>
      </c>
      <c r="W253">
        <v>2.8997069299999998</v>
      </c>
      <c r="X253">
        <v>0.32219782499999999</v>
      </c>
      <c r="Y253">
        <v>70.048717620000005</v>
      </c>
      <c r="Z253">
        <v>11.84278688</v>
      </c>
      <c r="AA253">
        <v>178</v>
      </c>
      <c r="AB253" t="s">
        <v>1689</v>
      </c>
      <c r="AC253" t="s">
        <v>844</v>
      </c>
      <c r="AD253" t="s">
        <v>30</v>
      </c>
      <c r="AE253" t="s">
        <v>27</v>
      </c>
      <c r="AF253">
        <v>178</v>
      </c>
    </row>
    <row r="254" spans="1:32" x14ac:dyDescent="0.25">
      <c r="A254">
        <v>127145</v>
      </c>
      <c r="B254" t="s">
        <v>845</v>
      </c>
      <c r="C254" t="s">
        <v>29</v>
      </c>
      <c r="D254" t="s">
        <v>19</v>
      </c>
      <c r="E254" t="s">
        <v>20</v>
      </c>
      <c r="F254" t="s">
        <v>21</v>
      </c>
      <c r="G254" t="s">
        <v>163</v>
      </c>
      <c r="H254" t="s">
        <v>846</v>
      </c>
      <c r="I254" t="s">
        <v>847</v>
      </c>
      <c r="J254" t="s">
        <v>33</v>
      </c>
      <c r="K254" t="s">
        <v>848</v>
      </c>
      <c r="L254">
        <v>40</v>
      </c>
      <c r="M254">
        <v>1.5</v>
      </c>
      <c r="N254">
        <v>4.5999999999999999E-3</v>
      </c>
      <c r="O254">
        <v>3.13</v>
      </c>
      <c r="P254" t="s">
        <v>35</v>
      </c>
      <c r="Q254" t="s">
        <v>27</v>
      </c>
      <c r="R254" t="s">
        <v>1682</v>
      </c>
      <c r="S254">
        <v>37.258423909999998</v>
      </c>
      <c r="T254">
        <v>0.18675539599999999</v>
      </c>
      <c r="U254">
        <v>496.36283900000001</v>
      </c>
      <c r="V254">
        <v>11.549987789999999</v>
      </c>
      <c r="W254">
        <v>2.5625693960000002</v>
      </c>
      <c r="X254">
        <v>0.38213757799999998</v>
      </c>
      <c r="Y254">
        <v>15.919159609999999</v>
      </c>
      <c r="Z254">
        <v>13.96311307</v>
      </c>
      <c r="AA254">
        <v>54</v>
      </c>
      <c r="AB254" t="s">
        <v>1682</v>
      </c>
      <c r="AC254" t="s">
        <v>848</v>
      </c>
      <c r="AD254" t="s">
        <v>163</v>
      </c>
      <c r="AE254" t="s">
        <v>163</v>
      </c>
      <c r="AF254">
        <v>54</v>
      </c>
    </row>
    <row r="255" spans="1:32" x14ac:dyDescent="0.25">
      <c r="A255">
        <v>127146</v>
      </c>
      <c r="B255" t="s">
        <v>849</v>
      </c>
      <c r="C255" t="s">
        <v>169</v>
      </c>
      <c r="D255" t="s">
        <v>19</v>
      </c>
      <c r="E255" t="s">
        <v>20</v>
      </c>
      <c r="F255" t="s">
        <v>21</v>
      </c>
      <c r="G255" t="s">
        <v>163</v>
      </c>
      <c r="H255" t="s">
        <v>846</v>
      </c>
      <c r="I255" t="s">
        <v>847</v>
      </c>
      <c r="J255" t="s">
        <v>33</v>
      </c>
      <c r="K255" t="s">
        <v>850</v>
      </c>
      <c r="L255">
        <v>60</v>
      </c>
      <c r="M255">
        <v>1.9</v>
      </c>
      <c r="N255">
        <v>4.3E-3</v>
      </c>
      <c r="O255">
        <v>3.13</v>
      </c>
      <c r="P255" t="s">
        <v>35</v>
      </c>
      <c r="Q255" t="s">
        <v>73</v>
      </c>
      <c r="R255" t="s">
        <v>1682</v>
      </c>
      <c r="S255">
        <v>51.225058230000002</v>
      </c>
      <c r="T255">
        <v>0.15485375300000001</v>
      </c>
      <c r="U255">
        <v>1150.8763670000001</v>
      </c>
      <c r="V255">
        <v>13.14004585</v>
      </c>
      <c r="W255">
        <v>2.7080409589999999</v>
      </c>
      <c r="X255">
        <v>0.30167928599999999</v>
      </c>
      <c r="Y255">
        <v>20.249968719999998</v>
      </c>
      <c r="Z255">
        <v>10.378863190000001</v>
      </c>
      <c r="AA255">
        <v>65</v>
      </c>
      <c r="AB255" t="s">
        <v>1684</v>
      </c>
      <c r="AC255" t="s">
        <v>850</v>
      </c>
      <c r="AD255" t="s">
        <v>163</v>
      </c>
      <c r="AE255" t="s">
        <v>163</v>
      </c>
      <c r="AF255">
        <v>65</v>
      </c>
    </row>
    <row r="256" spans="1:32" x14ac:dyDescent="0.25">
      <c r="A256">
        <v>126179</v>
      </c>
      <c r="B256" t="s">
        <v>851</v>
      </c>
      <c r="C256" t="s">
        <v>852</v>
      </c>
      <c r="D256" t="s">
        <v>19</v>
      </c>
      <c r="E256" t="s">
        <v>20</v>
      </c>
      <c r="F256" t="s">
        <v>21</v>
      </c>
      <c r="G256" t="s">
        <v>52</v>
      </c>
      <c r="H256" t="s">
        <v>364</v>
      </c>
      <c r="I256" t="s">
        <v>851</v>
      </c>
      <c r="J256" t="s">
        <v>24</v>
      </c>
      <c r="K256" t="s">
        <v>25</v>
      </c>
      <c r="L256">
        <v>20</v>
      </c>
      <c r="M256">
        <v>0</v>
      </c>
      <c r="N256">
        <v>9.4435149999999995E-3</v>
      </c>
      <c r="O256">
        <v>3.1</v>
      </c>
      <c r="P256" t="s">
        <v>61</v>
      </c>
      <c r="Q256" t="s">
        <v>27</v>
      </c>
      <c r="R256" t="s">
        <v>1682</v>
      </c>
      <c r="S256">
        <v>21.38725178</v>
      </c>
      <c r="T256">
        <v>0.385791208</v>
      </c>
      <c r="U256">
        <v>122.6063248</v>
      </c>
      <c r="V256">
        <v>8.2822689409999999</v>
      </c>
      <c r="W256">
        <v>2.5795037160000001</v>
      </c>
      <c r="X256">
        <v>0.65569533599999996</v>
      </c>
      <c r="Y256">
        <v>12.86218251</v>
      </c>
      <c r="Z256">
        <v>17.731101729999999</v>
      </c>
      <c r="AA256">
        <v>18.5</v>
      </c>
      <c r="AB256" t="s">
        <v>1682</v>
      </c>
      <c r="AC256" t="s">
        <v>2139</v>
      </c>
      <c r="AD256" t="s">
        <v>52</v>
      </c>
      <c r="AE256" t="s">
        <v>52</v>
      </c>
      <c r="AF256">
        <v>18.5</v>
      </c>
    </row>
    <row r="257" spans="1:32" x14ac:dyDescent="0.25">
      <c r="A257">
        <v>127264</v>
      </c>
      <c r="B257" t="s">
        <v>853</v>
      </c>
      <c r="C257" t="s">
        <v>854</v>
      </c>
      <c r="D257" t="s">
        <v>19</v>
      </c>
      <c r="E257" t="s">
        <v>20</v>
      </c>
      <c r="F257" t="s">
        <v>21</v>
      </c>
      <c r="G257" t="s">
        <v>52</v>
      </c>
      <c r="H257" t="s">
        <v>364</v>
      </c>
      <c r="I257" t="s">
        <v>851</v>
      </c>
      <c r="J257" t="s">
        <v>33</v>
      </c>
      <c r="K257" t="s">
        <v>855</v>
      </c>
      <c r="L257">
        <v>20</v>
      </c>
      <c r="M257">
        <v>1.78</v>
      </c>
      <c r="N257">
        <v>9.7999999999999997E-3</v>
      </c>
      <c r="O257">
        <v>3.1</v>
      </c>
      <c r="P257" t="s">
        <v>35</v>
      </c>
      <c r="Q257" t="s">
        <v>27</v>
      </c>
      <c r="R257" t="s">
        <v>1682</v>
      </c>
      <c r="S257">
        <v>18.223596690000001</v>
      </c>
      <c r="T257">
        <v>0.40976361100000003</v>
      </c>
      <c r="U257">
        <v>76.422170140000006</v>
      </c>
      <c r="V257">
        <v>7.6463393230000003</v>
      </c>
      <c r="W257">
        <v>2.3866730989999998</v>
      </c>
      <c r="X257">
        <v>0.71466363300000002</v>
      </c>
      <c r="Y257">
        <v>11.013207749999999</v>
      </c>
      <c r="Z257">
        <v>18.652578850000001</v>
      </c>
      <c r="AA257">
        <v>17</v>
      </c>
      <c r="AB257" t="s">
        <v>1682</v>
      </c>
      <c r="AC257" t="s">
        <v>855</v>
      </c>
      <c r="AD257" t="s">
        <v>52</v>
      </c>
      <c r="AE257" t="s">
        <v>52</v>
      </c>
      <c r="AF257">
        <v>17</v>
      </c>
    </row>
    <row r="258" spans="1:32" x14ac:dyDescent="0.25">
      <c r="A258">
        <v>127265</v>
      </c>
      <c r="B258" t="s">
        <v>856</v>
      </c>
      <c r="C258" t="s">
        <v>857</v>
      </c>
      <c r="D258" t="s">
        <v>19</v>
      </c>
      <c r="E258" t="s">
        <v>20</v>
      </c>
      <c r="F258" t="s">
        <v>21</v>
      </c>
      <c r="G258" t="s">
        <v>52</v>
      </c>
      <c r="H258" t="s">
        <v>364</v>
      </c>
      <c r="I258" t="s">
        <v>851</v>
      </c>
      <c r="J258" t="s">
        <v>33</v>
      </c>
      <c r="K258" t="s">
        <v>858</v>
      </c>
      <c r="L258">
        <v>20</v>
      </c>
      <c r="M258">
        <v>1.77</v>
      </c>
      <c r="N258">
        <v>9.1000000000000004E-3</v>
      </c>
      <c r="O258">
        <v>3.1</v>
      </c>
      <c r="P258" t="s">
        <v>35</v>
      </c>
      <c r="Q258" t="s">
        <v>27</v>
      </c>
      <c r="R258" t="s">
        <v>1682</v>
      </c>
      <c r="S258">
        <v>24.550906860000001</v>
      </c>
      <c r="T258">
        <v>0.36181880500000002</v>
      </c>
      <c r="U258">
        <v>168.7904795</v>
      </c>
      <c r="V258">
        <v>8.9181985590000004</v>
      </c>
      <c r="W258">
        <v>2.7723343329999999</v>
      </c>
      <c r="X258">
        <v>0.59672703900000001</v>
      </c>
      <c r="Y258">
        <v>14.711157269999999</v>
      </c>
      <c r="Z258">
        <v>16.809624599999999</v>
      </c>
      <c r="AA258">
        <v>20</v>
      </c>
      <c r="AB258" t="s">
        <v>1682</v>
      </c>
      <c r="AC258" t="s">
        <v>858</v>
      </c>
      <c r="AD258" t="s">
        <v>52</v>
      </c>
      <c r="AE258" t="s">
        <v>52</v>
      </c>
      <c r="AF258">
        <v>20</v>
      </c>
    </row>
    <row r="259" spans="1:32" x14ac:dyDescent="0.25">
      <c r="A259">
        <v>127191</v>
      </c>
      <c r="B259" t="s">
        <v>859</v>
      </c>
      <c r="C259" t="s">
        <v>324</v>
      </c>
      <c r="D259" t="s">
        <v>19</v>
      </c>
      <c r="E259" t="s">
        <v>20</v>
      </c>
      <c r="F259" t="s">
        <v>21</v>
      </c>
      <c r="G259" t="s">
        <v>52</v>
      </c>
      <c r="H259" t="s">
        <v>53</v>
      </c>
      <c r="I259" t="s">
        <v>860</v>
      </c>
      <c r="J259" t="s">
        <v>33</v>
      </c>
      <c r="K259" t="s">
        <v>861</v>
      </c>
      <c r="L259">
        <v>21</v>
      </c>
      <c r="M259">
        <v>1.64</v>
      </c>
      <c r="N259">
        <v>0.02</v>
      </c>
      <c r="O259">
        <v>2.75</v>
      </c>
      <c r="P259" t="s">
        <v>437</v>
      </c>
      <c r="Q259" t="s">
        <v>27</v>
      </c>
      <c r="R259" t="s">
        <v>1682</v>
      </c>
      <c r="S259">
        <v>21.602592909999998</v>
      </c>
      <c r="T259">
        <v>0.31055823399999999</v>
      </c>
      <c r="U259">
        <v>90.804676689999994</v>
      </c>
      <c r="V259">
        <v>7.3346293500000002</v>
      </c>
      <c r="W259">
        <v>2.3614287159999998</v>
      </c>
      <c r="X259">
        <v>0.581818532</v>
      </c>
      <c r="Y259">
        <v>12.437972</v>
      </c>
      <c r="Z259">
        <v>10.7041871</v>
      </c>
      <c r="AA259">
        <v>12</v>
      </c>
      <c r="AB259" t="s">
        <v>1682</v>
      </c>
      <c r="AC259" t="s">
        <v>861</v>
      </c>
      <c r="AD259" t="s">
        <v>52</v>
      </c>
      <c r="AE259" t="s">
        <v>52</v>
      </c>
      <c r="AF259">
        <v>12</v>
      </c>
    </row>
    <row r="260" spans="1:32" x14ac:dyDescent="0.25">
      <c r="A260">
        <v>127072</v>
      </c>
      <c r="B260" t="s">
        <v>862</v>
      </c>
      <c r="C260" t="s">
        <v>557</v>
      </c>
      <c r="D260" t="s">
        <v>19</v>
      </c>
      <c r="E260" t="s">
        <v>20</v>
      </c>
      <c r="F260" t="s">
        <v>21</v>
      </c>
      <c r="G260" t="s">
        <v>30</v>
      </c>
      <c r="H260" t="s">
        <v>389</v>
      </c>
      <c r="I260" t="s">
        <v>863</v>
      </c>
      <c r="J260" t="s">
        <v>33</v>
      </c>
      <c r="K260" t="s">
        <v>864</v>
      </c>
      <c r="L260">
        <v>20</v>
      </c>
      <c r="M260">
        <v>3.37</v>
      </c>
      <c r="N260">
        <v>0.01</v>
      </c>
      <c r="O260">
        <v>2.34</v>
      </c>
      <c r="P260" t="s">
        <v>56</v>
      </c>
      <c r="Q260" t="s">
        <v>27</v>
      </c>
      <c r="R260" t="s">
        <v>1682</v>
      </c>
      <c r="S260">
        <v>35.797110580000002</v>
      </c>
      <c r="T260">
        <v>0.24114548699999999</v>
      </c>
      <c r="U260">
        <v>512.76547970000001</v>
      </c>
      <c r="V260">
        <v>12.27154095</v>
      </c>
      <c r="W260">
        <v>3.0587388980000001</v>
      </c>
      <c r="X260">
        <v>0.41959275699999998</v>
      </c>
      <c r="Y260">
        <v>20.041639329999999</v>
      </c>
      <c r="Z260">
        <v>14.76994279</v>
      </c>
      <c r="AA260">
        <v>21</v>
      </c>
      <c r="AB260" t="s">
        <v>1682</v>
      </c>
      <c r="AC260" t="s">
        <v>864</v>
      </c>
      <c r="AD260" t="s">
        <v>30</v>
      </c>
      <c r="AE260" t="s">
        <v>27</v>
      </c>
      <c r="AF260">
        <v>21</v>
      </c>
    </row>
    <row r="261" spans="1:32" x14ac:dyDescent="0.25">
      <c r="A261">
        <v>236452</v>
      </c>
      <c r="B261" t="s">
        <v>865</v>
      </c>
      <c r="C261" t="s">
        <v>866</v>
      </c>
      <c r="D261" t="s">
        <v>19</v>
      </c>
      <c r="E261" t="s">
        <v>20</v>
      </c>
      <c r="F261" t="s">
        <v>21</v>
      </c>
      <c r="G261" t="s">
        <v>131</v>
      </c>
      <c r="H261" t="s">
        <v>132</v>
      </c>
      <c r="I261" t="s">
        <v>867</v>
      </c>
      <c r="J261" t="s">
        <v>191</v>
      </c>
      <c r="K261" t="s">
        <v>868</v>
      </c>
      <c r="L261">
        <v>20</v>
      </c>
      <c r="M261">
        <v>1.77</v>
      </c>
      <c r="N261">
        <v>1.2800000000000001E-3</v>
      </c>
      <c r="O261">
        <v>2.9279999999999999</v>
      </c>
      <c r="P261" t="s">
        <v>35</v>
      </c>
      <c r="Q261" t="s">
        <v>27</v>
      </c>
      <c r="R261" t="s">
        <v>1695</v>
      </c>
      <c r="S261">
        <v>22.624826129999999</v>
      </c>
      <c r="T261">
        <v>0.58563647900000004</v>
      </c>
      <c r="U261">
        <v>63.090369000000003</v>
      </c>
      <c r="V261">
        <v>4.6451653789999998</v>
      </c>
      <c r="W261">
        <v>1.3658745459999999</v>
      </c>
      <c r="X261">
        <v>0.94479249799999998</v>
      </c>
      <c r="Y261">
        <v>13.49229141</v>
      </c>
      <c r="Z261">
        <v>10.146372339999999</v>
      </c>
      <c r="AA261">
        <v>20</v>
      </c>
      <c r="AB261" t="s">
        <v>1698</v>
      </c>
      <c r="AC261" t="s">
        <v>868</v>
      </c>
      <c r="AD261" t="s">
        <v>131</v>
      </c>
      <c r="AE261" t="s">
        <v>27</v>
      </c>
      <c r="AF261">
        <v>20</v>
      </c>
    </row>
    <row r="262" spans="1:32" x14ac:dyDescent="0.25">
      <c r="A262">
        <v>125992</v>
      </c>
      <c r="B262" t="s">
        <v>869</v>
      </c>
      <c r="C262" t="s">
        <v>870</v>
      </c>
      <c r="D262" t="s">
        <v>19</v>
      </c>
      <c r="E262" t="s">
        <v>20</v>
      </c>
      <c r="F262" t="s">
        <v>21</v>
      </c>
      <c r="G262" t="s">
        <v>30</v>
      </c>
      <c r="H262" t="s">
        <v>120</v>
      </c>
      <c r="I262" t="s">
        <v>869</v>
      </c>
      <c r="J262" t="s">
        <v>24</v>
      </c>
      <c r="K262" t="s">
        <v>25</v>
      </c>
      <c r="L262">
        <v>13</v>
      </c>
      <c r="M262">
        <v>0</v>
      </c>
      <c r="N262">
        <v>6.445152E-3</v>
      </c>
      <c r="O262">
        <v>3.0804999999999998</v>
      </c>
      <c r="P262" t="s">
        <v>61</v>
      </c>
      <c r="Q262" t="s">
        <v>27</v>
      </c>
      <c r="R262" t="s">
        <v>1682</v>
      </c>
      <c r="S262">
        <v>24.97865234</v>
      </c>
      <c r="T262">
        <v>2.028049158</v>
      </c>
      <c r="U262">
        <v>411.04156870000003</v>
      </c>
      <c r="V262">
        <v>5.8786442240000003</v>
      </c>
      <c r="W262">
        <v>1.137615738</v>
      </c>
      <c r="X262">
        <v>1.627238776</v>
      </c>
      <c r="Y262">
        <v>20.982528840000001</v>
      </c>
      <c r="Z262">
        <v>25.320883500000001</v>
      </c>
      <c r="AA262">
        <v>22</v>
      </c>
      <c r="AB262" t="s">
        <v>1682</v>
      </c>
      <c r="AC262" t="s">
        <v>1960</v>
      </c>
      <c r="AD262" t="s">
        <v>30</v>
      </c>
      <c r="AE262" t="s">
        <v>27</v>
      </c>
      <c r="AF262">
        <v>13</v>
      </c>
    </row>
    <row r="263" spans="1:32" x14ac:dyDescent="0.25">
      <c r="A263">
        <v>126904</v>
      </c>
      <c r="B263" t="s">
        <v>871</v>
      </c>
      <c r="C263" t="s">
        <v>872</v>
      </c>
      <c r="D263" t="s">
        <v>19</v>
      </c>
      <c r="E263" t="s">
        <v>20</v>
      </c>
      <c r="F263" t="s">
        <v>21</v>
      </c>
      <c r="G263" t="s">
        <v>30</v>
      </c>
      <c r="H263" t="s">
        <v>120</v>
      </c>
      <c r="I263" t="s">
        <v>869</v>
      </c>
      <c r="J263" t="s">
        <v>33</v>
      </c>
      <c r="K263" t="s">
        <v>873</v>
      </c>
      <c r="L263">
        <v>13</v>
      </c>
      <c r="M263">
        <v>1.69</v>
      </c>
      <c r="N263">
        <v>6.1999999999999998E-3</v>
      </c>
      <c r="O263">
        <v>3.04</v>
      </c>
      <c r="P263" t="s">
        <v>35</v>
      </c>
      <c r="Q263" t="s">
        <v>27</v>
      </c>
      <c r="R263" t="s">
        <v>1682</v>
      </c>
      <c r="S263">
        <v>24.97865234</v>
      </c>
      <c r="T263">
        <v>2.028049158</v>
      </c>
      <c r="U263">
        <v>411.04156870000003</v>
      </c>
      <c r="V263">
        <v>5.8786442240000003</v>
      </c>
      <c r="W263">
        <v>1.137615738</v>
      </c>
      <c r="X263">
        <v>1.627238776</v>
      </c>
      <c r="Y263">
        <v>20.982528840000001</v>
      </c>
      <c r="Z263">
        <v>25.320883500000001</v>
      </c>
      <c r="AA263">
        <v>22</v>
      </c>
      <c r="AB263" t="s">
        <v>1682</v>
      </c>
      <c r="AC263" t="s">
        <v>1960</v>
      </c>
      <c r="AD263" t="s">
        <v>30</v>
      </c>
      <c r="AE263" t="s">
        <v>27</v>
      </c>
      <c r="AF263">
        <v>13</v>
      </c>
    </row>
    <row r="264" spans="1:32" x14ac:dyDescent="0.25">
      <c r="A264">
        <v>126906</v>
      </c>
      <c r="B264" t="s">
        <v>874</v>
      </c>
      <c r="C264" t="s">
        <v>875</v>
      </c>
      <c r="D264" t="s">
        <v>19</v>
      </c>
      <c r="E264" t="s">
        <v>20</v>
      </c>
      <c r="F264" t="s">
        <v>21</v>
      </c>
      <c r="G264" t="s">
        <v>30</v>
      </c>
      <c r="H264" t="s">
        <v>120</v>
      </c>
      <c r="I264" t="s">
        <v>869</v>
      </c>
      <c r="J264" t="s">
        <v>33</v>
      </c>
      <c r="K264" t="s">
        <v>876</v>
      </c>
      <c r="L264">
        <v>11</v>
      </c>
      <c r="M264">
        <v>1.78</v>
      </c>
      <c r="N264">
        <v>6.7000000000000002E-3</v>
      </c>
      <c r="O264">
        <v>3.121</v>
      </c>
      <c r="P264" t="s">
        <v>35</v>
      </c>
      <c r="Q264" t="s">
        <v>27</v>
      </c>
      <c r="R264" t="s">
        <v>1682</v>
      </c>
      <c r="S264">
        <v>24.97865234</v>
      </c>
      <c r="T264">
        <v>2.028049158</v>
      </c>
      <c r="U264">
        <v>411.04156870000003</v>
      </c>
      <c r="V264">
        <v>5.8786442240000003</v>
      </c>
      <c r="W264">
        <v>1.137615738</v>
      </c>
      <c r="X264">
        <v>1.627238776</v>
      </c>
      <c r="Y264">
        <v>20.982528840000001</v>
      </c>
      <c r="Z264">
        <v>25.320883500000001</v>
      </c>
      <c r="AA264">
        <v>22</v>
      </c>
      <c r="AB264" t="s">
        <v>1682</v>
      </c>
      <c r="AC264" t="s">
        <v>1960</v>
      </c>
      <c r="AD264" t="s">
        <v>30</v>
      </c>
      <c r="AE264" t="s">
        <v>27</v>
      </c>
      <c r="AF264">
        <v>11</v>
      </c>
    </row>
    <row r="265" spans="1:32" x14ac:dyDescent="0.25">
      <c r="A265">
        <v>105873</v>
      </c>
      <c r="B265" t="s">
        <v>877</v>
      </c>
      <c r="C265" t="s">
        <v>878</v>
      </c>
      <c r="D265" t="s">
        <v>19</v>
      </c>
      <c r="E265" t="s">
        <v>20</v>
      </c>
      <c r="F265" t="s">
        <v>44</v>
      </c>
      <c r="G265" t="s">
        <v>84</v>
      </c>
      <c r="H265" t="s">
        <v>85</v>
      </c>
      <c r="I265" t="s">
        <v>879</v>
      </c>
      <c r="J265" t="s">
        <v>33</v>
      </c>
      <c r="K265" t="s">
        <v>880</v>
      </c>
      <c r="L265">
        <v>120</v>
      </c>
      <c r="M265">
        <v>12.47</v>
      </c>
      <c r="N265">
        <v>2.4199999999999998E-3</v>
      </c>
      <c r="O265">
        <v>3.1749999999999998</v>
      </c>
      <c r="P265" t="s">
        <v>56</v>
      </c>
      <c r="Q265" t="s">
        <v>73</v>
      </c>
      <c r="R265" t="s">
        <v>1682</v>
      </c>
      <c r="S265">
        <v>83.175208069999996</v>
      </c>
      <c r="T265">
        <v>0.16025376299999999</v>
      </c>
      <c r="U265">
        <v>3197.588949</v>
      </c>
      <c r="V265">
        <v>14.95672525</v>
      </c>
      <c r="W265">
        <v>7.0878212659999997</v>
      </c>
      <c r="X265">
        <v>0.26942813799999998</v>
      </c>
      <c r="Y265">
        <v>57.324033270000001</v>
      </c>
      <c r="Z265">
        <v>13.100952080000001</v>
      </c>
      <c r="AA265">
        <v>142</v>
      </c>
      <c r="AB265" t="s">
        <v>1682</v>
      </c>
      <c r="AC265" t="s">
        <v>880</v>
      </c>
      <c r="AD265" t="s">
        <v>84</v>
      </c>
      <c r="AE265" t="s">
        <v>44</v>
      </c>
      <c r="AF265">
        <v>142</v>
      </c>
    </row>
    <row r="266" spans="1:32" x14ac:dyDescent="0.25">
      <c r="A266">
        <v>105874</v>
      </c>
      <c r="B266" t="s">
        <v>881</v>
      </c>
      <c r="C266" t="s">
        <v>51</v>
      </c>
      <c r="D266" t="s">
        <v>19</v>
      </c>
      <c r="E266" t="s">
        <v>20</v>
      </c>
      <c r="F266" t="s">
        <v>44</v>
      </c>
      <c r="G266" t="s">
        <v>84</v>
      </c>
      <c r="H266" t="s">
        <v>85</v>
      </c>
      <c r="I266" t="s">
        <v>879</v>
      </c>
      <c r="J266" t="s">
        <v>33</v>
      </c>
      <c r="K266" t="s">
        <v>882</v>
      </c>
      <c r="L266">
        <v>120</v>
      </c>
      <c r="M266">
        <v>12.4</v>
      </c>
      <c r="N266">
        <v>2.1099999999999999E-3</v>
      </c>
      <c r="O266">
        <v>3.1629999999999998</v>
      </c>
      <c r="P266" t="s">
        <v>56</v>
      </c>
      <c r="Q266" t="s">
        <v>73</v>
      </c>
      <c r="R266" t="s">
        <v>1682</v>
      </c>
      <c r="S266">
        <v>83.175208069999996</v>
      </c>
      <c r="T266">
        <v>0.16025376299999999</v>
      </c>
      <c r="U266">
        <v>3197.588949</v>
      </c>
      <c r="V266">
        <v>14.95672525</v>
      </c>
      <c r="W266">
        <v>7.0878212659999997</v>
      </c>
      <c r="X266">
        <v>0.26942813799999998</v>
      </c>
      <c r="Y266">
        <v>57.324033270000001</v>
      </c>
      <c r="Z266">
        <v>13.100952080000001</v>
      </c>
      <c r="AA266">
        <v>129</v>
      </c>
      <c r="AB266" t="s">
        <v>1684</v>
      </c>
      <c r="AC266" t="s">
        <v>882</v>
      </c>
      <c r="AD266" t="s">
        <v>84</v>
      </c>
      <c r="AE266" t="s">
        <v>44</v>
      </c>
      <c r="AF266">
        <v>129</v>
      </c>
    </row>
    <row r="267" spans="1:32" x14ac:dyDescent="0.25">
      <c r="A267">
        <v>271564</v>
      </c>
      <c r="B267" t="s">
        <v>883</v>
      </c>
      <c r="C267" t="s">
        <v>884</v>
      </c>
      <c r="D267" t="s">
        <v>19</v>
      </c>
      <c r="E267" t="s">
        <v>20</v>
      </c>
      <c r="F267" t="s">
        <v>44</v>
      </c>
      <c r="G267" t="s">
        <v>84</v>
      </c>
      <c r="H267" t="s">
        <v>85</v>
      </c>
      <c r="I267" t="s">
        <v>879</v>
      </c>
      <c r="J267" t="s">
        <v>33</v>
      </c>
      <c r="K267" t="s">
        <v>885</v>
      </c>
      <c r="L267">
        <v>43</v>
      </c>
      <c r="M267">
        <v>0</v>
      </c>
      <c r="N267">
        <v>2.9499999999999999E-3</v>
      </c>
      <c r="O267">
        <v>3.21</v>
      </c>
      <c r="P267" t="s">
        <v>49</v>
      </c>
      <c r="Q267" t="s">
        <v>27</v>
      </c>
      <c r="R267" t="s">
        <v>27</v>
      </c>
      <c r="S267" t="s">
        <v>25</v>
      </c>
      <c r="T267" t="s">
        <v>25</v>
      </c>
      <c r="U267" t="s">
        <v>25</v>
      </c>
      <c r="V267" t="s">
        <v>25</v>
      </c>
      <c r="W267" t="s">
        <v>25</v>
      </c>
      <c r="X267" t="s">
        <v>25</v>
      </c>
      <c r="Y267" t="s">
        <v>25</v>
      </c>
      <c r="Z267" t="s">
        <v>25</v>
      </c>
      <c r="AA267" t="s">
        <v>25</v>
      </c>
      <c r="AB267" t="s">
        <v>25</v>
      </c>
      <c r="AC267" t="s">
        <v>25</v>
      </c>
      <c r="AD267" t="s">
        <v>25</v>
      </c>
      <c r="AE267" t="s">
        <v>25</v>
      </c>
      <c r="AF267" t="s">
        <v>25</v>
      </c>
    </row>
    <row r="268" spans="1:32" x14ac:dyDescent="0.25">
      <c r="A268">
        <v>105876</v>
      </c>
      <c r="B268" t="s">
        <v>886</v>
      </c>
      <c r="C268" t="s">
        <v>887</v>
      </c>
      <c r="D268" t="s">
        <v>19</v>
      </c>
      <c r="E268" t="s">
        <v>20</v>
      </c>
      <c r="F268" t="s">
        <v>44</v>
      </c>
      <c r="G268" t="s">
        <v>84</v>
      </c>
      <c r="H268" t="s">
        <v>85</v>
      </c>
      <c r="I268" t="s">
        <v>879</v>
      </c>
      <c r="J268" t="s">
        <v>33</v>
      </c>
      <c r="K268" t="s">
        <v>888</v>
      </c>
      <c r="L268">
        <v>71</v>
      </c>
      <c r="M268">
        <v>12</v>
      </c>
      <c r="N268">
        <v>1.9E-3</v>
      </c>
      <c r="O268">
        <v>3.28</v>
      </c>
      <c r="P268" t="s">
        <v>35</v>
      </c>
      <c r="Q268" t="s">
        <v>73</v>
      </c>
      <c r="R268" t="s">
        <v>1682</v>
      </c>
      <c r="S268">
        <v>83.660085010000003</v>
      </c>
      <c r="T268">
        <v>0.13869226700000001</v>
      </c>
      <c r="U268">
        <v>3134.1660029999998</v>
      </c>
      <c r="V268">
        <v>17.48017741</v>
      </c>
      <c r="W268">
        <v>8.1105945770000005</v>
      </c>
      <c r="X268">
        <v>0.21961498700000001</v>
      </c>
      <c r="Y268">
        <v>58.74995775</v>
      </c>
      <c r="Z268">
        <v>10.09304142</v>
      </c>
      <c r="AA268">
        <v>90</v>
      </c>
      <c r="AB268" t="s">
        <v>1682</v>
      </c>
      <c r="AC268" t="s">
        <v>888</v>
      </c>
      <c r="AD268" t="s">
        <v>84</v>
      </c>
      <c r="AE268" t="s">
        <v>44</v>
      </c>
      <c r="AF268">
        <v>90</v>
      </c>
    </row>
    <row r="269" spans="1:32" x14ac:dyDescent="0.25">
      <c r="A269">
        <v>127139</v>
      </c>
      <c r="B269" t="s">
        <v>889</v>
      </c>
      <c r="C269" t="s">
        <v>51</v>
      </c>
      <c r="D269" t="s">
        <v>19</v>
      </c>
      <c r="E269" t="s">
        <v>20</v>
      </c>
      <c r="F269" t="s">
        <v>21</v>
      </c>
      <c r="G269" t="s">
        <v>163</v>
      </c>
      <c r="H269" t="s">
        <v>692</v>
      </c>
      <c r="I269" t="s">
        <v>890</v>
      </c>
      <c r="J269" t="s">
        <v>33</v>
      </c>
      <c r="K269" t="s">
        <v>891</v>
      </c>
      <c r="L269">
        <v>40</v>
      </c>
      <c r="M269">
        <v>1.6</v>
      </c>
      <c r="N269">
        <v>6.4999999999999997E-3</v>
      </c>
      <c r="O269">
        <v>3.15</v>
      </c>
      <c r="P269" t="s">
        <v>35</v>
      </c>
      <c r="Q269" t="s">
        <v>27</v>
      </c>
      <c r="R269" t="s">
        <v>1682</v>
      </c>
      <c r="S269">
        <v>31.667946709999999</v>
      </c>
      <c r="T269">
        <v>0.31868044299999998</v>
      </c>
      <c r="U269">
        <v>416.90051770000002</v>
      </c>
      <c r="V269">
        <v>11.32403506</v>
      </c>
      <c r="W269">
        <v>2.5560987260000001</v>
      </c>
      <c r="X269">
        <v>0.36126393099999998</v>
      </c>
      <c r="Y269">
        <v>16.067276589999999</v>
      </c>
      <c r="Z269">
        <v>9.6724756910000007</v>
      </c>
      <c r="AA269">
        <v>47</v>
      </c>
      <c r="AB269" t="s">
        <v>1682</v>
      </c>
      <c r="AC269" t="s">
        <v>891</v>
      </c>
      <c r="AD269" t="s">
        <v>163</v>
      </c>
      <c r="AE269" t="s">
        <v>163</v>
      </c>
      <c r="AF269">
        <v>47</v>
      </c>
    </row>
    <row r="270" spans="1:32" x14ac:dyDescent="0.25">
      <c r="A270">
        <v>234519</v>
      </c>
      <c r="B270" t="s">
        <v>892</v>
      </c>
      <c r="C270" t="s">
        <v>893</v>
      </c>
      <c r="D270" t="s">
        <v>19</v>
      </c>
      <c r="E270" t="s">
        <v>20</v>
      </c>
      <c r="F270" t="s">
        <v>21</v>
      </c>
      <c r="G270" t="s">
        <v>52</v>
      </c>
      <c r="H270" t="s">
        <v>892</v>
      </c>
      <c r="I270">
        <v>0</v>
      </c>
      <c r="J270" t="s">
        <v>60</v>
      </c>
      <c r="K270" t="s">
        <v>25</v>
      </c>
      <c r="L270">
        <v>15</v>
      </c>
      <c r="M270">
        <v>0</v>
      </c>
      <c r="N270">
        <v>1.8211497E-2</v>
      </c>
      <c r="O270">
        <v>2.9550000000000001</v>
      </c>
      <c r="P270" t="s">
        <v>61</v>
      </c>
      <c r="Q270" t="s">
        <v>27</v>
      </c>
      <c r="R270" t="s">
        <v>1682</v>
      </c>
      <c r="S270">
        <v>19.56466489</v>
      </c>
      <c r="T270">
        <v>0.55312781099999997</v>
      </c>
      <c r="U270">
        <v>83.777640629999993</v>
      </c>
      <c r="V270">
        <v>5.8228213880000004</v>
      </c>
      <c r="W270">
        <v>1.7249020719999999</v>
      </c>
      <c r="X270">
        <v>0.87025038399999999</v>
      </c>
      <c r="Y270">
        <v>11.997797520000001</v>
      </c>
      <c r="Z270">
        <v>14.625223200000001</v>
      </c>
      <c r="AA270">
        <v>14.33333333</v>
      </c>
      <c r="AB270" t="s">
        <v>1682</v>
      </c>
      <c r="AC270" t="s">
        <v>2141</v>
      </c>
      <c r="AD270" t="s">
        <v>52</v>
      </c>
      <c r="AE270" t="s">
        <v>52</v>
      </c>
      <c r="AF270">
        <v>14.33333333</v>
      </c>
    </row>
    <row r="271" spans="1:32" x14ac:dyDescent="0.25">
      <c r="A271">
        <v>126160</v>
      </c>
      <c r="B271" t="s">
        <v>894</v>
      </c>
      <c r="C271" t="s">
        <v>895</v>
      </c>
      <c r="D271" t="s">
        <v>19</v>
      </c>
      <c r="E271" t="s">
        <v>20</v>
      </c>
      <c r="F271" t="s">
        <v>21</v>
      </c>
      <c r="G271" t="s">
        <v>52</v>
      </c>
      <c r="H271" t="s">
        <v>892</v>
      </c>
      <c r="I271" t="s">
        <v>894</v>
      </c>
      <c r="J271" t="s">
        <v>24</v>
      </c>
      <c r="K271" t="s">
        <v>25</v>
      </c>
      <c r="L271">
        <v>15</v>
      </c>
      <c r="M271">
        <v>0</v>
      </c>
      <c r="N271">
        <v>2.4576420000000002E-2</v>
      </c>
      <c r="O271">
        <v>2.9550000000000001</v>
      </c>
      <c r="P271" t="s">
        <v>61</v>
      </c>
      <c r="Q271" t="s">
        <v>27</v>
      </c>
      <c r="R271" t="s">
        <v>1682</v>
      </c>
      <c r="S271">
        <v>16.196446989999998</v>
      </c>
      <c r="T271">
        <v>0.62433768499999998</v>
      </c>
      <c r="U271">
        <v>41.950809990000003</v>
      </c>
      <c r="V271">
        <v>5.0475920260000002</v>
      </c>
      <c r="W271">
        <v>1.486590034</v>
      </c>
      <c r="X271">
        <v>0.98556656200000003</v>
      </c>
      <c r="Y271">
        <v>10.089500279999999</v>
      </c>
      <c r="Z271">
        <v>15.48650288</v>
      </c>
      <c r="AA271">
        <v>17.5</v>
      </c>
      <c r="AB271" t="s">
        <v>1682</v>
      </c>
      <c r="AC271" t="s">
        <v>2141</v>
      </c>
      <c r="AD271" t="s">
        <v>52</v>
      </c>
      <c r="AE271" t="s">
        <v>52</v>
      </c>
      <c r="AF271">
        <v>17.5</v>
      </c>
    </row>
    <row r="272" spans="1:32" x14ac:dyDescent="0.25">
      <c r="A272">
        <v>293624</v>
      </c>
      <c r="B272" t="s">
        <v>896</v>
      </c>
      <c r="C272" t="s">
        <v>591</v>
      </c>
      <c r="D272" t="s">
        <v>19</v>
      </c>
      <c r="E272" t="s">
        <v>20</v>
      </c>
      <c r="F272" t="s">
        <v>21</v>
      </c>
      <c r="G272" t="s">
        <v>52</v>
      </c>
      <c r="H272" t="s">
        <v>892</v>
      </c>
      <c r="I272" t="s">
        <v>894</v>
      </c>
      <c r="J272" t="s">
        <v>33</v>
      </c>
      <c r="K272" t="s">
        <v>897</v>
      </c>
      <c r="L272">
        <v>15</v>
      </c>
      <c r="M272">
        <v>1.6</v>
      </c>
      <c r="N272">
        <v>3.0200000000000001E-2</v>
      </c>
      <c r="O272">
        <v>3</v>
      </c>
      <c r="P272" t="s">
        <v>35</v>
      </c>
      <c r="Q272" t="s">
        <v>27</v>
      </c>
      <c r="R272" t="s">
        <v>1682</v>
      </c>
      <c r="S272">
        <v>16.196446989999998</v>
      </c>
      <c r="T272">
        <v>0.62433768499999998</v>
      </c>
      <c r="U272">
        <v>41.950809990000003</v>
      </c>
      <c r="V272">
        <v>5.0475920260000002</v>
      </c>
      <c r="W272">
        <v>1.486590034</v>
      </c>
      <c r="X272">
        <v>0.98556656200000003</v>
      </c>
      <c r="Y272">
        <v>10.089500279999999</v>
      </c>
      <c r="Z272">
        <v>15.48650288</v>
      </c>
      <c r="AA272">
        <v>19</v>
      </c>
      <c r="AB272" t="s">
        <v>1682</v>
      </c>
      <c r="AC272" t="s">
        <v>897</v>
      </c>
      <c r="AD272" t="s">
        <v>52</v>
      </c>
      <c r="AE272" t="s">
        <v>52</v>
      </c>
      <c r="AF272">
        <v>19</v>
      </c>
    </row>
    <row r="273" spans="1:32" x14ac:dyDescent="0.25">
      <c r="A273">
        <v>127220</v>
      </c>
      <c r="B273" t="s">
        <v>898</v>
      </c>
      <c r="C273" t="s">
        <v>899</v>
      </c>
      <c r="D273" t="s">
        <v>19</v>
      </c>
      <c r="E273" t="s">
        <v>20</v>
      </c>
      <c r="F273" t="s">
        <v>21</v>
      </c>
      <c r="G273" t="s">
        <v>52</v>
      </c>
      <c r="H273" t="s">
        <v>892</v>
      </c>
      <c r="I273" t="s">
        <v>894</v>
      </c>
      <c r="J273" t="s">
        <v>33</v>
      </c>
      <c r="K273" t="s">
        <v>900</v>
      </c>
      <c r="L273">
        <v>12</v>
      </c>
      <c r="M273">
        <v>1.2</v>
      </c>
      <c r="N273">
        <v>0.02</v>
      </c>
      <c r="O273">
        <v>2.91</v>
      </c>
      <c r="P273" t="s">
        <v>56</v>
      </c>
      <c r="Q273" t="s">
        <v>27</v>
      </c>
      <c r="R273" t="s">
        <v>1682</v>
      </c>
      <c r="S273">
        <v>16.196446989999998</v>
      </c>
      <c r="T273">
        <v>0.62433768499999998</v>
      </c>
      <c r="U273">
        <v>41.950809990000003</v>
      </c>
      <c r="V273">
        <v>5.0475920260000002</v>
      </c>
      <c r="W273">
        <v>1.486590034</v>
      </c>
      <c r="X273">
        <v>0.98556656200000003</v>
      </c>
      <c r="Y273">
        <v>10.089500279999999</v>
      </c>
      <c r="Z273">
        <v>15.48650288</v>
      </c>
      <c r="AA273">
        <v>16</v>
      </c>
      <c r="AB273" t="s">
        <v>1682</v>
      </c>
      <c r="AC273" t="s">
        <v>900</v>
      </c>
      <c r="AD273" t="s">
        <v>52</v>
      </c>
      <c r="AE273" t="s">
        <v>52</v>
      </c>
      <c r="AF273">
        <v>16</v>
      </c>
    </row>
    <row r="274" spans="1:32" x14ac:dyDescent="0.25">
      <c r="A274">
        <v>127055</v>
      </c>
      <c r="B274" t="s">
        <v>901</v>
      </c>
      <c r="C274" t="s">
        <v>51</v>
      </c>
      <c r="D274" t="s">
        <v>19</v>
      </c>
      <c r="E274" t="s">
        <v>20</v>
      </c>
      <c r="F274" t="s">
        <v>21</v>
      </c>
      <c r="G274" t="s">
        <v>30</v>
      </c>
      <c r="H274" t="s">
        <v>248</v>
      </c>
      <c r="I274" t="s">
        <v>902</v>
      </c>
      <c r="J274" t="s">
        <v>33</v>
      </c>
      <c r="K274" t="s">
        <v>903</v>
      </c>
      <c r="L274">
        <v>55</v>
      </c>
      <c r="M274">
        <v>1.95</v>
      </c>
      <c r="N274">
        <v>1.35E-2</v>
      </c>
      <c r="O274">
        <v>3.02</v>
      </c>
      <c r="P274" t="s">
        <v>35</v>
      </c>
      <c r="Q274" t="s">
        <v>27</v>
      </c>
      <c r="R274" t="s">
        <v>1682</v>
      </c>
      <c r="S274">
        <v>36.432308710000001</v>
      </c>
      <c r="T274">
        <v>0.21232147500000001</v>
      </c>
      <c r="U274">
        <v>641.05184759999997</v>
      </c>
      <c r="V274">
        <v>13.417483860000001</v>
      </c>
      <c r="W274">
        <v>3.103116263</v>
      </c>
      <c r="X274">
        <v>0.47112680600000001</v>
      </c>
      <c r="Y274">
        <v>17.737577269999999</v>
      </c>
      <c r="Z274">
        <v>19.008320220000002</v>
      </c>
      <c r="AA274">
        <v>41</v>
      </c>
      <c r="AB274" t="s">
        <v>1682</v>
      </c>
      <c r="AC274" t="s">
        <v>903</v>
      </c>
      <c r="AD274" t="s">
        <v>30</v>
      </c>
      <c r="AE274" t="s">
        <v>27</v>
      </c>
      <c r="AF274">
        <v>41</v>
      </c>
    </row>
    <row r="275" spans="1:32" x14ac:dyDescent="0.25">
      <c r="A275">
        <v>126978</v>
      </c>
      <c r="B275" t="s">
        <v>904</v>
      </c>
      <c r="C275" t="s">
        <v>29</v>
      </c>
      <c r="D275" t="s">
        <v>19</v>
      </c>
      <c r="E275" t="s">
        <v>20</v>
      </c>
      <c r="F275" t="s">
        <v>21</v>
      </c>
      <c r="G275" t="s">
        <v>30</v>
      </c>
      <c r="H275" t="s">
        <v>373</v>
      </c>
      <c r="I275" t="s">
        <v>905</v>
      </c>
      <c r="J275" t="s">
        <v>33</v>
      </c>
      <c r="K275" t="s">
        <v>906</v>
      </c>
      <c r="L275">
        <v>59</v>
      </c>
      <c r="M275">
        <v>2.0499999999999998</v>
      </c>
      <c r="N275">
        <v>1.29E-2</v>
      </c>
      <c r="O275">
        <v>2.9</v>
      </c>
      <c r="P275" t="s">
        <v>35</v>
      </c>
      <c r="Q275" t="s">
        <v>27</v>
      </c>
      <c r="R275" t="s">
        <v>1695</v>
      </c>
      <c r="S275">
        <v>51.49784992</v>
      </c>
      <c r="T275">
        <v>0.22438594000000001</v>
      </c>
      <c r="U275">
        <v>2289.194716</v>
      </c>
      <c r="V275">
        <v>7.9087760459999998</v>
      </c>
      <c r="W275">
        <v>2.4378785120000002</v>
      </c>
      <c r="X275">
        <v>0.39968302300000003</v>
      </c>
      <c r="Y275">
        <v>25.993999330000001</v>
      </c>
      <c r="Z275">
        <v>17.289146410000001</v>
      </c>
      <c r="AA275">
        <v>64</v>
      </c>
      <c r="AB275" t="s">
        <v>1695</v>
      </c>
      <c r="AC275" t="s">
        <v>906</v>
      </c>
      <c r="AD275" t="s">
        <v>30</v>
      </c>
      <c r="AE275" t="s">
        <v>27</v>
      </c>
      <c r="AF275">
        <v>64</v>
      </c>
    </row>
    <row r="276" spans="1:32" x14ac:dyDescent="0.25">
      <c r="A276">
        <v>126980</v>
      </c>
      <c r="B276" t="s">
        <v>907</v>
      </c>
      <c r="C276" t="s">
        <v>372</v>
      </c>
      <c r="D276" t="s">
        <v>19</v>
      </c>
      <c r="E276" t="s">
        <v>20</v>
      </c>
      <c r="F276" t="s">
        <v>21</v>
      </c>
      <c r="G276" t="s">
        <v>30</v>
      </c>
      <c r="H276" t="s">
        <v>373</v>
      </c>
      <c r="I276" t="s">
        <v>905</v>
      </c>
      <c r="J276" t="s">
        <v>33</v>
      </c>
      <c r="K276" t="s">
        <v>908</v>
      </c>
      <c r="L276">
        <v>70</v>
      </c>
      <c r="M276">
        <v>2.0099999999999998</v>
      </c>
      <c r="N276">
        <v>9.1000000000000004E-3</v>
      </c>
      <c r="O276">
        <v>2.99</v>
      </c>
      <c r="P276" t="s">
        <v>35</v>
      </c>
      <c r="Q276" t="s">
        <v>27</v>
      </c>
      <c r="R276" t="s">
        <v>1695</v>
      </c>
      <c r="S276">
        <v>44.941932450000003</v>
      </c>
      <c r="T276">
        <v>0.24559772499999999</v>
      </c>
      <c r="U276">
        <v>1050.9728030000001</v>
      </c>
      <c r="V276">
        <v>9.9269141080000001</v>
      </c>
      <c r="W276">
        <v>2.7847002070000002</v>
      </c>
      <c r="X276">
        <v>0.39717380099999999</v>
      </c>
      <c r="Y276">
        <v>24.10077588</v>
      </c>
      <c r="Z276">
        <v>18.203248070000001</v>
      </c>
      <c r="AA276">
        <v>63</v>
      </c>
      <c r="AB276" t="s">
        <v>1695</v>
      </c>
      <c r="AC276" t="s">
        <v>908</v>
      </c>
      <c r="AD276" t="s">
        <v>30</v>
      </c>
      <c r="AE276" t="s">
        <v>27</v>
      </c>
      <c r="AF276">
        <v>63</v>
      </c>
    </row>
    <row r="277" spans="1:32" x14ac:dyDescent="0.25">
      <c r="A277">
        <v>158899</v>
      </c>
      <c r="B277" t="s">
        <v>909</v>
      </c>
      <c r="C277" t="s">
        <v>910</v>
      </c>
      <c r="D277" t="s">
        <v>19</v>
      </c>
      <c r="E277" t="s">
        <v>20</v>
      </c>
      <c r="F277" t="s">
        <v>21</v>
      </c>
      <c r="G277" t="s">
        <v>226</v>
      </c>
      <c r="H277" t="s">
        <v>227</v>
      </c>
      <c r="I277" t="s">
        <v>909</v>
      </c>
      <c r="J277" t="s">
        <v>24</v>
      </c>
      <c r="K277" t="s">
        <v>25</v>
      </c>
      <c r="L277">
        <v>6</v>
      </c>
      <c r="M277">
        <v>0</v>
      </c>
      <c r="N277">
        <v>6.9904939999999999E-3</v>
      </c>
      <c r="O277">
        <v>3.0350000000000001</v>
      </c>
      <c r="P277" t="s">
        <v>61</v>
      </c>
      <c r="Q277" t="s">
        <v>27</v>
      </c>
      <c r="R277" t="s">
        <v>1695</v>
      </c>
      <c r="S277">
        <v>5.937126964</v>
      </c>
      <c r="T277">
        <v>1.069314106</v>
      </c>
      <c r="U277">
        <v>2.4416540250000001</v>
      </c>
      <c r="V277">
        <v>2.2062918069999999</v>
      </c>
      <c r="W277">
        <v>0.70339930699999997</v>
      </c>
      <c r="X277">
        <v>2.7446452450000001</v>
      </c>
      <c r="Y277">
        <v>3.6023586509999999</v>
      </c>
      <c r="Z277">
        <v>20.083098490000001</v>
      </c>
      <c r="AA277">
        <v>7.5</v>
      </c>
      <c r="AB277" t="s">
        <v>1698</v>
      </c>
      <c r="AC277" t="s">
        <v>2013</v>
      </c>
      <c r="AD277" t="s">
        <v>226</v>
      </c>
      <c r="AE277" t="s">
        <v>27</v>
      </c>
      <c r="AF277">
        <v>7.5</v>
      </c>
    </row>
    <row r="278" spans="1:32" x14ac:dyDescent="0.25">
      <c r="A278">
        <v>158900</v>
      </c>
      <c r="B278" t="s">
        <v>911</v>
      </c>
      <c r="C278" t="s">
        <v>912</v>
      </c>
      <c r="D278" t="s">
        <v>19</v>
      </c>
      <c r="E278" t="s">
        <v>20</v>
      </c>
      <c r="F278" t="s">
        <v>21</v>
      </c>
      <c r="G278" t="s">
        <v>226</v>
      </c>
      <c r="H278" t="s">
        <v>227</v>
      </c>
      <c r="I278" t="s">
        <v>909</v>
      </c>
      <c r="J278" t="s">
        <v>33</v>
      </c>
      <c r="K278" t="s">
        <v>913</v>
      </c>
      <c r="L278">
        <v>5</v>
      </c>
      <c r="M278">
        <v>1.27</v>
      </c>
      <c r="N278">
        <v>9.1199999999999996E-3</v>
      </c>
      <c r="O278">
        <v>3.04</v>
      </c>
      <c r="P278" t="s">
        <v>49</v>
      </c>
      <c r="Q278" t="s">
        <v>27</v>
      </c>
      <c r="R278" t="s">
        <v>1695</v>
      </c>
      <c r="S278">
        <v>4.9977988819999997</v>
      </c>
      <c r="T278">
        <v>1.2369469959999999</v>
      </c>
      <c r="U278">
        <v>1.4311669199999999</v>
      </c>
      <c r="V278">
        <v>1.8460253040000001</v>
      </c>
      <c r="W278">
        <v>0.59354167800000002</v>
      </c>
      <c r="X278">
        <v>3.2763377500000002</v>
      </c>
      <c r="Y278">
        <v>3.0384787289999999</v>
      </c>
      <c r="Z278">
        <v>21.737362430000001</v>
      </c>
      <c r="AA278">
        <v>7</v>
      </c>
      <c r="AB278" t="s">
        <v>1698</v>
      </c>
      <c r="AC278" t="s">
        <v>913</v>
      </c>
      <c r="AD278" t="s">
        <v>226</v>
      </c>
      <c r="AE278" t="s">
        <v>27</v>
      </c>
      <c r="AF278">
        <v>7</v>
      </c>
    </row>
    <row r="279" spans="1:32" x14ac:dyDescent="0.25">
      <c r="A279">
        <v>158901</v>
      </c>
      <c r="B279" t="s">
        <v>914</v>
      </c>
      <c r="C279" t="s">
        <v>518</v>
      </c>
      <c r="D279" t="s">
        <v>19</v>
      </c>
      <c r="E279" t="s">
        <v>20</v>
      </c>
      <c r="F279" t="s">
        <v>21</v>
      </c>
      <c r="G279" t="s">
        <v>226</v>
      </c>
      <c r="H279" t="s">
        <v>227</v>
      </c>
      <c r="I279" t="s">
        <v>909</v>
      </c>
      <c r="J279" t="s">
        <v>33</v>
      </c>
      <c r="K279" t="s">
        <v>915</v>
      </c>
      <c r="L279">
        <v>6</v>
      </c>
      <c r="M279">
        <v>1.32</v>
      </c>
      <c r="N279">
        <v>5.3699999999999998E-3</v>
      </c>
      <c r="O279">
        <v>3.08</v>
      </c>
      <c r="P279" t="s">
        <v>49</v>
      </c>
      <c r="Q279" t="s">
        <v>27</v>
      </c>
      <c r="R279" t="s">
        <v>1695</v>
      </c>
      <c r="S279">
        <v>6.8764550460000002</v>
      </c>
      <c r="T279">
        <v>0.90168121599999995</v>
      </c>
      <c r="U279">
        <v>3.4521411299999998</v>
      </c>
      <c r="V279">
        <v>2.5665583089999999</v>
      </c>
      <c r="W279">
        <v>0.81325693600000004</v>
      </c>
      <c r="X279">
        <v>2.2129527389999999</v>
      </c>
      <c r="Y279">
        <v>4.1662385730000002</v>
      </c>
      <c r="Z279">
        <v>18.42883454</v>
      </c>
      <c r="AA279">
        <v>8</v>
      </c>
      <c r="AB279" t="s">
        <v>1698</v>
      </c>
      <c r="AC279" t="s">
        <v>915</v>
      </c>
      <c r="AD279" t="s">
        <v>226</v>
      </c>
      <c r="AE279" t="s">
        <v>27</v>
      </c>
      <c r="AF279">
        <v>8</v>
      </c>
    </row>
    <row r="280" spans="1:32" x14ac:dyDescent="0.25">
      <c r="A280">
        <v>125493</v>
      </c>
      <c r="B280" t="s">
        <v>916</v>
      </c>
      <c r="C280" t="s">
        <v>109</v>
      </c>
      <c r="D280" t="s">
        <v>19</v>
      </c>
      <c r="E280" t="s">
        <v>20</v>
      </c>
      <c r="F280" t="s">
        <v>21</v>
      </c>
      <c r="G280" t="s">
        <v>358</v>
      </c>
      <c r="H280" t="s">
        <v>916</v>
      </c>
      <c r="I280">
        <v>0</v>
      </c>
      <c r="J280" t="s">
        <v>60</v>
      </c>
      <c r="K280" t="s">
        <v>25</v>
      </c>
      <c r="L280">
        <v>200</v>
      </c>
      <c r="M280">
        <v>0</v>
      </c>
      <c r="N280">
        <v>2.1128170000000002E-2</v>
      </c>
      <c r="O280">
        <v>2.8849999999999998</v>
      </c>
      <c r="P280" t="s">
        <v>61</v>
      </c>
      <c r="Q280" t="s">
        <v>27</v>
      </c>
      <c r="R280" t="s">
        <v>1682</v>
      </c>
      <c r="S280">
        <v>113.4869593</v>
      </c>
      <c r="T280">
        <v>0.111206813</v>
      </c>
      <c r="U280">
        <v>20030.634160000001</v>
      </c>
      <c r="V280">
        <v>12.22192577</v>
      </c>
      <c r="W280">
        <v>3.993508828</v>
      </c>
      <c r="X280">
        <v>0.28493025999999999</v>
      </c>
      <c r="Y280">
        <v>43.973564519999996</v>
      </c>
      <c r="Z280">
        <v>13.52690056</v>
      </c>
      <c r="AA280">
        <v>117.5</v>
      </c>
      <c r="AB280" t="s">
        <v>1684</v>
      </c>
      <c r="AC280" t="s">
        <v>922</v>
      </c>
      <c r="AD280" t="s">
        <v>358</v>
      </c>
      <c r="AE280" t="s">
        <v>27</v>
      </c>
      <c r="AF280">
        <v>143</v>
      </c>
    </row>
    <row r="281" spans="1:32" x14ac:dyDescent="0.25">
      <c r="A281">
        <v>125802</v>
      </c>
      <c r="B281" t="s">
        <v>917</v>
      </c>
      <c r="C281" t="s">
        <v>37</v>
      </c>
      <c r="D281" t="s">
        <v>19</v>
      </c>
      <c r="E281" t="s">
        <v>20</v>
      </c>
      <c r="F281" t="s">
        <v>21</v>
      </c>
      <c r="G281" t="s">
        <v>358</v>
      </c>
      <c r="H281" t="s">
        <v>916</v>
      </c>
      <c r="I281" t="s">
        <v>917</v>
      </c>
      <c r="J281" t="s">
        <v>24</v>
      </c>
      <c r="K281" t="s">
        <v>25</v>
      </c>
      <c r="L281">
        <v>200</v>
      </c>
      <c r="M281">
        <v>0</v>
      </c>
      <c r="N281">
        <v>2.1128170000000002E-2</v>
      </c>
      <c r="O281">
        <v>2.8849999999999998</v>
      </c>
      <c r="P281" t="s">
        <v>61</v>
      </c>
      <c r="Q281" t="s">
        <v>27</v>
      </c>
      <c r="R281" t="s">
        <v>1682</v>
      </c>
      <c r="S281">
        <v>113.4869593</v>
      </c>
      <c r="T281">
        <v>0.111206813</v>
      </c>
      <c r="U281">
        <v>20030.634160000001</v>
      </c>
      <c r="V281">
        <v>12.22192577</v>
      </c>
      <c r="W281">
        <v>3.993508828</v>
      </c>
      <c r="X281">
        <v>0.28493025999999999</v>
      </c>
      <c r="Y281">
        <v>43.973564519999996</v>
      </c>
      <c r="Z281">
        <v>13.52690056</v>
      </c>
      <c r="AA281">
        <v>117.5</v>
      </c>
      <c r="AB281" t="s">
        <v>1684</v>
      </c>
      <c r="AC281" t="s">
        <v>922</v>
      </c>
      <c r="AD281" t="s">
        <v>358</v>
      </c>
      <c r="AE281" t="s">
        <v>27</v>
      </c>
      <c r="AF281">
        <v>143</v>
      </c>
    </row>
    <row r="282" spans="1:32" x14ac:dyDescent="0.25">
      <c r="A282">
        <v>126554</v>
      </c>
      <c r="B282" t="s">
        <v>918</v>
      </c>
      <c r="C282" t="s">
        <v>919</v>
      </c>
      <c r="D282" t="s">
        <v>19</v>
      </c>
      <c r="E282" t="s">
        <v>20</v>
      </c>
      <c r="F282" t="s">
        <v>21</v>
      </c>
      <c r="G282" t="s">
        <v>358</v>
      </c>
      <c r="H282" t="s">
        <v>916</v>
      </c>
      <c r="I282" t="s">
        <v>917</v>
      </c>
      <c r="J282" t="s">
        <v>33</v>
      </c>
      <c r="K282" t="s">
        <v>920</v>
      </c>
      <c r="L282">
        <v>100</v>
      </c>
      <c r="M282">
        <v>3.28</v>
      </c>
      <c r="N282">
        <v>1.55E-2</v>
      </c>
      <c r="O282">
        <v>2.96</v>
      </c>
      <c r="P282" t="s">
        <v>35</v>
      </c>
      <c r="Q282" t="s">
        <v>73</v>
      </c>
      <c r="R282" t="s">
        <v>1682</v>
      </c>
      <c r="S282">
        <v>88.001251210000007</v>
      </c>
      <c r="T282">
        <v>0.111574668</v>
      </c>
      <c r="U282">
        <v>8190.9727849999999</v>
      </c>
      <c r="V282">
        <v>12.758876949999999</v>
      </c>
      <c r="W282">
        <v>4.0687557109999997</v>
      </c>
      <c r="X282">
        <v>0.28318331499999999</v>
      </c>
      <c r="Y282">
        <v>34.91238207</v>
      </c>
      <c r="Z282">
        <v>14.14108815</v>
      </c>
      <c r="AA282">
        <v>92</v>
      </c>
      <c r="AB282" t="s">
        <v>1684</v>
      </c>
      <c r="AC282" t="s">
        <v>920</v>
      </c>
      <c r="AD282" t="s">
        <v>358</v>
      </c>
      <c r="AE282" t="s">
        <v>27</v>
      </c>
      <c r="AF282">
        <v>92</v>
      </c>
    </row>
    <row r="283" spans="1:32" x14ac:dyDescent="0.25">
      <c r="A283">
        <v>126555</v>
      </c>
      <c r="B283" t="s">
        <v>921</v>
      </c>
      <c r="C283" t="s">
        <v>37</v>
      </c>
      <c r="D283" t="s">
        <v>19</v>
      </c>
      <c r="E283" t="s">
        <v>20</v>
      </c>
      <c r="F283" t="s">
        <v>21</v>
      </c>
      <c r="G283" t="s">
        <v>358</v>
      </c>
      <c r="H283" t="s">
        <v>916</v>
      </c>
      <c r="I283" t="s">
        <v>917</v>
      </c>
      <c r="J283" t="s">
        <v>33</v>
      </c>
      <c r="K283" t="s">
        <v>922</v>
      </c>
      <c r="L283">
        <v>200</v>
      </c>
      <c r="M283">
        <v>3.5</v>
      </c>
      <c r="N283">
        <v>2.8799999999999999E-2</v>
      </c>
      <c r="O283">
        <v>2.81</v>
      </c>
      <c r="P283" t="s">
        <v>35</v>
      </c>
      <c r="Q283" t="s">
        <v>73</v>
      </c>
      <c r="R283" t="s">
        <v>1682</v>
      </c>
      <c r="S283">
        <v>138.97266730000001</v>
      </c>
      <c r="T283">
        <v>0.110838957</v>
      </c>
      <c r="U283">
        <v>31870.295539999999</v>
      </c>
      <c r="V283">
        <v>11.68497458</v>
      </c>
      <c r="W283">
        <v>3.9182619449999998</v>
      </c>
      <c r="X283">
        <v>0.28667720400000002</v>
      </c>
      <c r="Y283">
        <v>53.03474697</v>
      </c>
      <c r="Z283">
        <v>12.91271296</v>
      </c>
      <c r="AA283">
        <v>143</v>
      </c>
      <c r="AB283" t="s">
        <v>1684</v>
      </c>
      <c r="AC283" t="s">
        <v>922</v>
      </c>
      <c r="AD283" t="s">
        <v>358</v>
      </c>
      <c r="AE283" t="s">
        <v>27</v>
      </c>
      <c r="AF283">
        <v>143</v>
      </c>
    </row>
    <row r="284" spans="1:32" x14ac:dyDescent="0.25">
      <c r="A284">
        <v>126088</v>
      </c>
      <c r="B284" t="s">
        <v>923</v>
      </c>
      <c r="C284" t="s">
        <v>924</v>
      </c>
      <c r="D284" t="s">
        <v>19</v>
      </c>
      <c r="E284" t="s">
        <v>20</v>
      </c>
      <c r="F284" t="s">
        <v>21</v>
      </c>
      <c r="G284" t="s">
        <v>30</v>
      </c>
      <c r="H284" t="s">
        <v>389</v>
      </c>
      <c r="I284" t="s">
        <v>923</v>
      </c>
      <c r="J284" t="s">
        <v>24</v>
      </c>
      <c r="K284" t="s">
        <v>25</v>
      </c>
      <c r="L284">
        <v>50</v>
      </c>
      <c r="M284">
        <v>0</v>
      </c>
      <c r="N284">
        <v>1.6400000000000001E-2</v>
      </c>
      <c r="O284">
        <v>2.09</v>
      </c>
      <c r="P284" t="s">
        <v>61</v>
      </c>
      <c r="Q284" t="s">
        <v>27</v>
      </c>
      <c r="R284" t="s">
        <v>1682</v>
      </c>
      <c r="S284">
        <v>46.440626930000001</v>
      </c>
      <c r="T284">
        <v>0.19427219000000001</v>
      </c>
      <c r="U284">
        <v>988.45247870000003</v>
      </c>
      <c r="V284">
        <v>15.30880355</v>
      </c>
      <c r="W284">
        <v>3.8287580000000001</v>
      </c>
      <c r="X284">
        <v>0.32047089699999998</v>
      </c>
      <c r="Y284">
        <v>26.07680749</v>
      </c>
      <c r="Z284">
        <v>10.58399387</v>
      </c>
      <c r="AA284">
        <v>45</v>
      </c>
      <c r="AB284" t="s">
        <v>1682</v>
      </c>
      <c r="AC284" t="s">
        <v>926</v>
      </c>
      <c r="AD284" t="s">
        <v>30</v>
      </c>
      <c r="AE284" t="s">
        <v>27</v>
      </c>
      <c r="AF284">
        <v>45</v>
      </c>
    </row>
    <row r="285" spans="1:32" x14ac:dyDescent="0.25">
      <c r="A285">
        <v>154675</v>
      </c>
      <c r="B285" t="s">
        <v>925</v>
      </c>
      <c r="C285" t="s">
        <v>169</v>
      </c>
      <c r="D285" t="s">
        <v>19</v>
      </c>
      <c r="E285" t="s">
        <v>20</v>
      </c>
      <c r="F285" t="s">
        <v>21</v>
      </c>
      <c r="G285" t="s">
        <v>30</v>
      </c>
      <c r="H285" t="s">
        <v>389</v>
      </c>
      <c r="I285" t="s">
        <v>923</v>
      </c>
      <c r="J285" t="s">
        <v>33</v>
      </c>
      <c r="K285" t="s">
        <v>926</v>
      </c>
      <c r="L285">
        <v>50</v>
      </c>
      <c r="M285">
        <v>4.0999999999999996</v>
      </c>
      <c r="N285">
        <v>1.6400000000000001E-2</v>
      </c>
      <c r="O285">
        <v>2.09</v>
      </c>
      <c r="P285" t="s">
        <v>35</v>
      </c>
      <c r="Q285" t="s">
        <v>27</v>
      </c>
      <c r="R285" t="s">
        <v>1682</v>
      </c>
      <c r="S285">
        <v>46.440626930000001</v>
      </c>
      <c r="T285">
        <v>0.19427219000000001</v>
      </c>
      <c r="U285">
        <v>988.45247870000003</v>
      </c>
      <c r="V285">
        <v>15.30880355</v>
      </c>
      <c r="W285">
        <v>3.8287580000000001</v>
      </c>
      <c r="X285">
        <v>0.32047089699999998</v>
      </c>
      <c r="Y285">
        <v>26.07680749</v>
      </c>
      <c r="Z285">
        <v>10.58399387</v>
      </c>
      <c r="AA285">
        <v>45</v>
      </c>
      <c r="AB285" t="s">
        <v>1682</v>
      </c>
      <c r="AC285" t="s">
        <v>926</v>
      </c>
      <c r="AD285" t="s">
        <v>30</v>
      </c>
      <c r="AE285" t="s">
        <v>27</v>
      </c>
      <c r="AF285">
        <v>45</v>
      </c>
    </row>
    <row r="286" spans="1:32" x14ac:dyDescent="0.25">
      <c r="A286">
        <v>127101</v>
      </c>
      <c r="B286" t="s">
        <v>927</v>
      </c>
      <c r="C286" t="s">
        <v>928</v>
      </c>
      <c r="D286" t="s">
        <v>19</v>
      </c>
      <c r="E286" t="s">
        <v>20</v>
      </c>
      <c r="F286" t="s">
        <v>21</v>
      </c>
      <c r="G286" t="s">
        <v>30</v>
      </c>
      <c r="H286" t="s">
        <v>929</v>
      </c>
      <c r="I286" t="s">
        <v>930</v>
      </c>
      <c r="J286" t="s">
        <v>33</v>
      </c>
      <c r="K286" t="s">
        <v>931</v>
      </c>
      <c r="L286">
        <v>20</v>
      </c>
      <c r="M286">
        <v>1.66</v>
      </c>
      <c r="N286">
        <v>1E-4</v>
      </c>
      <c r="O286">
        <v>4.0999999999999996</v>
      </c>
      <c r="P286" t="s">
        <v>56</v>
      </c>
      <c r="Q286" t="s">
        <v>27</v>
      </c>
      <c r="R286" t="s">
        <v>1682</v>
      </c>
      <c r="S286">
        <v>43.419911650000003</v>
      </c>
      <c r="T286">
        <v>0.24703325400000001</v>
      </c>
      <c r="U286">
        <v>658.34568530000001</v>
      </c>
      <c r="V286">
        <v>11.18346425</v>
      </c>
      <c r="W286">
        <v>2.926060734</v>
      </c>
      <c r="X286">
        <v>0.46267334799999998</v>
      </c>
      <c r="Y286">
        <v>23.31579859</v>
      </c>
      <c r="Z286">
        <v>13.673148879999999</v>
      </c>
      <c r="AA286">
        <v>19</v>
      </c>
      <c r="AB286" t="s">
        <v>1684</v>
      </c>
      <c r="AC286" t="s">
        <v>931</v>
      </c>
      <c r="AD286" t="s">
        <v>30</v>
      </c>
      <c r="AE286" t="s">
        <v>27</v>
      </c>
      <c r="AF286">
        <v>19</v>
      </c>
    </row>
    <row r="287" spans="1:32" x14ac:dyDescent="0.25">
      <c r="A287">
        <v>126104</v>
      </c>
      <c r="B287" t="s">
        <v>932</v>
      </c>
      <c r="C287" t="s">
        <v>933</v>
      </c>
      <c r="D287" t="s">
        <v>19</v>
      </c>
      <c r="E287" t="s">
        <v>20</v>
      </c>
      <c r="F287" t="s">
        <v>21</v>
      </c>
      <c r="G287" t="s">
        <v>30</v>
      </c>
      <c r="H287" t="s">
        <v>929</v>
      </c>
      <c r="I287" t="s">
        <v>932</v>
      </c>
      <c r="J287" t="s">
        <v>24</v>
      </c>
      <c r="K287" t="s">
        <v>25</v>
      </c>
      <c r="L287">
        <v>52</v>
      </c>
      <c r="M287">
        <v>0</v>
      </c>
      <c r="N287">
        <v>7.1833169999999998E-3</v>
      </c>
      <c r="O287">
        <v>2.67</v>
      </c>
      <c r="P287" t="s">
        <v>61</v>
      </c>
      <c r="Q287" t="s">
        <v>27</v>
      </c>
      <c r="R287" t="s">
        <v>1682</v>
      </c>
      <c r="S287">
        <v>57.036412140000003</v>
      </c>
      <c r="T287">
        <v>0.22520391400000001</v>
      </c>
      <c r="U287">
        <v>1256.5834319999999</v>
      </c>
      <c r="V287">
        <v>11.70887029</v>
      </c>
      <c r="W287">
        <v>3.2282277979999998</v>
      </c>
      <c r="X287">
        <v>0.438983768</v>
      </c>
      <c r="Y287">
        <v>30.155080470000001</v>
      </c>
      <c r="Z287">
        <v>9.7620378629999998</v>
      </c>
      <c r="AA287">
        <v>42</v>
      </c>
      <c r="AB287" t="s">
        <v>1682</v>
      </c>
      <c r="AC287" t="s">
        <v>936</v>
      </c>
      <c r="AD287" t="s">
        <v>30</v>
      </c>
      <c r="AE287" t="s">
        <v>27</v>
      </c>
      <c r="AF287">
        <v>42</v>
      </c>
    </row>
    <row r="288" spans="1:32" x14ac:dyDescent="0.25">
      <c r="A288">
        <v>274100</v>
      </c>
      <c r="B288" t="s">
        <v>934</v>
      </c>
      <c r="C288" t="s">
        <v>935</v>
      </c>
      <c r="D288" t="s">
        <v>19</v>
      </c>
      <c r="E288" t="s">
        <v>20</v>
      </c>
      <c r="F288" t="s">
        <v>21</v>
      </c>
      <c r="G288" t="s">
        <v>30</v>
      </c>
      <c r="H288" t="s">
        <v>929</v>
      </c>
      <c r="I288" t="s">
        <v>932</v>
      </c>
      <c r="J288" t="s">
        <v>33</v>
      </c>
      <c r="K288" t="s">
        <v>936</v>
      </c>
      <c r="L288">
        <v>28</v>
      </c>
      <c r="M288">
        <v>1.82</v>
      </c>
      <c r="N288">
        <v>0.04</v>
      </c>
      <c r="O288">
        <v>2.25</v>
      </c>
      <c r="P288" t="s">
        <v>56</v>
      </c>
      <c r="Q288" t="s">
        <v>27</v>
      </c>
      <c r="R288" t="s">
        <v>1682</v>
      </c>
      <c r="S288">
        <v>56.640344550000002</v>
      </c>
      <c r="T288">
        <v>0.22569202699999999</v>
      </c>
      <c r="U288">
        <v>1216.4028069999999</v>
      </c>
      <c r="V288">
        <v>11.719700919999999</v>
      </c>
      <c r="W288">
        <v>3.2295445219999999</v>
      </c>
      <c r="X288">
        <v>0.437323774</v>
      </c>
      <c r="Y288">
        <v>30.057571209999999</v>
      </c>
      <c r="Z288">
        <v>9.3417769059999998</v>
      </c>
      <c r="AA288">
        <v>27</v>
      </c>
      <c r="AB288" t="s">
        <v>1682</v>
      </c>
      <c r="AC288" t="s">
        <v>936</v>
      </c>
      <c r="AD288" t="s">
        <v>30</v>
      </c>
      <c r="AE288" t="s">
        <v>27</v>
      </c>
      <c r="AF288">
        <v>27</v>
      </c>
    </row>
    <row r="289" spans="1:32" x14ac:dyDescent="0.25">
      <c r="A289">
        <v>127118</v>
      </c>
      <c r="B289" t="s">
        <v>937</v>
      </c>
      <c r="C289" t="s">
        <v>933</v>
      </c>
      <c r="D289" t="s">
        <v>19</v>
      </c>
      <c r="E289" t="s">
        <v>20</v>
      </c>
      <c r="F289" t="s">
        <v>21</v>
      </c>
      <c r="G289" t="s">
        <v>30</v>
      </c>
      <c r="H289" t="s">
        <v>929</v>
      </c>
      <c r="I289" t="s">
        <v>932</v>
      </c>
      <c r="J289" t="s">
        <v>33</v>
      </c>
      <c r="K289" t="s">
        <v>885</v>
      </c>
      <c r="L289">
        <v>52</v>
      </c>
      <c r="M289">
        <v>0</v>
      </c>
      <c r="N289">
        <v>1.2899999999999999E-3</v>
      </c>
      <c r="O289">
        <v>3.09</v>
      </c>
      <c r="P289" t="s">
        <v>49</v>
      </c>
      <c r="Q289" t="s">
        <v>27</v>
      </c>
      <c r="R289" t="s">
        <v>1682</v>
      </c>
      <c r="S289">
        <v>57.432479720000003</v>
      </c>
      <c r="T289">
        <v>0.22471579999999999</v>
      </c>
      <c r="U289">
        <v>1296.764056</v>
      </c>
      <c r="V289">
        <v>11.698039659999999</v>
      </c>
      <c r="W289">
        <v>3.2269110730000001</v>
      </c>
      <c r="X289">
        <v>0.44064376199999999</v>
      </c>
      <c r="Y289">
        <v>30.25258972</v>
      </c>
      <c r="Z289">
        <v>10.18229882</v>
      </c>
      <c r="AA289">
        <v>57</v>
      </c>
      <c r="AB289" t="s">
        <v>1684</v>
      </c>
      <c r="AC289" t="s">
        <v>1901</v>
      </c>
      <c r="AD289" t="s">
        <v>30</v>
      </c>
      <c r="AE289" t="s">
        <v>27</v>
      </c>
      <c r="AF289">
        <v>57</v>
      </c>
    </row>
    <row r="290" spans="1:32" x14ac:dyDescent="0.25">
      <c r="A290">
        <v>126356</v>
      </c>
      <c r="B290" t="s">
        <v>938</v>
      </c>
      <c r="C290" t="s">
        <v>939</v>
      </c>
      <c r="D290" t="s">
        <v>19</v>
      </c>
      <c r="E290" t="s">
        <v>20</v>
      </c>
      <c r="F290" t="s">
        <v>21</v>
      </c>
      <c r="G290" t="s">
        <v>131</v>
      </c>
      <c r="H290" t="s">
        <v>132</v>
      </c>
      <c r="I290" t="s">
        <v>940</v>
      </c>
      <c r="J290" t="s">
        <v>33</v>
      </c>
      <c r="K290" t="s">
        <v>941</v>
      </c>
      <c r="L290">
        <v>55</v>
      </c>
      <c r="M290">
        <v>2.25</v>
      </c>
      <c r="N290">
        <v>3.2399999999999998E-3</v>
      </c>
      <c r="O290">
        <v>3.08</v>
      </c>
      <c r="P290" t="s">
        <v>49</v>
      </c>
      <c r="Q290" t="s">
        <v>27</v>
      </c>
      <c r="R290" t="s">
        <v>1695</v>
      </c>
      <c r="S290">
        <v>23.103413329999999</v>
      </c>
      <c r="T290">
        <v>0.59904822000000002</v>
      </c>
      <c r="U290">
        <v>73.248240920000001</v>
      </c>
      <c r="V290">
        <v>4.4738158810000002</v>
      </c>
      <c r="W290">
        <v>1.3167000250000001</v>
      </c>
      <c r="X290">
        <v>1.0065093490000001</v>
      </c>
      <c r="Y290">
        <v>13.44051952</v>
      </c>
      <c r="Z290">
        <v>13.55849016</v>
      </c>
      <c r="AA290">
        <v>19</v>
      </c>
      <c r="AB290" t="s">
        <v>1698</v>
      </c>
      <c r="AC290" t="s">
        <v>941</v>
      </c>
      <c r="AD290" t="s">
        <v>131</v>
      </c>
      <c r="AE290" t="s">
        <v>27</v>
      </c>
      <c r="AF290">
        <v>19</v>
      </c>
    </row>
    <row r="291" spans="1:32" x14ac:dyDescent="0.25">
      <c r="A291">
        <v>126222</v>
      </c>
      <c r="B291" t="s">
        <v>942</v>
      </c>
      <c r="C291" t="s">
        <v>943</v>
      </c>
      <c r="D291" t="s">
        <v>19</v>
      </c>
      <c r="E291" t="s">
        <v>20</v>
      </c>
      <c r="F291" t="s">
        <v>21</v>
      </c>
      <c r="G291" t="s">
        <v>599</v>
      </c>
      <c r="H291" t="s">
        <v>944</v>
      </c>
      <c r="I291" t="s">
        <v>942</v>
      </c>
      <c r="J291" t="s">
        <v>24</v>
      </c>
      <c r="K291" t="s">
        <v>25</v>
      </c>
      <c r="L291">
        <v>20</v>
      </c>
      <c r="M291">
        <v>0</v>
      </c>
      <c r="N291">
        <v>8.6999999999999994E-3</v>
      </c>
      <c r="O291">
        <v>2.83</v>
      </c>
      <c r="P291" t="s">
        <v>61</v>
      </c>
      <c r="Q291" t="s">
        <v>27</v>
      </c>
      <c r="R291" t="s">
        <v>1682</v>
      </c>
      <c r="S291">
        <v>16.965927109999999</v>
      </c>
      <c r="T291">
        <v>0.528600717</v>
      </c>
      <c r="U291">
        <v>26.41166849</v>
      </c>
      <c r="V291">
        <v>4.8984659080000004</v>
      </c>
      <c r="W291">
        <v>1.377381658</v>
      </c>
      <c r="X291">
        <v>0.94242462299999996</v>
      </c>
      <c r="Y291">
        <v>9.6104506070000006</v>
      </c>
      <c r="Z291">
        <v>16.677934329999999</v>
      </c>
      <c r="AA291">
        <v>27</v>
      </c>
      <c r="AB291" t="s">
        <v>1682</v>
      </c>
      <c r="AC291" t="s">
        <v>946</v>
      </c>
      <c r="AD291" t="s">
        <v>599</v>
      </c>
      <c r="AE291" t="s">
        <v>27</v>
      </c>
      <c r="AF291">
        <v>27</v>
      </c>
    </row>
    <row r="292" spans="1:32" x14ac:dyDescent="0.25">
      <c r="A292">
        <v>127378</v>
      </c>
      <c r="B292" t="s">
        <v>945</v>
      </c>
      <c r="C292" t="s">
        <v>51</v>
      </c>
      <c r="D292" t="s">
        <v>19</v>
      </c>
      <c r="E292" t="s">
        <v>20</v>
      </c>
      <c r="F292" t="s">
        <v>21</v>
      </c>
      <c r="G292" t="s">
        <v>599</v>
      </c>
      <c r="H292" t="s">
        <v>944</v>
      </c>
      <c r="I292" t="s">
        <v>942</v>
      </c>
      <c r="J292" t="s">
        <v>33</v>
      </c>
      <c r="K292" t="s">
        <v>946</v>
      </c>
      <c r="L292">
        <v>20</v>
      </c>
      <c r="M292">
        <v>2.2999999999999998</v>
      </c>
      <c r="N292">
        <v>8.6999999999999994E-3</v>
      </c>
      <c r="O292">
        <v>2.83</v>
      </c>
      <c r="P292" t="s">
        <v>35</v>
      </c>
      <c r="Q292" t="s">
        <v>27</v>
      </c>
      <c r="R292" t="s">
        <v>1682</v>
      </c>
      <c r="S292">
        <v>16.965927109999999</v>
      </c>
      <c r="T292">
        <v>0.528600717</v>
      </c>
      <c r="U292">
        <v>26.41166849</v>
      </c>
      <c r="V292">
        <v>4.8984659080000004</v>
      </c>
      <c r="W292">
        <v>1.377381658</v>
      </c>
      <c r="X292">
        <v>0.94242462299999996</v>
      </c>
      <c r="Y292">
        <v>9.6104506070000006</v>
      </c>
      <c r="Z292">
        <v>16.677934329999999</v>
      </c>
      <c r="AA292">
        <v>27</v>
      </c>
      <c r="AB292" t="s">
        <v>1682</v>
      </c>
      <c r="AC292" t="s">
        <v>946</v>
      </c>
      <c r="AD292" t="s">
        <v>599</v>
      </c>
      <c r="AE292" t="s">
        <v>27</v>
      </c>
      <c r="AF292">
        <v>27</v>
      </c>
    </row>
    <row r="293" spans="1:32" x14ac:dyDescent="0.25">
      <c r="A293">
        <v>125471</v>
      </c>
      <c r="B293" t="s">
        <v>420</v>
      </c>
      <c r="C293" t="s">
        <v>286</v>
      </c>
      <c r="D293" t="s">
        <v>19</v>
      </c>
      <c r="E293" t="s">
        <v>20</v>
      </c>
      <c r="F293" t="s">
        <v>21</v>
      </c>
      <c r="G293" t="s">
        <v>268</v>
      </c>
      <c r="H293" t="s">
        <v>420</v>
      </c>
      <c r="I293">
        <v>0</v>
      </c>
      <c r="J293" t="s">
        <v>60</v>
      </c>
      <c r="K293" t="s">
        <v>25</v>
      </c>
      <c r="L293">
        <v>110</v>
      </c>
      <c r="M293">
        <v>0</v>
      </c>
      <c r="N293">
        <v>2.6239259999999999E-3</v>
      </c>
      <c r="O293">
        <v>3.0666000000000002</v>
      </c>
      <c r="P293" t="s">
        <v>61</v>
      </c>
      <c r="Q293" t="s">
        <v>27</v>
      </c>
      <c r="R293" t="s">
        <v>1682</v>
      </c>
      <c r="S293">
        <v>47.186319300000001</v>
      </c>
      <c r="T293">
        <v>0.42573557499999998</v>
      </c>
      <c r="U293">
        <v>994.62124610000001</v>
      </c>
      <c r="V293">
        <v>19.97594196</v>
      </c>
      <c r="W293">
        <v>5.6296339460000002</v>
      </c>
      <c r="X293">
        <v>0.45847209500000002</v>
      </c>
      <c r="Y293">
        <v>29.14133</v>
      </c>
      <c r="Z293">
        <v>15.03770787</v>
      </c>
      <c r="AA293">
        <v>42.428571429999998</v>
      </c>
      <c r="AB293" t="s">
        <v>1689</v>
      </c>
      <c r="AC293" t="s">
        <v>2124</v>
      </c>
      <c r="AD293" t="s">
        <v>268</v>
      </c>
      <c r="AE293" t="s">
        <v>268</v>
      </c>
      <c r="AF293">
        <v>79</v>
      </c>
    </row>
    <row r="294" spans="1:32" x14ac:dyDescent="0.25">
      <c r="A294">
        <v>126472</v>
      </c>
      <c r="B294" t="s">
        <v>947</v>
      </c>
      <c r="C294" t="s">
        <v>948</v>
      </c>
      <c r="D294" t="s">
        <v>19</v>
      </c>
      <c r="E294" t="s">
        <v>20</v>
      </c>
      <c r="F294" t="s">
        <v>21</v>
      </c>
      <c r="G294" t="s">
        <v>268</v>
      </c>
      <c r="H294" t="s">
        <v>420</v>
      </c>
      <c r="I294" t="s">
        <v>949</v>
      </c>
      <c r="J294" t="s">
        <v>33</v>
      </c>
      <c r="K294" t="s">
        <v>950</v>
      </c>
      <c r="L294">
        <v>110</v>
      </c>
      <c r="M294">
        <v>2.52</v>
      </c>
      <c r="N294">
        <v>1.2E-2</v>
      </c>
      <c r="O294">
        <v>2.93</v>
      </c>
      <c r="P294" t="s">
        <v>35</v>
      </c>
      <c r="Q294" t="s">
        <v>73</v>
      </c>
      <c r="R294" t="s">
        <v>1682</v>
      </c>
      <c r="S294">
        <v>80.573388420000001</v>
      </c>
      <c r="T294">
        <v>8.4646585999999996E-2</v>
      </c>
      <c r="U294">
        <v>3454.7070640000002</v>
      </c>
      <c r="V294">
        <v>35.497101720000003</v>
      </c>
      <c r="W294">
        <v>10.36509141</v>
      </c>
      <c r="X294">
        <v>0.147311364</v>
      </c>
      <c r="Y294">
        <v>46.052717600000001</v>
      </c>
      <c r="Z294">
        <v>11.35431481</v>
      </c>
      <c r="AA294">
        <v>66</v>
      </c>
      <c r="AB294" t="s">
        <v>1689</v>
      </c>
      <c r="AC294" t="s">
        <v>950</v>
      </c>
      <c r="AD294" t="s">
        <v>268</v>
      </c>
      <c r="AE294" t="s">
        <v>268</v>
      </c>
      <c r="AF294">
        <v>66</v>
      </c>
    </row>
    <row r="295" spans="1:32" x14ac:dyDescent="0.25">
      <c r="A295">
        <v>126359</v>
      </c>
      <c r="B295" t="s">
        <v>951</v>
      </c>
      <c r="C295" t="s">
        <v>952</v>
      </c>
      <c r="D295" t="s">
        <v>19</v>
      </c>
      <c r="E295" t="s">
        <v>20</v>
      </c>
      <c r="F295" t="s">
        <v>21</v>
      </c>
      <c r="G295" t="s">
        <v>131</v>
      </c>
      <c r="H295" t="s">
        <v>132</v>
      </c>
      <c r="I295" t="s">
        <v>953</v>
      </c>
      <c r="J295" t="s">
        <v>33</v>
      </c>
      <c r="K295" t="s">
        <v>954</v>
      </c>
      <c r="L295">
        <v>56</v>
      </c>
      <c r="M295">
        <v>2.2599999999999998</v>
      </c>
      <c r="N295">
        <v>3.2399999999999998E-3</v>
      </c>
      <c r="O295">
        <v>3.08</v>
      </c>
      <c r="P295" t="s">
        <v>49</v>
      </c>
      <c r="Q295" t="s">
        <v>27</v>
      </c>
      <c r="R295" t="s">
        <v>1695</v>
      </c>
      <c r="S295" t="e">
        <v>#N/A</v>
      </c>
      <c r="T295" t="e">
        <v>#N/A</v>
      </c>
      <c r="U295" t="e">
        <v>#N/A</v>
      </c>
      <c r="V295" t="e">
        <v>#N/A</v>
      </c>
      <c r="W295" t="e">
        <v>#N/A</v>
      </c>
      <c r="X295" t="e">
        <v>#N/A</v>
      </c>
      <c r="Y295" t="e">
        <v>#N/A</v>
      </c>
      <c r="Z295" t="e">
        <v>#N/A</v>
      </c>
      <c r="AA295" t="e">
        <v>#N/A</v>
      </c>
      <c r="AB295" t="e">
        <v>#N/A</v>
      </c>
      <c r="AC295" t="e">
        <v>#N/A</v>
      </c>
      <c r="AD295" t="e">
        <v>#N/A</v>
      </c>
      <c r="AE295" t="e">
        <v>#N/A</v>
      </c>
      <c r="AF295">
        <v>56</v>
      </c>
    </row>
    <row r="296" spans="1:32" x14ac:dyDescent="0.25">
      <c r="A296">
        <v>272392</v>
      </c>
      <c r="B296" t="s">
        <v>955</v>
      </c>
      <c r="C296" t="s">
        <v>455</v>
      </c>
      <c r="D296" t="s">
        <v>19</v>
      </c>
      <c r="E296" t="s">
        <v>20</v>
      </c>
      <c r="F296" t="s">
        <v>21</v>
      </c>
      <c r="G296" t="s">
        <v>268</v>
      </c>
      <c r="H296" t="s">
        <v>420</v>
      </c>
      <c r="I296" t="s">
        <v>956</v>
      </c>
      <c r="J296" t="s">
        <v>33</v>
      </c>
      <c r="K296" t="s">
        <v>957</v>
      </c>
      <c r="L296">
        <v>60</v>
      </c>
      <c r="M296">
        <v>2.38</v>
      </c>
      <c r="N296">
        <v>4.1099999999999999E-3</v>
      </c>
      <c r="O296">
        <v>2.8715999999999999</v>
      </c>
      <c r="P296" t="s">
        <v>56</v>
      </c>
      <c r="Q296" t="s">
        <v>27</v>
      </c>
      <c r="R296" t="s">
        <v>1682</v>
      </c>
      <c r="S296">
        <v>51.196743230000003</v>
      </c>
      <c r="T296">
        <v>0.16544234099999999</v>
      </c>
      <c r="U296">
        <v>834.1100553</v>
      </c>
      <c r="V296">
        <v>20.84235937</v>
      </c>
      <c r="W296">
        <v>5.9001434479999997</v>
      </c>
      <c r="X296">
        <v>0.26819366100000003</v>
      </c>
      <c r="Y296">
        <v>31.01452553</v>
      </c>
      <c r="Z296">
        <v>13.11999846</v>
      </c>
      <c r="AA296">
        <v>79</v>
      </c>
      <c r="AB296" t="s">
        <v>1684</v>
      </c>
      <c r="AC296" t="s">
        <v>957</v>
      </c>
      <c r="AD296" t="s">
        <v>268</v>
      </c>
      <c r="AE296" t="s">
        <v>268</v>
      </c>
      <c r="AF296">
        <v>79</v>
      </c>
    </row>
    <row r="297" spans="1:32" x14ac:dyDescent="0.25">
      <c r="A297">
        <v>127297</v>
      </c>
      <c r="B297" t="s">
        <v>958</v>
      </c>
      <c r="C297" t="s">
        <v>959</v>
      </c>
      <c r="D297" t="s">
        <v>19</v>
      </c>
      <c r="E297" t="s">
        <v>20</v>
      </c>
      <c r="F297" t="s">
        <v>21</v>
      </c>
      <c r="G297" t="s">
        <v>144</v>
      </c>
      <c r="H297" t="s">
        <v>244</v>
      </c>
      <c r="I297" t="s">
        <v>960</v>
      </c>
      <c r="J297" t="s">
        <v>33</v>
      </c>
      <c r="K297" t="s">
        <v>961</v>
      </c>
      <c r="L297">
        <v>8.3000000000000007</v>
      </c>
      <c r="M297">
        <v>1.69</v>
      </c>
      <c r="N297">
        <v>1.1220000000000001E-2</v>
      </c>
      <c r="O297">
        <v>3.04</v>
      </c>
      <c r="P297" t="s">
        <v>210</v>
      </c>
      <c r="Q297" t="s">
        <v>27</v>
      </c>
      <c r="R297" t="s">
        <v>1695</v>
      </c>
      <c r="S297">
        <v>13.910443239999999</v>
      </c>
      <c r="T297">
        <v>0.61478968300000003</v>
      </c>
      <c r="U297">
        <v>18.978077620000001</v>
      </c>
      <c r="V297">
        <v>4.2498061380000003</v>
      </c>
      <c r="W297">
        <v>1.2509464480000001</v>
      </c>
      <c r="X297">
        <v>1.037042866</v>
      </c>
      <c r="Y297">
        <v>8.6929579520000004</v>
      </c>
      <c r="Z297">
        <v>8.8388785530000007</v>
      </c>
      <c r="AA297">
        <v>4</v>
      </c>
      <c r="AB297" t="s">
        <v>1698</v>
      </c>
      <c r="AC297" t="s">
        <v>961</v>
      </c>
      <c r="AD297" t="s">
        <v>144</v>
      </c>
      <c r="AE297" t="s">
        <v>27</v>
      </c>
      <c r="AF297">
        <v>4</v>
      </c>
    </row>
    <row r="298" spans="1:32" x14ac:dyDescent="0.25">
      <c r="A298">
        <v>127312</v>
      </c>
      <c r="B298" t="s">
        <v>962</v>
      </c>
      <c r="C298" t="s">
        <v>320</v>
      </c>
      <c r="D298" t="s">
        <v>19</v>
      </c>
      <c r="E298" t="s">
        <v>20</v>
      </c>
      <c r="F298" t="s">
        <v>21</v>
      </c>
      <c r="G298" t="s">
        <v>144</v>
      </c>
      <c r="H298" t="s">
        <v>145</v>
      </c>
      <c r="I298" t="s">
        <v>963</v>
      </c>
      <c r="J298" t="s">
        <v>33</v>
      </c>
      <c r="K298" t="s">
        <v>964</v>
      </c>
      <c r="L298">
        <v>8</v>
      </c>
      <c r="M298">
        <v>1.6</v>
      </c>
      <c r="N298">
        <v>1.64E-3</v>
      </c>
      <c r="O298">
        <v>3.9609999999999999</v>
      </c>
      <c r="P298" t="s">
        <v>35</v>
      </c>
      <c r="Q298" t="s">
        <v>27</v>
      </c>
      <c r="R298" t="s">
        <v>1695</v>
      </c>
      <c r="S298">
        <v>6.6418793689999998</v>
      </c>
      <c r="T298">
        <v>0.81973012300000003</v>
      </c>
      <c r="U298">
        <v>2.168174166</v>
      </c>
      <c r="V298">
        <v>3.2130526270000002</v>
      </c>
      <c r="W298">
        <v>0.93220433599999997</v>
      </c>
      <c r="X298">
        <v>1.3756614949999999</v>
      </c>
      <c r="Y298">
        <v>4.5032431150000001</v>
      </c>
      <c r="Z298">
        <v>6.255773853</v>
      </c>
      <c r="AA298">
        <v>11</v>
      </c>
      <c r="AB298" t="s">
        <v>1698</v>
      </c>
      <c r="AC298" t="s">
        <v>964</v>
      </c>
      <c r="AD298" t="s">
        <v>144</v>
      </c>
      <c r="AE298" t="s">
        <v>27</v>
      </c>
      <c r="AF298">
        <v>11</v>
      </c>
    </row>
    <row r="299" spans="1:32" x14ac:dyDescent="0.25">
      <c r="A299">
        <v>126437</v>
      </c>
      <c r="B299" t="s">
        <v>965</v>
      </c>
      <c r="C299" t="s">
        <v>51</v>
      </c>
      <c r="D299" t="s">
        <v>19</v>
      </c>
      <c r="E299" t="s">
        <v>20</v>
      </c>
      <c r="F299" t="s">
        <v>21</v>
      </c>
      <c r="G299" t="s">
        <v>268</v>
      </c>
      <c r="H299" t="s">
        <v>644</v>
      </c>
      <c r="I299" t="s">
        <v>966</v>
      </c>
      <c r="J299" t="s">
        <v>33</v>
      </c>
      <c r="K299" t="s">
        <v>967</v>
      </c>
      <c r="L299">
        <v>112</v>
      </c>
      <c r="M299">
        <v>4.5</v>
      </c>
      <c r="N299">
        <v>7.4000000000000003E-3</v>
      </c>
      <c r="O299">
        <v>3.06</v>
      </c>
      <c r="P299" t="s">
        <v>35</v>
      </c>
      <c r="Q299" t="s">
        <v>27</v>
      </c>
      <c r="R299" t="s">
        <v>1682</v>
      </c>
      <c r="S299">
        <v>68.300088950000003</v>
      </c>
      <c r="T299">
        <v>0.23876867900000001</v>
      </c>
      <c r="U299">
        <v>2838.5420829999998</v>
      </c>
      <c r="V299">
        <v>12.869288360000001</v>
      </c>
      <c r="W299">
        <v>2.5879496670000002</v>
      </c>
      <c r="X299">
        <v>0.35426501999999999</v>
      </c>
      <c r="Y299">
        <v>35.103940819999998</v>
      </c>
      <c r="Z299">
        <v>8.6737014909999992</v>
      </c>
      <c r="AA299">
        <v>87</v>
      </c>
      <c r="AB299" t="s">
        <v>1682</v>
      </c>
      <c r="AC299" t="s">
        <v>967</v>
      </c>
      <c r="AD299" t="s">
        <v>268</v>
      </c>
      <c r="AE299" t="s">
        <v>268</v>
      </c>
      <c r="AF299">
        <v>87</v>
      </c>
    </row>
    <row r="300" spans="1:32" x14ac:dyDescent="0.25">
      <c r="A300">
        <v>126483</v>
      </c>
      <c r="B300" t="s">
        <v>968</v>
      </c>
      <c r="C300" t="s">
        <v>150</v>
      </c>
      <c r="D300" t="s">
        <v>19</v>
      </c>
      <c r="E300" t="s">
        <v>20</v>
      </c>
      <c r="F300" t="s">
        <v>21</v>
      </c>
      <c r="G300" t="s">
        <v>268</v>
      </c>
      <c r="H300" t="s">
        <v>969</v>
      </c>
      <c r="I300" t="s">
        <v>970</v>
      </c>
      <c r="J300" t="s">
        <v>33</v>
      </c>
      <c r="K300" t="s">
        <v>971</v>
      </c>
      <c r="L300">
        <v>28</v>
      </c>
      <c r="M300">
        <v>2.1</v>
      </c>
      <c r="N300">
        <v>3.8899999999999998E-3</v>
      </c>
      <c r="O300">
        <v>3.12</v>
      </c>
      <c r="P300" t="s">
        <v>210</v>
      </c>
      <c r="Q300" t="s">
        <v>27</v>
      </c>
      <c r="R300" t="s">
        <v>1695</v>
      </c>
      <c r="S300">
        <v>53.463876120000002</v>
      </c>
      <c r="T300">
        <v>0.21651596200000001</v>
      </c>
      <c r="U300">
        <v>1173.3991579999999</v>
      </c>
      <c r="V300">
        <v>12.956090509999999</v>
      </c>
      <c r="W300">
        <v>3.6999687649999999</v>
      </c>
      <c r="X300">
        <v>0.37387167999999998</v>
      </c>
      <c r="Y300">
        <v>30.640030679999999</v>
      </c>
      <c r="Z300">
        <v>12.53136436</v>
      </c>
      <c r="AA300">
        <v>21</v>
      </c>
      <c r="AB300" t="s">
        <v>1698</v>
      </c>
      <c r="AC300" t="s">
        <v>971</v>
      </c>
      <c r="AD300" t="s">
        <v>268</v>
      </c>
      <c r="AE300" t="s">
        <v>268</v>
      </c>
      <c r="AF300">
        <v>21</v>
      </c>
    </row>
    <row r="301" spans="1:32" x14ac:dyDescent="0.25">
      <c r="A301">
        <v>127359</v>
      </c>
      <c r="B301" t="s">
        <v>972</v>
      </c>
      <c r="C301" t="s">
        <v>973</v>
      </c>
      <c r="D301" t="s">
        <v>19</v>
      </c>
      <c r="E301" t="s">
        <v>20</v>
      </c>
      <c r="F301" t="s">
        <v>21</v>
      </c>
      <c r="G301" t="s">
        <v>144</v>
      </c>
      <c r="H301" t="s">
        <v>253</v>
      </c>
      <c r="I301" t="s">
        <v>974</v>
      </c>
      <c r="J301" t="s">
        <v>33</v>
      </c>
      <c r="K301" t="s">
        <v>975</v>
      </c>
      <c r="L301">
        <v>26.2</v>
      </c>
      <c r="M301">
        <v>2.04</v>
      </c>
      <c r="N301">
        <v>3.8899999999999998E-3</v>
      </c>
      <c r="O301">
        <v>3.12</v>
      </c>
      <c r="P301" t="s">
        <v>210</v>
      </c>
      <c r="Q301" t="s">
        <v>27</v>
      </c>
      <c r="R301" t="s">
        <v>1695</v>
      </c>
      <c r="S301">
        <v>23.539756709999999</v>
      </c>
      <c r="T301">
        <v>0.42380031299999998</v>
      </c>
      <c r="U301">
        <v>85.869456880000001</v>
      </c>
      <c r="V301">
        <v>6.2735505910000002</v>
      </c>
      <c r="W301">
        <v>1.825042802</v>
      </c>
      <c r="X301">
        <v>0.66876808700000001</v>
      </c>
      <c r="Y301">
        <v>14.26973939</v>
      </c>
      <c r="Z301">
        <v>7.2395423320000001</v>
      </c>
      <c r="AA301">
        <v>26</v>
      </c>
      <c r="AB301" t="s">
        <v>1698</v>
      </c>
      <c r="AC301" t="s">
        <v>975</v>
      </c>
      <c r="AD301" t="s">
        <v>144</v>
      </c>
      <c r="AE301" t="s">
        <v>27</v>
      </c>
      <c r="AF301">
        <v>26</v>
      </c>
    </row>
    <row r="302" spans="1:32" x14ac:dyDescent="0.25">
      <c r="A302">
        <v>126438</v>
      </c>
      <c r="B302" t="s">
        <v>976</v>
      </c>
      <c r="C302" t="s">
        <v>51</v>
      </c>
      <c r="D302" t="s">
        <v>19</v>
      </c>
      <c r="E302" t="s">
        <v>20</v>
      </c>
      <c r="F302" t="s">
        <v>21</v>
      </c>
      <c r="G302" t="s">
        <v>268</v>
      </c>
      <c r="H302" t="s">
        <v>644</v>
      </c>
      <c r="I302" t="s">
        <v>977</v>
      </c>
      <c r="J302" t="s">
        <v>33</v>
      </c>
      <c r="K302" t="s">
        <v>978</v>
      </c>
      <c r="L302">
        <v>70</v>
      </c>
      <c r="M302">
        <v>3.4</v>
      </c>
      <c r="N302">
        <v>5.8999999999999999E-3</v>
      </c>
      <c r="O302">
        <v>3.08</v>
      </c>
      <c r="P302" t="s">
        <v>35</v>
      </c>
      <c r="Q302" t="s">
        <v>27</v>
      </c>
      <c r="R302" t="s">
        <v>1682</v>
      </c>
      <c r="S302">
        <v>44.338775329999997</v>
      </c>
      <c r="T302">
        <v>0.29229609699999998</v>
      </c>
      <c r="U302">
        <v>800.18329300000005</v>
      </c>
      <c r="V302">
        <v>9.6654458919999993</v>
      </c>
      <c r="W302">
        <v>2.0948911940000001</v>
      </c>
      <c r="X302">
        <v>0.47192519399999999</v>
      </c>
      <c r="Y302">
        <v>23.841133299999999</v>
      </c>
      <c r="Z302">
        <v>8.9528924060000001</v>
      </c>
      <c r="AA302">
        <v>80</v>
      </c>
      <c r="AB302" t="s">
        <v>1689</v>
      </c>
      <c r="AC302" t="s">
        <v>978</v>
      </c>
      <c r="AD302" t="s">
        <v>268</v>
      </c>
      <c r="AE302" t="s">
        <v>268</v>
      </c>
      <c r="AF302">
        <v>80</v>
      </c>
    </row>
    <row r="303" spans="1:32" x14ac:dyDescent="0.25">
      <c r="A303">
        <v>125473</v>
      </c>
      <c r="B303" t="s">
        <v>979</v>
      </c>
      <c r="C303" t="s">
        <v>980</v>
      </c>
      <c r="D303" t="s">
        <v>19</v>
      </c>
      <c r="E303" t="s">
        <v>20</v>
      </c>
      <c r="F303" t="s">
        <v>21</v>
      </c>
      <c r="G303" t="s">
        <v>268</v>
      </c>
      <c r="H303" t="s">
        <v>979</v>
      </c>
      <c r="I303">
        <v>0</v>
      </c>
      <c r="J303" t="s">
        <v>60</v>
      </c>
      <c r="K303" t="s">
        <v>25</v>
      </c>
      <c r="L303">
        <v>140</v>
      </c>
      <c r="M303">
        <v>0</v>
      </c>
      <c r="N303">
        <v>4.5999999999999999E-3</v>
      </c>
      <c r="O303">
        <v>3.12</v>
      </c>
      <c r="P303" t="s">
        <v>61</v>
      </c>
      <c r="Q303" t="s">
        <v>27</v>
      </c>
      <c r="R303" t="s">
        <v>1682</v>
      </c>
      <c r="S303">
        <v>81.171824290000004</v>
      </c>
      <c r="T303">
        <v>0.14035493800000001</v>
      </c>
      <c r="U303">
        <v>3684.4573350000001</v>
      </c>
      <c r="V303">
        <v>12.36453723</v>
      </c>
      <c r="W303">
        <v>3.2359704219999998</v>
      </c>
      <c r="X303">
        <v>0.31942328599999997</v>
      </c>
      <c r="Y303">
        <v>33.968948959999999</v>
      </c>
      <c r="Z303">
        <v>13.77911769</v>
      </c>
      <c r="AA303">
        <v>130</v>
      </c>
      <c r="AB303" t="s">
        <v>1682</v>
      </c>
      <c r="AC303" t="s">
        <v>983</v>
      </c>
      <c r="AD303" t="s">
        <v>268</v>
      </c>
      <c r="AE303" t="s">
        <v>268</v>
      </c>
      <c r="AF303">
        <v>130</v>
      </c>
    </row>
    <row r="304" spans="1:32" x14ac:dyDescent="0.25">
      <c r="A304">
        <v>126484</v>
      </c>
      <c r="B304" t="s">
        <v>981</v>
      </c>
      <c r="C304" t="s">
        <v>51</v>
      </c>
      <c r="D304" t="s">
        <v>19</v>
      </c>
      <c r="E304" t="s">
        <v>20</v>
      </c>
      <c r="F304" t="s">
        <v>21</v>
      </c>
      <c r="G304" t="s">
        <v>268</v>
      </c>
      <c r="H304" t="s">
        <v>979</v>
      </c>
      <c r="I304" t="s">
        <v>982</v>
      </c>
      <c r="J304" t="s">
        <v>33</v>
      </c>
      <c r="K304" t="s">
        <v>983</v>
      </c>
      <c r="L304">
        <v>140</v>
      </c>
      <c r="M304">
        <v>1.7</v>
      </c>
      <c r="N304">
        <v>4.5999999999999999E-3</v>
      </c>
      <c r="O304">
        <v>3.12</v>
      </c>
      <c r="P304" t="s">
        <v>35</v>
      </c>
      <c r="Q304" t="s">
        <v>73</v>
      </c>
      <c r="R304" t="s">
        <v>1682</v>
      </c>
      <c r="S304">
        <v>81.171824290000004</v>
      </c>
      <c r="T304">
        <v>0.14035493800000001</v>
      </c>
      <c r="U304">
        <v>3684.4573350000001</v>
      </c>
      <c r="V304">
        <v>12.36453723</v>
      </c>
      <c r="W304">
        <v>3.2359704219999998</v>
      </c>
      <c r="X304">
        <v>0.31942328599999997</v>
      </c>
      <c r="Y304">
        <v>33.968948959999999</v>
      </c>
      <c r="Z304">
        <v>13.77911769</v>
      </c>
      <c r="AA304">
        <v>130</v>
      </c>
      <c r="AB304" t="s">
        <v>1682</v>
      </c>
      <c r="AC304" t="s">
        <v>983</v>
      </c>
      <c r="AD304" t="s">
        <v>268</v>
      </c>
      <c r="AE304" t="s">
        <v>268</v>
      </c>
      <c r="AF304">
        <v>130</v>
      </c>
    </row>
    <row r="305" spans="1:32" x14ac:dyDescent="0.25">
      <c r="A305">
        <v>127201</v>
      </c>
      <c r="B305" t="s">
        <v>984</v>
      </c>
      <c r="C305" t="s">
        <v>405</v>
      </c>
      <c r="D305" t="s">
        <v>19</v>
      </c>
      <c r="E305" t="s">
        <v>20</v>
      </c>
      <c r="F305" t="s">
        <v>21</v>
      </c>
      <c r="G305" t="s">
        <v>52</v>
      </c>
      <c r="H305" t="s">
        <v>179</v>
      </c>
      <c r="I305" t="s">
        <v>985</v>
      </c>
      <c r="J305" t="s">
        <v>33</v>
      </c>
      <c r="K305" t="s">
        <v>986</v>
      </c>
      <c r="L305">
        <v>7.4</v>
      </c>
      <c r="M305">
        <v>1.2</v>
      </c>
      <c r="N305">
        <v>6.6100000000000004E-3</v>
      </c>
      <c r="O305">
        <v>3.17</v>
      </c>
      <c r="P305" t="s">
        <v>49</v>
      </c>
      <c r="Q305" t="s">
        <v>27</v>
      </c>
      <c r="R305" t="s">
        <v>1682</v>
      </c>
      <c r="S305">
        <v>25.385021989999998</v>
      </c>
      <c r="T305">
        <v>0.23377361099999999</v>
      </c>
      <c r="U305">
        <v>176.40662230000001</v>
      </c>
      <c r="V305">
        <v>9.9328822310000007</v>
      </c>
      <c r="W305">
        <v>3.0533658969999999</v>
      </c>
      <c r="X305">
        <v>0.41141988400000001</v>
      </c>
      <c r="Y305">
        <v>14.524412269999999</v>
      </c>
      <c r="Z305">
        <v>9.9091496469999996</v>
      </c>
      <c r="AA305">
        <v>10</v>
      </c>
      <c r="AB305" t="s">
        <v>1682</v>
      </c>
      <c r="AC305" t="s">
        <v>986</v>
      </c>
      <c r="AD305" t="s">
        <v>52</v>
      </c>
      <c r="AE305" t="s">
        <v>52</v>
      </c>
      <c r="AF305">
        <v>10</v>
      </c>
    </row>
    <row r="306" spans="1:32" x14ac:dyDescent="0.25">
      <c r="A306">
        <v>126129</v>
      </c>
      <c r="B306" t="s">
        <v>987</v>
      </c>
      <c r="C306" t="s">
        <v>988</v>
      </c>
      <c r="D306" t="s">
        <v>19</v>
      </c>
      <c r="E306" t="s">
        <v>20</v>
      </c>
      <c r="F306" t="s">
        <v>21</v>
      </c>
      <c r="G306" t="s">
        <v>163</v>
      </c>
      <c r="H306" t="s">
        <v>201</v>
      </c>
      <c r="I306" t="s">
        <v>987</v>
      </c>
      <c r="J306" t="s">
        <v>24</v>
      </c>
      <c r="K306" t="s">
        <v>25</v>
      </c>
      <c r="L306">
        <v>40</v>
      </c>
      <c r="M306">
        <v>0</v>
      </c>
      <c r="N306">
        <v>1.1051729999999999E-2</v>
      </c>
      <c r="O306">
        <v>3.03</v>
      </c>
      <c r="P306" t="s">
        <v>61</v>
      </c>
      <c r="Q306" t="s">
        <v>27</v>
      </c>
      <c r="R306" t="s">
        <v>1682</v>
      </c>
      <c r="S306">
        <v>28.084050449999999</v>
      </c>
      <c r="T306">
        <v>0.301498551</v>
      </c>
      <c r="U306">
        <v>249.8052242</v>
      </c>
      <c r="V306">
        <v>13.849467840000001</v>
      </c>
      <c r="W306">
        <v>3.047058732</v>
      </c>
      <c r="X306">
        <v>0.350376829</v>
      </c>
      <c r="Y306">
        <v>17.93591838</v>
      </c>
      <c r="Z306">
        <v>13.091357690000001</v>
      </c>
      <c r="AA306">
        <v>23.5</v>
      </c>
      <c r="AB306" t="s">
        <v>1682</v>
      </c>
      <c r="AC306" t="s">
        <v>1888</v>
      </c>
      <c r="AD306" t="s">
        <v>163</v>
      </c>
      <c r="AE306" t="s">
        <v>163</v>
      </c>
      <c r="AF306">
        <v>23.5</v>
      </c>
    </row>
    <row r="307" spans="1:32" x14ac:dyDescent="0.25">
      <c r="A307">
        <v>274299</v>
      </c>
      <c r="B307" t="s">
        <v>989</v>
      </c>
      <c r="C307" t="s">
        <v>990</v>
      </c>
      <c r="D307" t="s">
        <v>19</v>
      </c>
      <c r="E307" t="s">
        <v>20</v>
      </c>
      <c r="F307" t="s">
        <v>21</v>
      </c>
      <c r="G307" t="s">
        <v>163</v>
      </c>
      <c r="H307" t="s">
        <v>201</v>
      </c>
      <c r="I307" t="s">
        <v>987</v>
      </c>
      <c r="J307" t="s">
        <v>33</v>
      </c>
      <c r="K307" t="s">
        <v>991</v>
      </c>
      <c r="L307">
        <v>40</v>
      </c>
      <c r="M307">
        <v>1.24</v>
      </c>
      <c r="N307">
        <v>0.01</v>
      </c>
      <c r="O307">
        <v>3.07</v>
      </c>
      <c r="P307" t="s">
        <v>35</v>
      </c>
      <c r="Q307" t="s">
        <v>27</v>
      </c>
      <c r="R307" t="s">
        <v>1682</v>
      </c>
      <c r="S307">
        <v>33.594622510000001</v>
      </c>
      <c r="T307">
        <v>0.26246086099999999</v>
      </c>
      <c r="U307">
        <v>401.95587819999997</v>
      </c>
      <c r="V307">
        <v>16.28659648</v>
      </c>
      <c r="W307">
        <v>3.6661449070000001</v>
      </c>
      <c r="X307">
        <v>0.297917973</v>
      </c>
      <c r="Y307">
        <v>21.813489489999998</v>
      </c>
      <c r="Z307">
        <v>13.191413560000001</v>
      </c>
      <c r="AA307">
        <v>33</v>
      </c>
      <c r="AB307" t="s">
        <v>1682</v>
      </c>
      <c r="AC307" t="s">
        <v>1888</v>
      </c>
      <c r="AD307" t="s">
        <v>163</v>
      </c>
      <c r="AE307" t="s">
        <v>163</v>
      </c>
      <c r="AF307">
        <v>33</v>
      </c>
    </row>
    <row r="308" spans="1:32" x14ac:dyDescent="0.25">
      <c r="A308">
        <v>274300</v>
      </c>
      <c r="B308" t="s">
        <v>992</v>
      </c>
      <c r="C308" t="s">
        <v>993</v>
      </c>
      <c r="D308" t="s">
        <v>19</v>
      </c>
      <c r="E308" t="s">
        <v>20</v>
      </c>
      <c r="F308" t="s">
        <v>21</v>
      </c>
      <c r="G308" t="s">
        <v>163</v>
      </c>
      <c r="H308" t="s">
        <v>201</v>
      </c>
      <c r="I308" t="s">
        <v>987</v>
      </c>
      <c r="J308" t="s">
        <v>33</v>
      </c>
      <c r="K308" t="s">
        <v>994</v>
      </c>
      <c r="L308">
        <v>20</v>
      </c>
      <c r="M308">
        <v>1.1100000000000001</v>
      </c>
      <c r="N308">
        <v>1.12E-2</v>
      </c>
      <c r="O308">
        <v>3.03</v>
      </c>
      <c r="P308" t="s">
        <v>35</v>
      </c>
      <c r="Q308" t="s">
        <v>27</v>
      </c>
      <c r="R308" t="s">
        <v>1682</v>
      </c>
      <c r="S308">
        <v>29.10891556</v>
      </c>
      <c r="T308">
        <v>0.29575560899999997</v>
      </c>
      <c r="U308">
        <v>254.5128315</v>
      </c>
      <c r="V308">
        <v>13.704300160000001</v>
      </c>
      <c r="W308">
        <v>2.99184187</v>
      </c>
      <c r="X308">
        <v>0.34781363100000001</v>
      </c>
      <c r="Y308">
        <v>18.24135678</v>
      </c>
      <c r="Z308">
        <v>13.675316130000001</v>
      </c>
      <c r="AA308">
        <v>17</v>
      </c>
      <c r="AB308" t="s">
        <v>1682</v>
      </c>
      <c r="AC308" t="s">
        <v>994</v>
      </c>
      <c r="AD308" t="s">
        <v>163</v>
      </c>
      <c r="AE308" t="s">
        <v>163</v>
      </c>
      <c r="AF308">
        <v>17</v>
      </c>
    </row>
    <row r="309" spans="1:32" x14ac:dyDescent="0.25">
      <c r="A309">
        <v>274302</v>
      </c>
      <c r="B309" t="s">
        <v>995</v>
      </c>
      <c r="C309" t="s">
        <v>51</v>
      </c>
      <c r="D309" t="s">
        <v>19</v>
      </c>
      <c r="E309" t="s">
        <v>20</v>
      </c>
      <c r="F309" t="s">
        <v>21</v>
      </c>
      <c r="G309" t="s">
        <v>163</v>
      </c>
      <c r="H309" t="s">
        <v>201</v>
      </c>
      <c r="I309" t="s">
        <v>987</v>
      </c>
      <c r="J309" t="s">
        <v>33</v>
      </c>
      <c r="K309" t="s">
        <v>996</v>
      </c>
      <c r="L309">
        <v>20</v>
      </c>
      <c r="M309">
        <v>1.1100000000000001</v>
      </c>
      <c r="N309">
        <v>1.7999999999999999E-2</v>
      </c>
      <c r="O309">
        <v>2.9</v>
      </c>
      <c r="P309" t="s">
        <v>35</v>
      </c>
      <c r="Q309" t="s">
        <v>27</v>
      </c>
      <c r="R309" t="s">
        <v>1682</v>
      </c>
      <c r="S309">
        <v>29.10891556</v>
      </c>
      <c r="T309">
        <v>0.29575560899999997</v>
      </c>
      <c r="U309">
        <v>254.5128315</v>
      </c>
      <c r="V309">
        <v>13.704300160000001</v>
      </c>
      <c r="W309">
        <v>2.99184187</v>
      </c>
      <c r="X309">
        <v>0.34781363100000001</v>
      </c>
      <c r="Y309">
        <v>18.24135678</v>
      </c>
      <c r="Z309">
        <v>13.675316130000001</v>
      </c>
      <c r="AA309">
        <v>15</v>
      </c>
      <c r="AB309" t="s">
        <v>1682</v>
      </c>
      <c r="AC309" t="s">
        <v>996</v>
      </c>
      <c r="AD309" t="s">
        <v>163</v>
      </c>
      <c r="AE309" t="s">
        <v>163</v>
      </c>
      <c r="AF309">
        <v>15</v>
      </c>
    </row>
    <row r="310" spans="1:32" x14ac:dyDescent="0.25">
      <c r="A310">
        <v>274304</v>
      </c>
      <c r="B310" t="s">
        <v>997</v>
      </c>
      <c r="C310" t="s">
        <v>83</v>
      </c>
      <c r="D310" t="s">
        <v>19</v>
      </c>
      <c r="E310" t="s">
        <v>20</v>
      </c>
      <c r="F310" t="s">
        <v>21</v>
      </c>
      <c r="G310" t="s">
        <v>163</v>
      </c>
      <c r="H310" t="s">
        <v>201</v>
      </c>
      <c r="I310" t="s">
        <v>987</v>
      </c>
      <c r="J310" t="s">
        <v>33</v>
      </c>
      <c r="K310" t="s">
        <v>998</v>
      </c>
      <c r="L310">
        <v>35</v>
      </c>
      <c r="M310">
        <v>1.5</v>
      </c>
      <c r="N310">
        <v>7.4000000000000003E-3</v>
      </c>
      <c r="O310">
        <v>3.12</v>
      </c>
      <c r="P310" t="s">
        <v>35</v>
      </c>
      <c r="Q310" t="s">
        <v>27</v>
      </c>
      <c r="R310" t="s">
        <v>1682</v>
      </c>
      <c r="S310">
        <v>20.523748170000001</v>
      </c>
      <c r="T310">
        <v>0.35202212300000002</v>
      </c>
      <c r="U310">
        <v>88.239355540000005</v>
      </c>
      <c r="V310">
        <v>11.70267456</v>
      </c>
      <c r="W310">
        <v>2.538406282</v>
      </c>
      <c r="X310">
        <v>0.40796208</v>
      </c>
      <c r="Y310">
        <v>13.44747046</v>
      </c>
      <c r="Z310">
        <v>11.82338493</v>
      </c>
      <c r="AA310">
        <v>29</v>
      </c>
      <c r="AB310" t="s">
        <v>1682</v>
      </c>
      <c r="AC310" t="s">
        <v>998</v>
      </c>
      <c r="AD310" t="s">
        <v>163</v>
      </c>
      <c r="AE310" t="s">
        <v>163</v>
      </c>
      <c r="AF310">
        <v>29</v>
      </c>
    </row>
    <row r="311" spans="1:32" x14ac:dyDescent="0.25">
      <c r="A311">
        <v>126439</v>
      </c>
      <c r="B311" t="s">
        <v>999</v>
      </c>
      <c r="C311" t="s">
        <v>372</v>
      </c>
      <c r="D311" t="s">
        <v>19</v>
      </c>
      <c r="E311" t="s">
        <v>20</v>
      </c>
      <c r="F311" t="s">
        <v>21</v>
      </c>
      <c r="G311" t="s">
        <v>268</v>
      </c>
      <c r="H311" t="s">
        <v>644</v>
      </c>
      <c r="I311" t="s">
        <v>1000</v>
      </c>
      <c r="J311" t="s">
        <v>33</v>
      </c>
      <c r="K311" t="s">
        <v>1001</v>
      </c>
      <c r="L311">
        <v>50</v>
      </c>
      <c r="M311">
        <v>1.8</v>
      </c>
      <c r="N311">
        <v>4.1000000000000003E-3</v>
      </c>
      <c r="O311">
        <v>3.15</v>
      </c>
      <c r="P311" t="s">
        <v>35</v>
      </c>
      <c r="Q311" t="s">
        <v>27</v>
      </c>
      <c r="R311" t="s">
        <v>1695</v>
      </c>
      <c r="S311">
        <v>35.870697929999999</v>
      </c>
      <c r="T311">
        <v>0.28268918999999998</v>
      </c>
      <c r="U311">
        <v>350.96867140000001</v>
      </c>
      <c r="V311">
        <v>12.05687036</v>
      </c>
      <c r="W311">
        <v>3.0366459049999999</v>
      </c>
      <c r="X311">
        <v>0.41375542300000001</v>
      </c>
      <c r="Y311">
        <v>23.438141330000001</v>
      </c>
      <c r="Z311">
        <v>12.150227689999999</v>
      </c>
      <c r="AA311">
        <v>47</v>
      </c>
      <c r="AB311" t="s">
        <v>1698</v>
      </c>
      <c r="AC311" t="s">
        <v>1001</v>
      </c>
      <c r="AD311" t="s">
        <v>268</v>
      </c>
      <c r="AE311" t="s">
        <v>268</v>
      </c>
      <c r="AF311">
        <v>47</v>
      </c>
    </row>
    <row r="312" spans="1:32" x14ac:dyDescent="0.25">
      <c r="A312">
        <v>127140</v>
      </c>
      <c r="B312" t="s">
        <v>1002</v>
      </c>
      <c r="C312" t="s">
        <v>169</v>
      </c>
      <c r="D312" t="s">
        <v>19</v>
      </c>
      <c r="E312" t="s">
        <v>20</v>
      </c>
      <c r="F312" t="s">
        <v>21</v>
      </c>
      <c r="G312" t="s">
        <v>163</v>
      </c>
      <c r="H312" t="s">
        <v>692</v>
      </c>
      <c r="I312" t="s">
        <v>1003</v>
      </c>
      <c r="J312" t="s">
        <v>33</v>
      </c>
      <c r="K312" t="s">
        <v>1004</v>
      </c>
      <c r="L312">
        <v>65</v>
      </c>
      <c r="M312">
        <v>1.9</v>
      </c>
      <c r="N312">
        <v>8.3000000000000001E-3</v>
      </c>
      <c r="O312">
        <v>3.08</v>
      </c>
      <c r="P312" t="s">
        <v>35</v>
      </c>
      <c r="Q312" t="s">
        <v>27</v>
      </c>
      <c r="R312" t="s">
        <v>1682</v>
      </c>
      <c r="S312">
        <v>38.550729529999998</v>
      </c>
      <c r="T312">
        <v>0.21421657699999999</v>
      </c>
      <c r="U312">
        <v>994.14705240000001</v>
      </c>
      <c r="V312">
        <v>26.746260230000001</v>
      </c>
      <c r="W312">
        <v>6.5594810130000001</v>
      </c>
      <c r="X312">
        <v>0.22617592</v>
      </c>
      <c r="Y312">
        <v>26.54519621</v>
      </c>
      <c r="Z312">
        <v>10.131747949999999</v>
      </c>
      <c r="AA312">
        <v>63</v>
      </c>
      <c r="AB312" t="s">
        <v>1682</v>
      </c>
      <c r="AC312" t="s">
        <v>1004</v>
      </c>
      <c r="AD312" t="s">
        <v>163</v>
      </c>
      <c r="AE312" t="s">
        <v>163</v>
      </c>
      <c r="AF312">
        <v>63</v>
      </c>
    </row>
    <row r="313" spans="1:32" x14ac:dyDescent="0.25">
      <c r="A313">
        <v>127405</v>
      </c>
      <c r="B313" t="s">
        <v>1005</v>
      </c>
      <c r="C313" t="s">
        <v>51</v>
      </c>
      <c r="D313" t="s">
        <v>19</v>
      </c>
      <c r="E313" t="s">
        <v>20</v>
      </c>
      <c r="F313" t="s">
        <v>21</v>
      </c>
      <c r="G313" t="s">
        <v>194</v>
      </c>
      <c r="H313" t="s">
        <v>1006</v>
      </c>
      <c r="I313" t="s">
        <v>1007</v>
      </c>
      <c r="J313" t="s">
        <v>33</v>
      </c>
      <c r="K313" t="s">
        <v>1008</v>
      </c>
      <c r="L313">
        <v>333</v>
      </c>
      <c r="M313">
        <v>3.88</v>
      </c>
      <c r="N313">
        <v>4.5400000000000003E-2</v>
      </c>
      <c r="O313">
        <v>3.05</v>
      </c>
      <c r="P313" t="s">
        <v>35</v>
      </c>
      <c r="Q313" t="s">
        <v>73</v>
      </c>
      <c r="R313" t="s">
        <v>27</v>
      </c>
      <c r="S313">
        <v>284.194256</v>
      </c>
      <c r="T313">
        <v>0.20186818500000001</v>
      </c>
      <c r="U313">
        <v>219673.3469</v>
      </c>
      <c r="V313">
        <v>14.321970629999999</v>
      </c>
      <c r="W313">
        <v>4.4589978600000002</v>
      </c>
      <c r="X313">
        <v>0.349905513</v>
      </c>
      <c r="Y313">
        <v>133.55376519999999</v>
      </c>
      <c r="Z313">
        <v>20.34606531</v>
      </c>
      <c r="AA313">
        <v>100</v>
      </c>
      <c r="AB313" t="s">
        <v>1695</v>
      </c>
      <c r="AC313" t="s">
        <v>1008</v>
      </c>
      <c r="AD313" t="s">
        <v>194</v>
      </c>
      <c r="AE313" t="s">
        <v>27</v>
      </c>
      <c r="AF313">
        <v>100</v>
      </c>
    </row>
    <row r="314" spans="1:32" x14ac:dyDescent="0.25">
      <c r="A314">
        <v>126459</v>
      </c>
      <c r="B314" t="s">
        <v>1009</v>
      </c>
      <c r="C314" t="s">
        <v>1010</v>
      </c>
      <c r="D314" t="s">
        <v>19</v>
      </c>
      <c r="E314" t="s">
        <v>20</v>
      </c>
      <c r="F314" t="s">
        <v>21</v>
      </c>
      <c r="G314" t="s">
        <v>268</v>
      </c>
      <c r="H314" t="s">
        <v>269</v>
      </c>
      <c r="I314" t="s">
        <v>1011</v>
      </c>
      <c r="J314" t="s">
        <v>33</v>
      </c>
      <c r="K314" t="s">
        <v>1012</v>
      </c>
      <c r="L314">
        <v>155</v>
      </c>
      <c r="M314">
        <v>2.6</v>
      </c>
      <c r="N314">
        <v>1.91E-3</v>
      </c>
      <c r="O314">
        <v>3.149</v>
      </c>
      <c r="P314" t="s">
        <v>35</v>
      </c>
      <c r="Q314" t="s">
        <v>73</v>
      </c>
      <c r="R314" t="s">
        <v>1682</v>
      </c>
      <c r="S314">
        <v>137.6495022</v>
      </c>
      <c r="T314">
        <v>0.13149392400000001</v>
      </c>
      <c r="U314">
        <v>13984.726189999999</v>
      </c>
      <c r="V314">
        <v>20.367228059999999</v>
      </c>
      <c r="W314">
        <v>6.3379717209999997</v>
      </c>
      <c r="X314">
        <v>0.22853842999999999</v>
      </c>
      <c r="Y314">
        <v>74.578341460000004</v>
      </c>
      <c r="Z314">
        <v>8.9626693490000005</v>
      </c>
      <c r="AA314">
        <v>125</v>
      </c>
      <c r="AB314" t="s">
        <v>1682</v>
      </c>
      <c r="AC314" t="s">
        <v>1012</v>
      </c>
      <c r="AD314" t="s">
        <v>268</v>
      </c>
      <c r="AE314" t="s">
        <v>268</v>
      </c>
      <c r="AF314">
        <v>125</v>
      </c>
    </row>
    <row r="315" spans="1:32" x14ac:dyDescent="0.25">
      <c r="A315">
        <v>126460</v>
      </c>
      <c r="B315" t="s">
        <v>1013</v>
      </c>
      <c r="C315" t="s">
        <v>166</v>
      </c>
      <c r="D315" t="s">
        <v>19</v>
      </c>
      <c r="E315" t="s">
        <v>20</v>
      </c>
      <c r="F315" t="s">
        <v>21</v>
      </c>
      <c r="G315" t="s">
        <v>268</v>
      </c>
      <c r="H315" t="s">
        <v>269</v>
      </c>
      <c r="I315" t="s">
        <v>1011</v>
      </c>
      <c r="J315" t="s">
        <v>33</v>
      </c>
      <c r="K315" t="s">
        <v>1014</v>
      </c>
      <c r="L315">
        <v>108</v>
      </c>
      <c r="M315">
        <v>2.65</v>
      </c>
      <c r="N315">
        <v>8.9999999999999998E-4</v>
      </c>
      <c r="O315">
        <v>3.24</v>
      </c>
      <c r="P315" t="s">
        <v>35</v>
      </c>
      <c r="Q315" t="s">
        <v>73</v>
      </c>
      <c r="R315" t="s">
        <v>1682</v>
      </c>
      <c r="S315">
        <v>109.5878433</v>
      </c>
      <c r="T315">
        <v>0.141816001</v>
      </c>
      <c r="U315">
        <v>10953.753629999999</v>
      </c>
      <c r="V315">
        <v>19.404878119999999</v>
      </c>
      <c r="W315">
        <v>6.1962098640000001</v>
      </c>
      <c r="X315">
        <v>0.25928860500000001</v>
      </c>
      <c r="Y315">
        <v>62.36041238</v>
      </c>
      <c r="Z315">
        <v>9.440113749</v>
      </c>
      <c r="AA315">
        <v>132</v>
      </c>
      <c r="AB315" t="s">
        <v>1682</v>
      </c>
      <c r="AC315" t="s">
        <v>1014</v>
      </c>
      <c r="AD315" t="s">
        <v>268</v>
      </c>
      <c r="AE315" t="s">
        <v>268</v>
      </c>
      <c r="AF315">
        <v>132</v>
      </c>
    </row>
    <row r="316" spans="1:32" x14ac:dyDescent="0.25">
      <c r="A316">
        <v>126461</v>
      </c>
      <c r="B316" t="s">
        <v>1015</v>
      </c>
      <c r="C316" t="s">
        <v>51</v>
      </c>
      <c r="D316" t="s">
        <v>19</v>
      </c>
      <c r="E316" t="s">
        <v>20</v>
      </c>
      <c r="F316" t="s">
        <v>21</v>
      </c>
      <c r="G316" t="s">
        <v>268</v>
      </c>
      <c r="H316" t="s">
        <v>269</v>
      </c>
      <c r="I316" t="s">
        <v>1011</v>
      </c>
      <c r="J316" t="s">
        <v>33</v>
      </c>
      <c r="K316" t="s">
        <v>1016</v>
      </c>
      <c r="L316">
        <v>200</v>
      </c>
      <c r="M316">
        <v>2.2000000000000002</v>
      </c>
      <c r="N316">
        <v>4.0000000000000001E-3</v>
      </c>
      <c r="O316">
        <v>3.07</v>
      </c>
      <c r="P316" t="s">
        <v>35</v>
      </c>
      <c r="Q316" t="s">
        <v>73</v>
      </c>
      <c r="R316" t="s">
        <v>1682</v>
      </c>
      <c r="S316">
        <v>147.3996641</v>
      </c>
      <c r="T316">
        <v>0.11857720099999999</v>
      </c>
      <c r="U316">
        <v>38544.010320000001</v>
      </c>
      <c r="V316">
        <v>24.01753965</v>
      </c>
      <c r="W316">
        <v>8.0020038660000008</v>
      </c>
      <c r="X316">
        <v>0.23314283799999999</v>
      </c>
      <c r="Y316">
        <v>84.116444759999993</v>
      </c>
      <c r="Z316">
        <v>9.1279897820000002</v>
      </c>
      <c r="AA316">
        <v>155</v>
      </c>
      <c r="AB316" t="s">
        <v>1682</v>
      </c>
      <c r="AC316" t="s">
        <v>1016</v>
      </c>
      <c r="AD316" t="s">
        <v>268</v>
      </c>
      <c r="AE316" t="s">
        <v>268</v>
      </c>
      <c r="AF316">
        <v>155</v>
      </c>
    </row>
    <row r="317" spans="1:32" x14ac:dyDescent="0.25">
      <c r="A317">
        <v>127155</v>
      </c>
      <c r="B317" t="s">
        <v>1017</v>
      </c>
      <c r="C317" t="s">
        <v>1018</v>
      </c>
      <c r="D317" t="s">
        <v>19</v>
      </c>
      <c r="E317" t="s">
        <v>20</v>
      </c>
      <c r="F317" t="s">
        <v>21</v>
      </c>
      <c r="G317" t="s">
        <v>163</v>
      </c>
      <c r="H317" t="s">
        <v>201</v>
      </c>
      <c r="I317" t="s">
        <v>1019</v>
      </c>
      <c r="J317" t="s">
        <v>33</v>
      </c>
      <c r="K317" t="s">
        <v>1020</v>
      </c>
      <c r="L317">
        <v>20</v>
      </c>
      <c r="M317">
        <v>1.07</v>
      </c>
      <c r="N317">
        <v>1.439E-2</v>
      </c>
      <c r="O317">
        <v>3.16</v>
      </c>
      <c r="P317" t="s">
        <v>35</v>
      </c>
      <c r="Q317" t="s">
        <v>27</v>
      </c>
      <c r="R317" t="s">
        <v>1682</v>
      </c>
      <c r="S317">
        <v>13.31470025</v>
      </c>
      <c r="T317">
        <v>0.41441243999999999</v>
      </c>
      <c r="U317">
        <v>33.308286029999998</v>
      </c>
      <c r="V317">
        <v>8.1445253879999999</v>
      </c>
      <c r="W317">
        <v>1.6449169619999999</v>
      </c>
      <c r="X317">
        <v>0.56734675199999995</v>
      </c>
      <c r="Y317">
        <v>7.8835554649999997</v>
      </c>
      <c r="Z317">
        <v>14.229550590000001</v>
      </c>
      <c r="AA317">
        <v>23</v>
      </c>
      <c r="AB317" t="s">
        <v>1682</v>
      </c>
      <c r="AC317" t="s">
        <v>1020</v>
      </c>
      <c r="AD317" t="s">
        <v>163</v>
      </c>
      <c r="AE317" t="s">
        <v>163</v>
      </c>
      <c r="AF317">
        <v>23</v>
      </c>
    </row>
    <row r="318" spans="1:32" x14ac:dyDescent="0.25">
      <c r="A318">
        <v>275922</v>
      </c>
      <c r="B318" t="s">
        <v>1021</v>
      </c>
      <c r="C318" t="s">
        <v>1022</v>
      </c>
      <c r="D318" t="s">
        <v>19</v>
      </c>
      <c r="E318" t="s">
        <v>20</v>
      </c>
      <c r="F318" t="s">
        <v>21</v>
      </c>
      <c r="G318" t="s">
        <v>163</v>
      </c>
      <c r="H318" t="s">
        <v>164</v>
      </c>
      <c r="I318" t="s">
        <v>1023</v>
      </c>
      <c r="J318" t="s">
        <v>33</v>
      </c>
      <c r="K318" t="s">
        <v>1024</v>
      </c>
      <c r="L318">
        <v>20.100000000000001</v>
      </c>
      <c r="M318">
        <v>2.1</v>
      </c>
      <c r="N318">
        <v>7.5900000000000004E-3</v>
      </c>
      <c r="O318">
        <v>3.09</v>
      </c>
      <c r="P318" t="s">
        <v>49</v>
      </c>
      <c r="Q318" t="s">
        <v>27</v>
      </c>
      <c r="R318" t="s">
        <v>1682</v>
      </c>
      <c r="S318">
        <v>23.84068289</v>
      </c>
      <c r="T318">
        <v>0.38399008800000001</v>
      </c>
      <c r="U318">
        <v>109.4370503</v>
      </c>
      <c r="V318">
        <v>7.8615015189999999</v>
      </c>
      <c r="W318">
        <v>1.6767566460000001</v>
      </c>
      <c r="X318">
        <v>0.57017585800000004</v>
      </c>
      <c r="Y318">
        <v>12.115811089999999</v>
      </c>
      <c r="Z318">
        <v>15.30968111</v>
      </c>
      <c r="AA318">
        <v>16</v>
      </c>
      <c r="AB318" t="s">
        <v>1682</v>
      </c>
      <c r="AC318" t="s">
        <v>1024</v>
      </c>
      <c r="AD318" t="s">
        <v>163</v>
      </c>
      <c r="AE318" t="s">
        <v>163</v>
      </c>
      <c r="AF318">
        <v>16</v>
      </c>
    </row>
    <row r="319" spans="1:32" x14ac:dyDescent="0.25">
      <c r="A319">
        <v>126497</v>
      </c>
      <c r="B319" t="s">
        <v>1025</v>
      </c>
      <c r="C319" t="s">
        <v>29</v>
      </c>
      <c r="D319" t="s">
        <v>19</v>
      </c>
      <c r="E319" t="s">
        <v>20</v>
      </c>
      <c r="F319" t="s">
        <v>21</v>
      </c>
      <c r="G319" t="s">
        <v>268</v>
      </c>
      <c r="H319" t="s">
        <v>640</v>
      </c>
      <c r="I319" t="s">
        <v>1026</v>
      </c>
      <c r="J319" t="s">
        <v>33</v>
      </c>
      <c r="K319" t="s">
        <v>1026</v>
      </c>
      <c r="L319">
        <v>80</v>
      </c>
      <c r="M319">
        <v>2.54</v>
      </c>
      <c r="N319">
        <v>4.4000000000000003E-3</v>
      </c>
      <c r="O319">
        <v>3.22</v>
      </c>
      <c r="P319" t="s">
        <v>35</v>
      </c>
      <c r="Q319" t="s">
        <v>73</v>
      </c>
      <c r="R319" t="s">
        <v>27</v>
      </c>
      <c r="S319">
        <v>61.17935044</v>
      </c>
      <c r="T319">
        <v>0.12860791899999999</v>
      </c>
      <c r="U319">
        <v>1897.0600119999999</v>
      </c>
      <c r="V319">
        <v>20.206745730000002</v>
      </c>
      <c r="W319">
        <v>6.1470913290000002</v>
      </c>
      <c r="X319">
        <v>0.23405303399999999</v>
      </c>
      <c r="Y319">
        <v>35.814621690000003</v>
      </c>
      <c r="Z319">
        <v>10.13325824</v>
      </c>
      <c r="AA319">
        <v>68</v>
      </c>
      <c r="AB319" t="s">
        <v>1698</v>
      </c>
      <c r="AC319" t="s">
        <v>1026</v>
      </c>
      <c r="AD319" t="s">
        <v>268</v>
      </c>
      <c r="AE319" t="s">
        <v>268</v>
      </c>
      <c r="AF319">
        <v>68</v>
      </c>
    </row>
    <row r="320" spans="1:32" x14ac:dyDescent="0.25">
      <c r="A320">
        <v>125474</v>
      </c>
      <c r="B320" t="s">
        <v>640</v>
      </c>
      <c r="C320" t="s">
        <v>1027</v>
      </c>
      <c r="D320" t="s">
        <v>19</v>
      </c>
      <c r="E320" t="s">
        <v>20</v>
      </c>
      <c r="F320" t="s">
        <v>21</v>
      </c>
      <c r="G320" t="s">
        <v>268</v>
      </c>
      <c r="H320" t="s">
        <v>640</v>
      </c>
      <c r="I320">
        <v>0</v>
      </c>
      <c r="J320" t="s">
        <v>60</v>
      </c>
      <c r="K320" t="s">
        <v>25</v>
      </c>
      <c r="L320">
        <v>90</v>
      </c>
      <c r="M320">
        <v>0</v>
      </c>
      <c r="N320">
        <v>3.2697500000000001E-3</v>
      </c>
      <c r="O320">
        <v>3.149</v>
      </c>
      <c r="P320" t="s">
        <v>61</v>
      </c>
      <c r="Q320" t="s">
        <v>27</v>
      </c>
      <c r="R320" t="s">
        <v>27</v>
      </c>
      <c r="S320" t="s">
        <v>25</v>
      </c>
      <c r="T320" t="s">
        <v>25</v>
      </c>
      <c r="U320" t="s">
        <v>25</v>
      </c>
      <c r="V320" t="s">
        <v>25</v>
      </c>
      <c r="W320" t="s">
        <v>25</v>
      </c>
      <c r="X320" t="s">
        <v>25</v>
      </c>
      <c r="Y320" t="s">
        <v>25</v>
      </c>
      <c r="Z320" t="s">
        <v>25</v>
      </c>
      <c r="AA320" t="s">
        <v>25</v>
      </c>
      <c r="AB320" t="s">
        <v>25</v>
      </c>
      <c r="AC320" t="s">
        <v>25</v>
      </c>
      <c r="AD320" t="s">
        <v>25</v>
      </c>
      <c r="AE320" t="s">
        <v>25</v>
      </c>
      <c r="AF320" t="s">
        <v>25</v>
      </c>
    </row>
    <row r="321" spans="1:32" x14ac:dyDescent="0.25">
      <c r="A321">
        <v>126983</v>
      </c>
      <c r="B321" t="s">
        <v>1028</v>
      </c>
      <c r="C321" t="s">
        <v>37</v>
      </c>
      <c r="D321" t="s">
        <v>19</v>
      </c>
      <c r="E321" t="s">
        <v>20</v>
      </c>
      <c r="F321" t="s">
        <v>21</v>
      </c>
      <c r="G321" t="s">
        <v>30</v>
      </c>
      <c r="H321" t="s">
        <v>373</v>
      </c>
      <c r="I321" t="s">
        <v>1029</v>
      </c>
      <c r="J321" t="s">
        <v>33</v>
      </c>
      <c r="K321" t="s">
        <v>1030</v>
      </c>
      <c r="L321">
        <v>100</v>
      </c>
      <c r="M321">
        <v>2.09</v>
      </c>
      <c r="N321">
        <v>1.4800000000000001E-2</v>
      </c>
      <c r="O321">
        <v>2.95</v>
      </c>
      <c r="P321" t="s">
        <v>35</v>
      </c>
      <c r="Q321" t="s">
        <v>27</v>
      </c>
      <c r="R321" t="s">
        <v>1682</v>
      </c>
      <c r="S321">
        <v>59.696393329999999</v>
      </c>
      <c r="T321">
        <v>0.24745092199999999</v>
      </c>
      <c r="U321">
        <v>2061.6745759999999</v>
      </c>
      <c r="V321">
        <v>14.948340699999999</v>
      </c>
      <c r="W321">
        <v>3.8529722519999998</v>
      </c>
      <c r="X321">
        <v>0.32887034399999998</v>
      </c>
      <c r="Y321">
        <v>34.686863889999998</v>
      </c>
      <c r="Z321">
        <v>19.28253569</v>
      </c>
      <c r="AA321">
        <v>54</v>
      </c>
      <c r="AB321" t="s">
        <v>1689</v>
      </c>
      <c r="AC321" t="s">
        <v>1030</v>
      </c>
      <c r="AD321" t="s">
        <v>30</v>
      </c>
      <c r="AE321" t="s">
        <v>27</v>
      </c>
      <c r="AF321">
        <v>54</v>
      </c>
    </row>
    <row r="322" spans="1:32" x14ac:dyDescent="0.25">
      <c r="A322">
        <v>125546</v>
      </c>
      <c r="B322" t="s">
        <v>373</v>
      </c>
      <c r="C322" t="s">
        <v>1031</v>
      </c>
      <c r="D322" t="s">
        <v>19</v>
      </c>
      <c r="E322" t="s">
        <v>20</v>
      </c>
      <c r="F322" t="s">
        <v>21</v>
      </c>
      <c r="G322" t="s">
        <v>30</v>
      </c>
      <c r="H322" t="s">
        <v>373</v>
      </c>
      <c r="I322">
        <v>0</v>
      </c>
      <c r="J322" t="s">
        <v>60</v>
      </c>
      <c r="K322" t="s">
        <v>25</v>
      </c>
      <c r="L322">
        <v>100</v>
      </c>
      <c r="M322">
        <v>0</v>
      </c>
      <c r="N322">
        <v>1.0958288E-2</v>
      </c>
      <c r="O322">
        <v>2.9950000000000001</v>
      </c>
      <c r="P322" t="s">
        <v>61</v>
      </c>
      <c r="Q322" t="s">
        <v>27</v>
      </c>
      <c r="R322" t="s">
        <v>1682</v>
      </c>
      <c r="S322">
        <v>51.100044879999999</v>
      </c>
      <c r="T322">
        <v>0.23011388499999999</v>
      </c>
      <c r="U322">
        <v>1730.140623</v>
      </c>
      <c r="V322">
        <v>11.849417880000001</v>
      </c>
      <c r="W322">
        <v>3.1866652169999998</v>
      </c>
      <c r="X322">
        <v>0.37125629700000001</v>
      </c>
      <c r="Y322">
        <v>27.506885870000001</v>
      </c>
      <c r="Z322">
        <v>17.78493881</v>
      </c>
      <c r="AA322">
        <v>61.25</v>
      </c>
      <c r="AB322" t="s">
        <v>1689</v>
      </c>
      <c r="AC322" t="s">
        <v>2135</v>
      </c>
      <c r="AD322" t="s">
        <v>30</v>
      </c>
      <c r="AE322" t="s">
        <v>27</v>
      </c>
      <c r="AF322">
        <v>61.25</v>
      </c>
    </row>
    <row r="323" spans="1:32" x14ac:dyDescent="0.25">
      <c r="A323">
        <v>125547</v>
      </c>
      <c r="B323" t="s">
        <v>1032</v>
      </c>
      <c r="C323" t="s">
        <v>980</v>
      </c>
      <c r="D323" t="s">
        <v>19</v>
      </c>
      <c r="E323" t="s">
        <v>20</v>
      </c>
      <c r="F323" t="s">
        <v>21</v>
      </c>
      <c r="G323" t="s">
        <v>30</v>
      </c>
      <c r="H323" t="s">
        <v>1032</v>
      </c>
      <c r="I323">
        <v>0</v>
      </c>
      <c r="J323" t="s">
        <v>60</v>
      </c>
      <c r="K323" t="s">
        <v>25</v>
      </c>
      <c r="L323">
        <v>40</v>
      </c>
      <c r="M323">
        <v>0</v>
      </c>
      <c r="N323">
        <v>8.3946409999999996E-3</v>
      </c>
      <c r="O323">
        <v>3.1349999999999998</v>
      </c>
      <c r="P323" t="s">
        <v>61</v>
      </c>
      <c r="Q323" t="s">
        <v>27</v>
      </c>
      <c r="R323" t="s">
        <v>1682</v>
      </c>
      <c r="S323">
        <v>31.07467737</v>
      </c>
      <c r="T323">
        <v>0.280739344</v>
      </c>
      <c r="U323">
        <v>300.16694050000001</v>
      </c>
      <c r="V323">
        <v>8.0919292299999999</v>
      </c>
      <c r="W323">
        <v>1.258647026</v>
      </c>
      <c r="X323">
        <v>0.45652436800000001</v>
      </c>
      <c r="Y323">
        <v>16.106969880000001</v>
      </c>
      <c r="Z323">
        <v>18.491109300000002</v>
      </c>
      <c r="AA323">
        <v>55</v>
      </c>
      <c r="AB323" t="s">
        <v>1682</v>
      </c>
      <c r="AC323" t="s">
        <v>2135</v>
      </c>
      <c r="AD323" t="s">
        <v>30</v>
      </c>
      <c r="AE323" t="s">
        <v>27</v>
      </c>
      <c r="AF323">
        <v>40</v>
      </c>
    </row>
    <row r="324" spans="1:32" x14ac:dyDescent="0.25">
      <c r="A324">
        <v>126034</v>
      </c>
      <c r="B324" t="s">
        <v>1033</v>
      </c>
      <c r="C324" t="s">
        <v>37</v>
      </c>
      <c r="D324" t="s">
        <v>19</v>
      </c>
      <c r="E324" t="s">
        <v>20</v>
      </c>
      <c r="F324" t="s">
        <v>21</v>
      </c>
      <c r="G324" t="s">
        <v>30</v>
      </c>
      <c r="H324" t="s">
        <v>1032</v>
      </c>
      <c r="I324" t="s">
        <v>1033</v>
      </c>
      <c r="J324" t="s">
        <v>24</v>
      </c>
      <c r="K324" t="s">
        <v>25</v>
      </c>
      <c r="L324">
        <v>40</v>
      </c>
      <c r="M324">
        <v>0</v>
      </c>
      <c r="N324">
        <v>8.3946390000000006E-3</v>
      </c>
      <c r="O324">
        <v>3.1349999999999998</v>
      </c>
      <c r="P324" t="s">
        <v>61</v>
      </c>
      <c r="Q324" t="s">
        <v>27</v>
      </c>
      <c r="R324" t="s">
        <v>1682</v>
      </c>
      <c r="S324">
        <v>31.07467737</v>
      </c>
      <c r="T324">
        <v>0.280739344</v>
      </c>
      <c r="U324">
        <v>300.16694050000001</v>
      </c>
      <c r="V324">
        <v>8.0919292299999999</v>
      </c>
      <c r="W324">
        <v>1.258647026</v>
      </c>
      <c r="X324">
        <v>0.45652436800000001</v>
      </c>
      <c r="Y324">
        <v>16.106969880000001</v>
      </c>
      <c r="Z324">
        <v>18.491109300000002</v>
      </c>
      <c r="AA324">
        <v>55</v>
      </c>
      <c r="AB324" t="s">
        <v>1682</v>
      </c>
      <c r="AC324" t="s">
        <v>2135</v>
      </c>
      <c r="AD324" t="s">
        <v>30</v>
      </c>
      <c r="AE324" t="s">
        <v>27</v>
      </c>
      <c r="AF324">
        <v>40</v>
      </c>
    </row>
    <row r="325" spans="1:32" x14ac:dyDescent="0.25">
      <c r="A325">
        <v>293632</v>
      </c>
      <c r="B325" t="s">
        <v>1034</v>
      </c>
      <c r="C325" t="s">
        <v>37</v>
      </c>
      <c r="D325" t="s">
        <v>19</v>
      </c>
      <c r="E325" t="s">
        <v>20</v>
      </c>
      <c r="F325" t="s">
        <v>21</v>
      </c>
      <c r="G325" t="s">
        <v>30</v>
      </c>
      <c r="H325" t="s">
        <v>1032</v>
      </c>
      <c r="I325" t="s">
        <v>1033</v>
      </c>
      <c r="J325" t="s">
        <v>33</v>
      </c>
      <c r="K325" t="s">
        <v>1035</v>
      </c>
      <c r="L325">
        <v>33.200000000000003</v>
      </c>
      <c r="M325">
        <v>0.84</v>
      </c>
      <c r="N325">
        <v>8.6999999999999994E-3</v>
      </c>
      <c r="O325">
        <v>3.11</v>
      </c>
      <c r="P325" t="s">
        <v>35</v>
      </c>
      <c r="Q325" t="s">
        <v>27</v>
      </c>
      <c r="R325" t="s">
        <v>1682</v>
      </c>
      <c r="S325">
        <v>31.07467737</v>
      </c>
      <c r="T325">
        <v>0.280739344</v>
      </c>
      <c r="U325">
        <v>300.16694050000001</v>
      </c>
      <c r="V325">
        <v>8.0919292299999999</v>
      </c>
      <c r="W325">
        <v>1.258647026</v>
      </c>
      <c r="X325">
        <v>0.45652436800000001</v>
      </c>
      <c r="Y325">
        <v>16.106969880000001</v>
      </c>
      <c r="Z325">
        <v>18.491109300000002</v>
      </c>
      <c r="AA325">
        <v>55</v>
      </c>
      <c r="AB325" t="s">
        <v>1682</v>
      </c>
      <c r="AC325" t="s">
        <v>1035</v>
      </c>
      <c r="AD325" t="s">
        <v>30</v>
      </c>
      <c r="AE325" t="s">
        <v>27</v>
      </c>
      <c r="AF325">
        <v>33</v>
      </c>
    </row>
    <row r="326" spans="1:32" x14ac:dyDescent="0.25">
      <c r="A326">
        <v>126986</v>
      </c>
      <c r="B326" t="s">
        <v>1036</v>
      </c>
      <c r="C326" t="s">
        <v>37</v>
      </c>
      <c r="D326" t="s">
        <v>19</v>
      </c>
      <c r="E326" t="s">
        <v>20</v>
      </c>
      <c r="F326" t="s">
        <v>21</v>
      </c>
      <c r="G326" t="s">
        <v>30</v>
      </c>
      <c r="H326" t="s">
        <v>1032</v>
      </c>
      <c r="I326" t="s">
        <v>1033</v>
      </c>
      <c r="J326" t="s">
        <v>33</v>
      </c>
      <c r="K326" t="s">
        <v>1037</v>
      </c>
      <c r="L326">
        <v>40</v>
      </c>
      <c r="M326">
        <v>0.9</v>
      </c>
      <c r="N326">
        <v>8.0999999999999996E-3</v>
      </c>
      <c r="O326">
        <v>3.16</v>
      </c>
      <c r="P326" t="s">
        <v>35</v>
      </c>
      <c r="Q326" t="s">
        <v>27</v>
      </c>
      <c r="R326" t="s">
        <v>1682</v>
      </c>
      <c r="S326">
        <v>31.07467737</v>
      </c>
      <c r="T326">
        <v>0.280739344</v>
      </c>
      <c r="U326">
        <v>300.16694050000001</v>
      </c>
      <c r="V326">
        <v>8.0919292299999999</v>
      </c>
      <c r="W326">
        <v>1.258647026</v>
      </c>
      <c r="X326">
        <v>0.45652436800000001</v>
      </c>
      <c r="Y326">
        <v>16.106969880000001</v>
      </c>
      <c r="Z326">
        <v>18.491109300000002</v>
      </c>
      <c r="AA326">
        <v>55</v>
      </c>
      <c r="AB326" t="s">
        <v>1682</v>
      </c>
      <c r="AC326" t="s">
        <v>1037</v>
      </c>
      <c r="AD326" t="s">
        <v>30</v>
      </c>
      <c r="AE326" t="s">
        <v>27</v>
      </c>
      <c r="AF326">
        <v>55</v>
      </c>
    </row>
    <row r="327" spans="1:32" x14ac:dyDescent="0.25">
      <c r="A327">
        <v>126303</v>
      </c>
      <c r="B327" t="s">
        <v>1038</v>
      </c>
      <c r="C327" t="s">
        <v>37</v>
      </c>
      <c r="D327" t="s">
        <v>19</v>
      </c>
      <c r="E327" t="s">
        <v>20</v>
      </c>
      <c r="F327" t="s">
        <v>21</v>
      </c>
      <c r="G327" t="s">
        <v>105</v>
      </c>
      <c r="H327" t="s">
        <v>1039</v>
      </c>
      <c r="I327" t="s">
        <v>1040</v>
      </c>
      <c r="J327" t="s">
        <v>33</v>
      </c>
      <c r="K327" t="s">
        <v>1041</v>
      </c>
      <c r="L327">
        <v>150</v>
      </c>
      <c r="M327">
        <v>8.7200000000000006</v>
      </c>
      <c r="N327">
        <v>2.2000000000000001E-3</v>
      </c>
      <c r="O327">
        <v>2.98</v>
      </c>
      <c r="P327" t="s">
        <v>35</v>
      </c>
      <c r="Q327" t="s">
        <v>27</v>
      </c>
      <c r="R327" t="s">
        <v>1682</v>
      </c>
      <c r="S327">
        <v>158.64964169999999</v>
      </c>
      <c r="T327">
        <v>9.2601990999999995E-2</v>
      </c>
      <c r="U327">
        <v>24974.735530000002</v>
      </c>
      <c r="V327">
        <v>22.551174150000001</v>
      </c>
      <c r="W327">
        <v>6.9989386859999998</v>
      </c>
      <c r="X327">
        <v>0.17814695799999999</v>
      </c>
      <c r="Y327">
        <v>73.490072810000001</v>
      </c>
      <c r="Z327">
        <v>14.19076111</v>
      </c>
      <c r="AA327">
        <v>115</v>
      </c>
      <c r="AB327" t="s">
        <v>1682</v>
      </c>
      <c r="AC327" t="s">
        <v>1041</v>
      </c>
      <c r="AD327" t="s">
        <v>105</v>
      </c>
      <c r="AE327" t="s">
        <v>27</v>
      </c>
      <c r="AF327">
        <v>115</v>
      </c>
    </row>
    <row r="328" spans="1:32" x14ac:dyDescent="0.25">
      <c r="A328">
        <v>105732</v>
      </c>
      <c r="B328" t="s">
        <v>1042</v>
      </c>
      <c r="C328" t="s">
        <v>70</v>
      </c>
      <c r="D328" t="s">
        <v>19</v>
      </c>
      <c r="E328" t="s">
        <v>20</v>
      </c>
      <c r="F328" t="s">
        <v>44</v>
      </c>
      <c r="G328" t="s">
        <v>667</v>
      </c>
      <c r="H328" t="s">
        <v>668</v>
      </c>
      <c r="I328" t="s">
        <v>1042</v>
      </c>
      <c r="J328" t="s">
        <v>24</v>
      </c>
      <c r="K328" t="s">
        <v>25</v>
      </c>
      <c r="L328">
        <v>200</v>
      </c>
      <c r="M328">
        <v>0</v>
      </c>
      <c r="N328">
        <v>4.2426419999999996E-3</v>
      </c>
      <c r="O328">
        <v>2.9449999999999998</v>
      </c>
      <c r="P328" t="s">
        <v>61</v>
      </c>
      <c r="Q328" t="s">
        <v>73</v>
      </c>
      <c r="R328" t="s">
        <v>1682</v>
      </c>
      <c r="S328">
        <v>136.30310919999999</v>
      </c>
      <c r="T328">
        <v>0.14596605700000001</v>
      </c>
      <c r="U328">
        <v>15156.25122</v>
      </c>
      <c r="V328">
        <v>17.7457575</v>
      </c>
      <c r="W328">
        <v>6.2667408379999996</v>
      </c>
      <c r="X328">
        <v>0.21473449</v>
      </c>
      <c r="Y328">
        <v>81.289431989999997</v>
      </c>
      <c r="Z328">
        <v>17.496187299999999</v>
      </c>
      <c r="AA328">
        <v>168.5</v>
      </c>
      <c r="AB328" t="s">
        <v>1682</v>
      </c>
      <c r="AC328" t="s">
        <v>1045</v>
      </c>
      <c r="AD328" t="s">
        <v>667</v>
      </c>
      <c r="AE328" t="s">
        <v>44</v>
      </c>
      <c r="AF328">
        <v>186</v>
      </c>
    </row>
    <row r="329" spans="1:32" x14ac:dyDescent="0.25">
      <c r="A329">
        <v>105821</v>
      </c>
      <c r="B329" t="s">
        <v>1043</v>
      </c>
      <c r="C329" t="s">
        <v>1044</v>
      </c>
      <c r="D329" t="s">
        <v>19</v>
      </c>
      <c r="E329" t="s">
        <v>20</v>
      </c>
      <c r="F329" t="s">
        <v>44</v>
      </c>
      <c r="G329" t="s">
        <v>667</v>
      </c>
      <c r="H329" t="s">
        <v>668</v>
      </c>
      <c r="I329" t="s">
        <v>1042</v>
      </c>
      <c r="J329" t="s">
        <v>33</v>
      </c>
      <c r="K329" t="s">
        <v>1045</v>
      </c>
      <c r="L329">
        <v>140</v>
      </c>
      <c r="M329">
        <v>30</v>
      </c>
      <c r="N329">
        <v>1.8E-3</v>
      </c>
      <c r="O329">
        <v>3.13</v>
      </c>
      <c r="P329" t="s">
        <v>35</v>
      </c>
      <c r="Q329" t="s">
        <v>73</v>
      </c>
      <c r="R329" t="s">
        <v>1682</v>
      </c>
      <c r="S329">
        <v>115.3178514</v>
      </c>
      <c r="T329">
        <v>0.167521014</v>
      </c>
      <c r="U329">
        <v>7946.8557309999997</v>
      </c>
      <c r="V329">
        <v>15.300671210000001</v>
      </c>
      <c r="W329">
        <v>5.4173101790000002</v>
      </c>
      <c r="X329">
        <v>0.240176521</v>
      </c>
      <c r="Y329">
        <v>71.088215739999995</v>
      </c>
      <c r="Z329">
        <v>15.196552240000001</v>
      </c>
      <c r="AA329">
        <v>151</v>
      </c>
      <c r="AB329" t="s">
        <v>1682</v>
      </c>
      <c r="AC329" t="s">
        <v>1045</v>
      </c>
      <c r="AD329" t="s">
        <v>667</v>
      </c>
      <c r="AE329" t="s">
        <v>44</v>
      </c>
      <c r="AF329">
        <v>151</v>
      </c>
    </row>
    <row r="330" spans="1:32" x14ac:dyDescent="0.25">
      <c r="A330">
        <v>105822</v>
      </c>
      <c r="B330" t="s">
        <v>1046</v>
      </c>
      <c r="C330" t="s">
        <v>51</v>
      </c>
      <c r="D330" t="s">
        <v>19</v>
      </c>
      <c r="E330" t="s">
        <v>20</v>
      </c>
      <c r="F330" t="s">
        <v>44</v>
      </c>
      <c r="G330" t="s">
        <v>667</v>
      </c>
      <c r="H330" t="s">
        <v>668</v>
      </c>
      <c r="I330" t="s">
        <v>1042</v>
      </c>
      <c r="J330" t="s">
        <v>33</v>
      </c>
      <c r="K330" t="s">
        <v>1047</v>
      </c>
      <c r="L330">
        <v>200</v>
      </c>
      <c r="M330">
        <v>34.5</v>
      </c>
      <c r="N330">
        <v>0.01</v>
      </c>
      <c r="O330">
        <v>2.76</v>
      </c>
      <c r="P330" t="s">
        <v>35</v>
      </c>
      <c r="Q330" t="s">
        <v>73</v>
      </c>
      <c r="R330" t="s">
        <v>1682</v>
      </c>
      <c r="S330">
        <v>157.2883669</v>
      </c>
      <c r="T330">
        <v>0.1244111</v>
      </c>
      <c r="U330">
        <v>22365.646700000001</v>
      </c>
      <c r="V330">
        <v>20.190843789999999</v>
      </c>
      <c r="W330">
        <v>7.1161714969999998</v>
      </c>
      <c r="X330">
        <v>0.189292458</v>
      </c>
      <c r="Y330">
        <v>91.490648230000005</v>
      </c>
      <c r="Z330">
        <v>19.795822359999999</v>
      </c>
      <c r="AA330">
        <v>186</v>
      </c>
      <c r="AB330" t="s">
        <v>1682</v>
      </c>
      <c r="AC330" t="s">
        <v>1047</v>
      </c>
      <c r="AD330" t="s">
        <v>667</v>
      </c>
      <c r="AE330" t="s">
        <v>44</v>
      </c>
      <c r="AF330">
        <v>186</v>
      </c>
    </row>
    <row r="331" spans="1:32" x14ac:dyDescent="0.25">
      <c r="A331">
        <v>125498</v>
      </c>
      <c r="B331" t="s">
        <v>227</v>
      </c>
      <c r="C331" t="s">
        <v>1048</v>
      </c>
      <c r="D331" t="s">
        <v>19</v>
      </c>
      <c r="E331" t="s">
        <v>20</v>
      </c>
      <c r="F331" t="s">
        <v>21</v>
      </c>
      <c r="G331" t="s">
        <v>226</v>
      </c>
      <c r="H331" t="s">
        <v>227</v>
      </c>
      <c r="I331">
        <v>0</v>
      </c>
      <c r="J331" t="s">
        <v>60</v>
      </c>
      <c r="K331" t="s">
        <v>25</v>
      </c>
      <c r="L331">
        <v>10.3</v>
      </c>
      <c r="M331">
        <v>0</v>
      </c>
      <c r="N331">
        <v>7.7620670000000001E-3</v>
      </c>
      <c r="O331">
        <v>3.0470588240000001</v>
      </c>
      <c r="P331" t="s">
        <v>61</v>
      </c>
      <c r="Q331" t="s">
        <v>27</v>
      </c>
      <c r="R331" t="s">
        <v>1695</v>
      </c>
      <c r="S331">
        <v>11.46883888</v>
      </c>
      <c r="T331">
        <v>0.99156550099999996</v>
      </c>
      <c r="U331">
        <v>70.163029409999993</v>
      </c>
      <c r="V331">
        <v>3.8848406710000001</v>
      </c>
      <c r="W331">
        <v>1.109419755</v>
      </c>
      <c r="X331">
        <v>1.819640693</v>
      </c>
      <c r="Y331">
        <v>7.8466323989999998</v>
      </c>
      <c r="Z331">
        <v>17.00876285</v>
      </c>
      <c r="AA331">
        <v>10.574999999999999</v>
      </c>
      <c r="AB331" t="s">
        <v>1698</v>
      </c>
      <c r="AC331" t="s">
        <v>1849</v>
      </c>
      <c r="AD331" t="s">
        <v>226</v>
      </c>
      <c r="AE331" t="s">
        <v>27</v>
      </c>
      <c r="AF331">
        <v>10.574999999999999</v>
      </c>
    </row>
    <row r="332" spans="1:32" x14ac:dyDescent="0.25">
      <c r="A332">
        <v>125829</v>
      </c>
      <c r="B332" t="s">
        <v>1049</v>
      </c>
      <c r="C332" t="s">
        <v>109</v>
      </c>
      <c r="D332" t="s">
        <v>19</v>
      </c>
      <c r="E332" t="s">
        <v>20</v>
      </c>
      <c r="F332" t="s">
        <v>21</v>
      </c>
      <c r="G332" t="s">
        <v>226</v>
      </c>
      <c r="H332" t="s">
        <v>227</v>
      </c>
      <c r="I332" t="s">
        <v>1049</v>
      </c>
      <c r="J332" t="s">
        <v>24</v>
      </c>
      <c r="K332" t="s">
        <v>25</v>
      </c>
      <c r="L332">
        <v>11</v>
      </c>
      <c r="M332">
        <v>0</v>
      </c>
      <c r="N332">
        <v>8.0400000000000003E-3</v>
      </c>
      <c r="O332">
        <v>3</v>
      </c>
      <c r="P332" t="s">
        <v>61</v>
      </c>
      <c r="Q332" t="s">
        <v>27</v>
      </c>
      <c r="R332" t="s">
        <v>1695</v>
      </c>
      <c r="S332">
        <v>9.1476233879999995</v>
      </c>
      <c r="T332">
        <v>0.36844403999999997</v>
      </c>
      <c r="U332">
        <v>7.1656526300000003</v>
      </c>
      <c r="V332">
        <v>5.3657657619999997</v>
      </c>
      <c r="W332">
        <v>1.654024524</v>
      </c>
      <c r="X332">
        <v>0.89684253700000005</v>
      </c>
      <c r="Y332">
        <v>5.2856157489999998</v>
      </c>
      <c r="Z332">
        <v>13.80887656</v>
      </c>
      <c r="AA332">
        <v>14</v>
      </c>
      <c r="AB332" t="s">
        <v>1698</v>
      </c>
      <c r="AC332" t="s">
        <v>1051</v>
      </c>
      <c r="AD332" t="s">
        <v>226</v>
      </c>
      <c r="AE332" t="s">
        <v>27</v>
      </c>
      <c r="AF332">
        <v>14</v>
      </c>
    </row>
    <row r="333" spans="1:32" x14ac:dyDescent="0.25">
      <c r="A333">
        <v>126627</v>
      </c>
      <c r="B333" t="s">
        <v>1050</v>
      </c>
      <c r="C333" t="s">
        <v>109</v>
      </c>
      <c r="D333" t="s">
        <v>19</v>
      </c>
      <c r="E333" t="s">
        <v>20</v>
      </c>
      <c r="F333" t="s">
        <v>21</v>
      </c>
      <c r="G333" t="s">
        <v>226</v>
      </c>
      <c r="H333" t="s">
        <v>227</v>
      </c>
      <c r="I333" t="s">
        <v>1049</v>
      </c>
      <c r="J333" t="s">
        <v>33</v>
      </c>
      <c r="K333" t="s">
        <v>1051</v>
      </c>
      <c r="L333">
        <v>11</v>
      </c>
      <c r="M333">
        <v>1.51</v>
      </c>
      <c r="N333">
        <v>8.0400000000000003E-3</v>
      </c>
      <c r="O333">
        <v>3</v>
      </c>
      <c r="P333" t="s">
        <v>35</v>
      </c>
      <c r="Q333" t="s">
        <v>27</v>
      </c>
      <c r="R333" t="s">
        <v>1695</v>
      </c>
      <c r="S333">
        <v>9.1476233879999995</v>
      </c>
      <c r="T333">
        <v>0.36844403999999997</v>
      </c>
      <c r="U333">
        <v>7.1656526300000003</v>
      </c>
      <c r="V333">
        <v>5.3657657619999997</v>
      </c>
      <c r="W333">
        <v>1.654024524</v>
      </c>
      <c r="X333">
        <v>0.89684253700000005</v>
      </c>
      <c r="Y333">
        <v>5.2856157489999998</v>
      </c>
      <c r="Z333">
        <v>13.80887656</v>
      </c>
      <c r="AA333">
        <v>14</v>
      </c>
      <c r="AB333" t="s">
        <v>1698</v>
      </c>
      <c r="AC333" t="s">
        <v>1051</v>
      </c>
      <c r="AD333" t="s">
        <v>226</v>
      </c>
      <c r="AE333" t="s">
        <v>27</v>
      </c>
      <c r="AF333">
        <v>14</v>
      </c>
    </row>
    <row r="334" spans="1:32" x14ac:dyDescent="0.25">
      <c r="A334">
        <v>105860</v>
      </c>
      <c r="B334" t="s">
        <v>1052</v>
      </c>
      <c r="C334" t="s">
        <v>51</v>
      </c>
      <c r="D334" t="s">
        <v>19</v>
      </c>
      <c r="E334" t="s">
        <v>20</v>
      </c>
      <c r="F334" t="s">
        <v>44</v>
      </c>
      <c r="G334" t="s">
        <v>45</v>
      </c>
      <c r="H334" t="s">
        <v>46</v>
      </c>
      <c r="I334" t="s">
        <v>1053</v>
      </c>
      <c r="J334" t="s">
        <v>33</v>
      </c>
      <c r="K334" t="s">
        <v>1054</v>
      </c>
      <c r="L334">
        <v>183</v>
      </c>
      <c r="M334">
        <v>41.7</v>
      </c>
      <c r="N334">
        <v>4.9970000000000001E-2</v>
      </c>
      <c r="O334">
        <v>2.4588999999999999</v>
      </c>
      <c r="P334" t="s">
        <v>1055</v>
      </c>
      <c r="Q334" t="s">
        <v>73</v>
      </c>
      <c r="R334" t="s">
        <v>1682</v>
      </c>
      <c r="S334">
        <v>109.4838982</v>
      </c>
      <c r="T334">
        <v>0.14735779199999999</v>
      </c>
      <c r="U334">
        <v>5322.3464999999997</v>
      </c>
      <c r="V334">
        <v>14.463616650000001</v>
      </c>
      <c r="W334">
        <v>5.236695085</v>
      </c>
      <c r="X334">
        <v>0.28117206900000002</v>
      </c>
      <c r="Y334">
        <v>57.104821549999997</v>
      </c>
      <c r="Z334">
        <v>18.016995510000001</v>
      </c>
      <c r="AA334">
        <v>187</v>
      </c>
      <c r="AB334" t="s">
        <v>1689</v>
      </c>
      <c r="AC334" t="s">
        <v>1054</v>
      </c>
      <c r="AD334" t="s">
        <v>45</v>
      </c>
      <c r="AE334" t="s">
        <v>44</v>
      </c>
      <c r="AF334">
        <v>187</v>
      </c>
    </row>
    <row r="335" spans="1:32" x14ac:dyDescent="0.25">
      <c r="A335">
        <v>254529</v>
      </c>
      <c r="B335" t="s">
        <v>1056</v>
      </c>
      <c r="C335" t="s">
        <v>51</v>
      </c>
      <c r="D335" t="s">
        <v>19</v>
      </c>
      <c r="E335" t="s">
        <v>20</v>
      </c>
      <c r="F335" t="s">
        <v>21</v>
      </c>
      <c r="G335" t="s">
        <v>52</v>
      </c>
      <c r="H335" t="s">
        <v>179</v>
      </c>
      <c r="I335" t="s">
        <v>1057</v>
      </c>
      <c r="J335" t="s">
        <v>33</v>
      </c>
      <c r="K335" t="s">
        <v>1058</v>
      </c>
      <c r="L335">
        <v>60</v>
      </c>
      <c r="M335">
        <v>1.68</v>
      </c>
      <c r="N335">
        <v>2.29E-2</v>
      </c>
      <c r="O335">
        <v>2.952</v>
      </c>
      <c r="P335" t="s">
        <v>35</v>
      </c>
      <c r="Q335" t="s">
        <v>27</v>
      </c>
      <c r="R335" t="s">
        <v>1682</v>
      </c>
      <c r="S335">
        <v>36.705660119999997</v>
      </c>
      <c r="T335">
        <v>0.26883541599999999</v>
      </c>
      <c r="U335">
        <v>468.85510970000001</v>
      </c>
      <c r="V335">
        <v>9.5232573269999996</v>
      </c>
      <c r="W335">
        <v>2.8866597070000002</v>
      </c>
      <c r="X335">
        <v>0.43751825</v>
      </c>
      <c r="Y335">
        <v>20.593900219999998</v>
      </c>
      <c r="Z335">
        <v>11.33009122</v>
      </c>
      <c r="AA335">
        <v>21</v>
      </c>
      <c r="AB335" t="s">
        <v>1682</v>
      </c>
      <c r="AC335" t="s">
        <v>1058</v>
      </c>
      <c r="AD335" t="s">
        <v>52</v>
      </c>
      <c r="AE335" t="s">
        <v>52</v>
      </c>
      <c r="AF335">
        <v>21</v>
      </c>
    </row>
    <row r="336" spans="1:32" x14ac:dyDescent="0.25">
      <c r="A336">
        <v>127202</v>
      </c>
      <c r="B336" t="s">
        <v>1059</v>
      </c>
      <c r="C336" t="s">
        <v>759</v>
      </c>
      <c r="D336" t="s">
        <v>19</v>
      </c>
      <c r="E336" t="s">
        <v>20</v>
      </c>
      <c r="F336" t="s">
        <v>21</v>
      </c>
      <c r="G336" t="s">
        <v>52</v>
      </c>
      <c r="H336" t="s">
        <v>179</v>
      </c>
      <c r="I336" t="s">
        <v>1057</v>
      </c>
      <c r="J336" t="s">
        <v>33</v>
      </c>
      <c r="K336" t="s">
        <v>1060</v>
      </c>
      <c r="L336">
        <v>22</v>
      </c>
      <c r="M336">
        <v>1.47</v>
      </c>
      <c r="N336">
        <v>6.6100000000000004E-3</v>
      </c>
      <c r="O336">
        <v>3.17</v>
      </c>
      <c r="P336" t="s">
        <v>49</v>
      </c>
      <c r="Q336" t="s">
        <v>27</v>
      </c>
      <c r="R336" t="s">
        <v>1682</v>
      </c>
      <c r="S336">
        <v>39.302591499999998</v>
      </c>
      <c r="T336">
        <v>0.26970581599999999</v>
      </c>
      <c r="U336">
        <v>564.36568160000002</v>
      </c>
      <c r="V336">
        <v>9.6035911570000003</v>
      </c>
      <c r="W336">
        <v>2.9070224059999998</v>
      </c>
      <c r="X336">
        <v>0.434181388</v>
      </c>
      <c r="Y336">
        <v>21.96025655</v>
      </c>
      <c r="Z336">
        <v>11.44221301</v>
      </c>
      <c r="AA336">
        <v>27</v>
      </c>
      <c r="AB336" t="s">
        <v>1682</v>
      </c>
      <c r="AC336" t="s">
        <v>1060</v>
      </c>
      <c r="AD336" t="s">
        <v>52</v>
      </c>
      <c r="AE336" t="s">
        <v>52</v>
      </c>
      <c r="AF336">
        <v>27</v>
      </c>
    </row>
    <row r="337" spans="1:32" x14ac:dyDescent="0.25">
      <c r="A337">
        <v>127203</v>
      </c>
      <c r="B337" t="s">
        <v>1061</v>
      </c>
      <c r="C337" t="s">
        <v>51</v>
      </c>
      <c r="D337" t="s">
        <v>19</v>
      </c>
      <c r="E337" t="s">
        <v>20</v>
      </c>
      <c r="F337" t="s">
        <v>21</v>
      </c>
      <c r="G337" t="s">
        <v>52</v>
      </c>
      <c r="H337" t="s">
        <v>179</v>
      </c>
      <c r="I337" t="s">
        <v>1057</v>
      </c>
      <c r="J337" t="s">
        <v>33</v>
      </c>
      <c r="K337" t="s">
        <v>1062</v>
      </c>
      <c r="L337">
        <v>60</v>
      </c>
      <c r="M337">
        <v>2</v>
      </c>
      <c r="N337">
        <v>1.41E-2</v>
      </c>
      <c r="O337">
        <v>3.05</v>
      </c>
      <c r="P337" t="s">
        <v>35</v>
      </c>
      <c r="Q337" t="s">
        <v>27</v>
      </c>
      <c r="R337" t="s">
        <v>1682</v>
      </c>
      <c r="S337">
        <v>24.574361020000001</v>
      </c>
      <c r="T337">
        <v>0.41240418499999998</v>
      </c>
      <c r="U337">
        <v>129.83961769999999</v>
      </c>
      <c r="V337">
        <v>6.7982565800000003</v>
      </c>
      <c r="W337">
        <v>2.0181862979999998</v>
      </c>
      <c r="X337">
        <v>0.62796697300000004</v>
      </c>
      <c r="Y337">
        <v>14.67744581</v>
      </c>
      <c r="Z337">
        <v>9.8705576819999994</v>
      </c>
      <c r="AA337">
        <v>35</v>
      </c>
      <c r="AB337" t="s">
        <v>1682</v>
      </c>
      <c r="AC337" t="s">
        <v>1062</v>
      </c>
      <c r="AD337" t="s">
        <v>52</v>
      </c>
      <c r="AE337" t="s">
        <v>52</v>
      </c>
      <c r="AF337">
        <v>35</v>
      </c>
    </row>
    <row r="338" spans="1:32" x14ac:dyDescent="0.25">
      <c r="A338">
        <v>101170</v>
      </c>
      <c r="B338" t="s">
        <v>1063</v>
      </c>
      <c r="C338" t="s">
        <v>37</v>
      </c>
      <c r="D338" t="s">
        <v>19</v>
      </c>
      <c r="E338" t="s">
        <v>20</v>
      </c>
      <c r="F338" t="s">
        <v>1064</v>
      </c>
      <c r="G338" t="s">
        <v>1065</v>
      </c>
      <c r="H338" t="s">
        <v>1066</v>
      </c>
      <c r="I338" t="s">
        <v>1067</v>
      </c>
      <c r="J338" t="s">
        <v>33</v>
      </c>
      <c r="K338" t="s">
        <v>1068</v>
      </c>
      <c r="L338">
        <v>80</v>
      </c>
      <c r="M338">
        <v>2.5</v>
      </c>
      <c r="N338">
        <v>2.9999999999999997E-4</v>
      </c>
      <c r="O338">
        <v>3.4</v>
      </c>
      <c r="P338" t="s">
        <v>56</v>
      </c>
      <c r="Q338" t="s">
        <v>27</v>
      </c>
      <c r="R338" t="s">
        <v>1682</v>
      </c>
      <c r="S338">
        <v>93.400171880000002</v>
      </c>
      <c r="T338">
        <v>0.14890690100000001</v>
      </c>
      <c r="U338">
        <v>5780.7241110000004</v>
      </c>
      <c r="V338">
        <v>17.699576560000001</v>
      </c>
      <c r="W338">
        <v>6.1773484600000002</v>
      </c>
      <c r="X338">
        <v>0.25675168100000001</v>
      </c>
      <c r="Y338">
        <v>54.305409580000003</v>
      </c>
      <c r="Z338">
        <v>13.295099820000001</v>
      </c>
      <c r="AA338">
        <v>79</v>
      </c>
      <c r="AB338" t="s">
        <v>1682</v>
      </c>
      <c r="AC338" t="s">
        <v>1068</v>
      </c>
      <c r="AD338" t="s">
        <v>1065</v>
      </c>
      <c r="AE338" t="s">
        <v>27</v>
      </c>
      <c r="AF338">
        <v>79</v>
      </c>
    </row>
    <row r="339" spans="1:32" x14ac:dyDescent="0.25">
      <c r="A339">
        <v>125893</v>
      </c>
      <c r="B339" t="s">
        <v>1069</v>
      </c>
      <c r="C339" t="s">
        <v>1070</v>
      </c>
      <c r="D339" t="s">
        <v>19</v>
      </c>
      <c r="E339" t="s">
        <v>20</v>
      </c>
      <c r="F339" t="s">
        <v>21</v>
      </c>
      <c r="G339" t="s">
        <v>59</v>
      </c>
      <c r="H339" t="s">
        <v>1071</v>
      </c>
      <c r="I339" t="s">
        <v>1069</v>
      </c>
      <c r="J339" t="s">
        <v>24</v>
      </c>
      <c r="K339" t="s">
        <v>25</v>
      </c>
      <c r="L339">
        <v>11.2</v>
      </c>
      <c r="M339">
        <v>0</v>
      </c>
      <c r="N339">
        <v>3.8899999999999998E-3</v>
      </c>
      <c r="O339">
        <v>3.12</v>
      </c>
      <c r="P339" t="s">
        <v>61</v>
      </c>
      <c r="Q339" t="s">
        <v>27</v>
      </c>
      <c r="R339" t="s">
        <v>1695</v>
      </c>
      <c r="S339">
        <v>19.870939830000001</v>
      </c>
      <c r="T339">
        <v>0.51924904599999999</v>
      </c>
      <c r="U339">
        <v>60.569727460000003</v>
      </c>
      <c r="V339">
        <v>6.1598391609999998</v>
      </c>
      <c r="W339">
        <v>2.0363917840000001</v>
      </c>
      <c r="X339">
        <v>0.88383160999999999</v>
      </c>
      <c r="Y339">
        <v>13.52569688</v>
      </c>
      <c r="Z339">
        <v>12.4113074</v>
      </c>
      <c r="AA339">
        <v>13</v>
      </c>
      <c r="AB339" t="s">
        <v>1695</v>
      </c>
      <c r="AC339" t="s">
        <v>1863</v>
      </c>
      <c r="AD339" t="s">
        <v>59</v>
      </c>
      <c r="AE339" t="s">
        <v>27</v>
      </c>
      <c r="AF339">
        <v>13</v>
      </c>
    </row>
    <row r="340" spans="1:32" x14ac:dyDescent="0.25">
      <c r="A340">
        <v>126729</v>
      </c>
      <c r="B340" t="s">
        <v>1072</v>
      </c>
      <c r="C340" t="s">
        <v>1073</v>
      </c>
      <c r="D340" t="s">
        <v>19</v>
      </c>
      <c r="E340" t="s">
        <v>20</v>
      </c>
      <c r="F340" t="s">
        <v>21</v>
      </c>
      <c r="G340" t="s">
        <v>59</v>
      </c>
      <c r="H340" t="s">
        <v>1071</v>
      </c>
      <c r="I340" t="s">
        <v>1069</v>
      </c>
      <c r="J340" t="s">
        <v>33</v>
      </c>
      <c r="K340" t="s">
        <v>1074</v>
      </c>
      <c r="L340">
        <v>11.2</v>
      </c>
      <c r="M340">
        <v>4.2</v>
      </c>
      <c r="N340">
        <v>3.8899999999999998E-3</v>
      </c>
      <c r="O340">
        <v>3.12</v>
      </c>
      <c r="P340" t="s">
        <v>210</v>
      </c>
      <c r="Q340" t="s">
        <v>27</v>
      </c>
      <c r="R340" t="s">
        <v>1695</v>
      </c>
      <c r="S340">
        <v>19.870939830000001</v>
      </c>
      <c r="T340">
        <v>0.51924904599999999</v>
      </c>
      <c r="U340">
        <v>60.569727460000003</v>
      </c>
      <c r="V340">
        <v>6.1598391609999998</v>
      </c>
      <c r="W340">
        <v>2.0363917840000001</v>
      </c>
      <c r="X340">
        <v>0.88383160999999999</v>
      </c>
      <c r="Y340">
        <v>13.52569688</v>
      </c>
      <c r="Z340">
        <v>12.4113074</v>
      </c>
      <c r="AA340">
        <v>13</v>
      </c>
      <c r="AB340" t="s">
        <v>1695</v>
      </c>
      <c r="AC340" t="s">
        <v>1863</v>
      </c>
      <c r="AD340" t="s">
        <v>59</v>
      </c>
      <c r="AE340" t="s">
        <v>27</v>
      </c>
      <c r="AF340">
        <v>13</v>
      </c>
    </row>
    <row r="341" spans="1:32" x14ac:dyDescent="0.25">
      <c r="A341">
        <v>126811</v>
      </c>
      <c r="B341" t="s">
        <v>1075</v>
      </c>
      <c r="C341" t="s">
        <v>51</v>
      </c>
      <c r="D341" t="s">
        <v>19</v>
      </c>
      <c r="E341" t="s">
        <v>20</v>
      </c>
      <c r="F341" t="s">
        <v>21</v>
      </c>
      <c r="G341" t="s">
        <v>30</v>
      </c>
      <c r="H341" t="s">
        <v>304</v>
      </c>
      <c r="I341" t="s">
        <v>1076</v>
      </c>
      <c r="J341" t="s">
        <v>33</v>
      </c>
      <c r="K341" t="s">
        <v>1077</v>
      </c>
      <c r="L341">
        <v>70</v>
      </c>
      <c r="M341">
        <v>1.1200000000000001</v>
      </c>
      <c r="N341">
        <v>1.47E-2</v>
      </c>
      <c r="O341">
        <v>3.04</v>
      </c>
      <c r="P341" t="s">
        <v>35</v>
      </c>
      <c r="Q341" t="s">
        <v>27</v>
      </c>
      <c r="R341" t="s">
        <v>1682</v>
      </c>
      <c r="S341">
        <v>38.767720070000003</v>
      </c>
      <c r="T341">
        <v>2.0514303250000001</v>
      </c>
      <c r="U341">
        <v>371.4248025</v>
      </c>
      <c r="V341">
        <v>2.5610328930000001</v>
      </c>
      <c r="W341">
        <v>0.61469783200000006</v>
      </c>
      <c r="X341">
        <v>2.8745393770000001</v>
      </c>
      <c r="Y341">
        <v>22.98185003</v>
      </c>
      <c r="Z341">
        <v>21.666718199999998</v>
      </c>
      <c r="AA341">
        <v>31</v>
      </c>
      <c r="AB341" t="s">
        <v>1682</v>
      </c>
      <c r="AC341" t="s">
        <v>1077</v>
      </c>
      <c r="AD341" t="s">
        <v>30</v>
      </c>
      <c r="AE341" t="s">
        <v>27</v>
      </c>
      <c r="AF341">
        <v>31</v>
      </c>
    </row>
    <row r="342" spans="1:32" x14ac:dyDescent="0.25">
      <c r="A342">
        <v>126306</v>
      </c>
      <c r="B342" t="s">
        <v>1078</v>
      </c>
      <c r="C342" t="s">
        <v>1079</v>
      </c>
      <c r="D342" t="s">
        <v>19</v>
      </c>
      <c r="E342" t="s">
        <v>20</v>
      </c>
      <c r="F342" t="s">
        <v>21</v>
      </c>
      <c r="G342" t="s">
        <v>105</v>
      </c>
      <c r="H342" t="s">
        <v>1080</v>
      </c>
      <c r="I342" t="s">
        <v>1081</v>
      </c>
      <c r="J342" t="s">
        <v>33</v>
      </c>
      <c r="K342" t="s">
        <v>1082</v>
      </c>
      <c r="L342">
        <v>130</v>
      </c>
      <c r="M342">
        <v>7.93</v>
      </c>
      <c r="N342">
        <v>1.0200000000000001E-3</v>
      </c>
      <c r="O342">
        <v>3.06</v>
      </c>
      <c r="P342" t="s">
        <v>210</v>
      </c>
      <c r="Q342" t="s">
        <v>27</v>
      </c>
      <c r="R342" t="s">
        <v>1695</v>
      </c>
      <c r="S342">
        <v>103.3089935</v>
      </c>
      <c r="T342">
        <v>0.199521435</v>
      </c>
      <c r="U342">
        <v>4564.3499430000002</v>
      </c>
      <c r="V342">
        <v>13.06754014</v>
      </c>
      <c r="W342">
        <v>3.9488302599999998</v>
      </c>
      <c r="X342">
        <v>0.31121984899999999</v>
      </c>
      <c r="Y342">
        <v>54.584357670000003</v>
      </c>
      <c r="Z342">
        <v>5.7320259729999998</v>
      </c>
      <c r="AA342">
        <v>114</v>
      </c>
      <c r="AB342" t="s">
        <v>1698</v>
      </c>
      <c r="AC342" t="s">
        <v>1082</v>
      </c>
      <c r="AD342" t="s">
        <v>105</v>
      </c>
      <c r="AE342" t="s">
        <v>27</v>
      </c>
      <c r="AF342">
        <v>114</v>
      </c>
    </row>
    <row r="343" spans="1:32" x14ac:dyDescent="0.25">
      <c r="A343">
        <v>398306</v>
      </c>
      <c r="B343" t="s">
        <v>1083</v>
      </c>
      <c r="C343" t="s">
        <v>1084</v>
      </c>
      <c r="D343" t="s">
        <v>19</v>
      </c>
      <c r="E343" t="s">
        <v>20</v>
      </c>
      <c r="F343" t="s">
        <v>44</v>
      </c>
      <c r="G343" t="s">
        <v>84</v>
      </c>
      <c r="H343" t="s">
        <v>85</v>
      </c>
      <c r="I343" t="s">
        <v>1085</v>
      </c>
      <c r="J343" t="s">
        <v>33</v>
      </c>
      <c r="K343" t="s">
        <v>1086</v>
      </c>
      <c r="L343">
        <v>32.700000000000003</v>
      </c>
      <c r="M343">
        <v>6</v>
      </c>
      <c r="N343">
        <v>2.9499999999999999E-3</v>
      </c>
      <c r="O343">
        <v>3.21</v>
      </c>
      <c r="P343" t="s">
        <v>49</v>
      </c>
      <c r="Q343" t="s">
        <v>27</v>
      </c>
      <c r="R343" t="s">
        <v>1682</v>
      </c>
      <c r="S343">
        <v>104.33809650000001</v>
      </c>
      <c r="T343">
        <v>0.14070381500000001</v>
      </c>
      <c r="U343">
        <v>6417.4517759999999</v>
      </c>
      <c r="V343">
        <v>15.87432149</v>
      </c>
      <c r="W343">
        <v>7.81621934</v>
      </c>
      <c r="X343">
        <v>0.25420649099999998</v>
      </c>
      <c r="Y343">
        <v>69.101218970000005</v>
      </c>
      <c r="Z343">
        <v>14.06143674</v>
      </c>
      <c r="AA343">
        <v>35</v>
      </c>
      <c r="AB343" t="s">
        <v>1684</v>
      </c>
      <c r="AC343" t="s">
        <v>1086</v>
      </c>
      <c r="AD343" t="s">
        <v>84</v>
      </c>
      <c r="AE343" t="s">
        <v>44</v>
      </c>
      <c r="AF343">
        <v>35</v>
      </c>
    </row>
    <row r="344" spans="1:32" x14ac:dyDescent="0.25">
      <c r="A344">
        <v>127383</v>
      </c>
      <c r="B344" t="s">
        <v>1087</v>
      </c>
      <c r="C344" t="s">
        <v>1088</v>
      </c>
      <c r="D344" t="s">
        <v>19</v>
      </c>
      <c r="E344" t="s">
        <v>20</v>
      </c>
      <c r="F344" t="s">
        <v>21</v>
      </c>
      <c r="G344" t="s">
        <v>599</v>
      </c>
      <c r="H344" t="s">
        <v>600</v>
      </c>
      <c r="I344" t="s">
        <v>1089</v>
      </c>
      <c r="J344" t="s">
        <v>33</v>
      </c>
      <c r="K344" t="s">
        <v>1090</v>
      </c>
      <c r="L344">
        <v>15</v>
      </c>
      <c r="M344">
        <v>2.19</v>
      </c>
      <c r="N344">
        <v>2.0000000000000001E-4</v>
      </c>
      <c r="O344">
        <v>2.7490000000000001</v>
      </c>
      <c r="P344" t="s">
        <v>1091</v>
      </c>
      <c r="Q344" t="s">
        <v>27</v>
      </c>
      <c r="R344" t="s">
        <v>1682</v>
      </c>
      <c r="S344">
        <v>17.111355</v>
      </c>
      <c r="T344">
        <v>0.94352751499999998</v>
      </c>
      <c r="U344">
        <v>8.7697204810000002</v>
      </c>
      <c r="V344">
        <v>4.0110323259999996</v>
      </c>
      <c r="W344">
        <v>0.91132800400000002</v>
      </c>
      <c r="X344">
        <v>1.007535678</v>
      </c>
      <c r="Y344">
        <v>10.18855864</v>
      </c>
      <c r="Z344">
        <v>14.25436187</v>
      </c>
      <c r="AA344">
        <v>13</v>
      </c>
      <c r="AB344" t="s">
        <v>1682</v>
      </c>
      <c r="AC344" t="s">
        <v>1090</v>
      </c>
      <c r="AD344" t="s">
        <v>599</v>
      </c>
      <c r="AE344" t="s">
        <v>27</v>
      </c>
      <c r="AF344">
        <v>13</v>
      </c>
    </row>
    <row r="345" spans="1:32" x14ac:dyDescent="0.25">
      <c r="A345">
        <v>127385</v>
      </c>
      <c r="B345" t="s">
        <v>1092</v>
      </c>
      <c r="C345" t="s">
        <v>51</v>
      </c>
      <c r="D345" t="s">
        <v>19</v>
      </c>
      <c r="E345" t="s">
        <v>20</v>
      </c>
      <c r="F345" t="s">
        <v>21</v>
      </c>
      <c r="G345" t="s">
        <v>599</v>
      </c>
      <c r="H345" t="s">
        <v>600</v>
      </c>
      <c r="I345" t="s">
        <v>1089</v>
      </c>
      <c r="J345" t="s">
        <v>33</v>
      </c>
      <c r="K345" t="s">
        <v>1093</v>
      </c>
      <c r="L345">
        <v>29</v>
      </c>
      <c r="M345">
        <v>2.5299999999999998</v>
      </c>
      <c r="N345">
        <v>2.0000000000000001E-4</v>
      </c>
      <c r="O345">
        <v>2.7490000000000001</v>
      </c>
      <c r="P345" t="s">
        <v>35</v>
      </c>
      <c r="Q345" t="s">
        <v>27</v>
      </c>
      <c r="R345" t="s">
        <v>1682</v>
      </c>
      <c r="S345">
        <v>16.059020960000002</v>
      </c>
      <c r="T345">
        <v>0.92544017999999995</v>
      </c>
      <c r="U345">
        <v>6.5831018370000001</v>
      </c>
      <c r="V345">
        <v>4.1254700340000001</v>
      </c>
      <c r="W345">
        <v>0.93537900699999998</v>
      </c>
      <c r="X345">
        <v>0.952714328</v>
      </c>
      <c r="Y345">
        <v>9.8125281760000007</v>
      </c>
      <c r="Z345">
        <v>10.872570229999999</v>
      </c>
      <c r="AA345">
        <v>40</v>
      </c>
      <c r="AB345" t="s">
        <v>1682</v>
      </c>
      <c r="AC345" t="s">
        <v>1093</v>
      </c>
      <c r="AD345" t="s">
        <v>599</v>
      </c>
      <c r="AE345" t="s">
        <v>27</v>
      </c>
      <c r="AF345">
        <v>40</v>
      </c>
    </row>
    <row r="346" spans="1:32" x14ac:dyDescent="0.25">
      <c r="A346">
        <v>126865</v>
      </c>
      <c r="B346" t="s">
        <v>1094</v>
      </c>
      <c r="C346" t="s">
        <v>1095</v>
      </c>
      <c r="D346" t="s">
        <v>19</v>
      </c>
      <c r="E346" t="s">
        <v>20</v>
      </c>
      <c r="F346" t="s">
        <v>21</v>
      </c>
      <c r="G346" t="s">
        <v>30</v>
      </c>
      <c r="H346" t="s">
        <v>1096</v>
      </c>
      <c r="I346" t="s">
        <v>1097</v>
      </c>
      <c r="J346" t="s">
        <v>33</v>
      </c>
      <c r="K346" t="s">
        <v>1098</v>
      </c>
      <c r="L346">
        <v>130</v>
      </c>
      <c r="M346">
        <v>2.2599999999999998</v>
      </c>
      <c r="N346">
        <v>3.98E-3</v>
      </c>
      <c r="O346">
        <v>3.11</v>
      </c>
      <c r="P346" t="s">
        <v>49</v>
      </c>
      <c r="Q346" t="s">
        <v>27</v>
      </c>
      <c r="R346" t="s">
        <v>1682</v>
      </c>
      <c r="S346">
        <v>52.001958199999997</v>
      </c>
      <c r="T346">
        <v>0.27619250400000001</v>
      </c>
      <c r="U346">
        <v>1046.3941649999999</v>
      </c>
      <c r="V346">
        <v>12.189347010000001</v>
      </c>
      <c r="W346">
        <v>2.9409013289999999</v>
      </c>
      <c r="X346">
        <v>0.42259773299999998</v>
      </c>
      <c r="Y346">
        <v>28.539051579999999</v>
      </c>
      <c r="Z346">
        <v>17.006307750000001</v>
      </c>
      <c r="AA346">
        <v>75</v>
      </c>
      <c r="AB346" t="s">
        <v>1689</v>
      </c>
      <c r="AC346" t="s">
        <v>1098</v>
      </c>
      <c r="AD346" t="s">
        <v>30</v>
      </c>
      <c r="AE346" t="s">
        <v>27</v>
      </c>
      <c r="AF346">
        <v>75</v>
      </c>
    </row>
    <row r="347" spans="1:32" x14ac:dyDescent="0.25">
      <c r="A347">
        <v>126292</v>
      </c>
      <c r="B347" t="s">
        <v>1099</v>
      </c>
      <c r="C347" t="s">
        <v>1100</v>
      </c>
      <c r="D347" t="s">
        <v>19</v>
      </c>
      <c r="E347" t="s">
        <v>20</v>
      </c>
      <c r="F347" t="s">
        <v>21</v>
      </c>
      <c r="G347" t="s">
        <v>105</v>
      </c>
      <c r="H347" t="s">
        <v>1101</v>
      </c>
      <c r="I347" t="s">
        <v>1102</v>
      </c>
      <c r="J347" t="s">
        <v>33</v>
      </c>
      <c r="K347" t="s">
        <v>1103</v>
      </c>
      <c r="L347">
        <v>59.8</v>
      </c>
      <c r="M347">
        <v>6.85</v>
      </c>
      <c r="N347">
        <v>1.0200000000000001E-3</v>
      </c>
      <c r="O347">
        <v>3.06</v>
      </c>
      <c r="P347" t="s">
        <v>210</v>
      </c>
      <c r="Q347" t="s">
        <v>27</v>
      </c>
      <c r="R347" t="s">
        <v>1695</v>
      </c>
      <c r="S347">
        <v>76.68788782</v>
      </c>
      <c r="T347">
        <v>0.18596533000000001</v>
      </c>
      <c r="U347">
        <v>2535.509802</v>
      </c>
      <c r="V347">
        <v>12.85846315</v>
      </c>
      <c r="W347">
        <v>3.8630985830000002</v>
      </c>
      <c r="X347">
        <v>0.325239852</v>
      </c>
      <c r="Y347">
        <v>39.472806300000002</v>
      </c>
      <c r="Z347">
        <v>11.84452303</v>
      </c>
      <c r="AA347">
        <v>46</v>
      </c>
      <c r="AB347" t="s">
        <v>1698</v>
      </c>
      <c r="AC347" t="s">
        <v>1103</v>
      </c>
      <c r="AD347" t="s">
        <v>105</v>
      </c>
      <c r="AE347" t="s">
        <v>27</v>
      </c>
      <c r="AF347">
        <v>46</v>
      </c>
    </row>
    <row r="348" spans="1:32" x14ac:dyDescent="0.25">
      <c r="A348">
        <v>126308</v>
      </c>
      <c r="B348" t="s">
        <v>1104</v>
      </c>
      <c r="C348" t="s">
        <v>109</v>
      </c>
      <c r="D348" t="s">
        <v>19</v>
      </c>
      <c r="E348" t="s">
        <v>20</v>
      </c>
      <c r="F348" t="s">
        <v>21</v>
      </c>
      <c r="G348" t="s">
        <v>105</v>
      </c>
      <c r="H348" t="s">
        <v>636</v>
      </c>
      <c r="I348" t="s">
        <v>1105</v>
      </c>
      <c r="J348" t="s">
        <v>33</v>
      </c>
      <c r="K348" t="s">
        <v>1106</v>
      </c>
      <c r="L348">
        <v>77.3</v>
      </c>
      <c r="M348">
        <v>7.15</v>
      </c>
      <c r="N348">
        <v>8.0999999999999996E-4</v>
      </c>
      <c r="O348">
        <v>3.02</v>
      </c>
      <c r="P348" t="s">
        <v>49</v>
      </c>
      <c r="Q348" t="s">
        <v>27</v>
      </c>
      <c r="R348" t="s">
        <v>1682</v>
      </c>
      <c r="S348">
        <v>72.99330569</v>
      </c>
      <c r="T348">
        <v>0.20629445599999999</v>
      </c>
      <c r="U348">
        <v>2009.118565</v>
      </c>
      <c r="V348">
        <v>12.113373409999999</v>
      </c>
      <c r="W348">
        <v>3.6102084090000002</v>
      </c>
      <c r="X348">
        <v>0.34301195000000001</v>
      </c>
      <c r="Y348">
        <v>38.53892681</v>
      </c>
      <c r="Z348">
        <v>9.8191616360000005</v>
      </c>
      <c r="AA348">
        <v>60</v>
      </c>
      <c r="AB348" t="s">
        <v>1684</v>
      </c>
      <c r="AC348" t="s">
        <v>1106</v>
      </c>
      <c r="AD348" t="s">
        <v>105</v>
      </c>
      <c r="AE348" t="s">
        <v>27</v>
      </c>
      <c r="AF348">
        <v>60</v>
      </c>
    </row>
    <row r="349" spans="1:32" x14ac:dyDescent="0.25">
      <c r="A349">
        <v>125754</v>
      </c>
      <c r="B349" t="s">
        <v>1107</v>
      </c>
      <c r="C349" t="s">
        <v>1108</v>
      </c>
      <c r="D349" t="s">
        <v>19</v>
      </c>
      <c r="E349" t="s">
        <v>20</v>
      </c>
      <c r="F349" t="s">
        <v>21</v>
      </c>
      <c r="G349" t="s">
        <v>268</v>
      </c>
      <c r="H349" t="s">
        <v>420</v>
      </c>
      <c r="I349" t="s">
        <v>1107</v>
      </c>
      <c r="J349" t="s">
        <v>24</v>
      </c>
      <c r="K349" t="s">
        <v>1109</v>
      </c>
      <c r="L349">
        <v>40</v>
      </c>
      <c r="M349">
        <v>0</v>
      </c>
      <c r="N349">
        <v>2.1700959999999998E-3</v>
      </c>
      <c r="O349">
        <v>3.117667</v>
      </c>
      <c r="P349" t="s">
        <v>61</v>
      </c>
      <c r="Q349" t="s">
        <v>27</v>
      </c>
      <c r="R349" t="s">
        <v>1682</v>
      </c>
      <c r="S349">
        <v>24.97865234</v>
      </c>
      <c r="T349">
        <v>2.028049158</v>
      </c>
      <c r="U349">
        <v>411.04156870000003</v>
      </c>
      <c r="V349">
        <v>5.8786442240000003</v>
      </c>
      <c r="W349">
        <v>1.137615738</v>
      </c>
      <c r="X349">
        <v>1.627238776</v>
      </c>
      <c r="Y349">
        <v>20.982528840000001</v>
      </c>
      <c r="Z349">
        <v>25.320883500000001</v>
      </c>
      <c r="AA349">
        <v>11</v>
      </c>
      <c r="AB349" t="s">
        <v>1689</v>
      </c>
      <c r="AC349" t="s">
        <v>1854</v>
      </c>
      <c r="AD349" t="s">
        <v>268</v>
      </c>
      <c r="AE349" t="s">
        <v>268</v>
      </c>
      <c r="AF349">
        <v>11</v>
      </c>
    </row>
    <row r="350" spans="1:32" x14ac:dyDescent="0.25">
      <c r="A350">
        <v>126473</v>
      </c>
      <c r="B350" t="s">
        <v>1110</v>
      </c>
      <c r="C350" t="s">
        <v>1111</v>
      </c>
      <c r="D350" t="s">
        <v>19</v>
      </c>
      <c r="E350" t="s">
        <v>20</v>
      </c>
      <c r="F350" t="s">
        <v>21</v>
      </c>
      <c r="G350" t="s">
        <v>268</v>
      </c>
      <c r="H350" t="s">
        <v>420</v>
      </c>
      <c r="I350" t="s">
        <v>1107</v>
      </c>
      <c r="J350" t="s">
        <v>33</v>
      </c>
      <c r="K350" t="s">
        <v>1112</v>
      </c>
      <c r="L350">
        <v>36</v>
      </c>
      <c r="M350">
        <v>1.75</v>
      </c>
      <c r="N350">
        <v>3.7599999999999999E-3</v>
      </c>
      <c r="O350">
        <v>3</v>
      </c>
      <c r="P350" t="s">
        <v>35</v>
      </c>
      <c r="Q350" t="s">
        <v>27</v>
      </c>
      <c r="R350" t="s">
        <v>1682</v>
      </c>
      <c r="S350">
        <v>40.278118769999999</v>
      </c>
      <c r="T350">
        <v>0.165908203</v>
      </c>
      <c r="U350">
        <v>441.94490939999997</v>
      </c>
      <c r="V350">
        <v>19.93211823</v>
      </c>
      <c r="W350">
        <v>5.6695185129999999</v>
      </c>
      <c r="X350">
        <v>0.28144296400000002</v>
      </c>
      <c r="Y350">
        <v>24.649250940000002</v>
      </c>
      <c r="Z350">
        <v>13.425640319999999</v>
      </c>
      <c r="AA350">
        <v>49</v>
      </c>
      <c r="AB350" t="s">
        <v>1689</v>
      </c>
      <c r="AC350" t="s">
        <v>1112</v>
      </c>
      <c r="AD350" t="s">
        <v>268</v>
      </c>
      <c r="AE350" t="s">
        <v>268</v>
      </c>
      <c r="AF350">
        <v>49</v>
      </c>
    </row>
    <row r="351" spans="1:32" x14ac:dyDescent="0.25">
      <c r="A351">
        <v>183289</v>
      </c>
      <c r="B351" t="s">
        <v>1113</v>
      </c>
      <c r="C351" t="s">
        <v>1114</v>
      </c>
      <c r="D351" t="s">
        <v>19</v>
      </c>
      <c r="E351" t="s">
        <v>20</v>
      </c>
      <c r="F351" t="s">
        <v>21</v>
      </c>
      <c r="G351" t="s">
        <v>268</v>
      </c>
      <c r="H351" t="s">
        <v>420</v>
      </c>
      <c r="I351" t="s">
        <v>1107</v>
      </c>
      <c r="J351" t="s">
        <v>33</v>
      </c>
      <c r="K351" t="s">
        <v>885</v>
      </c>
      <c r="L351">
        <v>40</v>
      </c>
      <c r="M351">
        <v>0</v>
      </c>
      <c r="N351">
        <v>3.0200000000000001E-3</v>
      </c>
      <c r="O351">
        <v>3.12</v>
      </c>
      <c r="P351" t="s">
        <v>49</v>
      </c>
      <c r="Q351" t="s">
        <v>27</v>
      </c>
      <c r="R351" t="s">
        <v>27</v>
      </c>
      <c r="S351" t="s">
        <v>25</v>
      </c>
      <c r="T351" t="s">
        <v>25</v>
      </c>
      <c r="U351" t="s">
        <v>25</v>
      </c>
      <c r="V351" t="s">
        <v>25</v>
      </c>
      <c r="W351" t="s">
        <v>25</v>
      </c>
      <c r="X351" t="s">
        <v>25</v>
      </c>
      <c r="Y351" t="s">
        <v>25</v>
      </c>
      <c r="Z351" t="s">
        <v>25</v>
      </c>
      <c r="AA351" t="s">
        <v>25</v>
      </c>
      <c r="AB351" t="s">
        <v>25</v>
      </c>
      <c r="AC351" t="s">
        <v>25</v>
      </c>
      <c r="AD351" t="s">
        <v>25</v>
      </c>
      <c r="AE351" t="s">
        <v>25</v>
      </c>
      <c r="AF351" t="s">
        <v>25</v>
      </c>
    </row>
    <row r="352" spans="1:32" x14ac:dyDescent="0.25">
      <c r="A352">
        <v>126475</v>
      </c>
      <c r="B352" t="s">
        <v>1115</v>
      </c>
      <c r="C352" t="s">
        <v>1116</v>
      </c>
      <c r="D352" t="s">
        <v>19</v>
      </c>
      <c r="E352" t="s">
        <v>20</v>
      </c>
      <c r="F352" t="s">
        <v>21</v>
      </c>
      <c r="G352" t="s">
        <v>268</v>
      </c>
      <c r="H352" t="s">
        <v>420</v>
      </c>
      <c r="I352" t="s">
        <v>1107</v>
      </c>
      <c r="J352" t="s">
        <v>33</v>
      </c>
      <c r="K352" t="s">
        <v>1117</v>
      </c>
      <c r="L352">
        <v>36</v>
      </c>
      <c r="M352">
        <v>2.16</v>
      </c>
      <c r="N352">
        <v>8.9999999999999998E-4</v>
      </c>
      <c r="O352">
        <v>3.2330000000000001</v>
      </c>
      <c r="P352" t="s">
        <v>35</v>
      </c>
      <c r="Q352" t="s">
        <v>27</v>
      </c>
      <c r="R352" t="s">
        <v>1695</v>
      </c>
      <c r="S352">
        <v>31.54520041</v>
      </c>
      <c r="T352">
        <v>0.151636563</v>
      </c>
      <c r="U352">
        <v>246.9743119</v>
      </c>
      <c r="V352">
        <v>20.07951353</v>
      </c>
      <c r="W352">
        <v>5.7796975469999996</v>
      </c>
      <c r="X352">
        <v>0.28040577100000003</v>
      </c>
      <c r="Y352">
        <v>19.229897560000001</v>
      </c>
      <c r="Z352">
        <v>14.72805574</v>
      </c>
      <c r="AA352">
        <v>18</v>
      </c>
      <c r="AB352" t="s">
        <v>1698</v>
      </c>
      <c r="AC352" t="s">
        <v>1117</v>
      </c>
      <c r="AD352" t="s">
        <v>268</v>
      </c>
      <c r="AE352" t="s">
        <v>268</v>
      </c>
      <c r="AF352">
        <v>18</v>
      </c>
    </row>
    <row r="353" spans="1:32" x14ac:dyDescent="0.25">
      <c r="A353">
        <v>125501</v>
      </c>
      <c r="B353" t="s">
        <v>1118</v>
      </c>
      <c r="C353" t="s">
        <v>109</v>
      </c>
      <c r="D353" t="s">
        <v>19</v>
      </c>
      <c r="E353" t="s">
        <v>20</v>
      </c>
      <c r="F353" t="s">
        <v>21</v>
      </c>
      <c r="G353" t="s">
        <v>1119</v>
      </c>
      <c r="H353" t="s">
        <v>1118</v>
      </c>
      <c r="I353">
        <v>0</v>
      </c>
      <c r="J353" t="s">
        <v>60</v>
      </c>
      <c r="K353" t="s">
        <v>25</v>
      </c>
      <c r="L353">
        <v>26</v>
      </c>
      <c r="M353">
        <v>0</v>
      </c>
      <c r="N353">
        <v>1.1063449999999999E-3</v>
      </c>
      <c r="O353">
        <v>3.06</v>
      </c>
      <c r="P353" t="s">
        <v>61</v>
      </c>
      <c r="Q353" t="s">
        <v>27</v>
      </c>
      <c r="R353" t="s">
        <v>1695</v>
      </c>
      <c r="S353">
        <v>33.7236805</v>
      </c>
      <c r="T353">
        <v>0.34673891200000001</v>
      </c>
      <c r="U353">
        <v>327.83083490000001</v>
      </c>
      <c r="V353">
        <v>7.6229395440000003</v>
      </c>
      <c r="W353">
        <v>2.2239212579999998</v>
      </c>
      <c r="X353">
        <v>0.61634455799999999</v>
      </c>
      <c r="Y353">
        <v>18.815438100000001</v>
      </c>
      <c r="Z353">
        <v>16.50669439</v>
      </c>
      <c r="AA353">
        <v>35</v>
      </c>
      <c r="AB353" t="s">
        <v>1698</v>
      </c>
      <c r="AC353" t="s">
        <v>1123</v>
      </c>
      <c r="AD353" t="s">
        <v>1119</v>
      </c>
      <c r="AE353" t="s">
        <v>27</v>
      </c>
      <c r="AF353">
        <v>35</v>
      </c>
    </row>
    <row r="354" spans="1:32" x14ac:dyDescent="0.25">
      <c r="A354">
        <v>126642</v>
      </c>
      <c r="B354" t="s">
        <v>1120</v>
      </c>
      <c r="C354" t="s">
        <v>1121</v>
      </c>
      <c r="D354" t="s">
        <v>19</v>
      </c>
      <c r="E354" t="s">
        <v>20</v>
      </c>
      <c r="F354" t="s">
        <v>21</v>
      </c>
      <c r="G354" t="s">
        <v>1119</v>
      </c>
      <c r="H354" t="s">
        <v>1118</v>
      </c>
      <c r="I354" t="s">
        <v>1122</v>
      </c>
      <c r="J354" t="s">
        <v>33</v>
      </c>
      <c r="K354" t="s">
        <v>1123</v>
      </c>
      <c r="L354">
        <v>26</v>
      </c>
      <c r="M354">
        <v>1.88</v>
      </c>
      <c r="N354">
        <v>1.1999999999999999E-3</v>
      </c>
      <c r="O354">
        <v>3.06</v>
      </c>
      <c r="P354" t="s">
        <v>35</v>
      </c>
      <c r="Q354" t="s">
        <v>27</v>
      </c>
      <c r="R354" t="s">
        <v>1695</v>
      </c>
      <c r="S354">
        <v>33.7236805</v>
      </c>
      <c r="T354">
        <v>0.34673891200000001</v>
      </c>
      <c r="U354">
        <v>327.83083490000001</v>
      </c>
      <c r="V354">
        <v>7.6229395440000003</v>
      </c>
      <c r="W354">
        <v>2.2239212579999998</v>
      </c>
      <c r="X354">
        <v>0.61634455799999999</v>
      </c>
      <c r="Y354">
        <v>18.815438100000001</v>
      </c>
      <c r="Z354">
        <v>16.50669439</v>
      </c>
      <c r="AA354">
        <v>35</v>
      </c>
      <c r="AB354" t="s">
        <v>1698</v>
      </c>
      <c r="AC354" t="s">
        <v>1123</v>
      </c>
      <c r="AD354" t="s">
        <v>1119</v>
      </c>
      <c r="AE354" t="s">
        <v>27</v>
      </c>
      <c r="AF354">
        <v>35</v>
      </c>
    </row>
    <row r="355" spans="1:32" x14ac:dyDescent="0.25">
      <c r="A355">
        <v>125831</v>
      </c>
      <c r="B355" t="s">
        <v>1124</v>
      </c>
      <c r="C355" t="s">
        <v>1125</v>
      </c>
      <c r="D355" t="s">
        <v>19</v>
      </c>
      <c r="E355" t="s">
        <v>20</v>
      </c>
      <c r="F355" t="s">
        <v>21</v>
      </c>
      <c r="G355" t="s">
        <v>226</v>
      </c>
      <c r="H355" t="s">
        <v>227</v>
      </c>
      <c r="I355" t="s">
        <v>1124</v>
      </c>
      <c r="J355" t="s">
        <v>24</v>
      </c>
      <c r="K355" t="s">
        <v>25</v>
      </c>
      <c r="L355">
        <v>10.6</v>
      </c>
      <c r="M355">
        <v>0</v>
      </c>
      <c r="N355">
        <v>1.161034E-2</v>
      </c>
      <c r="O355">
        <v>3</v>
      </c>
      <c r="P355" t="s">
        <v>61</v>
      </c>
      <c r="Q355" t="s">
        <v>27</v>
      </c>
      <c r="R355" t="s">
        <v>1695</v>
      </c>
      <c r="S355">
        <v>24.97865234</v>
      </c>
      <c r="T355">
        <v>2.028049158</v>
      </c>
      <c r="U355">
        <v>411.04156870000003</v>
      </c>
      <c r="V355">
        <v>5.8786442240000003</v>
      </c>
      <c r="W355">
        <v>1.137615738</v>
      </c>
      <c r="X355">
        <v>1.627238776</v>
      </c>
      <c r="Y355">
        <v>20.982528840000001</v>
      </c>
      <c r="Z355">
        <v>25.320883500000001</v>
      </c>
      <c r="AA355">
        <v>15</v>
      </c>
      <c r="AB355" t="s">
        <v>1695</v>
      </c>
      <c r="AC355" t="s">
        <v>1849</v>
      </c>
      <c r="AD355" t="s">
        <v>226</v>
      </c>
      <c r="AE355" t="s">
        <v>27</v>
      </c>
      <c r="AF355">
        <v>15</v>
      </c>
    </row>
    <row r="356" spans="1:32" x14ac:dyDescent="0.25">
      <c r="A356">
        <v>158915</v>
      </c>
      <c r="B356" t="s">
        <v>1126</v>
      </c>
      <c r="C356" t="s">
        <v>1127</v>
      </c>
      <c r="D356" t="s">
        <v>19</v>
      </c>
      <c r="E356" t="s">
        <v>20</v>
      </c>
      <c r="F356" t="s">
        <v>21</v>
      </c>
      <c r="G356" t="s">
        <v>226</v>
      </c>
      <c r="H356" t="s">
        <v>227</v>
      </c>
      <c r="I356" t="s">
        <v>1124</v>
      </c>
      <c r="J356" t="s">
        <v>33</v>
      </c>
      <c r="K356" t="s">
        <v>513</v>
      </c>
      <c r="L356">
        <v>10.6</v>
      </c>
      <c r="M356">
        <v>1.62</v>
      </c>
      <c r="N356">
        <v>1.3480000000000001E-2</v>
      </c>
      <c r="O356">
        <v>3</v>
      </c>
      <c r="P356" t="s">
        <v>35</v>
      </c>
      <c r="Q356" t="s">
        <v>27</v>
      </c>
      <c r="R356" t="s">
        <v>1695</v>
      </c>
      <c r="S356">
        <v>12.879743939999999</v>
      </c>
      <c r="T356">
        <v>0.50108662599999998</v>
      </c>
      <c r="U356">
        <v>32.139500669999997</v>
      </c>
      <c r="V356">
        <v>5.0175029179999999</v>
      </c>
      <c r="W356">
        <v>1.587333664</v>
      </c>
      <c r="X356">
        <v>1.0479534930000001</v>
      </c>
      <c r="Y356">
        <v>8.2221957529999994</v>
      </c>
      <c r="Z356">
        <v>9.0224562529999996</v>
      </c>
      <c r="AA356">
        <v>5</v>
      </c>
      <c r="AB356" t="s">
        <v>1695</v>
      </c>
      <c r="AC356" t="s">
        <v>1849</v>
      </c>
      <c r="AD356" t="s">
        <v>226</v>
      </c>
      <c r="AE356" t="s">
        <v>27</v>
      </c>
      <c r="AF356">
        <v>5</v>
      </c>
    </row>
    <row r="357" spans="1:32" x14ac:dyDescent="0.25">
      <c r="A357">
        <v>272728</v>
      </c>
      <c r="B357" t="s">
        <v>1128</v>
      </c>
      <c r="C357" t="s">
        <v>1129</v>
      </c>
      <c r="D357" t="s">
        <v>19</v>
      </c>
      <c r="E357" t="s">
        <v>20</v>
      </c>
      <c r="F357" t="s">
        <v>21</v>
      </c>
      <c r="G357" t="s">
        <v>226</v>
      </c>
      <c r="H357" t="s">
        <v>227</v>
      </c>
      <c r="I357" t="s">
        <v>1124</v>
      </c>
      <c r="J357" t="s">
        <v>33</v>
      </c>
      <c r="K357" t="s">
        <v>1130</v>
      </c>
      <c r="L357">
        <v>14.3</v>
      </c>
      <c r="M357">
        <v>1.72</v>
      </c>
      <c r="N357">
        <v>0.01</v>
      </c>
      <c r="O357">
        <v>3</v>
      </c>
      <c r="P357" t="s">
        <v>35</v>
      </c>
      <c r="Q357" t="s">
        <v>27</v>
      </c>
      <c r="R357" t="s">
        <v>1695</v>
      </c>
      <c r="S357">
        <v>15.02841935</v>
      </c>
      <c r="T357">
        <v>0.36378221300000002</v>
      </c>
      <c r="U357">
        <v>43.016537479999997</v>
      </c>
      <c r="V357">
        <v>6.0784470019999999</v>
      </c>
      <c r="W357">
        <v>1.9512490810000001</v>
      </c>
      <c r="X357">
        <v>0.83258117799999998</v>
      </c>
      <c r="Y357">
        <v>8.9683100600000003</v>
      </c>
      <c r="Z357">
        <v>10.87018806</v>
      </c>
      <c r="AA357">
        <v>17</v>
      </c>
      <c r="AB357" t="s">
        <v>1695</v>
      </c>
      <c r="AC357" t="s">
        <v>1130</v>
      </c>
      <c r="AD357" t="s">
        <v>226</v>
      </c>
      <c r="AE357" t="s">
        <v>27</v>
      </c>
      <c r="AF357">
        <v>17</v>
      </c>
    </row>
    <row r="358" spans="1:32" x14ac:dyDescent="0.25">
      <c r="A358">
        <v>126316</v>
      </c>
      <c r="B358" t="s">
        <v>1131</v>
      </c>
      <c r="C358" t="s">
        <v>166</v>
      </c>
      <c r="D358" t="s">
        <v>19</v>
      </c>
      <c r="E358" t="s">
        <v>20</v>
      </c>
      <c r="F358" t="s">
        <v>21</v>
      </c>
      <c r="G358" t="s">
        <v>105</v>
      </c>
      <c r="H358" t="s">
        <v>475</v>
      </c>
      <c r="I358" t="s">
        <v>1132</v>
      </c>
      <c r="J358" t="s">
        <v>33</v>
      </c>
      <c r="K358" t="s">
        <v>1133</v>
      </c>
      <c r="L358">
        <v>60</v>
      </c>
      <c r="M358">
        <v>6.86</v>
      </c>
      <c r="N358">
        <v>1.5100000000000001E-3</v>
      </c>
      <c r="O358">
        <v>2.91</v>
      </c>
      <c r="P358" t="s">
        <v>49</v>
      </c>
      <c r="Q358" t="s">
        <v>27</v>
      </c>
      <c r="R358" t="s">
        <v>1682</v>
      </c>
      <c r="S358">
        <v>79.078449129999996</v>
      </c>
      <c r="T358">
        <v>0.20288083200000001</v>
      </c>
      <c r="U358">
        <v>2356.0733249999998</v>
      </c>
      <c r="V358">
        <v>12.46392975</v>
      </c>
      <c r="W358">
        <v>3.732984112</v>
      </c>
      <c r="X358">
        <v>0.32926698900000001</v>
      </c>
      <c r="Y358">
        <v>42.039626570000003</v>
      </c>
      <c r="Z358">
        <v>7.766333962</v>
      </c>
      <c r="AA358">
        <v>55</v>
      </c>
      <c r="AB358" t="s">
        <v>1682</v>
      </c>
      <c r="AC358" t="s">
        <v>1133</v>
      </c>
      <c r="AD358" t="s">
        <v>105</v>
      </c>
      <c r="AE358" t="s">
        <v>27</v>
      </c>
      <c r="AF358">
        <v>55</v>
      </c>
    </row>
    <row r="359" spans="1:32" x14ac:dyDescent="0.25">
      <c r="A359">
        <v>126675</v>
      </c>
      <c r="B359" t="s">
        <v>1134</v>
      </c>
      <c r="C359" t="s">
        <v>37</v>
      </c>
      <c r="D359" t="s">
        <v>19</v>
      </c>
      <c r="E359" t="s">
        <v>20</v>
      </c>
      <c r="F359" t="s">
        <v>21</v>
      </c>
      <c r="G359" t="s">
        <v>206</v>
      </c>
      <c r="H359" t="s">
        <v>1135</v>
      </c>
      <c r="I359" t="s">
        <v>1136</v>
      </c>
      <c r="J359" t="s">
        <v>33</v>
      </c>
      <c r="K359" t="s">
        <v>1137</v>
      </c>
      <c r="L359">
        <v>25</v>
      </c>
      <c r="M359">
        <v>7.38</v>
      </c>
      <c r="N359">
        <v>2.7000000000000001E-3</v>
      </c>
      <c r="O359">
        <v>3.1829999999999998</v>
      </c>
      <c r="P359" t="s">
        <v>35</v>
      </c>
      <c r="Q359" t="s">
        <v>27</v>
      </c>
      <c r="R359" t="s">
        <v>1682</v>
      </c>
      <c r="S359">
        <v>58.898396349999999</v>
      </c>
      <c r="T359">
        <v>0.22697659000000001</v>
      </c>
      <c r="U359">
        <v>1353.3088299999999</v>
      </c>
      <c r="V359">
        <v>12.720832209999999</v>
      </c>
      <c r="W359">
        <v>3.6855277769999999</v>
      </c>
      <c r="X359">
        <v>0.38717366399999997</v>
      </c>
      <c r="Y359">
        <v>32.367947639999997</v>
      </c>
      <c r="Z359">
        <v>13.29968244</v>
      </c>
      <c r="AA359">
        <v>33</v>
      </c>
      <c r="AB359" t="s">
        <v>1682</v>
      </c>
      <c r="AC359" t="s">
        <v>1137</v>
      </c>
      <c r="AD359" t="s">
        <v>206</v>
      </c>
      <c r="AE359" t="s">
        <v>27</v>
      </c>
      <c r="AF359">
        <v>33</v>
      </c>
    </row>
    <row r="360" spans="1:32" x14ac:dyDescent="0.25">
      <c r="A360">
        <v>126317</v>
      </c>
      <c r="B360" t="s">
        <v>1138</v>
      </c>
      <c r="C360" t="s">
        <v>51</v>
      </c>
      <c r="D360" t="s">
        <v>19</v>
      </c>
      <c r="E360" t="s">
        <v>20</v>
      </c>
      <c r="F360" t="s">
        <v>21</v>
      </c>
      <c r="G360" t="s">
        <v>105</v>
      </c>
      <c r="H360" t="s">
        <v>475</v>
      </c>
      <c r="I360" t="s">
        <v>1139</v>
      </c>
      <c r="J360" t="s">
        <v>33</v>
      </c>
      <c r="K360" t="s">
        <v>1140</v>
      </c>
      <c r="L360">
        <v>250</v>
      </c>
      <c r="M360">
        <v>8.69</v>
      </c>
      <c r="N360">
        <v>5.9999999999999995E-4</v>
      </c>
      <c r="O360">
        <v>2.99</v>
      </c>
      <c r="P360" t="s">
        <v>35</v>
      </c>
      <c r="Q360" t="s">
        <v>27</v>
      </c>
      <c r="R360" t="s">
        <v>1682</v>
      </c>
      <c r="S360">
        <v>77.873995890000003</v>
      </c>
      <c r="T360">
        <v>0.19423903000000001</v>
      </c>
      <c r="U360">
        <v>2444.1454560000002</v>
      </c>
      <c r="V360">
        <v>12.65965961</v>
      </c>
      <c r="W360">
        <v>3.7974841189999999</v>
      </c>
      <c r="X360">
        <v>0.327247226</v>
      </c>
      <c r="Y360">
        <v>40.736004180000002</v>
      </c>
      <c r="Z360">
        <v>9.8054284949999992</v>
      </c>
      <c r="AA360">
        <v>167</v>
      </c>
      <c r="AB360" t="s">
        <v>1682</v>
      </c>
      <c r="AC360" t="s">
        <v>1140</v>
      </c>
      <c r="AD360" t="s">
        <v>105</v>
      </c>
      <c r="AE360" t="s">
        <v>27</v>
      </c>
      <c r="AF360">
        <v>167</v>
      </c>
    </row>
    <row r="361" spans="1:32" x14ac:dyDescent="0.25">
      <c r="A361">
        <v>126733</v>
      </c>
      <c r="B361" t="s">
        <v>1141</v>
      </c>
      <c r="C361" t="s">
        <v>1142</v>
      </c>
      <c r="D361" t="s">
        <v>19</v>
      </c>
      <c r="E361" t="s">
        <v>20</v>
      </c>
      <c r="F361" t="s">
        <v>21</v>
      </c>
      <c r="G361" t="s">
        <v>59</v>
      </c>
      <c r="H361" t="s">
        <v>1143</v>
      </c>
      <c r="I361" t="s">
        <v>1144</v>
      </c>
      <c r="J361" t="s">
        <v>33</v>
      </c>
      <c r="K361" t="s">
        <v>1145</v>
      </c>
      <c r="L361">
        <v>10.5</v>
      </c>
      <c r="M361">
        <v>4.16</v>
      </c>
      <c r="N361">
        <v>1.9949999999999999E-2</v>
      </c>
      <c r="O361">
        <v>3.01</v>
      </c>
      <c r="P361" t="s">
        <v>210</v>
      </c>
      <c r="Q361" t="s">
        <v>27</v>
      </c>
      <c r="R361" t="s">
        <v>1695</v>
      </c>
      <c r="S361">
        <v>18.394314829999999</v>
      </c>
      <c r="T361">
        <v>0.50749804099999996</v>
      </c>
      <c r="U361">
        <v>46.51375324</v>
      </c>
      <c r="V361">
        <v>6.3719102999999997</v>
      </c>
      <c r="W361">
        <v>2.0902781990000001</v>
      </c>
      <c r="X361">
        <v>0.83597228800000001</v>
      </c>
      <c r="Y361">
        <v>12.808010230000001</v>
      </c>
      <c r="Z361">
        <v>10.18430352</v>
      </c>
      <c r="AA361">
        <v>4</v>
      </c>
      <c r="AB361" t="s">
        <v>1698</v>
      </c>
      <c r="AC361" t="s">
        <v>1145</v>
      </c>
      <c r="AD361" t="s">
        <v>59</v>
      </c>
      <c r="AE361" t="s">
        <v>27</v>
      </c>
      <c r="AF361">
        <v>4</v>
      </c>
    </row>
    <row r="362" spans="1:32" x14ac:dyDescent="0.25">
      <c r="A362">
        <v>126736</v>
      </c>
      <c r="B362" t="s">
        <v>1146</v>
      </c>
      <c r="C362" t="s">
        <v>51</v>
      </c>
      <c r="D362" t="s">
        <v>19</v>
      </c>
      <c r="E362" t="s">
        <v>20</v>
      </c>
      <c r="F362" t="s">
        <v>21</v>
      </c>
      <c r="G362" t="s">
        <v>59</v>
      </c>
      <c r="H362" t="s">
        <v>1147</v>
      </c>
      <c r="I362" t="s">
        <v>1148</v>
      </c>
      <c r="J362" t="s">
        <v>33</v>
      </c>
      <c r="K362" t="s">
        <v>1149</v>
      </c>
      <c r="L362">
        <v>45</v>
      </c>
      <c r="M362">
        <v>5</v>
      </c>
      <c r="N362">
        <v>3.2000000000000002E-3</v>
      </c>
      <c r="O362">
        <v>3.3</v>
      </c>
      <c r="P362" t="s">
        <v>35</v>
      </c>
      <c r="Q362" t="s">
        <v>27</v>
      </c>
      <c r="R362" t="s">
        <v>1695</v>
      </c>
      <c r="S362">
        <v>23.18760821</v>
      </c>
      <c r="T362">
        <v>0.33290047</v>
      </c>
      <c r="U362">
        <v>69.316890040000004</v>
      </c>
      <c r="V362">
        <v>9.2259711039999992</v>
      </c>
      <c r="W362">
        <v>3.7405779969999999</v>
      </c>
      <c r="X362">
        <v>0.57445457499999997</v>
      </c>
      <c r="Y362">
        <v>17.442244729999999</v>
      </c>
      <c r="Z362">
        <v>3.7162176850000002</v>
      </c>
      <c r="AA362">
        <v>27</v>
      </c>
      <c r="AB362" t="s">
        <v>1695</v>
      </c>
      <c r="AC362" t="s">
        <v>1149</v>
      </c>
      <c r="AD362" t="s">
        <v>59</v>
      </c>
      <c r="AE362" t="s">
        <v>27</v>
      </c>
      <c r="AF362">
        <v>27</v>
      </c>
    </row>
    <row r="363" spans="1:32" x14ac:dyDescent="0.25">
      <c r="A363">
        <v>105914</v>
      </c>
      <c r="B363" t="s">
        <v>1150</v>
      </c>
      <c r="C363" t="s">
        <v>51</v>
      </c>
      <c r="D363" t="s">
        <v>19</v>
      </c>
      <c r="E363" t="s">
        <v>20</v>
      </c>
      <c r="F363" t="s">
        <v>44</v>
      </c>
      <c r="G363" t="s">
        <v>325</v>
      </c>
      <c r="H363" t="s">
        <v>1151</v>
      </c>
      <c r="I363" t="s">
        <v>1152</v>
      </c>
      <c r="J363" t="s">
        <v>33</v>
      </c>
      <c r="K363" t="s">
        <v>1153</v>
      </c>
      <c r="L363">
        <v>150</v>
      </c>
      <c r="M363">
        <v>22.8</v>
      </c>
      <c r="N363">
        <v>3.8899999999999998E-3</v>
      </c>
      <c r="O363">
        <v>3.12</v>
      </c>
      <c r="P363" t="s">
        <v>210</v>
      </c>
      <c r="Q363" t="s">
        <v>27</v>
      </c>
      <c r="R363" t="s">
        <v>1682</v>
      </c>
      <c r="S363">
        <v>117.9278776</v>
      </c>
      <c r="T363">
        <v>9.0355229999999995E-2</v>
      </c>
      <c r="U363">
        <v>9217.1713650000002</v>
      </c>
      <c r="V363">
        <v>28.986861860000001</v>
      </c>
      <c r="W363">
        <v>13.396930100000001</v>
      </c>
      <c r="X363">
        <v>0.15574365900000001</v>
      </c>
      <c r="Y363">
        <v>78.297394159999996</v>
      </c>
      <c r="Z363">
        <v>13.216462870000001</v>
      </c>
      <c r="AA363">
        <v>61</v>
      </c>
      <c r="AB363" t="s">
        <v>1684</v>
      </c>
      <c r="AC363" t="s">
        <v>1153</v>
      </c>
      <c r="AD363" t="s">
        <v>325</v>
      </c>
      <c r="AE363" t="s">
        <v>44</v>
      </c>
      <c r="AF363">
        <v>61</v>
      </c>
    </row>
    <row r="364" spans="1:32" x14ac:dyDescent="0.25">
      <c r="A364">
        <v>105915</v>
      </c>
      <c r="B364" t="s">
        <v>1154</v>
      </c>
      <c r="C364" t="s">
        <v>1155</v>
      </c>
      <c r="D364" t="s">
        <v>19</v>
      </c>
      <c r="E364" t="s">
        <v>20</v>
      </c>
      <c r="F364" t="s">
        <v>44</v>
      </c>
      <c r="G364" t="s">
        <v>325</v>
      </c>
      <c r="H364" t="s">
        <v>1151</v>
      </c>
      <c r="I364" t="s">
        <v>1152</v>
      </c>
      <c r="J364" t="s">
        <v>33</v>
      </c>
      <c r="K364" t="s">
        <v>1156</v>
      </c>
      <c r="L364">
        <v>120</v>
      </c>
      <c r="M364">
        <v>25</v>
      </c>
      <c r="N364">
        <v>3.8899999999999998E-3</v>
      </c>
      <c r="O364">
        <v>3.12</v>
      </c>
      <c r="P364" t="s">
        <v>210</v>
      </c>
      <c r="Q364" s="51" t="s">
        <v>73</v>
      </c>
      <c r="R364" t="s">
        <v>1682</v>
      </c>
      <c r="S364">
        <v>117.9278776</v>
      </c>
      <c r="T364">
        <v>9.0355229999999995E-2</v>
      </c>
      <c r="U364">
        <v>9217.1713650000002</v>
      </c>
      <c r="V364">
        <v>28.986861860000001</v>
      </c>
      <c r="W364">
        <v>13.396930100000001</v>
      </c>
      <c r="X364">
        <v>0.15574365900000001</v>
      </c>
      <c r="Y364">
        <v>78.297394159999996</v>
      </c>
      <c r="Z364">
        <v>13.216462870000001</v>
      </c>
      <c r="AA364">
        <v>70</v>
      </c>
      <c r="AB364" t="s">
        <v>1684</v>
      </c>
      <c r="AC364" t="s">
        <v>1156</v>
      </c>
      <c r="AD364" t="s">
        <v>325</v>
      </c>
      <c r="AE364" t="s">
        <v>44</v>
      </c>
      <c r="AF364">
        <v>70</v>
      </c>
    </row>
    <row r="365" spans="1:32" x14ac:dyDescent="0.25">
      <c r="A365">
        <v>126079</v>
      </c>
      <c r="B365" t="s">
        <v>1157</v>
      </c>
      <c r="C365" t="s">
        <v>504</v>
      </c>
      <c r="D365" t="s">
        <v>19</v>
      </c>
      <c r="E365" t="s">
        <v>20</v>
      </c>
      <c r="F365" t="s">
        <v>21</v>
      </c>
      <c r="G365" t="s">
        <v>30</v>
      </c>
      <c r="H365" t="s">
        <v>248</v>
      </c>
      <c r="I365" t="s">
        <v>1157</v>
      </c>
      <c r="J365" t="s">
        <v>24</v>
      </c>
      <c r="K365" t="s">
        <v>25</v>
      </c>
      <c r="L365">
        <v>70</v>
      </c>
      <c r="M365">
        <v>0</v>
      </c>
      <c r="N365">
        <v>1.3888630000000001E-2</v>
      </c>
      <c r="O365">
        <v>3.0550000000000002</v>
      </c>
      <c r="P365" t="s">
        <v>61</v>
      </c>
      <c r="Q365" t="s">
        <v>27</v>
      </c>
      <c r="R365" t="s">
        <v>1682</v>
      </c>
      <c r="S365">
        <v>39.531225919999997</v>
      </c>
      <c r="T365">
        <v>0.210537425</v>
      </c>
      <c r="U365">
        <v>1052.222892</v>
      </c>
      <c r="V365">
        <v>10.924017190000001</v>
      </c>
      <c r="W365">
        <v>2.8444609619999999</v>
      </c>
      <c r="X365">
        <v>0.383150712</v>
      </c>
      <c r="Y365">
        <v>19.944088270000002</v>
      </c>
      <c r="Z365">
        <v>18.54176584</v>
      </c>
      <c r="AA365">
        <v>40.75</v>
      </c>
      <c r="AB365" t="s">
        <v>1689</v>
      </c>
      <c r="AC365" t="s">
        <v>2136</v>
      </c>
      <c r="AD365" t="s">
        <v>30</v>
      </c>
      <c r="AE365" t="s">
        <v>27</v>
      </c>
      <c r="AF365">
        <v>40.75</v>
      </c>
    </row>
    <row r="366" spans="1:32" x14ac:dyDescent="0.25">
      <c r="A366">
        <v>127057</v>
      </c>
      <c r="B366" t="s">
        <v>1158</v>
      </c>
      <c r="C366" t="s">
        <v>372</v>
      </c>
      <c r="D366" t="s">
        <v>19</v>
      </c>
      <c r="E366" t="s">
        <v>20</v>
      </c>
      <c r="F366" t="s">
        <v>21</v>
      </c>
      <c r="G366" t="s">
        <v>30</v>
      </c>
      <c r="H366" t="s">
        <v>248</v>
      </c>
      <c r="I366" t="s">
        <v>1157</v>
      </c>
      <c r="J366" t="s">
        <v>33</v>
      </c>
      <c r="K366" t="s">
        <v>1159</v>
      </c>
      <c r="L366">
        <v>36</v>
      </c>
      <c r="M366">
        <v>1.89</v>
      </c>
      <c r="N366">
        <v>1.0500000000000001E-2</v>
      </c>
      <c r="O366">
        <v>3.15</v>
      </c>
      <c r="P366" t="s">
        <v>35</v>
      </c>
      <c r="Q366" t="s">
        <v>27</v>
      </c>
      <c r="R366" t="s">
        <v>1682</v>
      </c>
      <c r="S366">
        <v>31.10272608</v>
      </c>
      <c r="T366">
        <v>0.242389679</v>
      </c>
      <c r="U366">
        <v>424.41113009999998</v>
      </c>
      <c r="V366">
        <v>9.275779966</v>
      </c>
      <c r="W366">
        <v>2.4298406049999999</v>
      </c>
      <c r="X366">
        <v>0.41366872799999999</v>
      </c>
      <c r="Y366">
        <v>16.679521690000001</v>
      </c>
      <c r="Z366">
        <v>17.374974160000001</v>
      </c>
      <c r="AA366">
        <v>42</v>
      </c>
      <c r="AB366" t="s">
        <v>1689</v>
      </c>
      <c r="AC366" t="s">
        <v>1159</v>
      </c>
      <c r="AD366" t="s">
        <v>30</v>
      </c>
      <c r="AE366" t="s">
        <v>27</v>
      </c>
      <c r="AF366">
        <v>42</v>
      </c>
    </row>
    <row r="367" spans="1:32" x14ac:dyDescent="0.25">
      <c r="A367">
        <v>127058</v>
      </c>
      <c r="B367" t="s">
        <v>1160</v>
      </c>
      <c r="C367" t="s">
        <v>1161</v>
      </c>
      <c r="D367" t="s">
        <v>19</v>
      </c>
      <c r="E367" t="s">
        <v>20</v>
      </c>
      <c r="F367" t="s">
        <v>21</v>
      </c>
      <c r="G367" t="s">
        <v>30</v>
      </c>
      <c r="H367" t="s">
        <v>248</v>
      </c>
      <c r="I367" t="s">
        <v>1157</v>
      </c>
      <c r="J367" t="s">
        <v>33</v>
      </c>
      <c r="K367" t="s">
        <v>1162</v>
      </c>
      <c r="L367">
        <v>42</v>
      </c>
      <c r="M367">
        <v>1.91</v>
      </c>
      <c r="N367">
        <v>1.5800000000000002E-2</v>
      </c>
      <c r="O367">
        <v>3.03</v>
      </c>
      <c r="P367" t="s">
        <v>35</v>
      </c>
      <c r="Q367" t="s">
        <v>27</v>
      </c>
      <c r="R367" t="s">
        <v>1682</v>
      </c>
      <c r="S367">
        <v>35.568507820000001</v>
      </c>
      <c r="T367">
        <v>0.27262466899999999</v>
      </c>
      <c r="U367">
        <v>607.17061100000001</v>
      </c>
      <c r="V367">
        <v>8.7094893399999993</v>
      </c>
      <c r="W367">
        <v>2.1784735639999999</v>
      </c>
      <c r="X367">
        <v>0.50339538900000003</v>
      </c>
      <c r="Y367">
        <v>17.684088190000001</v>
      </c>
      <c r="Z367">
        <v>24.060180169999999</v>
      </c>
      <c r="AA367">
        <v>30</v>
      </c>
      <c r="AB367" t="s">
        <v>1682</v>
      </c>
      <c r="AC367" t="s">
        <v>1162</v>
      </c>
      <c r="AD367" t="s">
        <v>30</v>
      </c>
      <c r="AE367" t="s">
        <v>27</v>
      </c>
      <c r="AF367">
        <v>30</v>
      </c>
    </row>
    <row r="368" spans="1:32" x14ac:dyDescent="0.25">
      <c r="A368">
        <v>127059</v>
      </c>
      <c r="B368" t="s">
        <v>1163</v>
      </c>
      <c r="C368" t="s">
        <v>308</v>
      </c>
      <c r="D368" t="s">
        <v>19</v>
      </c>
      <c r="E368" t="s">
        <v>20</v>
      </c>
      <c r="F368" t="s">
        <v>21</v>
      </c>
      <c r="G368" t="s">
        <v>30</v>
      </c>
      <c r="H368" t="s">
        <v>248</v>
      </c>
      <c r="I368" t="s">
        <v>1157</v>
      </c>
      <c r="J368" t="s">
        <v>33</v>
      </c>
      <c r="K368" t="s">
        <v>1164</v>
      </c>
      <c r="L368">
        <v>70</v>
      </c>
      <c r="M368">
        <v>2.06</v>
      </c>
      <c r="N368">
        <v>1.26E-2</v>
      </c>
      <c r="O368">
        <v>3.07</v>
      </c>
      <c r="P368" t="s">
        <v>35</v>
      </c>
      <c r="Q368" t="s">
        <v>27</v>
      </c>
      <c r="R368" t="s">
        <v>1682</v>
      </c>
      <c r="S368">
        <v>53.615731080000003</v>
      </c>
      <c r="T368">
        <v>0.13620037400000001</v>
      </c>
      <c r="U368">
        <v>2523.1984480000001</v>
      </c>
      <c r="V368">
        <v>14.16441502</v>
      </c>
      <c r="W368">
        <v>3.8494199029999998</v>
      </c>
      <c r="X368">
        <v>0.262152832</v>
      </c>
      <c r="Y368">
        <v>26.544109809999998</v>
      </c>
      <c r="Z368">
        <v>13.52085406</v>
      </c>
      <c r="AA368">
        <v>41</v>
      </c>
      <c r="AB368" t="s">
        <v>1689</v>
      </c>
      <c r="AC368" t="s">
        <v>1164</v>
      </c>
      <c r="AD368" t="s">
        <v>30</v>
      </c>
      <c r="AE368" t="s">
        <v>27</v>
      </c>
      <c r="AF368">
        <v>41</v>
      </c>
    </row>
    <row r="369" spans="1:32" x14ac:dyDescent="0.25">
      <c r="A369">
        <v>127060</v>
      </c>
      <c r="B369" t="s">
        <v>1165</v>
      </c>
      <c r="C369" t="s">
        <v>51</v>
      </c>
      <c r="D369" t="s">
        <v>19</v>
      </c>
      <c r="E369" t="s">
        <v>20</v>
      </c>
      <c r="F369" t="s">
        <v>21</v>
      </c>
      <c r="G369" t="s">
        <v>30</v>
      </c>
      <c r="H369" t="s">
        <v>248</v>
      </c>
      <c r="I369" t="s">
        <v>1157</v>
      </c>
      <c r="J369" t="s">
        <v>33</v>
      </c>
      <c r="K369" t="s">
        <v>1166</v>
      </c>
      <c r="L369">
        <v>60</v>
      </c>
      <c r="M369">
        <v>2.0099999999999998</v>
      </c>
      <c r="N369">
        <v>1.78E-2</v>
      </c>
      <c r="O369">
        <v>2.97</v>
      </c>
      <c r="P369" t="s">
        <v>35</v>
      </c>
      <c r="Q369" t="s">
        <v>27</v>
      </c>
      <c r="R369" t="s">
        <v>1682</v>
      </c>
      <c r="S369">
        <v>37.837938690000001</v>
      </c>
      <c r="T369">
        <v>0.190934979</v>
      </c>
      <c r="U369">
        <v>654.11138000000005</v>
      </c>
      <c r="V369">
        <v>11.546384420000001</v>
      </c>
      <c r="W369">
        <v>2.920109777</v>
      </c>
      <c r="X369">
        <v>0.35338589799999998</v>
      </c>
      <c r="Y369">
        <v>18.868633379999999</v>
      </c>
      <c r="Z369">
        <v>19.211054959999998</v>
      </c>
      <c r="AA369">
        <v>50</v>
      </c>
      <c r="AB369" t="s">
        <v>1689</v>
      </c>
      <c r="AC369" t="s">
        <v>1166</v>
      </c>
      <c r="AD369" t="s">
        <v>30</v>
      </c>
      <c r="AE369" t="s">
        <v>27</v>
      </c>
      <c r="AF369">
        <v>50</v>
      </c>
    </row>
    <row r="370" spans="1:32" x14ac:dyDescent="0.25">
      <c r="A370">
        <v>127061</v>
      </c>
      <c r="B370" t="s">
        <v>1167</v>
      </c>
      <c r="C370" t="s">
        <v>1168</v>
      </c>
      <c r="D370" t="s">
        <v>19</v>
      </c>
      <c r="E370" t="s">
        <v>20</v>
      </c>
      <c r="F370" t="s">
        <v>21</v>
      </c>
      <c r="G370" t="s">
        <v>30</v>
      </c>
      <c r="H370" t="s">
        <v>248</v>
      </c>
      <c r="I370" t="s">
        <v>1169</v>
      </c>
      <c r="J370" t="s">
        <v>33</v>
      </c>
      <c r="K370" t="s">
        <v>1170</v>
      </c>
      <c r="L370">
        <v>80</v>
      </c>
      <c r="M370">
        <v>2.09</v>
      </c>
      <c r="N370">
        <v>2.2897160999999999E-2</v>
      </c>
      <c r="O370">
        <v>2.94</v>
      </c>
      <c r="P370" t="s">
        <v>1091</v>
      </c>
      <c r="Q370" t="s">
        <v>27</v>
      </c>
      <c r="R370" t="s">
        <v>1682</v>
      </c>
      <c r="S370">
        <v>56.38033188</v>
      </c>
      <c r="T370">
        <v>0.16948269399999999</v>
      </c>
      <c r="U370">
        <v>2915.8522589999998</v>
      </c>
      <c r="V370">
        <v>14.47743706</v>
      </c>
      <c r="W370">
        <v>3.6438269160000001</v>
      </c>
      <c r="X370">
        <v>0.33414367</v>
      </c>
      <c r="Y370">
        <v>27.504925249999999</v>
      </c>
      <c r="Z370">
        <v>19.243655700000001</v>
      </c>
      <c r="AA370">
        <v>60</v>
      </c>
      <c r="AB370" t="s">
        <v>1689</v>
      </c>
      <c r="AC370" t="s">
        <v>1170</v>
      </c>
      <c r="AD370" t="s">
        <v>30</v>
      </c>
      <c r="AE370" t="s">
        <v>27</v>
      </c>
      <c r="AF370">
        <v>60</v>
      </c>
    </row>
    <row r="371" spans="1:32" x14ac:dyDescent="0.25">
      <c r="A371">
        <v>127062</v>
      </c>
      <c r="B371" t="s">
        <v>1171</v>
      </c>
      <c r="C371" t="s">
        <v>1172</v>
      </c>
      <c r="D371" t="s">
        <v>19</v>
      </c>
      <c r="E371" t="s">
        <v>20</v>
      </c>
      <c r="F371" t="s">
        <v>21</v>
      </c>
      <c r="G371" t="s">
        <v>30</v>
      </c>
      <c r="H371" t="s">
        <v>248</v>
      </c>
      <c r="I371" t="s">
        <v>1169</v>
      </c>
      <c r="J371" t="s">
        <v>33</v>
      </c>
      <c r="K371" t="s">
        <v>1173</v>
      </c>
      <c r="L371">
        <v>90</v>
      </c>
      <c r="M371">
        <v>1.96</v>
      </c>
      <c r="N371">
        <v>2.5700000000000001E-2</v>
      </c>
      <c r="O371">
        <v>2.9</v>
      </c>
      <c r="P371" t="s">
        <v>35</v>
      </c>
      <c r="Q371" t="s">
        <v>27</v>
      </c>
      <c r="R371" t="s">
        <v>1682</v>
      </c>
      <c r="S371">
        <v>42.365105479999997</v>
      </c>
      <c r="T371">
        <v>0.23783388899999999</v>
      </c>
      <c r="U371">
        <v>1564.3244669999999</v>
      </c>
      <c r="V371">
        <v>10.667548480000001</v>
      </c>
      <c r="W371">
        <v>2.66538049</v>
      </c>
      <c r="X371">
        <v>0.48961667599999997</v>
      </c>
      <c r="Y371">
        <v>20.79862387</v>
      </c>
      <c r="Z371">
        <v>24.651491069999999</v>
      </c>
      <c r="AA371">
        <v>15</v>
      </c>
      <c r="AB371" t="s">
        <v>1689</v>
      </c>
      <c r="AC371" t="s">
        <v>1173</v>
      </c>
      <c r="AD371" t="s">
        <v>30</v>
      </c>
      <c r="AE371" t="s">
        <v>27</v>
      </c>
      <c r="AF371">
        <v>15</v>
      </c>
    </row>
    <row r="372" spans="1:32" x14ac:dyDescent="0.25">
      <c r="A372">
        <v>127063</v>
      </c>
      <c r="B372" t="s">
        <v>1174</v>
      </c>
      <c r="C372" t="s">
        <v>51</v>
      </c>
      <c r="D372" t="s">
        <v>19</v>
      </c>
      <c r="E372" t="s">
        <v>20</v>
      </c>
      <c r="F372" t="s">
        <v>21</v>
      </c>
      <c r="G372" t="s">
        <v>30</v>
      </c>
      <c r="H372" t="s">
        <v>248</v>
      </c>
      <c r="I372" t="s">
        <v>1169</v>
      </c>
      <c r="J372" t="s">
        <v>33</v>
      </c>
      <c r="K372" t="s">
        <v>1175</v>
      </c>
      <c r="L372">
        <v>91</v>
      </c>
      <c r="M372">
        <v>2.17</v>
      </c>
      <c r="N372">
        <v>2.0400000000000001E-2</v>
      </c>
      <c r="O372">
        <v>2.98</v>
      </c>
      <c r="P372" t="s">
        <v>35</v>
      </c>
      <c r="Q372" t="s">
        <v>27</v>
      </c>
      <c r="R372" t="s">
        <v>1682</v>
      </c>
      <c r="S372">
        <v>56.36349629</v>
      </c>
      <c r="T372">
        <v>0.16255930399999999</v>
      </c>
      <c r="U372">
        <v>3219.3748439999999</v>
      </c>
      <c r="V372">
        <v>14.893473930000001</v>
      </c>
      <c r="W372">
        <v>3.7721256099999998</v>
      </c>
      <c r="X372">
        <v>0.33480048499999998</v>
      </c>
      <c r="Y372">
        <v>27.199810410000001</v>
      </c>
      <c r="Z372">
        <v>20.959070749999999</v>
      </c>
      <c r="AA372">
        <v>99</v>
      </c>
      <c r="AB372" t="s">
        <v>1689</v>
      </c>
      <c r="AC372" t="s">
        <v>1175</v>
      </c>
      <c r="AD372" t="s">
        <v>30</v>
      </c>
      <c r="AE372" t="s">
        <v>27</v>
      </c>
      <c r="AF372">
        <v>99</v>
      </c>
    </row>
    <row r="373" spans="1:32" x14ac:dyDescent="0.25">
      <c r="A373">
        <v>126770</v>
      </c>
      <c r="B373" t="s">
        <v>1176</v>
      </c>
      <c r="C373" t="s">
        <v>51</v>
      </c>
      <c r="D373" t="s">
        <v>19</v>
      </c>
      <c r="E373" t="s">
        <v>20</v>
      </c>
      <c r="F373" t="s">
        <v>21</v>
      </c>
      <c r="G373" t="s">
        <v>30</v>
      </c>
      <c r="H373" t="s">
        <v>238</v>
      </c>
      <c r="I373" t="s">
        <v>1177</v>
      </c>
      <c r="J373" t="s">
        <v>33</v>
      </c>
      <c r="K373" t="s">
        <v>1178</v>
      </c>
      <c r="L373">
        <v>30</v>
      </c>
      <c r="M373">
        <v>2</v>
      </c>
      <c r="N373">
        <v>9.2999999999999992E-3</v>
      </c>
      <c r="O373">
        <v>3.12</v>
      </c>
      <c r="P373" t="s">
        <v>35</v>
      </c>
      <c r="Q373" t="s">
        <v>27</v>
      </c>
      <c r="R373" t="s">
        <v>1682</v>
      </c>
      <c r="S373">
        <v>17.84261703</v>
      </c>
      <c r="T373">
        <v>0.50449092799999995</v>
      </c>
      <c r="U373">
        <v>59.67123411</v>
      </c>
      <c r="V373">
        <v>6.005828578</v>
      </c>
      <c r="W373">
        <v>1.4502186340000001</v>
      </c>
      <c r="X373">
        <v>0.92987541100000004</v>
      </c>
      <c r="Y373">
        <v>10.080768150000001</v>
      </c>
      <c r="Z373">
        <v>19.140752110000001</v>
      </c>
      <c r="AA373">
        <v>17</v>
      </c>
      <c r="AB373" t="s">
        <v>1682</v>
      </c>
      <c r="AC373" t="s">
        <v>1178</v>
      </c>
      <c r="AD373" t="s">
        <v>30</v>
      </c>
      <c r="AE373" t="s">
        <v>27</v>
      </c>
      <c r="AF373">
        <v>17</v>
      </c>
    </row>
    <row r="374" spans="1:32" x14ac:dyDescent="0.25">
      <c r="A374">
        <v>126361</v>
      </c>
      <c r="B374" t="s">
        <v>1179</v>
      </c>
      <c r="C374" t="s">
        <v>67</v>
      </c>
      <c r="D374" t="s">
        <v>19</v>
      </c>
      <c r="E374" t="s">
        <v>20</v>
      </c>
      <c r="F374" t="s">
        <v>21</v>
      </c>
      <c r="G374" t="s">
        <v>131</v>
      </c>
      <c r="H374" t="s">
        <v>132</v>
      </c>
      <c r="I374" t="s">
        <v>1180</v>
      </c>
      <c r="J374" t="s">
        <v>33</v>
      </c>
      <c r="K374" t="s">
        <v>1181</v>
      </c>
      <c r="L374">
        <v>50</v>
      </c>
      <c r="M374">
        <v>2.2000000000000002</v>
      </c>
      <c r="N374">
        <v>3.2399999999999998E-3</v>
      </c>
      <c r="O374">
        <v>3.08</v>
      </c>
      <c r="P374" t="s">
        <v>49</v>
      </c>
      <c r="Q374" t="s">
        <v>27</v>
      </c>
      <c r="R374" t="s">
        <v>1695</v>
      </c>
      <c r="S374">
        <v>23.103413329999999</v>
      </c>
      <c r="T374">
        <v>0.59904822000000002</v>
      </c>
      <c r="U374">
        <v>73.248240920000001</v>
      </c>
      <c r="V374">
        <v>4.4738158810000002</v>
      </c>
      <c r="W374">
        <v>1.3167000250000001</v>
      </c>
      <c r="X374">
        <v>1.0065093490000001</v>
      </c>
      <c r="Y374">
        <v>13.44051952</v>
      </c>
      <c r="Z374">
        <v>13.55849016</v>
      </c>
      <c r="AA374">
        <v>21</v>
      </c>
      <c r="AB374" t="s">
        <v>1698</v>
      </c>
      <c r="AC374" t="s">
        <v>1181</v>
      </c>
      <c r="AD374" t="s">
        <v>131</v>
      </c>
      <c r="AE374" t="s">
        <v>27</v>
      </c>
      <c r="AF374">
        <v>21</v>
      </c>
    </row>
    <row r="375" spans="1:32" x14ac:dyDescent="0.25">
      <c r="A375">
        <v>127228</v>
      </c>
      <c r="B375" t="s">
        <v>1182</v>
      </c>
      <c r="C375" t="s">
        <v>1183</v>
      </c>
      <c r="D375" t="s">
        <v>19</v>
      </c>
      <c r="E375" t="s">
        <v>20</v>
      </c>
      <c r="F375" t="s">
        <v>21</v>
      </c>
      <c r="G375" t="s">
        <v>52</v>
      </c>
      <c r="H375" t="s">
        <v>892</v>
      </c>
      <c r="I375" t="s">
        <v>1184</v>
      </c>
      <c r="J375" t="s">
        <v>33</v>
      </c>
      <c r="K375" t="s">
        <v>1185</v>
      </c>
      <c r="L375">
        <v>6</v>
      </c>
      <c r="M375">
        <v>0</v>
      </c>
      <c r="N375">
        <v>0.01</v>
      </c>
      <c r="O375">
        <v>3.04</v>
      </c>
      <c r="P375" t="s">
        <v>783</v>
      </c>
      <c r="Q375" t="s">
        <v>27</v>
      </c>
      <c r="R375" t="s">
        <v>1682</v>
      </c>
      <c r="S375">
        <v>26.301100680000001</v>
      </c>
      <c r="T375">
        <v>0.41070806399999998</v>
      </c>
      <c r="U375">
        <v>167.43130189999999</v>
      </c>
      <c r="V375">
        <v>7.3732801109999997</v>
      </c>
      <c r="W375">
        <v>2.201526147</v>
      </c>
      <c r="X375">
        <v>0.63961802899999998</v>
      </c>
      <c r="Y375">
        <v>15.814392</v>
      </c>
      <c r="Z375">
        <v>12.90266385</v>
      </c>
      <c r="AA375">
        <v>8</v>
      </c>
      <c r="AB375" t="s">
        <v>1684</v>
      </c>
      <c r="AC375" t="s">
        <v>1830</v>
      </c>
      <c r="AD375" t="s">
        <v>52</v>
      </c>
      <c r="AE375" t="s">
        <v>52</v>
      </c>
      <c r="AF375">
        <v>8</v>
      </c>
    </row>
    <row r="376" spans="1:32" x14ac:dyDescent="0.25">
      <c r="A376">
        <v>126945</v>
      </c>
      <c r="B376" t="s">
        <v>1186</v>
      </c>
      <c r="C376" t="s">
        <v>1187</v>
      </c>
      <c r="D376" t="s">
        <v>19</v>
      </c>
      <c r="E376" t="s">
        <v>20</v>
      </c>
      <c r="F376" t="s">
        <v>21</v>
      </c>
      <c r="G376" t="s">
        <v>30</v>
      </c>
      <c r="H376" t="s">
        <v>1188</v>
      </c>
      <c r="I376" t="s">
        <v>1189</v>
      </c>
      <c r="J376" t="s">
        <v>33</v>
      </c>
      <c r="K376" t="s">
        <v>1190</v>
      </c>
      <c r="L376">
        <v>50</v>
      </c>
      <c r="M376">
        <v>1.93</v>
      </c>
      <c r="N376">
        <v>8.8999999999999999E-3</v>
      </c>
      <c r="O376">
        <v>3.1</v>
      </c>
      <c r="P376" t="s">
        <v>35</v>
      </c>
      <c r="Q376" t="s">
        <v>27</v>
      </c>
      <c r="R376" t="s">
        <v>1682</v>
      </c>
      <c r="S376">
        <v>42.507732599999997</v>
      </c>
      <c r="T376">
        <v>0.28699996700000002</v>
      </c>
      <c r="U376">
        <v>868.68226400000003</v>
      </c>
      <c r="V376">
        <v>12.0161657</v>
      </c>
      <c r="W376">
        <v>2.7994023229999998</v>
      </c>
      <c r="X376">
        <v>0.60349556400000004</v>
      </c>
      <c r="Y376">
        <v>22.221931990000002</v>
      </c>
      <c r="Z376">
        <v>21.755288839999999</v>
      </c>
      <c r="AA376">
        <v>27</v>
      </c>
      <c r="AB376" t="s">
        <v>1682</v>
      </c>
      <c r="AC376" t="s">
        <v>1190</v>
      </c>
      <c r="AD376" t="s">
        <v>30</v>
      </c>
      <c r="AE376" t="s">
        <v>27</v>
      </c>
      <c r="AF376">
        <v>27</v>
      </c>
    </row>
    <row r="377" spans="1:32" x14ac:dyDescent="0.25">
      <c r="A377">
        <v>275832</v>
      </c>
      <c r="B377" t="s">
        <v>1191</v>
      </c>
      <c r="C377" t="s">
        <v>1192</v>
      </c>
      <c r="D377" t="s">
        <v>19</v>
      </c>
      <c r="E377" t="s">
        <v>20</v>
      </c>
      <c r="F377" t="s">
        <v>21</v>
      </c>
      <c r="G377" t="s">
        <v>131</v>
      </c>
      <c r="H377" t="s">
        <v>398</v>
      </c>
      <c r="I377" t="s">
        <v>1193</v>
      </c>
      <c r="J377" t="s">
        <v>33</v>
      </c>
      <c r="K377" t="s">
        <v>1194</v>
      </c>
      <c r="L377">
        <v>25.3</v>
      </c>
      <c r="M377">
        <v>1.87</v>
      </c>
      <c r="N377">
        <v>3.8899999999999998E-3</v>
      </c>
      <c r="O377">
        <v>3.15</v>
      </c>
      <c r="P377" t="s">
        <v>49</v>
      </c>
      <c r="Q377" t="s">
        <v>27</v>
      </c>
      <c r="R377" t="s">
        <v>1682</v>
      </c>
      <c r="S377">
        <v>24.81625008</v>
      </c>
      <c r="T377">
        <v>0.41444687099999999</v>
      </c>
      <c r="U377">
        <v>102.8202601</v>
      </c>
      <c r="V377">
        <v>5.9312920150000004</v>
      </c>
      <c r="W377">
        <v>1.796798176</v>
      </c>
      <c r="X377">
        <v>0.74342950100000005</v>
      </c>
      <c r="Y377">
        <v>14.27687877</v>
      </c>
      <c r="Z377">
        <v>13.273690350000001</v>
      </c>
      <c r="AA377">
        <v>20</v>
      </c>
      <c r="AB377" t="s">
        <v>1684</v>
      </c>
      <c r="AC377" t="s">
        <v>1194</v>
      </c>
      <c r="AD377" t="s">
        <v>131</v>
      </c>
      <c r="AE377" t="s">
        <v>27</v>
      </c>
      <c r="AF377">
        <v>20</v>
      </c>
    </row>
    <row r="378" spans="1:32" x14ac:dyDescent="0.25">
      <c r="A378">
        <v>126131</v>
      </c>
      <c r="B378" t="s">
        <v>1195</v>
      </c>
      <c r="C378" t="s">
        <v>730</v>
      </c>
      <c r="D378" t="s">
        <v>19</v>
      </c>
      <c r="E378" t="s">
        <v>20</v>
      </c>
      <c r="F378" t="s">
        <v>21</v>
      </c>
      <c r="G378" t="s">
        <v>163</v>
      </c>
      <c r="H378" t="s">
        <v>201</v>
      </c>
      <c r="I378" t="s">
        <v>1195</v>
      </c>
      <c r="J378" t="s">
        <v>24</v>
      </c>
      <c r="K378" t="s">
        <v>25</v>
      </c>
      <c r="L378">
        <v>40</v>
      </c>
      <c r="M378">
        <v>0</v>
      </c>
      <c r="N378">
        <v>7.1999999999999998E-3</v>
      </c>
      <c r="O378">
        <v>3.14</v>
      </c>
      <c r="P378" t="s">
        <v>61</v>
      </c>
      <c r="Q378" t="s">
        <v>27</v>
      </c>
      <c r="R378" t="s">
        <v>1682</v>
      </c>
      <c r="S378">
        <v>29.032826589999999</v>
      </c>
      <c r="T378">
        <v>0.35585207800000002</v>
      </c>
      <c r="U378">
        <v>236.7261982</v>
      </c>
      <c r="V378">
        <v>13.98212051</v>
      </c>
      <c r="W378">
        <v>2.8639522409999998</v>
      </c>
      <c r="X378">
        <v>0.36796846100000002</v>
      </c>
      <c r="Y378">
        <v>19.05484564</v>
      </c>
      <c r="Z378">
        <v>13.047419290000001</v>
      </c>
      <c r="AA378">
        <v>35</v>
      </c>
      <c r="AB378" t="s">
        <v>1682</v>
      </c>
      <c r="AC378" t="s">
        <v>1197</v>
      </c>
      <c r="AD378" t="s">
        <v>163</v>
      </c>
      <c r="AE378" t="s">
        <v>163</v>
      </c>
      <c r="AF378">
        <v>35</v>
      </c>
    </row>
    <row r="379" spans="1:32" x14ac:dyDescent="0.25">
      <c r="A379">
        <v>127156</v>
      </c>
      <c r="B379" t="s">
        <v>1196</v>
      </c>
      <c r="C379" t="s">
        <v>29</v>
      </c>
      <c r="D379" t="s">
        <v>19</v>
      </c>
      <c r="E379" t="s">
        <v>20</v>
      </c>
      <c r="F379" t="s">
        <v>21</v>
      </c>
      <c r="G379" t="s">
        <v>163</v>
      </c>
      <c r="H379" t="s">
        <v>201</v>
      </c>
      <c r="I379" t="s">
        <v>1195</v>
      </c>
      <c r="J379" t="s">
        <v>33</v>
      </c>
      <c r="K379" t="s">
        <v>1197</v>
      </c>
      <c r="L379">
        <v>40</v>
      </c>
      <c r="M379">
        <v>1.1000000000000001</v>
      </c>
      <c r="N379">
        <v>7.1999999999999998E-3</v>
      </c>
      <c r="O379">
        <v>3.14</v>
      </c>
      <c r="P379" t="s">
        <v>35</v>
      </c>
      <c r="Q379" t="s">
        <v>27</v>
      </c>
      <c r="R379" t="s">
        <v>1682</v>
      </c>
      <c r="S379">
        <v>29.032826589999999</v>
      </c>
      <c r="T379">
        <v>0.35585207800000002</v>
      </c>
      <c r="U379">
        <v>236.7261982</v>
      </c>
      <c r="V379">
        <v>13.98212051</v>
      </c>
      <c r="W379">
        <v>2.8639522409999998</v>
      </c>
      <c r="X379">
        <v>0.36796846100000002</v>
      </c>
      <c r="Y379">
        <v>19.05484564</v>
      </c>
      <c r="Z379">
        <v>13.047419290000001</v>
      </c>
      <c r="AA379">
        <v>35</v>
      </c>
      <c r="AB379" t="s">
        <v>1682</v>
      </c>
      <c r="AC379" t="s">
        <v>1197</v>
      </c>
      <c r="AD379" t="s">
        <v>163</v>
      </c>
      <c r="AE379" t="s">
        <v>163</v>
      </c>
      <c r="AF379">
        <v>35</v>
      </c>
    </row>
    <row r="380" spans="1:32" x14ac:dyDescent="0.25">
      <c r="A380">
        <v>127233</v>
      </c>
      <c r="B380" t="s">
        <v>1198</v>
      </c>
      <c r="C380" t="s">
        <v>51</v>
      </c>
      <c r="D380" t="s">
        <v>19</v>
      </c>
      <c r="E380" t="s">
        <v>20</v>
      </c>
      <c r="F380" t="s">
        <v>21</v>
      </c>
      <c r="G380" t="s">
        <v>52</v>
      </c>
      <c r="H380" t="s">
        <v>1199</v>
      </c>
      <c r="I380" t="s">
        <v>1200</v>
      </c>
      <c r="J380" t="s">
        <v>33</v>
      </c>
      <c r="K380" t="s">
        <v>1201</v>
      </c>
      <c r="L380">
        <v>40</v>
      </c>
      <c r="M380">
        <v>1.88</v>
      </c>
      <c r="N380">
        <v>5.5999999999999999E-3</v>
      </c>
      <c r="O380">
        <v>2.95</v>
      </c>
      <c r="P380" t="s">
        <v>35</v>
      </c>
      <c r="Q380" t="s">
        <v>27</v>
      </c>
      <c r="R380" t="s">
        <v>1682</v>
      </c>
      <c r="S380">
        <v>34.233202949999999</v>
      </c>
      <c r="T380">
        <v>0.23049651400000001</v>
      </c>
      <c r="U380">
        <v>420.51728709999998</v>
      </c>
      <c r="V380">
        <v>11.4993117</v>
      </c>
      <c r="W380">
        <v>3.5040176170000001</v>
      </c>
      <c r="X380">
        <v>0.38875522000000001</v>
      </c>
      <c r="Y380">
        <v>19.610496749999999</v>
      </c>
      <c r="Z380">
        <v>12.60550149</v>
      </c>
      <c r="AA380">
        <v>30</v>
      </c>
      <c r="AB380" t="s">
        <v>1682</v>
      </c>
      <c r="AC380" t="s">
        <v>1201</v>
      </c>
      <c r="AD380" t="s">
        <v>52</v>
      </c>
      <c r="AE380" t="s">
        <v>52</v>
      </c>
      <c r="AF380">
        <v>30</v>
      </c>
    </row>
    <row r="381" spans="1:32" x14ac:dyDescent="0.25">
      <c r="A381">
        <v>101169</v>
      </c>
      <c r="B381" t="s">
        <v>1202</v>
      </c>
      <c r="C381" t="s">
        <v>37</v>
      </c>
      <c r="D381" t="s">
        <v>19</v>
      </c>
      <c r="E381" t="s">
        <v>20</v>
      </c>
      <c r="F381" t="s">
        <v>828</v>
      </c>
      <c r="G381" t="s">
        <v>829</v>
      </c>
      <c r="H381" t="s">
        <v>830</v>
      </c>
      <c r="I381" t="s">
        <v>1202</v>
      </c>
      <c r="J381" t="s">
        <v>24</v>
      </c>
      <c r="K381" t="s">
        <v>25</v>
      </c>
      <c r="L381">
        <v>120</v>
      </c>
      <c r="M381">
        <v>0</v>
      </c>
      <c r="N381">
        <v>2.9999999999999997E-4</v>
      </c>
      <c r="O381">
        <v>3.4</v>
      </c>
      <c r="P381" t="s">
        <v>61</v>
      </c>
      <c r="Q381" t="s">
        <v>27</v>
      </c>
      <c r="R381" t="s">
        <v>1682</v>
      </c>
      <c r="S381">
        <v>48.183408870000001</v>
      </c>
      <c r="T381">
        <v>0.170045422</v>
      </c>
      <c r="U381">
        <v>971.29902470000002</v>
      </c>
      <c r="V381">
        <v>10.91610316</v>
      </c>
      <c r="W381">
        <v>4.3731563659999999</v>
      </c>
      <c r="X381">
        <v>0.43291352900000002</v>
      </c>
      <c r="Y381">
        <v>26.81256874</v>
      </c>
      <c r="Z381">
        <v>15.66531681</v>
      </c>
      <c r="AA381">
        <v>80</v>
      </c>
      <c r="AB381" t="s">
        <v>1682</v>
      </c>
      <c r="AC381" t="s">
        <v>1204</v>
      </c>
      <c r="AD381" t="s">
        <v>829</v>
      </c>
      <c r="AE381" t="s">
        <v>27</v>
      </c>
      <c r="AF381">
        <v>80</v>
      </c>
    </row>
    <row r="382" spans="1:32" x14ac:dyDescent="0.25">
      <c r="A382">
        <v>101174</v>
      </c>
      <c r="B382" t="s">
        <v>1203</v>
      </c>
      <c r="C382" t="s">
        <v>37</v>
      </c>
      <c r="D382" t="s">
        <v>19</v>
      </c>
      <c r="E382" t="s">
        <v>20</v>
      </c>
      <c r="F382" t="s">
        <v>828</v>
      </c>
      <c r="G382" t="s">
        <v>829</v>
      </c>
      <c r="H382" t="s">
        <v>830</v>
      </c>
      <c r="I382" t="s">
        <v>1202</v>
      </c>
      <c r="J382" t="s">
        <v>33</v>
      </c>
      <c r="K382" t="s">
        <v>1204</v>
      </c>
      <c r="L382">
        <v>120</v>
      </c>
      <c r="M382">
        <v>1.35</v>
      </c>
      <c r="N382">
        <v>2.9999999999999997E-4</v>
      </c>
      <c r="O382">
        <v>3.4</v>
      </c>
      <c r="P382" t="s">
        <v>56</v>
      </c>
      <c r="Q382" t="s">
        <v>73</v>
      </c>
      <c r="R382" t="s">
        <v>1682</v>
      </c>
      <c r="S382">
        <v>48.183408870000001</v>
      </c>
      <c r="T382">
        <v>0.170045422</v>
      </c>
      <c r="U382">
        <v>971.29902470000002</v>
      </c>
      <c r="V382">
        <v>10.91610316</v>
      </c>
      <c r="W382">
        <v>4.3731563659999999</v>
      </c>
      <c r="X382">
        <v>0.43291352900000002</v>
      </c>
      <c r="Y382">
        <v>26.81256874</v>
      </c>
      <c r="Z382">
        <v>15.66531681</v>
      </c>
      <c r="AA382">
        <v>80</v>
      </c>
      <c r="AB382" t="s">
        <v>1682</v>
      </c>
      <c r="AC382" t="s">
        <v>1204</v>
      </c>
      <c r="AD382" t="s">
        <v>829</v>
      </c>
      <c r="AE382" t="s">
        <v>27</v>
      </c>
      <c r="AF382">
        <v>80</v>
      </c>
    </row>
    <row r="383" spans="1:32" x14ac:dyDescent="0.25">
      <c r="A383">
        <v>101163</v>
      </c>
      <c r="B383" t="s">
        <v>830</v>
      </c>
      <c r="C383" t="s">
        <v>286</v>
      </c>
      <c r="D383" t="s">
        <v>19</v>
      </c>
      <c r="E383" t="s">
        <v>20</v>
      </c>
      <c r="F383" t="s">
        <v>828</v>
      </c>
      <c r="G383" t="s">
        <v>829</v>
      </c>
      <c r="H383" t="s">
        <v>830</v>
      </c>
      <c r="I383">
        <v>0</v>
      </c>
      <c r="J383" t="s">
        <v>60</v>
      </c>
      <c r="K383" t="s">
        <v>25</v>
      </c>
      <c r="L383">
        <v>120</v>
      </c>
      <c r="M383">
        <v>0</v>
      </c>
      <c r="N383">
        <v>5.7706100000000002E-4</v>
      </c>
      <c r="O383">
        <v>3.2705000000000002</v>
      </c>
      <c r="P383" t="s">
        <v>61</v>
      </c>
      <c r="Q383" t="s">
        <v>27</v>
      </c>
      <c r="R383" t="s">
        <v>1682</v>
      </c>
      <c r="S383">
        <v>48.183408870000001</v>
      </c>
      <c r="T383">
        <v>0.170045422</v>
      </c>
      <c r="U383">
        <v>971.29902470000002</v>
      </c>
      <c r="V383">
        <v>10.91610316</v>
      </c>
      <c r="W383">
        <v>4.3731563659999999</v>
      </c>
      <c r="X383">
        <v>0.43291352900000002</v>
      </c>
      <c r="Y383">
        <v>26.81256874</v>
      </c>
      <c r="Z383">
        <v>15.66531681</v>
      </c>
      <c r="AA383">
        <v>80</v>
      </c>
      <c r="AB383" t="s">
        <v>1682</v>
      </c>
      <c r="AC383" t="s">
        <v>1204</v>
      </c>
      <c r="AD383" t="s">
        <v>829</v>
      </c>
      <c r="AE383" t="s">
        <v>27</v>
      </c>
      <c r="AF383">
        <v>80</v>
      </c>
    </row>
    <row r="384" spans="1:32" x14ac:dyDescent="0.25">
      <c r="A384">
        <v>125550</v>
      </c>
      <c r="B384" t="s">
        <v>1205</v>
      </c>
      <c r="C384" t="s">
        <v>1048</v>
      </c>
      <c r="D384" t="s">
        <v>19</v>
      </c>
      <c r="E384" t="s">
        <v>20</v>
      </c>
      <c r="F384" t="s">
        <v>21</v>
      </c>
      <c r="G384" t="s">
        <v>30</v>
      </c>
      <c r="H384" t="s">
        <v>1205</v>
      </c>
      <c r="I384">
        <v>0</v>
      </c>
      <c r="J384" t="s">
        <v>60</v>
      </c>
      <c r="K384" t="s">
        <v>25</v>
      </c>
      <c r="L384">
        <v>25</v>
      </c>
      <c r="M384">
        <v>0</v>
      </c>
      <c r="N384">
        <v>4.3E-3</v>
      </c>
      <c r="O384">
        <v>3.0179999999999998</v>
      </c>
      <c r="P384" t="s">
        <v>61</v>
      </c>
      <c r="Q384" t="s">
        <v>27</v>
      </c>
      <c r="R384" t="s">
        <v>1682</v>
      </c>
      <c r="S384">
        <v>23.64653551</v>
      </c>
      <c r="T384">
        <v>0.32997674399999999</v>
      </c>
      <c r="U384">
        <v>135.72590159999999</v>
      </c>
      <c r="V384">
        <v>9.6637142849999993</v>
      </c>
      <c r="W384">
        <v>2.3569628969999998</v>
      </c>
      <c r="X384">
        <v>0.53240552200000002</v>
      </c>
      <c r="Y384">
        <v>14.217558950000001</v>
      </c>
      <c r="Z384">
        <v>11.512318390000001</v>
      </c>
      <c r="AA384">
        <v>34</v>
      </c>
      <c r="AB384" t="s">
        <v>1682</v>
      </c>
      <c r="AC384" t="s">
        <v>1208</v>
      </c>
      <c r="AD384" t="s">
        <v>30</v>
      </c>
      <c r="AE384" t="s">
        <v>27</v>
      </c>
      <c r="AF384">
        <v>34</v>
      </c>
    </row>
    <row r="385" spans="1:32" x14ac:dyDescent="0.25">
      <c r="A385">
        <v>126996</v>
      </c>
      <c r="B385" t="s">
        <v>1206</v>
      </c>
      <c r="C385" t="s">
        <v>51</v>
      </c>
      <c r="D385" t="s">
        <v>19</v>
      </c>
      <c r="E385" t="s">
        <v>20</v>
      </c>
      <c r="F385" t="s">
        <v>21</v>
      </c>
      <c r="G385" t="s">
        <v>30</v>
      </c>
      <c r="H385" t="s">
        <v>1205</v>
      </c>
      <c r="I385" t="s">
        <v>1207</v>
      </c>
      <c r="J385" t="s">
        <v>33</v>
      </c>
      <c r="K385" t="s">
        <v>1208</v>
      </c>
      <c r="L385">
        <v>25</v>
      </c>
      <c r="M385">
        <v>3.5</v>
      </c>
      <c r="N385">
        <v>4.3E-3</v>
      </c>
      <c r="O385">
        <v>3.0179999999999998</v>
      </c>
      <c r="P385" t="s">
        <v>35</v>
      </c>
      <c r="Q385" t="s">
        <v>27</v>
      </c>
      <c r="R385" t="s">
        <v>1682</v>
      </c>
      <c r="S385">
        <v>23.64653551</v>
      </c>
      <c r="T385">
        <v>0.32997674399999999</v>
      </c>
      <c r="U385">
        <v>135.72590159999999</v>
      </c>
      <c r="V385">
        <v>9.6637142849999993</v>
      </c>
      <c r="W385">
        <v>2.3569628969999998</v>
      </c>
      <c r="X385">
        <v>0.53240552200000002</v>
      </c>
      <c r="Y385">
        <v>14.217558950000001</v>
      </c>
      <c r="Z385">
        <v>11.512318390000001</v>
      </c>
      <c r="AA385">
        <v>34</v>
      </c>
      <c r="AB385" t="s">
        <v>1682</v>
      </c>
      <c r="AC385" t="s">
        <v>1208</v>
      </c>
      <c r="AD385" t="s">
        <v>30</v>
      </c>
      <c r="AE385" t="s">
        <v>27</v>
      </c>
      <c r="AF385">
        <v>34</v>
      </c>
    </row>
    <row r="386" spans="1:32" x14ac:dyDescent="0.25">
      <c r="A386">
        <v>127372</v>
      </c>
      <c r="B386" t="s">
        <v>1209</v>
      </c>
      <c r="C386" t="s">
        <v>766</v>
      </c>
      <c r="D386" t="s">
        <v>19</v>
      </c>
      <c r="E386" t="s">
        <v>20</v>
      </c>
      <c r="F386" t="s">
        <v>21</v>
      </c>
      <c r="G386" t="s">
        <v>144</v>
      </c>
      <c r="H386" t="s">
        <v>253</v>
      </c>
      <c r="I386" t="s">
        <v>1210</v>
      </c>
      <c r="J386" t="s">
        <v>33</v>
      </c>
      <c r="K386" t="s">
        <v>395</v>
      </c>
      <c r="L386">
        <v>16</v>
      </c>
      <c r="M386">
        <v>1.88</v>
      </c>
      <c r="N386">
        <v>3.8899999999999998E-3</v>
      </c>
      <c r="O386">
        <v>3.12</v>
      </c>
      <c r="P386" t="s">
        <v>210</v>
      </c>
      <c r="Q386" t="s">
        <v>27</v>
      </c>
      <c r="R386" t="s">
        <v>1695</v>
      </c>
      <c r="S386">
        <v>23.539756709999999</v>
      </c>
      <c r="T386">
        <v>0.42380031299999998</v>
      </c>
      <c r="U386">
        <v>85.869456880000001</v>
      </c>
      <c r="V386">
        <v>6.2735505910000002</v>
      </c>
      <c r="W386">
        <v>1.825042802</v>
      </c>
      <c r="X386">
        <v>0.66876808700000001</v>
      </c>
      <c r="Y386">
        <v>14.26973939</v>
      </c>
      <c r="Z386">
        <v>7.2395423320000001</v>
      </c>
      <c r="AA386">
        <v>10</v>
      </c>
      <c r="AB386" t="s">
        <v>1698</v>
      </c>
      <c r="AC386" t="s">
        <v>395</v>
      </c>
      <c r="AD386" t="s">
        <v>144</v>
      </c>
      <c r="AE386" t="s">
        <v>27</v>
      </c>
      <c r="AF386">
        <v>10</v>
      </c>
    </row>
    <row r="387" spans="1:32" x14ac:dyDescent="0.25">
      <c r="A387">
        <v>127147</v>
      </c>
      <c r="B387" t="s">
        <v>1211</v>
      </c>
      <c r="C387" t="s">
        <v>1212</v>
      </c>
      <c r="D387" t="s">
        <v>19</v>
      </c>
      <c r="E387" t="s">
        <v>20</v>
      </c>
      <c r="F387" t="s">
        <v>21</v>
      </c>
      <c r="G387" t="s">
        <v>163</v>
      </c>
      <c r="H387" t="s">
        <v>846</v>
      </c>
      <c r="I387" t="s">
        <v>1213</v>
      </c>
      <c r="J387" t="s">
        <v>33</v>
      </c>
      <c r="K387" t="s">
        <v>1214</v>
      </c>
      <c r="L387">
        <v>12</v>
      </c>
      <c r="M387">
        <v>1.1000000000000001</v>
      </c>
      <c r="N387">
        <v>1.61E-2</v>
      </c>
      <c r="O387">
        <v>2.9049999999999998</v>
      </c>
      <c r="P387" t="s">
        <v>35</v>
      </c>
      <c r="Q387" t="s">
        <v>27</v>
      </c>
      <c r="R387" t="s">
        <v>1682</v>
      </c>
      <c r="S387">
        <v>39.134701309999997</v>
      </c>
      <c r="T387">
        <v>0.273074072</v>
      </c>
      <c r="U387">
        <v>641.56449910000003</v>
      </c>
      <c r="V387">
        <v>10.36003038</v>
      </c>
      <c r="W387">
        <v>2.1815355529999998</v>
      </c>
      <c r="X387">
        <v>0.44786387599999999</v>
      </c>
      <c r="Y387">
        <v>18.15806594</v>
      </c>
      <c r="Z387">
        <v>15.27173339</v>
      </c>
      <c r="AA387">
        <v>15</v>
      </c>
      <c r="AB387" t="s">
        <v>1682</v>
      </c>
      <c r="AC387" t="s">
        <v>1214</v>
      </c>
      <c r="AD387" t="s">
        <v>163</v>
      </c>
      <c r="AE387" t="s">
        <v>163</v>
      </c>
      <c r="AF387">
        <v>15</v>
      </c>
    </row>
    <row r="388" spans="1:32" x14ac:dyDescent="0.25">
      <c r="A388">
        <v>125475</v>
      </c>
      <c r="B388" t="s">
        <v>1215</v>
      </c>
      <c r="C388" t="s">
        <v>1216</v>
      </c>
      <c r="D388" t="s">
        <v>19</v>
      </c>
      <c r="E388" t="s">
        <v>20</v>
      </c>
      <c r="F388" t="s">
        <v>21</v>
      </c>
      <c r="G388" t="s">
        <v>268</v>
      </c>
      <c r="H388" t="s">
        <v>1215</v>
      </c>
      <c r="I388">
        <v>0</v>
      </c>
      <c r="J388" t="s">
        <v>60</v>
      </c>
      <c r="K388" t="s">
        <v>25</v>
      </c>
      <c r="L388">
        <v>110</v>
      </c>
      <c r="M388">
        <v>0</v>
      </c>
      <c r="N388">
        <v>6.7914109999999998E-3</v>
      </c>
      <c r="O388">
        <v>3.1133333329999999</v>
      </c>
      <c r="P388" t="s">
        <v>61</v>
      </c>
      <c r="Q388" t="s">
        <v>27</v>
      </c>
      <c r="R388" t="s">
        <v>1682</v>
      </c>
      <c r="S388">
        <v>55.108921539999997</v>
      </c>
      <c r="T388">
        <v>0.27220601900000002</v>
      </c>
      <c r="U388">
        <v>1223.8711450000001</v>
      </c>
      <c r="V388">
        <v>6.7569234759999999</v>
      </c>
      <c r="W388">
        <v>2.0351916939999999</v>
      </c>
      <c r="X388">
        <v>0.48105952699999999</v>
      </c>
      <c r="Y388">
        <v>27.686097879999998</v>
      </c>
      <c r="Z388">
        <v>15.092438769999999</v>
      </c>
      <c r="AA388">
        <v>65.5</v>
      </c>
      <c r="AB388" t="s">
        <v>1689</v>
      </c>
      <c r="AC388" t="s">
        <v>1221</v>
      </c>
      <c r="AD388" t="s">
        <v>268</v>
      </c>
      <c r="AE388" t="s">
        <v>268</v>
      </c>
      <c r="AF388">
        <v>65.5</v>
      </c>
    </row>
    <row r="389" spans="1:32" x14ac:dyDescent="0.25">
      <c r="A389">
        <v>126501</v>
      </c>
      <c r="B389" t="s">
        <v>1217</v>
      </c>
      <c r="C389" t="s">
        <v>308</v>
      </c>
      <c r="D389" t="s">
        <v>19</v>
      </c>
      <c r="E389" t="s">
        <v>20</v>
      </c>
      <c r="F389" t="s">
        <v>21</v>
      </c>
      <c r="G389" t="s">
        <v>268</v>
      </c>
      <c r="H389" t="s">
        <v>1215</v>
      </c>
      <c r="I389" t="s">
        <v>1218</v>
      </c>
      <c r="J389" t="s">
        <v>33</v>
      </c>
      <c r="K389" t="s">
        <v>1219</v>
      </c>
      <c r="L389">
        <v>110</v>
      </c>
      <c r="M389">
        <v>2.46</v>
      </c>
      <c r="N389">
        <v>3.7000000000000002E-3</v>
      </c>
      <c r="O389">
        <v>3.2</v>
      </c>
      <c r="P389" t="s">
        <v>35</v>
      </c>
      <c r="Q389" t="s">
        <v>73</v>
      </c>
      <c r="R389" t="s">
        <v>1682</v>
      </c>
      <c r="S389">
        <v>49.276618919999997</v>
      </c>
      <c r="T389">
        <v>0.30505547300000002</v>
      </c>
      <c r="U389">
        <v>850.44896310000001</v>
      </c>
      <c r="V389">
        <v>7.489931522</v>
      </c>
      <c r="W389">
        <v>2.0916807560000001</v>
      </c>
      <c r="X389">
        <v>0.45876898300000002</v>
      </c>
      <c r="Y389">
        <v>26.71618144</v>
      </c>
      <c r="Z389">
        <v>14.474755200000001</v>
      </c>
      <c r="AA389">
        <v>81</v>
      </c>
      <c r="AB389" t="s">
        <v>1689</v>
      </c>
      <c r="AC389" t="s">
        <v>1219</v>
      </c>
      <c r="AD389" t="s">
        <v>268</v>
      </c>
      <c r="AE389" t="s">
        <v>268</v>
      </c>
      <c r="AF389">
        <v>81</v>
      </c>
    </row>
    <row r="390" spans="1:32" x14ac:dyDescent="0.25">
      <c r="A390">
        <v>126502</v>
      </c>
      <c r="B390" t="s">
        <v>1220</v>
      </c>
      <c r="C390" t="s">
        <v>591</v>
      </c>
      <c r="D390" t="s">
        <v>19</v>
      </c>
      <c r="E390" t="s">
        <v>20</v>
      </c>
      <c r="F390" t="s">
        <v>21</v>
      </c>
      <c r="G390" t="s">
        <v>268</v>
      </c>
      <c r="H390" t="s">
        <v>1215</v>
      </c>
      <c r="I390" t="s">
        <v>1218</v>
      </c>
      <c r="J390" t="s">
        <v>33</v>
      </c>
      <c r="K390" t="s">
        <v>1221</v>
      </c>
      <c r="L390">
        <v>65</v>
      </c>
      <c r="M390">
        <v>2.54</v>
      </c>
      <c r="N390">
        <v>6.7999999999999996E-3</v>
      </c>
      <c r="O390">
        <v>3.14</v>
      </c>
      <c r="P390" t="s">
        <v>35</v>
      </c>
      <c r="Q390" t="s">
        <v>27</v>
      </c>
      <c r="R390" t="s">
        <v>1682</v>
      </c>
      <c r="S390">
        <v>60.941224149999996</v>
      </c>
      <c r="T390">
        <v>0.23935656499999999</v>
      </c>
      <c r="U390">
        <v>1597.2933270000001</v>
      </c>
      <c r="V390">
        <v>6.0239154289999997</v>
      </c>
      <c r="W390">
        <v>1.978702631</v>
      </c>
      <c r="X390">
        <v>0.50335006999999998</v>
      </c>
      <c r="Y390">
        <v>28.65601431</v>
      </c>
      <c r="Z390">
        <v>15.710122330000001</v>
      </c>
      <c r="AA390">
        <v>50</v>
      </c>
      <c r="AB390" t="s">
        <v>1689</v>
      </c>
      <c r="AC390" t="s">
        <v>1221</v>
      </c>
      <c r="AD390" t="s">
        <v>268</v>
      </c>
      <c r="AE390" t="s">
        <v>268</v>
      </c>
      <c r="AF390">
        <v>50</v>
      </c>
    </row>
    <row r="391" spans="1:32" x14ac:dyDescent="0.25">
      <c r="A391">
        <v>126498</v>
      </c>
      <c r="B391" t="s">
        <v>1222</v>
      </c>
      <c r="C391" t="s">
        <v>1223</v>
      </c>
      <c r="D391" t="s">
        <v>19</v>
      </c>
      <c r="E391" t="s">
        <v>20</v>
      </c>
      <c r="F391" t="s">
        <v>21</v>
      </c>
      <c r="G391" t="s">
        <v>268</v>
      </c>
      <c r="H391" t="s">
        <v>640</v>
      </c>
      <c r="I391" t="s">
        <v>1224</v>
      </c>
      <c r="J391" t="s">
        <v>33</v>
      </c>
      <c r="K391" t="s">
        <v>1225</v>
      </c>
      <c r="L391">
        <v>30</v>
      </c>
      <c r="M391">
        <v>2.12</v>
      </c>
      <c r="N391">
        <v>7.1000000000000004E-3</v>
      </c>
      <c r="O391">
        <v>2.59</v>
      </c>
      <c r="P391" t="s">
        <v>35</v>
      </c>
      <c r="Q391" t="s">
        <v>27</v>
      </c>
      <c r="R391" t="s">
        <v>1682</v>
      </c>
      <c r="S391">
        <v>56.802835700000003</v>
      </c>
      <c r="T391">
        <v>0.198222489</v>
      </c>
      <c r="U391">
        <v>1375.0011689999999</v>
      </c>
      <c r="V391">
        <v>14.824057</v>
      </c>
      <c r="W391">
        <v>4.4035705549999999</v>
      </c>
      <c r="X391">
        <v>0.33351213400000002</v>
      </c>
      <c r="Y391">
        <v>34.057417340000001</v>
      </c>
      <c r="Z391">
        <v>11.59407685</v>
      </c>
      <c r="AA391">
        <v>26</v>
      </c>
      <c r="AB391" t="s">
        <v>1689</v>
      </c>
      <c r="AC391" t="s">
        <v>1225</v>
      </c>
      <c r="AD391" t="s">
        <v>268</v>
      </c>
      <c r="AE391" t="s">
        <v>268</v>
      </c>
      <c r="AF391">
        <v>26</v>
      </c>
    </row>
    <row r="392" spans="1:32" x14ac:dyDescent="0.25">
      <c r="A392">
        <v>127141</v>
      </c>
      <c r="B392" t="s">
        <v>1226</v>
      </c>
      <c r="C392" t="s">
        <v>51</v>
      </c>
      <c r="D392" t="s">
        <v>19</v>
      </c>
      <c r="E392" t="s">
        <v>20</v>
      </c>
      <c r="F392" t="s">
        <v>21</v>
      </c>
      <c r="G392" t="s">
        <v>163</v>
      </c>
      <c r="H392" t="s">
        <v>692</v>
      </c>
      <c r="I392" t="s">
        <v>1227</v>
      </c>
      <c r="J392" t="s">
        <v>33</v>
      </c>
      <c r="K392" t="s">
        <v>1228</v>
      </c>
      <c r="L392">
        <v>60</v>
      </c>
      <c r="M392">
        <v>1</v>
      </c>
      <c r="N392">
        <v>9.2999999999999992E-3</v>
      </c>
      <c r="O392">
        <v>3.05</v>
      </c>
      <c r="P392" t="s">
        <v>35</v>
      </c>
      <c r="Q392" t="s">
        <v>27</v>
      </c>
      <c r="R392" t="s">
        <v>1682</v>
      </c>
      <c r="S392">
        <v>40.901696459999997</v>
      </c>
      <c r="T392">
        <v>0.284927808</v>
      </c>
      <c r="U392">
        <v>837.16268649999995</v>
      </c>
      <c r="V392">
        <v>13.66009513</v>
      </c>
      <c r="W392">
        <v>2.4904190700000002</v>
      </c>
      <c r="X392">
        <v>0.24959801600000001</v>
      </c>
      <c r="Y392">
        <v>21.285690819999999</v>
      </c>
      <c r="Z392">
        <v>11.439472240000001</v>
      </c>
      <c r="AA392">
        <v>61</v>
      </c>
      <c r="AB392" t="s">
        <v>1682</v>
      </c>
      <c r="AC392" t="s">
        <v>1228</v>
      </c>
      <c r="AD392" t="s">
        <v>163</v>
      </c>
      <c r="AE392" t="s">
        <v>163</v>
      </c>
      <c r="AF392">
        <v>61</v>
      </c>
    </row>
    <row r="393" spans="1:32" x14ac:dyDescent="0.25">
      <c r="A393">
        <v>126946</v>
      </c>
      <c r="B393" t="s">
        <v>1229</v>
      </c>
      <c r="C393" t="s">
        <v>1230</v>
      </c>
      <c r="D393" t="s">
        <v>19</v>
      </c>
      <c r="E393" t="s">
        <v>20</v>
      </c>
      <c r="F393" t="s">
        <v>21</v>
      </c>
      <c r="G393" t="s">
        <v>30</v>
      </c>
      <c r="H393" t="s">
        <v>1188</v>
      </c>
      <c r="I393" t="s">
        <v>1231</v>
      </c>
      <c r="J393" t="s">
        <v>33</v>
      </c>
      <c r="K393" t="s">
        <v>1232</v>
      </c>
      <c r="L393">
        <v>80</v>
      </c>
      <c r="M393">
        <v>2.12</v>
      </c>
      <c r="N393">
        <v>8.0999999999999996E-3</v>
      </c>
      <c r="O393">
        <v>3.17</v>
      </c>
      <c r="P393" t="s">
        <v>35</v>
      </c>
      <c r="Q393" t="s">
        <v>27</v>
      </c>
      <c r="R393" t="s">
        <v>1682</v>
      </c>
      <c r="S393">
        <v>61.707645040000003</v>
      </c>
      <c r="T393">
        <v>0.21004961999999999</v>
      </c>
      <c r="U393">
        <v>2916.0955300000001</v>
      </c>
      <c r="V393">
        <v>21.257164639999999</v>
      </c>
      <c r="W393">
        <v>4.5620336259999998</v>
      </c>
      <c r="X393">
        <v>0.37191595199999999</v>
      </c>
      <c r="Y393">
        <v>34.640076809999996</v>
      </c>
      <c r="Z393">
        <v>20.934445530000001</v>
      </c>
      <c r="AA393">
        <v>33</v>
      </c>
      <c r="AB393" t="s">
        <v>1682</v>
      </c>
      <c r="AC393" t="s">
        <v>1232</v>
      </c>
      <c r="AD393" t="s">
        <v>30</v>
      </c>
      <c r="AE393" t="s">
        <v>27</v>
      </c>
      <c r="AF393">
        <v>33</v>
      </c>
    </row>
    <row r="394" spans="1:32" x14ac:dyDescent="0.25">
      <c r="A394">
        <v>127143</v>
      </c>
      <c r="B394" t="s">
        <v>1233</v>
      </c>
      <c r="C394" t="s">
        <v>37</v>
      </c>
      <c r="D394" t="s">
        <v>19</v>
      </c>
      <c r="E394" t="s">
        <v>20</v>
      </c>
      <c r="F394" t="s">
        <v>21</v>
      </c>
      <c r="G394" t="s">
        <v>163</v>
      </c>
      <c r="H394" t="s">
        <v>692</v>
      </c>
      <c r="I394" t="s">
        <v>1234</v>
      </c>
      <c r="J394" t="s">
        <v>33</v>
      </c>
      <c r="K394" t="s">
        <v>1235</v>
      </c>
      <c r="L394">
        <v>100</v>
      </c>
      <c r="M394">
        <v>1.7</v>
      </c>
      <c r="N394">
        <v>9.2999999999999992E-3</v>
      </c>
      <c r="O394">
        <v>3.03</v>
      </c>
      <c r="P394" t="s">
        <v>35</v>
      </c>
      <c r="Q394" t="s">
        <v>27</v>
      </c>
      <c r="R394" t="s">
        <v>1682</v>
      </c>
      <c r="S394">
        <v>54.167496399999997</v>
      </c>
      <c r="T394">
        <v>0.138225442</v>
      </c>
      <c r="U394">
        <v>1752.7756460000001</v>
      </c>
      <c r="V394">
        <v>26.612492840000002</v>
      </c>
      <c r="W394">
        <v>3.9130024309999998</v>
      </c>
      <c r="X394">
        <v>0.14392248699999999</v>
      </c>
      <c r="Y394">
        <v>24.56793235</v>
      </c>
      <c r="Z394">
        <v>11.314410049999999</v>
      </c>
      <c r="AA394">
        <v>67</v>
      </c>
      <c r="AB394" t="s">
        <v>1682</v>
      </c>
      <c r="AC394" t="s">
        <v>1235</v>
      </c>
      <c r="AD394" t="s">
        <v>163</v>
      </c>
      <c r="AE394" t="s">
        <v>163</v>
      </c>
      <c r="AF394">
        <v>67</v>
      </c>
    </row>
    <row r="395" spans="1:32" x14ac:dyDescent="0.25">
      <c r="A395">
        <v>126440</v>
      </c>
      <c r="B395" t="s">
        <v>1236</v>
      </c>
      <c r="C395" t="s">
        <v>51</v>
      </c>
      <c r="D395" t="s">
        <v>19</v>
      </c>
      <c r="E395" t="s">
        <v>20</v>
      </c>
      <c r="F395" t="s">
        <v>21</v>
      </c>
      <c r="G395" t="s">
        <v>268</v>
      </c>
      <c r="H395" t="s">
        <v>644</v>
      </c>
      <c r="I395" t="s">
        <v>1237</v>
      </c>
      <c r="J395" t="s">
        <v>33</v>
      </c>
      <c r="K395" t="s">
        <v>1238</v>
      </c>
      <c r="L395">
        <v>130</v>
      </c>
      <c r="M395">
        <v>2.5</v>
      </c>
      <c r="N395">
        <v>5.8999999999999999E-3</v>
      </c>
      <c r="O395">
        <v>3.12</v>
      </c>
      <c r="P395" t="s">
        <v>35</v>
      </c>
      <c r="Q395" t="s">
        <v>73</v>
      </c>
      <c r="R395" t="s">
        <v>1682</v>
      </c>
      <c r="S395">
        <v>78.616537840000007</v>
      </c>
      <c r="T395">
        <v>0.20611049300000001</v>
      </c>
      <c r="U395">
        <v>4823.4384389999996</v>
      </c>
      <c r="V395">
        <v>13.325403229999999</v>
      </c>
      <c r="W395">
        <v>3.2459199160000001</v>
      </c>
      <c r="X395">
        <v>0.40352988099999998</v>
      </c>
      <c r="Y395">
        <v>40.481765899999999</v>
      </c>
      <c r="Z395">
        <v>11.761492929999999</v>
      </c>
      <c r="AA395">
        <v>98</v>
      </c>
      <c r="AB395" t="s">
        <v>1689</v>
      </c>
      <c r="AC395" t="s">
        <v>1238</v>
      </c>
      <c r="AD395" t="s">
        <v>268</v>
      </c>
      <c r="AE395" t="s">
        <v>268</v>
      </c>
      <c r="AF395">
        <v>98</v>
      </c>
    </row>
    <row r="396" spans="1:32" x14ac:dyDescent="0.25">
      <c r="A396">
        <v>126441</v>
      </c>
      <c r="B396" t="s">
        <v>1239</v>
      </c>
      <c r="C396" t="s">
        <v>51</v>
      </c>
      <c r="D396" t="s">
        <v>19</v>
      </c>
      <c r="E396" t="s">
        <v>20</v>
      </c>
      <c r="F396" t="s">
        <v>21</v>
      </c>
      <c r="G396" t="s">
        <v>268</v>
      </c>
      <c r="H396" t="s">
        <v>644</v>
      </c>
      <c r="I396" t="s">
        <v>1237</v>
      </c>
      <c r="J396" t="s">
        <v>33</v>
      </c>
      <c r="K396" t="s">
        <v>1240</v>
      </c>
      <c r="L396">
        <v>130</v>
      </c>
      <c r="M396">
        <v>2.5</v>
      </c>
      <c r="N396">
        <v>9.4999999999999998E-3</v>
      </c>
      <c r="O396">
        <v>2.99</v>
      </c>
      <c r="P396" t="s">
        <v>35</v>
      </c>
      <c r="Q396" t="s">
        <v>73</v>
      </c>
      <c r="R396" t="s">
        <v>1682</v>
      </c>
      <c r="S396">
        <v>118.8328116</v>
      </c>
      <c r="T396">
        <v>0.13517876600000001</v>
      </c>
      <c r="U396">
        <v>18362.007590000001</v>
      </c>
      <c r="V396">
        <v>24.46621588</v>
      </c>
      <c r="W396">
        <v>5.2797083059999999</v>
      </c>
      <c r="X396">
        <v>0.213934974</v>
      </c>
      <c r="Y396">
        <v>62.062253570000003</v>
      </c>
      <c r="Z396">
        <v>8.7750716010000005</v>
      </c>
      <c r="AA396">
        <v>126</v>
      </c>
      <c r="AB396" t="s">
        <v>1682</v>
      </c>
      <c r="AC396" t="s">
        <v>1240</v>
      </c>
      <c r="AD396" t="s">
        <v>268</v>
      </c>
      <c r="AE396" t="s">
        <v>268</v>
      </c>
      <c r="AF396">
        <v>126</v>
      </c>
    </row>
    <row r="397" spans="1:32" x14ac:dyDescent="0.25">
      <c r="A397">
        <v>126645</v>
      </c>
      <c r="B397" t="s">
        <v>1241</v>
      </c>
      <c r="C397" t="s">
        <v>1242</v>
      </c>
      <c r="D397" t="s">
        <v>19</v>
      </c>
      <c r="E397" t="s">
        <v>20</v>
      </c>
      <c r="F397" t="s">
        <v>21</v>
      </c>
      <c r="G397" t="s">
        <v>1119</v>
      </c>
      <c r="H397" t="s">
        <v>1118</v>
      </c>
      <c r="I397" t="s">
        <v>1243</v>
      </c>
      <c r="J397" t="s">
        <v>33</v>
      </c>
      <c r="K397" t="s">
        <v>1244</v>
      </c>
      <c r="L397">
        <v>9.5</v>
      </c>
      <c r="M397">
        <v>1.48</v>
      </c>
      <c r="N397">
        <v>1.0200000000000001E-3</v>
      </c>
      <c r="O397">
        <v>3.06</v>
      </c>
      <c r="P397" t="s">
        <v>210</v>
      </c>
      <c r="Q397" t="s">
        <v>27</v>
      </c>
      <c r="R397" t="s">
        <v>27</v>
      </c>
      <c r="S397">
        <v>33.7236805</v>
      </c>
      <c r="T397">
        <v>0.34673891200000001</v>
      </c>
      <c r="U397">
        <v>327.83083490000001</v>
      </c>
      <c r="V397">
        <v>7.6229395440000003</v>
      </c>
      <c r="W397">
        <v>2.2239212579999998</v>
      </c>
      <c r="X397">
        <v>0.61634455799999999</v>
      </c>
      <c r="Y397">
        <v>18.815438100000001</v>
      </c>
      <c r="Z397">
        <v>16.50669439</v>
      </c>
      <c r="AA397">
        <v>35</v>
      </c>
      <c r="AB397" t="s">
        <v>1698</v>
      </c>
      <c r="AC397" t="s">
        <v>1123</v>
      </c>
      <c r="AD397" t="s">
        <v>1119</v>
      </c>
      <c r="AE397" t="s">
        <v>27</v>
      </c>
      <c r="AF397">
        <v>35</v>
      </c>
    </row>
    <row r="398" spans="1:32" x14ac:dyDescent="0.25">
      <c r="A398">
        <v>127300</v>
      </c>
      <c r="B398" t="s">
        <v>1245</v>
      </c>
      <c r="C398" t="s">
        <v>1246</v>
      </c>
      <c r="D398" t="s">
        <v>19</v>
      </c>
      <c r="E398" t="s">
        <v>20</v>
      </c>
      <c r="F398" t="s">
        <v>21</v>
      </c>
      <c r="G398" t="s">
        <v>144</v>
      </c>
      <c r="H398" t="s">
        <v>1247</v>
      </c>
      <c r="I398" t="s">
        <v>1248</v>
      </c>
      <c r="J398" t="s">
        <v>33</v>
      </c>
      <c r="K398" t="s">
        <v>1249</v>
      </c>
      <c r="L398">
        <v>26</v>
      </c>
      <c r="M398">
        <v>2.04</v>
      </c>
      <c r="N398">
        <v>3.3700000000000002E-3</v>
      </c>
      <c r="O398">
        <v>3.1160000000000001</v>
      </c>
      <c r="P398" t="s">
        <v>35</v>
      </c>
      <c r="Q398" t="s">
        <v>27</v>
      </c>
      <c r="R398" t="s">
        <v>1682</v>
      </c>
      <c r="S398">
        <v>11.82691359</v>
      </c>
      <c r="T398">
        <v>0.94921263899999997</v>
      </c>
      <c r="U398">
        <v>11.13879863</v>
      </c>
      <c r="V398">
        <v>2.692742628</v>
      </c>
      <c r="W398">
        <v>0.80075536000000003</v>
      </c>
      <c r="X398">
        <v>1.623109114</v>
      </c>
      <c r="Y398">
        <v>7.2828434059999996</v>
      </c>
      <c r="Z398">
        <v>12.063475049999999</v>
      </c>
      <c r="AA398">
        <v>25</v>
      </c>
      <c r="AB398" t="s">
        <v>1689</v>
      </c>
      <c r="AC398" t="s">
        <v>1249</v>
      </c>
      <c r="AD398" t="s">
        <v>144</v>
      </c>
      <c r="AE398" t="s">
        <v>27</v>
      </c>
      <c r="AF398">
        <v>25</v>
      </c>
    </row>
    <row r="399" spans="1:32" x14ac:dyDescent="0.25">
      <c r="A399">
        <v>127301</v>
      </c>
      <c r="B399" t="s">
        <v>1250</v>
      </c>
      <c r="C399" t="s">
        <v>1251</v>
      </c>
      <c r="D399" t="s">
        <v>19</v>
      </c>
      <c r="E399" t="s">
        <v>20</v>
      </c>
      <c r="F399" t="s">
        <v>21</v>
      </c>
      <c r="G399" t="s">
        <v>144</v>
      </c>
      <c r="H399" t="s">
        <v>1247</v>
      </c>
      <c r="I399" t="s">
        <v>1248</v>
      </c>
      <c r="J399" t="s">
        <v>33</v>
      </c>
      <c r="K399" t="s">
        <v>1252</v>
      </c>
      <c r="L399">
        <v>21.6</v>
      </c>
      <c r="M399">
        <v>1.98</v>
      </c>
      <c r="N399">
        <v>3.8E-3</v>
      </c>
      <c r="O399">
        <v>3.12</v>
      </c>
      <c r="P399" t="s">
        <v>49</v>
      </c>
      <c r="Q399" t="s">
        <v>27</v>
      </c>
      <c r="R399" t="s">
        <v>1682</v>
      </c>
      <c r="S399">
        <v>11.82691359</v>
      </c>
      <c r="T399">
        <v>0.94921263899999997</v>
      </c>
      <c r="U399">
        <v>11.13879863</v>
      </c>
      <c r="V399">
        <v>2.692742628</v>
      </c>
      <c r="W399">
        <v>0.80075536000000003</v>
      </c>
      <c r="X399">
        <v>1.623109114</v>
      </c>
      <c r="Y399">
        <v>7.2828434059999996</v>
      </c>
      <c r="Z399">
        <v>12.063475049999999</v>
      </c>
      <c r="AA399">
        <v>21</v>
      </c>
      <c r="AB399" t="s">
        <v>1684</v>
      </c>
      <c r="AC399" t="s">
        <v>1252</v>
      </c>
      <c r="AD399" t="s">
        <v>144</v>
      </c>
      <c r="AE399" t="s">
        <v>27</v>
      </c>
      <c r="AF399">
        <v>21</v>
      </c>
    </row>
    <row r="400" spans="1:32" x14ac:dyDescent="0.25">
      <c r="A400">
        <v>126998</v>
      </c>
      <c r="B400" t="s">
        <v>1253</v>
      </c>
      <c r="C400" t="s">
        <v>324</v>
      </c>
      <c r="D400" t="s">
        <v>19</v>
      </c>
      <c r="E400" t="s">
        <v>20</v>
      </c>
      <c r="F400" t="s">
        <v>21</v>
      </c>
      <c r="G400" t="s">
        <v>30</v>
      </c>
      <c r="H400" t="s">
        <v>1254</v>
      </c>
      <c r="I400" t="s">
        <v>1255</v>
      </c>
      <c r="J400" t="s">
        <v>33</v>
      </c>
      <c r="K400" t="s">
        <v>1256</v>
      </c>
      <c r="L400">
        <v>210</v>
      </c>
      <c r="M400">
        <v>2.4300000000000002</v>
      </c>
      <c r="N400">
        <v>1.95E-2</v>
      </c>
      <c r="O400">
        <v>2.96</v>
      </c>
      <c r="P400" t="s">
        <v>35</v>
      </c>
      <c r="Q400" t="s">
        <v>73</v>
      </c>
      <c r="R400" t="s">
        <v>1682</v>
      </c>
      <c r="S400">
        <v>128.57311630000001</v>
      </c>
      <c r="T400">
        <v>7.9041631000000001E-2</v>
      </c>
      <c r="U400">
        <v>35076.71312</v>
      </c>
      <c r="V400">
        <v>36.15951811</v>
      </c>
      <c r="W400">
        <v>10.28659502</v>
      </c>
      <c r="X400">
        <v>0.131956242</v>
      </c>
      <c r="Y400">
        <v>75.403116890000007</v>
      </c>
      <c r="Z400">
        <v>15.426603930000001</v>
      </c>
      <c r="AA400">
        <v>62</v>
      </c>
      <c r="AB400" t="s">
        <v>1682</v>
      </c>
      <c r="AC400" t="s">
        <v>1256</v>
      </c>
      <c r="AD400" t="s">
        <v>30</v>
      </c>
      <c r="AE400" t="s">
        <v>27</v>
      </c>
      <c r="AF400">
        <v>62</v>
      </c>
    </row>
    <row r="401" spans="1:32" x14ac:dyDescent="0.25">
      <c r="A401">
        <v>126947</v>
      </c>
      <c r="B401" t="s">
        <v>1257</v>
      </c>
      <c r="C401" t="s">
        <v>1258</v>
      </c>
      <c r="D401" t="s">
        <v>19</v>
      </c>
      <c r="E401" t="s">
        <v>20</v>
      </c>
      <c r="F401" t="s">
        <v>21</v>
      </c>
      <c r="G401" t="s">
        <v>30</v>
      </c>
      <c r="H401" t="s">
        <v>1188</v>
      </c>
      <c r="I401" t="s">
        <v>1259</v>
      </c>
      <c r="J401" t="s">
        <v>33</v>
      </c>
      <c r="K401" t="s">
        <v>1260</v>
      </c>
      <c r="L401">
        <v>50</v>
      </c>
      <c r="M401">
        <v>1.87</v>
      </c>
      <c r="N401">
        <v>2.69E-2</v>
      </c>
      <c r="O401">
        <v>2.78</v>
      </c>
      <c r="P401" t="s">
        <v>35</v>
      </c>
      <c r="Q401" t="s">
        <v>27</v>
      </c>
      <c r="R401" t="s">
        <v>1682</v>
      </c>
      <c r="S401">
        <v>32.353229259999999</v>
      </c>
      <c r="T401">
        <v>0.29192078399999999</v>
      </c>
      <c r="U401">
        <v>729.13779179999995</v>
      </c>
      <c r="V401">
        <v>10.344489469999999</v>
      </c>
      <c r="W401">
        <v>2.5149432319999998</v>
      </c>
      <c r="X401">
        <v>0.74860585800000001</v>
      </c>
      <c r="Y401">
        <v>16.62864218</v>
      </c>
      <c r="Z401">
        <v>23.70747845</v>
      </c>
      <c r="AA401">
        <v>29</v>
      </c>
      <c r="AB401" t="s">
        <v>1682</v>
      </c>
      <c r="AC401" t="s">
        <v>1260</v>
      </c>
      <c r="AD401" t="s">
        <v>30</v>
      </c>
      <c r="AE401" t="s">
        <v>27</v>
      </c>
      <c r="AF401">
        <v>29</v>
      </c>
    </row>
    <row r="402" spans="1:32" x14ac:dyDescent="0.25">
      <c r="A402">
        <v>151482</v>
      </c>
      <c r="B402" t="s">
        <v>1261</v>
      </c>
      <c r="C402" t="s">
        <v>591</v>
      </c>
      <c r="D402" t="s">
        <v>19</v>
      </c>
      <c r="E402" t="s">
        <v>20</v>
      </c>
      <c r="F402" t="s">
        <v>21</v>
      </c>
      <c r="G402" t="s">
        <v>30</v>
      </c>
      <c r="H402" t="s">
        <v>1262</v>
      </c>
      <c r="I402" t="s">
        <v>1263</v>
      </c>
      <c r="J402" t="s">
        <v>33</v>
      </c>
      <c r="K402" t="s">
        <v>1264</v>
      </c>
      <c r="L402">
        <v>130</v>
      </c>
      <c r="M402">
        <v>2.2999999999999998</v>
      </c>
      <c r="N402">
        <v>1.4500000000000001E-2</v>
      </c>
      <c r="O402">
        <v>2.9</v>
      </c>
      <c r="P402" t="s">
        <v>35</v>
      </c>
      <c r="Q402" t="s">
        <v>73</v>
      </c>
      <c r="R402" t="s">
        <v>1695</v>
      </c>
      <c r="S402">
        <v>99.853795550000001</v>
      </c>
      <c r="T402">
        <v>0.18544865999999999</v>
      </c>
      <c r="U402">
        <v>9538.0016300000007</v>
      </c>
      <c r="V402">
        <v>9.6392967699999996</v>
      </c>
      <c r="W402">
        <v>2.6779024379999998</v>
      </c>
      <c r="X402">
        <v>0.37886482799999999</v>
      </c>
      <c r="Y402">
        <v>42.698985880000002</v>
      </c>
      <c r="Z402">
        <v>23.094149550000001</v>
      </c>
      <c r="AA402">
        <v>37</v>
      </c>
      <c r="AB402" t="s">
        <v>1695</v>
      </c>
      <c r="AC402" t="s">
        <v>1264</v>
      </c>
      <c r="AD402" t="s">
        <v>30</v>
      </c>
      <c r="AE402" t="s">
        <v>27</v>
      </c>
      <c r="AF402">
        <v>37</v>
      </c>
    </row>
    <row r="403" spans="1:32" x14ac:dyDescent="0.25">
      <c r="A403">
        <v>125999</v>
      </c>
      <c r="B403" t="s">
        <v>1265</v>
      </c>
      <c r="C403" t="s">
        <v>1266</v>
      </c>
      <c r="D403" t="s">
        <v>19</v>
      </c>
      <c r="E403" t="s">
        <v>20</v>
      </c>
      <c r="F403" t="s">
        <v>21</v>
      </c>
      <c r="G403" t="s">
        <v>30</v>
      </c>
      <c r="H403" t="s">
        <v>120</v>
      </c>
      <c r="I403" t="s">
        <v>1265</v>
      </c>
      <c r="J403" t="s">
        <v>24</v>
      </c>
      <c r="K403" t="s">
        <v>25</v>
      </c>
      <c r="L403">
        <v>11</v>
      </c>
      <c r="M403">
        <v>0</v>
      </c>
      <c r="N403">
        <v>7.5155129999999997E-3</v>
      </c>
      <c r="O403">
        <v>3.14</v>
      </c>
      <c r="P403" t="s">
        <v>61</v>
      </c>
      <c r="Q403" t="s">
        <v>27</v>
      </c>
      <c r="R403" t="s">
        <v>1682</v>
      </c>
      <c r="S403">
        <v>24.97865234</v>
      </c>
      <c r="T403">
        <v>2.028049158</v>
      </c>
      <c r="U403">
        <v>411.04156870000003</v>
      </c>
      <c r="V403">
        <v>5.8786442240000003</v>
      </c>
      <c r="W403">
        <v>1.137615738</v>
      </c>
      <c r="X403">
        <v>1.627238776</v>
      </c>
      <c r="Y403">
        <v>20.982528840000001</v>
      </c>
      <c r="Z403">
        <v>25.320883500000001</v>
      </c>
      <c r="AA403">
        <v>22</v>
      </c>
      <c r="AB403" t="s">
        <v>1682</v>
      </c>
      <c r="AC403" t="s">
        <v>1960</v>
      </c>
      <c r="AD403" t="s">
        <v>30</v>
      </c>
      <c r="AE403" t="s">
        <v>27</v>
      </c>
      <c r="AF403">
        <v>11</v>
      </c>
    </row>
    <row r="404" spans="1:32" x14ac:dyDescent="0.25">
      <c r="A404">
        <v>126925</v>
      </c>
      <c r="B404" t="s">
        <v>1267</v>
      </c>
      <c r="C404" t="s">
        <v>1268</v>
      </c>
      <c r="D404" t="s">
        <v>19</v>
      </c>
      <c r="E404" t="s">
        <v>20</v>
      </c>
      <c r="F404" t="s">
        <v>21</v>
      </c>
      <c r="G404" t="s">
        <v>30</v>
      </c>
      <c r="H404" t="s">
        <v>120</v>
      </c>
      <c r="I404" t="s">
        <v>1265</v>
      </c>
      <c r="J404" t="s">
        <v>33</v>
      </c>
      <c r="K404" t="s">
        <v>1269</v>
      </c>
      <c r="L404">
        <v>8</v>
      </c>
      <c r="M404">
        <v>1.75</v>
      </c>
      <c r="N404">
        <v>0.01</v>
      </c>
      <c r="O404">
        <v>3.04</v>
      </c>
      <c r="P404" t="s">
        <v>35</v>
      </c>
      <c r="Q404" t="s">
        <v>27</v>
      </c>
      <c r="R404" t="s">
        <v>1682</v>
      </c>
      <c r="S404">
        <v>24.97865234</v>
      </c>
      <c r="T404">
        <v>2.028049158</v>
      </c>
      <c r="U404">
        <v>411.04156870000003</v>
      </c>
      <c r="V404">
        <v>5.8786442240000003</v>
      </c>
      <c r="W404">
        <v>1.137615738</v>
      </c>
      <c r="X404">
        <v>1.627238776</v>
      </c>
      <c r="Y404">
        <v>20.982528840000001</v>
      </c>
      <c r="Z404">
        <v>25.320883500000001</v>
      </c>
      <c r="AA404">
        <v>22</v>
      </c>
      <c r="AB404" t="s">
        <v>1682</v>
      </c>
      <c r="AC404" t="s">
        <v>1960</v>
      </c>
      <c r="AD404" t="s">
        <v>30</v>
      </c>
      <c r="AE404" t="s">
        <v>27</v>
      </c>
      <c r="AF404">
        <v>8</v>
      </c>
    </row>
    <row r="405" spans="1:32" x14ac:dyDescent="0.25">
      <c r="A405">
        <v>126927</v>
      </c>
      <c r="B405" t="s">
        <v>1270</v>
      </c>
      <c r="C405" t="s">
        <v>1271</v>
      </c>
      <c r="D405" t="s">
        <v>19</v>
      </c>
      <c r="E405" t="s">
        <v>20</v>
      </c>
      <c r="F405" t="s">
        <v>21</v>
      </c>
      <c r="G405" t="s">
        <v>30</v>
      </c>
      <c r="H405" t="s">
        <v>120</v>
      </c>
      <c r="I405" t="s">
        <v>1265</v>
      </c>
      <c r="J405" t="s">
        <v>33</v>
      </c>
      <c r="K405" t="s">
        <v>1272</v>
      </c>
      <c r="L405">
        <v>9</v>
      </c>
      <c r="M405">
        <v>1.5</v>
      </c>
      <c r="N405">
        <v>7.4999999999999997E-3</v>
      </c>
      <c r="O405">
        <v>3.18</v>
      </c>
      <c r="P405" t="s">
        <v>35</v>
      </c>
      <c r="Q405" t="s">
        <v>27</v>
      </c>
      <c r="R405" t="s">
        <v>1682</v>
      </c>
      <c r="S405">
        <v>24.97865234</v>
      </c>
      <c r="T405">
        <v>2.028049158</v>
      </c>
      <c r="U405">
        <v>411.04156870000003</v>
      </c>
      <c r="V405">
        <v>5.8786442240000003</v>
      </c>
      <c r="W405">
        <v>1.137615738</v>
      </c>
      <c r="X405">
        <v>1.627238776</v>
      </c>
      <c r="Y405">
        <v>20.982528840000001</v>
      </c>
      <c r="Z405">
        <v>25.320883500000001</v>
      </c>
      <c r="AA405">
        <v>22</v>
      </c>
      <c r="AB405" t="s">
        <v>1682</v>
      </c>
      <c r="AC405" t="s">
        <v>1960</v>
      </c>
      <c r="AD405" t="s">
        <v>30</v>
      </c>
      <c r="AE405" t="s">
        <v>27</v>
      </c>
      <c r="AF405">
        <v>9</v>
      </c>
    </row>
    <row r="406" spans="1:32" x14ac:dyDescent="0.25">
      <c r="A406">
        <v>126928</v>
      </c>
      <c r="B406" t="s">
        <v>1273</v>
      </c>
      <c r="C406" t="s">
        <v>1274</v>
      </c>
      <c r="D406" t="s">
        <v>19</v>
      </c>
      <c r="E406" t="s">
        <v>20</v>
      </c>
      <c r="F406" t="s">
        <v>21</v>
      </c>
      <c r="G406" t="s">
        <v>30</v>
      </c>
      <c r="H406" t="s">
        <v>120</v>
      </c>
      <c r="I406" t="s">
        <v>1265</v>
      </c>
      <c r="J406" t="s">
        <v>33</v>
      </c>
      <c r="K406" t="s">
        <v>1275</v>
      </c>
      <c r="L406">
        <v>11</v>
      </c>
      <c r="M406">
        <v>1.8</v>
      </c>
      <c r="N406">
        <v>5.1999999999999998E-3</v>
      </c>
      <c r="O406">
        <v>3.22</v>
      </c>
      <c r="P406" t="s">
        <v>35</v>
      </c>
      <c r="Q406" t="s">
        <v>27</v>
      </c>
      <c r="R406" t="s">
        <v>1682</v>
      </c>
      <c r="S406">
        <v>24.97865234</v>
      </c>
      <c r="T406">
        <v>2.028049158</v>
      </c>
      <c r="U406">
        <v>411.04156870000003</v>
      </c>
      <c r="V406">
        <v>5.8786442240000003</v>
      </c>
      <c r="W406">
        <v>1.137615738</v>
      </c>
      <c r="X406">
        <v>1.627238776</v>
      </c>
      <c r="Y406">
        <v>20.982528840000001</v>
      </c>
      <c r="Z406">
        <v>25.320883500000001</v>
      </c>
      <c r="AA406">
        <v>22</v>
      </c>
      <c r="AB406" t="s">
        <v>1682</v>
      </c>
      <c r="AC406" t="s">
        <v>1960</v>
      </c>
      <c r="AD406" t="s">
        <v>30</v>
      </c>
      <c r="AE406" t="s">
        <v>27</v>
      </c>
      <c r="AF406">
        <v>11</v>
      </c>
    </row>
    <row r="407" spans="1:32" x14ac:dyDescent="0.25">
      <c r="A407">
        <v>126929</v>
      </c>
      <c r="B407" t="s">
        <v>1276</v>
      </c>
      <c r="C407" t="s">
        <v>1277</v>
      </c>
      <c r="D407" t="s">
        <v>19</v>
      </c>
      <c r="E407" t="s">
        <v>20</v>
      </c>
      <c r="F407" t="s">
        <v>21</v>
      </c>
      <c r="G407" t="s">
        <v>30</v>
      </c>
      <c r="H407" t="s">
        <v>120</v>
      </c>
      <c r="I407" t="s">
        <v>1265</v>
      </c>
      <c r="J407" t="s">
        <v>33</v>
      </c>
      <c r="K407" t="s">
        <v>1278</v>
      </c>
      <c r="L407">
        <v>8</v>
      </c>
      <c r="M407">
        <v>1.8</v>
      </c>
      <c r="N407">
        <v>8.9099999999999995E-3</v>
      </c>
      <c r="O407">
        <v>3.07</v>
      </c>
      <c r="P407" t="s">
        <v>49</v>
      </c>
      <c r="Q407" t="s">
        <v>27</v>
      </c>
      <c r="R407" t="s">
        <v>1682</v>
      </c>
      <c r="S407">
        <v>24.97865234</v>
      </c>
      <c r="T407">
        <v>2.028049158</v>
      </c>
      <c r="U407">
        <v>411.04156870000003</v>
      </c>
      <c r="V407">
        <v>5.8786442240000003</v>
      </c>
      <c r="W407">
        <v>1.137615738</v>
      </c>
      <c r="X407">
        <v>1.627238776</v>
      </c>
      <c r="Y407">
        <v>20.982528840000001</v>
      </c>
      <c r="Z407">
        <v>25.320883500000001</v>
      </c>
      <c r="AA407">
        <v>22</v>
      </c>
      <c r="AB407" t="s">
        <v>1682</v>
      </c>
      <c r="AC407" t="s">
        <v>1960</v>
      </c>
      <c r="AD407" t="s">
        <v>30</v>
      </c>
      <c r="AE407" t="s">
        <v>27</v>
      </c>
      <c r="AF407">
        <v>8</v>
      </c>
    </row>
    <row r="408" spans="1:32" x14ac:dyDescent="0.25">
      <c r="A408">
        <v>126930</v>
      </c>
      <c r="B408" t="s">
        <v>1279</v>
      </c>
      <c r="C408" t="s">
        <v>1280</v>
      </c>
      <c r="D408" t="s">
        <v>19</v>
      </c>
      <c r="E408" t="s">
        <v>20</v>
      </c>
      <c r="F408" t="s">
        <v>21</v>
      </c>
      <c r="G408" t="s">
        <v>30</v>
      </c>
      <c r="H408" t="s">
        <v>120</v>
      </c>
      <c r="I408" t="s">
        <v>1265</v>
      </c>
      <c r="J408" t="s">
        <v>33</v>
      </c>
      <c r="K408" t="s">
        <v>1281</v>
      </c>
      <c r="L408">
        <v>6</v>
      </c>
      <c r="M408">
        <v>1.8</v>
      </c>
      <c r="N408">
        <v>6.8999999999999999E-3</v>
      </c>
      <c r="O408">
        <v>3.19</v>
      </c>
      <c r="P408" t="s">
        <v>35</v>
      </c>
      <c r="Q408" t="s">
        <v>27</v>
      </c>
      <c r="R408" t="s">
        <v>1682</v>
      </c>
      <c r="S408">
        <v>24.97865234</v>
      </c>
      <c r="T408">
        <v>2.028049158</v>
      </c>
      <c r="U408">
        <v>411.04156870000003</v>
      </c>
      <c r="V408">
        <v>5.8786442240000003</v>
      </c>
      <c r="W408">
        <v>1.137615738</v>
      </c>
      <c r="X408">
        <v>1.627238776</v>
      </c>
      <c r="Y408">
        <v>20.982528840000001</v>
      </c>
      <c r="Z408">
        <v>25.320883500000001</v>
      </c>
      <c r="AA408">
        <v>22</v>
      </c>
      <c r="AB408" t="s">
        <v>1682</v>
      </c>
      <c r="AC408" t="s">
        <v>1960</v>
      </c>
      <c r="AD408" t="s">
        <v>30</v>
      </c>
      <c r="AE408" t="s">
        <v>27</v>
      </c>
      <c r="AF408">
        <v>6</v>
      </c>
    </row>
    <row r="409" spans="1:32" x14ac:dyDescent="0.25">
      <c r="A409">
        <v>127240</v>
      </c>
      <c r="B409" t="s">
        <v>1282</v>
      </c>
      <c r="C409" t="s">
        <v>1258</v>
      </c>
      <c r="D409" t="s">
        <v>19</v>
      </c>
      <c r="E409" t="s">
        <v>20</v>
      </c>
      <c r="F409" t="s">
        <v>21</v>
      </c>
      <c r="G409" t="s">
        <v>52</v>
      </c>
      <c r="H409" t="s">
        <v>1283</v>
      </c>
      <c r="I409" t="s">
        <v>1284</v>
      </c>
      <c r="J409" t="s">
        <v>33</v>
      </c>
      <c r="K409" t="s">
        <v>1285</v>
      </c>
      <c r="L409">
        <v>52</v>
      </c>
      <c r="M409">
        <v>1.99</v>
      </c>
      <c r="N409">
        <v>1.32E-2</v>
      </c>
      <c r="O409">
        <v>3.03</v>
      </c>
      <c r="P409" t="s">
        <v>35</v>
      </c>
      <c r="Q409" t="s">
        <v>27</v>
      </c>
      <c r="R409" t="s">
        <v>1682</v>
      </c>
      <c r="S409">
        <v>47.262818260000003</v>
      </c>
      <c r="T409">
        <v>0.106435479</v>
      </c>
      <c r="U409">
        <v>1218.8155300000001</v>
      </c>
      <c r="V409">
        <v>17.65403937</v>
      </c>
      <c r="W409">
        <v>5.0929481000000001</v>
      </c>
      <c r="X409">
        <v>0.22272254</v>
      </c>
      <c r="Y409">
        <v>22.25533239</v>
      </c>
      <c r="Z409">
        <v>12.149494020000001</v>
      </c>
      <c r="AA409">
        <v>22</v>
      </c>
      <c r="AB409" t="s">
        <v>1684</v>
      </c>
      <c r="AC409" t="s">
        <v>1285</v>
      </c>
      <c r="AD409" t="s">
        <v>52</v>
      </c>
      <c r="AE409" t="s">
        <v>52</v>
      </c>
      <c r="AF409">
        <v>22</v>
      </c>
    </row>
    <row r="410" spans="1:32" x14ac:dyDescent="0.25">
      <c r="A410">
        <v>127272</v>
      </c>
      <c r="B410" t="s">
        <v>1286</v>
      </c>
      <c r="C410" t="s">
        <v>464</v>
      </c>
      <c r="D410" t="s">
        <v>19</v>
      </c>
      <c r="E410" t="s">
        <v>20</v>
      </c>
      <c r="F410" t="s">
        <v>21</v>
      </c>
      <c r="G410" t="s">
        <v>1287</v>
      </c>
      <c r="H410" t="s">
        <v>1288</v>
      </c>
      <c r="I410" t="s">
        <v>1289</v>
      </c>
      <c r="J410" t="s">
        <v>33</v>
      </c>
      <c r="K410" t="s">
        <v>1290</v>
      </c>
      <c r="L410">
        <v>10</v>
      </c>
      <c r="M410">
        <v>1.5</v>
      </c>
      <c r="N410">
        <v>1.023E-2</v>
      </c>
      <c r="O410">
        <v>3.04</v>
      </c>
      <c r="P410" t="s">
        <v>49</v>
      </c>
      <c r="Q410" t="s">
        <v>27</v>
      </c>
      <c r="R410" t="s">
        <v>1695</v>
      </c>
      <c r="S410">
        <v>20.14858006</v>
      </c>
      <c r="T410">
        <v>0.241977526</v>
      </c>
      <c r="U410">
        <v>86.680802139999997</v>
      </c>
      <c r="V410">
        <v>9.0824545390000004</v>
      </c>
      <c r="W410">
        <v>2.7268908829999998</v>
      </c>
      <c r="X410">
        <v>0.49370974699999998</v>
      </c>
      <c r="Y410">
        <v>11.499817030000001</v>
      </c>
      <c r="Z410">
        <v>13.57435428</v>
      </c>
      <c r="AA410">
        <v>10</v>
      </c>
      <c r="AB410" t="s">
        <v>1698</v>
      </c>
      <c r="AC410" t="s">
        <v>1290</v>
      </c>
      <c r="AD410" t="s">
        <v>1287</v>
      </c>
      <c r="AE410" t="s">
        <v>27</v>
      </c>
      <c r="AF410">
        <v>10</v>
      </c>
    </row>
    <row r="411" spans="1:32" x14ac:dyDescent="0.25">
      <c r="A411">
        <v>158917</v>
      </c>
      <c r="B411" t="s">
        <v>1291</v>
      </c>
      <c r="C411" t="s">
        <v>1292</v>
      </c>
      <c r="D411" t="s">
        <v>19</v>
      </c>
      <c r="E411" t="s">
        <v>20</v>
      </c>
      <c r="F411" t="s">
        <v>21</v>
      </c>
      <c r="G411" t="s">
        <v>226</v>
      </c>
      <c r="H411" t="s">
        <v>227</v>
      </c>
      <c r="I411" t="s">
        <v>1293</v>
      </c>
      <c r="J411" t="s">
        <v>33</v>
      </c>
      <c r="K411" t="s">
        <v>1294</v>
      </c>
      <c r="L411">
        <v>6</v>
      </c>
      <c r="M411">
        <v>1.32</v>
      </c>
      <c r="N411">
        <v>1.023E-2</v>
      </c>
      <c r="O411">
        <v>3.11</v>
      </c>
      <c r="P411" t="s">
        <v>49</v>
      </c>
      <c r="Q411" t="s">
        <v>27</v>
      </c>
      <c r="R411" t="s">
        <v>1695</v>
      </c>
      <c r="S411">
        <v>9.4612918829999995</v>
      </c>
      <c r="T411">
        <v>0.65728686700000005</v>
      </c>
      <c r="U411">
        <v>8.3269660670000007</v>
      </c>
      <c r="V411">
        <v>3.5683267930000002</v>
      </c>
      <c r="W411">
        <v>1.1143056499999999</v>
      </c>
      <c r="X411">
        <v>1.49470543</v>
      </c>
      <c r="Y411">
        <v>5.712577048</v>
      </c>
      <c r="Z411">
        <v>15.12030665</v>
      </c>
      <c r="AA411">
        <v>6</v>
      </c>
      <c r="AB411" t="s">
        <v>1698</v>
      </c>
      <c r="AC411" t="s">
        <v>1294</v>
      </c>
      <c r="AD411" t="s">
        <v>226</v>
      </c>
      <c r="AE411" t="s">
        <v>27</v>
      </c>
      <c r="AF411">
        <v>6</v>
      </c>
    </row>
    <row r="412" spans="1:32" x14ac:dyDescent="0.25">
      <c r="A412">
        <v>158540</v>
      </c>
      <c r="B412" t="s">
        <v>1295</v>
      </c>
      <c r="C412" t="s">
        <v>1296</v>
      </c>
      <c r="D412" t="s">
        <v>19</v>
      </c>
      <c r="E412" t="s">
        <v>20</v>
      </c>
      <c r="F412" t="s">
        <v>44</v>
      </c>
      <c r="G412" t="s">
        <v>45</v>
      </c>
      <c r="H412" t="s">
        <v>479</v>
      </c>
      <c r="I412" t="s">
        <v>1297</v>
      </c>
      <c r="J412" t="s">
        <v>33</v>
      </c>
      <c r="K412" t="s">
        <v>1298</v>
      </c>
      <c r="L412">
        <v>163</v>
      </c>
      <c r="M412">
        <v>22.5</v>
      </c>
      <c r="N412">
        <v>4.9800000000000001E-3</v>
      </c>
      <c r="O412">
        <v>2.97</v>
      </c>
      <c r="P412" t="s">
        <v>1299</v>
      </c>
      <c r="Q412" t="s">
        <v>27</v>
      </c>
      <c r="R412" t="s">
        <v>1695</v>
      </c>
      <c r="S412">
        <v>111.5147576</v>
      </c>
      <c r="T412">
        <v>0.179425955</v>
      </c>
      <c r="U412">
        <v>4123.9665249999998</v>
      </c>
      <c r="V412">
        <v>16.79355121</v>
      </c>
      <c r="W412">
        <v>5.1505547409999997</v>
      </c>
      <c r="X412">
        <v>0.28790518500000001</v>
      </c>
      <c r="Y412">
        <v>58.208722620000003</v>
      </c>
      <c r="Z412">
        <v>19.647369210000001</v>
      </c>
      <c r="AA412">
        <v>130</v>
      </c>
      <c r="AB412" t="s">
        <v>1695</v>
      </c>
      <c r="AC412" t="s">
        <v>1298</v>
      </c>
      <c r="AD412" t="s">
        <v>45</v>
      </c>
      <c r="AE412" t="s">
        <v>44</v>
      </c>
      <c r="AF412">
        <v>130</v>
      </c>
    </row>
    <row r="413" spans="1:32" x14ac:dyDescent="0.25">
      <c r="A413">
        <v>126785</v>
      </c>
      <c r="B413" t="s">
        <v>1300</v>
      </c>
      <c r="C413" t="s">
        <v>1301</v>
      </c>
      <c r="D413" t="s">
        <v>19</v>
      </c>
      <c r="E413" t="s">
        <v>20</v>
      </c>
      <c r="F413" t="s">
        <v>21</v>
      </c>
      <c r="G413" t="s">
        <v>30</v>
      </c>
      <c r="H413" t="s">
        <v>263</v>
      </c>
      <c r="I413" t="s">
        <v>1302</v>
      </c>
      <c r="J413" t="s">
        <v>33</v>
      </c>
      <c r="K413" t="s">
        <v>1303</v>
      </c>
      <c r="L413">
        <v>46</v>
      </c>
      <c r="M413">
        <v>1.91</v>
      </c>
      <c r="N413">
        <v>1.9949999999999999E-2</v>
      </c>
      <c r="O413">
        <v>2.96</v>
      </c>
      <c r="P413" t="s">
        <v>49</v>
      </c>
      <c r="Q413" t="s">
        <v>27</v>
      </c>
      <c r="R413" t="s">
        <v>1695</v>
      </c>
      <c r="S413">
        <v>45.307296100000002</v>
      </c>
      <c r="T413">
        <v>0.26120928599999998</v>
      </c>
      <c r="U413">
        <v>1031.757439</v>
      </c>
      <c r="V413">
        <v>11.90282522</v>
      </c>
      <c r="W413">
        <v>2.9327259049999999</v>
      </c>
      <c r="X413">
        <v>0.44382602799999998</v>
      </c>
      <c r="Y413">
        <v>24.651467069999999</v>
      </c>
      <c r="Z413">
        <v>18.045903419999998</v>
      </c>
      <c r="AA413">
        <v>42</v>
      </c>
      <c r="AB413" t="s">
        <v>1695</v>
      </c>
      <c r="AC413" t="s">
        <v>1303</v>
      </c>
      <c r="AD413" t="s">
        <v>30</v>
      </c>
      <c r="AE413" t="s">
        <v>27</v>
      </c>
      <c r="AF413">
        <v>42</v>
      </c>
    </row>
    <row r="414" spans="1:32" x14ac:dyDescent="0.25">
      <c r="A414">
        <v>105766</v>
      </c>
      <c r="B414" t="s">
        <v>1304</v>
      </c>
      <c r="C414" t="s">
        <v>37</v>
      </c>
      <c r="D414" t="s">
        <v>19</v>
      </c>
      <c r="E414" t="s">
        <v>20</v>
      </c>
      <c r="F414" t="s">
        <v>44</v>
      </c>
      <c r="G414" t="s">
        <v>84</v>
      </c>
      <c r="H414" t="s">
        <v>85</v>
      </c>
      <c r="I414" t="s">
        <v>1304</v>
      </c>
      <c r="J414" t="s">
        <v>24</v>
      </c>
      <c r="K414" t="s">
        <v>25</v>
      </c>
      <c r="L414">
        <v>120</v>
      </c>
      <c r="M414">
        <v>0</v>
      </c>
      <c r="N414">
        <v>2.9051039999999999E-3</v>
      </c>
      <c r="O414">
        <v>3.1971430000000001</v>
      </c>
      <c r="P414" t="s">
        <v>61</v>
      </c>
      <c r="Q414" t="s">
        <v>27</v>
      </c>
      <c r="R414" t="s">
        <v>1682</v>
      </c>
      <c r="S414">
        <v>105.70101320000001</v>
      </c>
      <c r="T414">
        <v>0.146786536</v>
      </c>
      <c r="U414">
        <v>7005.3831190000001</v>
      </c>
      <c r="V414">
        <v>15.76413135</v>
      </c>
      <c r="W414">
        <v>7.304134157</v>
      </c>
      <c r="X414">
        <v>0.261460788</v>
      </c>
      <c r="Y414">
        <v>72.636296520000002</v>
      </c>
      <c r="Z414">
        <v>12.17376129</v>
      </c>
      <c r="AA414">
        <v>93.142857140000004</v>
      </c>
      <c r="AB414" t="s">
        <v>1682</v>
      </c>
      <c r="AC414" t="s">
        <v>2125</v>
      </c>
      <c r="AD414" t="s">
        <v>84</v>
      </c>
      <c r="AE414" t="s">
        <v>44</v>
      </c>
      <c r="AF414">
        <v>93.142857140000004</v>
      </c>
    </row>
    <row r="415" spans="1:32" x14ac:dyDescent="0.25">
      <c r="A415">
        <v>105881</v>
      </c>
      <c r="B415" t="s">
        <v>1305</v>
      </c>
      <c r="C415" t="s">
        <v>1306</v>
      </c>
      <c r="D415" t="s">
        <v>19</v>
      </c>
      <c r="E415" t="s">
        <v>20</v>
      </c>
      <c r="F415" t="s">
        <v>44</v>
      </c>
      <c r="G415" t="s">
        <v>84</v>
      </c>
      <c r="H415" t="s">
        <v>85</v>
      </c>
      <c r="I415" t="s">
        <v>1304</v>
      </c>
      <c r="J415" t="s">
        <v>33</v>
      </c>
      <c r="K415" t="s">
        <v>1307</v>
      </c>
      <c r="L415">
        <v>70</v>
      </c>
      <c r="M415">
        <v>8</v>
      </c>
      <c r="N415">
        <v>2.5000000000000001E-3</v>
      </c>
      <c r="O415">
        <v>3.26</v>
      </c>
      <c r="P415" t="s">
        <v>35</v>
      </c>
      <c r="Q415" t="s">
        <v>27</v>
      </c>
      <c r="R415" t="s">
        <v>1682</v>
      </c>
      <c r="S415">
        <v>99.380401210000002</v>
      </c>
      <c r="T415">
        <v>0.14946814999999999</v>
      </c>
      <c r="U415">
        <v>5559.0749750000004</v>
      </c>
      <c r="V415">
        <v>15.41779695</v>
      </c>
      <c r="W415">
        <v>7.1031819460000003</v>
      </c>
      <c r="X415">
        <v>0.26503552200000002</v>
      </c>
      <c r="Y415">
        <v>68.561206100000007</v>
      </c>
      <c r="Z415">
        <v>12.532616730000001</v>
      </c>
      <c r="AA415">
        <v>76</v>
      </c>
      <c r="AB415" t="s">
        <v>1682</v>
      </c>
      <c r="AC415" t="s">
        <v>1307</v>
      </c>
      <c r="AD415" t="s">
        <v>84</v>
      </c>
      <c r="AE415" t="s">
        <v>44</v>
      </c>
      <c r="AF415">
        <v>76</v>
      </c>
    </row>
    <row r="416" spans="1:32" x14ac:dyDescent="0.25">
      <c r="A416">
        <v>367297</v>
      </c>
      <c r="B416" t="s">
        <v>1308</v>
      </c>
      <c r="C416" t="s">
        <v>1309</v>
      </c>
      <c r="D416" t="s">
        <v>19</v>
      </c>
      <c r="E416" t="s">
        <v>20</v>
      </c>
      <c r="F416" t="s">
        <v>44</v>
      </c>
      <c r="G416" t="s">
        <v>84</v>
      </c>
      <c r="H416" t="s">
        <v>85</v>
      </c>
      <c r="I416" t="s">
        <v>1304</v>
      </c>
      <c r="J416" t="s">
        <v>33</v>
      </c>
      <c r="K416" t="s">
        <v>1310</v>
      </c>
      <c r="L416">
        <v>120</v>
      </c>
      <c r="M416">
        <v>15.38</v>
      </c>
      <c r="N416">
        <v>3.2000000000000002E-3</v>
      </c>
      <c r="O416">
        <v>3.2</v>
      </c>
      <c r="P416" t="s">
        <v>35</v>
      </c>
      <c r="Q416" t="s">
        <v>73</v>
      </c>
      <c r="R416" t="s">
        <v>1682</v>
      </c>
      <c r="S416">
        <v>127.8663116</v>
      </c>
      <c r="T416">
        <v>0.13314548600000001</v>
      </c>
      <c r="U416">
        <v>11030.882449999999</v>
      </c>
      <c r="V416">
        <v>17.968080050000001</v>
      </c>
      <c r="W416">
        <v>8.8196212359999997</v>
      </c>
      <c r="X416">
        <v>0.23290886199999999</v>
      </c>
      <c r="Y416">
        <v>91.341695079999994</v>
      </c>
      <c r="Z416">
        <v>9.9521629439999995</v>
      </c>
      <c r="AA416">
        <v>109</v>
      </c>
      <c r="AB416" t="s">
        <v>1682</v>
      </c>
      <c r="AC416" t="s">
        <v>1310</v>
      </c>
      <c r="AD416" t="s">
        <v>84</v>
      </c>
      <c r="AE416" t="s">
        <v>44</v>
      </c>
      <c r="AF416">
        <v>109</v>
      </c>
    </row>
    <row r="417" spans="1:32" x14ac:dyDescent="0.25">
      <c r="A417">
        <v>105883</v>
      </c>
      <c r="B417" t="s">
        <v>1311</v>
      </c>
      <c r="C417" t="s">
        <v>37</v>
      </c>
      <c r="D417" t="s">
        <v>19</v>
      </c>
      <c r="E417" t="s">
        <v>20</v>
      </c>
      <c r="F417" t="s">
        <v>44</v>
      </c>
      <c r="G417" t="s">
        <v>84</v>
      </c>
      <c r="H417" t="s">
        <v>85</v>
      </c>
      <c r="I417" t="s">
        <v>1304</v>
      </c>
      <c r="J417" t="s">
        <v>33</v>
      </c>
      <c r="K417" t="s">
        <v>1312</v>
      </c>
      <c r="L417">
        <v>105</v>
      </c>
      <c r="M417">
        <v>12</v>
      </c>
      <c r="N417">
        <v>2.2000000000000001E-3</v>
      </c>
      <c r="O417">
        <v>3.21</v>
      </c>
      <c r="P417" t="s">
        <v>35</v>
      </c>
      <c r="Q417" t="s">
        <v>73</v>
      </c>
      <c r="R417" t="s">
        <v>1682</v>
      </c>
      <c r="S417">
        <v>118.0339077</v>
      </c>
      <c r="T417">
        <v>0.130670605</v>
      </c>
      <c r="U417">
        <v>8409.8709689999996</v>
      </c>
      <c r="V417">
        <v>16.118049389999999</v>
      </c>
      <c r="W417">
        <v>6.9497354700000002</v>
      </c>
      <c r="X417">
        <v>0.22645953499999999</v>
      </c>
      <c r="Y417">
        <v>78.411381359999993</v>
      </c>
      <c r="Z417">
        <v>9.9180395749999999</v>
      </c>
      <c r="AA417">
        <v>116</v>
      </c>
      <c r="AB417" t="s">
        <v>1682</v>
      </c>
      <c r="AC417" t="s">
        <v>1312</v>
      </c>
      <c r="AD417" t="s">
        <v>84</v>
      </c>
      <c r="AE417" t="s">
        <v>44</v>
      </c>
      <c r="AF417">
        <v>116</v>
      </c>
    </row>
    <row r="418" spans="1:32" x14ac:dyDescent="0.25">
      <c r="A418">
        <v>105885</v>
      </c>
      <c r="B418" t="s">
        <v>1313</v>
      </c>
      <c r="C418" t="s">
        <v>1314</v>
      </c>
      <c r="D418" t="s">
        <v>19</v>
      </c>
      <c r="E418" t="s">
        <v>20</v>
      </c>
      <c r="F418" t="s">
        <v>44</v>
      </c>
      <c r="G418" t="s">
        <v>84</v>
      </c>
      <c r="H418" t="s">
        <v>85</v>
      </c>
      <c r="I418" t="s">
        <v>1304</v>
      </c>
      <c r="J418" t="s">
        <v>33</v>
      </c>
      <c r="K418" t="s">
        <v>1315</v>
      </c>
      <c r="L418">
        <v>86</v>
      </c>
      <c r="M418">
        <v>10</v>
      </c>
      <c r="N418">
        <v>4.8999999999999998E-3</v>
      </c>
      <c r="O418">
        <v>3.12</v>
      </c>
      <c r="P418" t="s">
        <v>35</v>
      </c>
      <c r="Q418" t="s">
        <v>73</v>
      </c>
      <c r="R418" t="s">
        <v>1682</v>
      </c>
      <c r="S418">
        <v>118.766823</v>
      </c>
      <c r="T418">
        <v>0.118487944</v>
      </c>
      <c r="U418">
        <v>9607.2308240000002</v>
      </c>
      <c r="V418">
        <v>18.218440690000001</v>
      </c>
      <c r="W418">
        <v>8.5909818389999995</v>
      </c>
      <c r="X418">
        <v>0.22061979700000001</v>
      </c>
      <c r="Y418">
        <v>79.780135619999996</v>
      </c>
      <c r="Z418">
        <v>11.892093790000001</v>
      </c>
      <c r="AA418">
        <v>89</v>
      </c>
      <c r="AB418" t="s">
        <v>1682</v>
      </c>
      <c r="AC418" t="s">
        <v>1315</v>
      </c>
      <c r="AD418" t="s">
        <v>84</v>
      </c>
      <c r="AE418" t="s">
        <v>44</v>
      </c>
      <c r="AF418">
        <v>89</v>
      </c>
    </row>
    <row r="419" spans="1:32" x14ac:dyDescent="0.25">
      <c r="A419">
        <v>105886</v>
      </c>
      <c r="B419" t="s">
        <v>1316</v>
      </c>
      <c r="C419" t="s">
        <v>37</v>
      </c>
      <c r="D419" t="s">
        <v>19</v>
      </c>
      <c r="E419" t="s">
        <v>20</v>
      </c>
      <c r="F419" t="s">
        <v>44</v>
      </c>
      <c r="G419" t="s">
        <v>84</v>
      </c>
      <c r="H419" t="s">
        <v>85</v>
      </c>
      <c r="I419" t="s">
        <v>1304</v>
      </c>
      <c r="J419" t="s">
        <v>33</v>
      </c>
      <c r="K419" t="s">
        <v>1317</v>
      </c>
      <c r="L419">
        <v>63</v>
      </c>
      <c r="M419">
        <v>10</v>
      </c>
      <c r="N419">
        <v>1.8E-3</v>
      </c>
      <c r="O419">
        <v>3.21</v>
      </c>
      <c r="P419" t="s">
        <v>35</v>
      </c>
      <c r="Q419" t="s">
        <v>27</v>
      </c>
      <c r="R419" t="s">
        <v>1682</v>
      </c>
      <c r="S419">
        <v>91.903840180000003</v>
      </c>
      <c r="T419">
        <v>0.167759776</v>
      </c>
      <c r="U419">
        <v>4454.3359620000001</v>
      </c>
      <c r="V419">
        <v>13.97371517</v>
      </c>
      <c r="W419">
        <v>6.4097731629999997</v>
      </c>
      <c r="X419">
        <v>0.29750506999999998</v>
      </c>
      <c r="Y419">
        <v>63.658963229999998</v>
      </c>
      <c r="Z419">
        <v>13.62499641</v>
      </c>
      <c r="AA419">
        <v>59</v>
      </c>
      <c r="AB419" t="s">
        <v>1682</v>
      </c>
      <c r="AC419" t="s">
        <v>1317</v>
      </c>
      <c r="AD419" t="s">
        <v>84</v>
      </c>
      <c r="AE419" t="s">
        <v>44</v>
      </c>
      <c r="AF419">
        <v>59</v>
      </c>
    </row>
    <row r="420" spans="1:32" x14ac:dyDescent="0.25">
      <c r="A420">
        <v>105887</v>
      </c>
      <c r="B420" t="s">
        <v>1318</v>
      </c>
      <c r="C420" t="s">
        <v>1319</v>
      </c>
      <c r="D420" t="s">
        <v>19</v>
      </c>
      <c r="E420" t="s">
        <v>20</v>
      </c>
      <c r="F420" t="s">
        <v>44</v>
      </c>
      <c r="G420" t="s">
        <v>84</v>
      </c>
      <c r="H420" t="s">
        <v>85</v>
      </c>
      <c r="I420" t="s">
        <v>1304</v>
      </c>
      <c r="J420" t="s">
        <v>33</v>
      </c>
      <c r="K420" t="s">
        <v>1320</v>
      </c>
      <c r="L420">
        <v>80</v>
      </c>
      <c r="M420">
        <v>11.5</v>
      </c>
      <c r="N420">
        <v>2.5000000000000001E-3</v>
      </c>
      <c r="O420">
        <v>3.31</v>
      </c>
      <c r="P420" t="s">
        <v>35</v>
      </c>
      <c r="Q420" t="s">
        <v>73</v>
      </c>
      <c r="R420" t="s">
        <v>1682</v>
      </c>
      <c r="S420">
        <v>79.898004080000007</v>
      </c>
      <c r="T420">
        <v>0.189917789</v>
      </c>
      <c r="U420">
        <v>2702.2063440000002</v>
      </c>
      <c r="V420">
        <v>12.800964649999999</v>
      </c>
      <c r="W420">
        <v>5.8879215040000004</v>
      </c>
      <c r="X420">
        <v>0.32426313600000001</v>
      </c>
      <c r="Y420">
        <v>57.550891499999999</v>
      </c>
      <c r="Z420">
        <v>10.90693811</v>
      </c>
      <c r="AA420">
        <v>102</v>
      </c>
      <c r="AB420" t="s">
        <v>1682</v>
      </c>
      <c r="AC420" t="s">
        <v>1320</v>
      </c>
      <c r="AD420" t="s">
        <v>84</v>
      </c>
      <c r="AE420" t="s">
        <v>44</v>
      </c>
      <c r="AF420">
        <v>102</v>
      </c>
    </row>
    <row r="421" spans="1:32" x14ac:dyDescent="0.25">
      <c r="A421">
        <v>105891</v>
      </c>
      <c r="B421" t="s">
        <v>1321</v>
      </c>
      <c r="C421" t="s">
        <v>1322</v>
      </c>
      <c r="D421" t="s">
        <v>19</v>
      </c>
      <c r="E421" t="s">
        <v>20</v>
      </c>
      <c r="F421" t="s">
        <v>44</v>
      </c>
      <c r="G421" t="s">
        <v>84</v>
      </c>
      <c r="H421" t="s">
        <v>85</v>
      </c>
      <c r="I421" t="s">
        <v>1304</v>
      </c>
      <c r="J421" t="s">
        <v>33</v>
      </c>
      <c r="K421" t="s">
        <v>1323</v>
      </c>
      <c r="L421">
        <v>100</v>
      </c>
      <c r="M421">
        <v>11.92</v>
      </c>
      <c r="N421">
        <v>4.4999999999999997E-3</v>
      </c>
      <c r="O421">
        <v>3.07</v>
      </c>
      <c r="P421" t="s">
        <v>35</v>
      </c>
      <c r="Q421" t="s">
        <v>73</v>
      </c>
      <c r="R421" t="s">
        <v>1682</v>
      </c>
      <c r="S421">
        <v>104.05780489999999</v>
      </c>
      <c r="T421">
        <v>0.13805600400000001</v>
      </c>
      <c r="U421">
        <v>7274.0803079999996</v>
      </c>
      <c r="V421">
        <v>15.85187258</v>
      </c>
      <c r="W421">
        <v>7.3677239419999996</v>
      </c>
      <c r="X421">
        <v>0.26343359399999999</v>
      </c>
      <c r="Y421">
        <v>69.149802769999994</v>
      </c>
      <c r="Z421">
        <v>16.389481480000001</v>
      </c>
      <c r="AA421">
        <v>101</v>
      </c>
      <c r="AB421" t="s">
        <v>1682</v>
      </c>
      <c r="AC421" t="s">
        <v>1323</v>
      </c>
      <c r="AD421" t="s">
        <v>84</v>
      </c>
      <c r="AE421" t="s">
        <v>44</v>
      </c>
      <c r="AF421">
        <v>101</v>
      </c>
    </row>
    <row r="422" spans="1:32" x14ac:dyDescent="0.25">
      <c r="A422">
        <v>105892</v>
      </c>
      <c r="B422" t="s">
        <v>1324</v>
      </c>
      <c r="C422" t="s">
        <v>721</v>
      </c>
      <c r="D422" t="s">
        <v>19</v>
      </c>
      <c r="E422" t="s">
        <v>20</v>
      </c>
      <c r="F422" t="s">
        <v>44</v>
      </c>
      <c r="G422" t="s">
        <v>84</v>
      </c>
      <c r="H422" t="s">
        <v>85</v>
      </c>
      <c r="I422" t="s">
        <v>1325</v>
      </c>
      <c r="J422" t="s">
        <v>33</v>
      </c>
      <c r="K422" t="s">
        <v>1326</v>
      </c>
      <c r="L422">
        <v>90</v>
      </c>
      <c r="M422">
        <v>11.5</v>
      </c>
      <c r="N422">
        <v>2.9499999999999999E-3</v>
      </c>
      <c r="O422">
        <v>3.21</v>
      </c>
      <c r="P422" t="s">
        <v>49</v>
      </c>
      <c r="Q422" t="s">
        <v>73</v>
      </c>
      <c r="R422" t="s">
        <v>1682</v>
      </c>
      <c r="S422">
        <v>104.33809650000001</v>
      </c>
      <c r="T422">
        <v>0.14070381500000001</v>
      </c>
      <c r="U422">
        <v>6417.4517759999999</v>
      </c>
      <c r="V422">
        <v>15.87432149</v>
      </c>
      <c r="W422">
        <v>7.81621934</v>
      </c>
      <c r="X422">
        <v>0.25420649099999998</v>
      </c>
      <c r="Y422">
        <v>69.101218970000005</v>
      </c>
      <c r="Z422">
        <v>14.06143674</v>
      </c>
      <c r="AA422">
        <v>110</v>
      </c>
      <c r="AB422" t="s">
        <v>1684</v>
      </c>
      <c r="AC422" t="s">
        <v>1326</v>
      </c>
      <c r="AD422" t="s">
        <v>84</v>
      </c>
      <c r="AE422" t="s">
        <v>44</v>
      </c>
      <c r="AF422">
        <v>110</v>
      </c>
    </row>
    <row r="423" spans="1:32" x14ac:dyDescent="0.25">
      <c r="A423">
        <v>105894</v>
      </c>
      <c r="B423" t="s">
        <v>1327</v>
      </c>
      <c r="C423" t="s">
        <v>1328</v>
      </c>
      <c r="D423" t="s">
        <v>19</v>
      </c>
      <c r="E423" t="s">
        <v>20</v>
      </c>
      <c r="F423" t="s">
        <v>44</v>
      </c>
      <c r="G423" t="s">
        <v>84</v>
      </c>
      <c r="H423" t="s">
        <v>85</v>
      </c>
      <c r="I423" t="s">
        <v>1325</v>
      </c>
      <c r="J423" t="s">
        <v>33</v>
      </c>
      <c r="K423" t="s">
        <v>1329</v>
      </c>
      <c r="L423">
        <v>60</v>
      </c>
      <c r="M423">
        <v>9</v>
      </c>
      <c r="N423">
        <v>4.8399999999999997E-3</v>
      </c>
      <c r="O423">
        <v>3.0009999999999999</v>
      </c>
      <c r="P423" t="s">
        <v>426</v>
      </c>
      <c r="Q423" t="s">
        <v>73</v>
      </c>
      <c r="R423" t="s">
        <v>1682</v>
      </c>
      <c r="S423">
        <v>104.33809650000001</v>
      </c>
      <c r="T423">
        <v>0.14070381500000001</v>
      </c>
      <c r="U423">
        <v>6417.4517759999999</v>
      </c>
      <c r="V423">
        <v>15.87432149</v>
      </c>
      <c r="W423">
        <v>7.81621934</v>
      </c>
      <c r="X423">
        <v>0.25420649099999998</v>
      </c>
      <c r="Y423">
        <v>69.101218970000005</v>
      </c>
      <c r="Z423">
        <v>14.06143674</v>
      </c>
      <c r="AA423">
        <v>50</v>
      </c>
      <c r="AB423" t="s">
        <v>1684</v>
      </c>
      <c r="AC423" t="s">
        <v>1329</v>
      </c>
      <c r="AD423" t="s">
        <v>84</v>
      </c>
      <c r="AE423" t="s">
        <v>44</v>
      </c>
      <c r="AF423">
        <v>50</v>
      </c>
    </row>
    <row r="424" spans="1:32" x14ac:dyDescent="0.25">
      <c r="A424">
        <v>105711</v>
      </c>
      <c r="B424" t="s">
        <v>85</v>
      </c>
      <c r="C424" t="s">
        <v>1330</v>
      </c>
      <c r="D424" t="s">
        <v>19</v>
      </c>
      <c r="E424" t="s">
        <v>20</v>
      </c>
      <c r="F424" t="s">
        <v>44</v>
      </c>
      <c r="G424" t="s">
        <v>84</v>
      </c>
      <c r="H424" t="s">
        <v>85</v>
      </c>
      <c r="I424">
        <v>0</v>
      </c>
      <c r="J424" t="s">
        <v>60</v>
      </c>
      <c r="K424" t="s">
        <v>25</v>
      </c>
      <c r="L424">
        <v>200</v>
      </c>
      <c r="M424">
        <v>0</v>
      </c>
      <c r="N424">
        <v>3.0544980000000001E-3</v>
      </c>
      <c r="O424">
        <v>3.1800999999999999</v>
      </c>
      <c r="P424" t="s">
        <v>61</v>
      </c>
      <c r="Q424" t="s">
        <v>27</v>
      </c>
      <c r="R424" t="s">
        <v>1682</v>
      </c>
      <c r="S424">
        <v>105.2921382</v>
      </c>
      <c r="T424">
        <v>0.14496171999999999</v>
      </c>
      <c r="U424">
        <v>6829.0037160000002</v>
      </c>
      <c r="V424">
        <v>15.7971884</v>
      </c>
      <c r="W424">
        <v>7.4577597119999997</v>
      </c>
      <c r="X424">
        <v>0.259284499</v>
      </c>
      <c r="Y424">
        <v>71.575773260000005</v>
      </c>
      <c r="Z424">
        <v>12.74006393</v>
      </c>
      <c r="AA424">
        <v>95.5</v>
      </c>
      <c r="AB424" t="s">
        <v>1682</v>
      </c>
      <c r="AC424" t="s">
        <v>2125</v>
      </c>
      <c r="AD424" t="s">
        <v>84</v>
      </c>
      <c r="AE424" t="s">
        <v>44</v>
      </c>
      <c r="AF424">
        <v>143</v>
      </c>
    </row>
    <row r="425" spans="1:32" x14ac:dyDescent="0.25">
      <c r="A425">
        <v>126442</v>
      </c>
      <c r="B425" t="s">
        <v>1331</v>
      </c>
      <c r="C425" t="s">
        <v>51</v>
      </c>
      <c r="D425" t="s">
        <v>19</v>
      </c>
      <c r="E425" t="s">
        <v>20</v>
      </c>
      <c r="F425" t="s">
        <v>21</v>
      </c>
      <c r="G425" t="s">
        <v>268</v>
      </c>
      <c r="H425" t="s">
        <v>644</v>
      </c>
      <c r="I425" t="s">
        <v>1332</v>
      </c>
      <c r="J425" t="s">
        <v>33</v>
      </c>
      <c r="K425" t="s">
        <v>1333</v>
      </c>
      <c r="L425">
        <v>27.5</v>
      </c>
      <c r="M425">
        <v>1.3</v>
      </c>
      <c r="N425">
        <v>6.1999999999999998E-3</v>
      </c>
      <c r="O425">
        <v>3.2669999999999999</v>
      </c>
      <c r="P425" t="s">
        <v>35</v>
      </c>
      <c r="Q425" t="s">
        <v>27</v>
      </c>
      <c r="R425" t="s">
        <v>1682</v>
      </c>
      <c r="S425">
        <v>47.222641750000001</v>
      </c>
      <c r="T425">
        <v>0.26134014</v>
      </c>
      <c r="U425">
        <v>901.9334265</v>
      </c>
      <c r="V425">
        <v>10.72488029</v>
      </c>
      <c r="W425">
        <v>2.5684371380000002</v>
      </c>
      <c r="X425">
        <v>0.45189086299999998</v>
      </c>
      <c r="Y425">
        <v>26.39969834</v>
      </c>
      <c r="Z425">
        <v>9.2758411160000005</v>
      </c>
      <c r="AA425">
        <v>25</v>
      </c>
      <c r="AB425" t="s">
        <v>1682</v>
      </c>
      <c r="AC425" t="s">
        <v>1333</v>
      </c>
      <c r="AD425" t="s">
        <v>268</v>
      </c>
      <c r="AE425" t="s">
        <v>268</v>
      </c>
      <c r="AF425">
        <v>25</v>
      </c>
    </row>
    <row r="426" spans="1:32" x14ac:dyDescent="0.25">
      <c r="A426">
        <v>127406</v>
      </c>
      <c r="B426" t="s">
        <v>1334</v>
      </c>
      <c r="C426" t="s">
        <v>1335</v>
      </c>
      <c r="D426" t="s">
        <v>19</v>
      </c>
      <c r="E426" t="s">
        <v>20</v>
      </c>
      <c r="F426" t="s">
        <v>21</v>
      </c>
      <c r="G426" t="s">
        <v>194</v>
      </c>
      <c r="H426" t="s">
        <v>1006</v>
      </c>
      <c r="I426" t="s">
        <v>1336</v>
      </c>
      <c r="J426" t="s">
        <v>33</v>
      </c>
      <c r="K426" t="s">
        <v>1337</v>
      </c>
      <c r="L426">
        <v>100</v>
      </c>
      <c r="M426">
        <v>2.6</v>
      </c>
      <c r="N426">
        <v>2.239E-2</v>
      </c>
      <c r="O426">
        <v>3.02</v>
      </c>
      <c r="P426" t="s">
        <v>49</v>
      </c>
      <c r="Q426" t="s">
        <v>27</v>
      </c>
      <c r="R426" t="s">
        <v>1695</v>
      </c>
      <c r="S426">
        <v>69.982738519999998</v>
      </c>
      <c r="T426">
        <v>0.31453732200000001</v>
      </c>
      <c r="U426">
        <v>4264.2711200000003</v>
      </c>
      <c r="V426">
        <v>8.4840711689999999</v>
      </c>
      <c r="W426">
        <v>2.6375957460000001</v>
      </c>
      <c r="X426">
        <v>0.61327443599999998</v>
      </c>
      <c r="Y426">
        <v>36.608592129999998</v>
      </c>
      <c r="Z426">
        <v>19.897212929999998</v>
      </c>
      <c r="AA426">
        <v>28</v>
      </c>
      <c r="AB426" t="s">
        <v>1695</v>
      </c>
      <c r="AC426" t="s">
        <v>1337</v>
      </c>
      <c r="AD426" t="s">
        <v>194</v>
      </c>
      <c r="AE426" t="s">
        <v>27</v>
      </c>
      <c r="AF426">
        <v>28</v>
      </c>
    </row>
    <row r="427" spans="1:32" x14ac:dyDescent="0.25">
      <c r="A427">
        <v>126853</v>
      </c>
      <c r="B427" t="s">
        <v>1338</v>
      </c>
      <c r="C427" t="s">
        <v>51</v>
      </c>
      <c r="D427" t="s">
        <v>19</v>
      </c>
      <c r="E427" t="s">
        <v>20</v>
      </c>
      <c r="F427" t="s">
        <v>21</v>
      </c>
      <c r="G427" t="s">
        <v>30</v>
      </c>
      <c r="H427" t="s">
        <v>1339</v>
      </c>
      <c r="I427" t="s">
        <v>1340</v>
      </c>
      <c r="J427" t="s">
        <v>33</v>
      </c>
      <c r="K427" t="s">
        <v>1341</v>
      </c>
      <c r="L427">
        <v>86.4</v>
      </c>
      <c r="M427">
        <v>2.12</v>
      </c>
      <c r="N427">
        <v>7.5287210000000004E-3</v>
      </c>
      <c r="O427">
        <v>3.03837037</v>
      </c>
      <c r="P427" t="s">
        <v>1342</v>
      </c>
      <c r="Q427" t="s">
        <v>27</v>
      </c>
      <c r="R427" t="s">
        <v>1695</v>
      </c>
      <c r="S427">
        <v>38.591116900000003</v>
      </c>
      <c r="T427">
        <v>0.352035021</v>
      </c>
      <c r="U427">
        <v>627.08228650000001</v>
      </c>
      <c r="V427">
        <v>9.3933637020000003</v>
      </c>
      <c r="W427">
        <v>2.2830931149999998</v>
      </c>
      <c r="X427">
        <v>0.58258206599999995</v>
      </c>
      <c r="Y427">
        <v>21.373183789999999</v>
      </c>
      <c r="Z427">
        <v>19.624155049999999</v>
      </c>
      <c r="AA427">
        <v>13</v>
      </c>
      <c r="AB427" t="s">
        <v>1695</v>
      </c>
      <c r="AC427" t="s">
        <v>1341</v>
      </c>
      <c r="AD427" t="s">
        <v>30</v>
      </c>
      <c r="AE427" t="s">
        <v>27</v>
      </c>
      <c r="AF427">
        <v>13</v>
      </c>
    </row>
    <row r="428" spans="1:32" x14ac:dyDescent="0.25">
      <c r="A428">
        <v>105896</v>
      </c>
      <c r="B428" t="s">
        <v>1343</v>
      </c>
      <c r="C428" t="s">
        <v>80</v>
      </c>
      <c r="D428" t="s">
        <v>19</v>
      </c>
      <c r="E428" t="s">
        <v>20</v>
      </c>
      <c r="F428" t="s">
        <v>44</v>
      </c>
      <c r="G428" t="s">
        <v>84</v>
      </c>
      <c r="H428" t="s">
        <v>85</v>
      </c>
      <c r="I428" t="s">
        <v>1344</v>
      </c>
      <c r="J428" t="s">
        <v>33</v>
      </c>
      <c r="K428" t="s">
        <v>1345</v>
      </c>
      <c r="L428">
        <v>230</v>
      </c>
      <c r="M428">
        <v>18.170000000000002</v>
      </c>
      <c r="N428">
        <v>5.0000000000000001E-3</v>
      </c>
      <c r="O428">
        <v>3.06</v>
      </c>
      <c r="P428" t="s">
        <v>35</v>
      </c>
      <c r="Q428" t="s">
        <v>73</v>
      </c>
      <c r="R428" t="s">
        <v>1682</v>
      </c>
      <c r="S428">
        <v>104.33809650000001</v>
      </c>
      <c r="T428">
        <v>0.14070381500000001</v>
      </c>
      <c r="U428">
        <v>6417.4517759999999</v>
      </c>
      <c r="V428">
        <v>15.87432149</v>
      </c>
      <c r="W428">
        <v>7.81621934</v>
      </c>
      <c r="X428">
        <v>0.25420649099999998</v>
      </c>
      <c r="Y428">
        <v>69.101218970000005</v>
      </c>
      <c r="Z428">
        <v>14.06143674</v>
      </c>
      <c r="AA428">
        <v>143</v>
      </c>
      <c r="AB428" t="s">
        <v>1682</v>
      </c>
      <c r="AC428" t="s">
        <v>1345</v>
      </c>
      <c r="AD428" t="s">
        <v>84</v>
      </c>
      <c r="AE428" t="s">
        <v>44</v>
      </c>
      <c r="AF428">
        <v>143</v>
      </c>
    </row>
    <row r="429" spans="1:32" x14ac:dyDescent="0.25">
      <c r="A429">
        <v>126867</v>
      </c>
      <c r="B429" t="s">
        <v>1346</v>
      </c>
      <c r="C429" t="s">
        <v>1347</v>
      </c>
      <c r="D429" t="s">
        <v>19</v>
      </c>
      <c r="E429" t="s">
        <v>20</v>
      </c>
      <c r="F429" t="s">
        <v>21</v>
      </c>
      <c r="G429" t="s">
        <v>30</v>
      </c>
      <c r="H429" t="s">
        <v>1096</v>
      </c>
      <c r="I429" t="s">
        <v>1348</v>
      </c>
      <c r="J429" t="s">
        <v>33</v>
      </c>
      <c r="K429" t="s">
        <v>1349</v>
      </c>
      <c r="L429">
        <v>300</v>
      </c>
      <c r="M429">
        <v>2.6</v>
      </c>
      <c r="N429">
        <v>3.0999999999999999E-3</v>
      </c>
      <c r="O429">
        <v>3.1339999999999999</v>
      </c>
      <c r="P429" t="s">
        <v>35</v>
      </c>
      <c r="Q429" t="s">
        <v>27</v>
      </c>
      <c r="R429" t="s">
        <v>1682</v>
      </c>
      <c r="S429">
        <v>52.001958199999997</v>
      </c>
      <c r="T429">
        <v>0.27619250400000001</v>
      </c>
      <c r="U429">
        <v>1046.3941649999999</v>
      </c>
      <c r="V429">
        <v>12.189347010000001</v>
      </c>
      <c r="W429">
        <v>2.9409013289999999</v>
      </c>
      <c r="X429">
        <v>0.42259773299999998</v>
      </c>
      <c r="Y429">
        <v>28.539051579999999</v>
      </c>
      <c r="Z429">
        <v>17.006307750000001</v>
      </c>
      <c r="AA429">
        <v>75</v>
      </c>
      <c r="AB429" t="s">
        <v>1689</v>
      </c>
      <c r="AC429" t="s">
        <v>1349</v>
      </c>
      <c r="AD429" t="s">
        <v>30</v>
      </c>
      <c r="AE429" t="s">
        <v>27</v>
      </c>
      <c r="AF429">
        <v>75</v>
      </c>
    </row>
    <row r="430" spans="1:32" x14ac:dyDescent="0.25">
      <c r="A430">
        <v>126748</v>
      </c>
      <c r="B430" t="s">
        <v>1350</v>
      </c>
      <c r="C430" t="s">
        <v>1351</v>
      </c>
      <c r="D430" t="s">
        <v>19</v>
      </c>
      <c r="E430" t="s">
        <v>20</v>
      </c>
      <c r="F430" t="s">
        <v>21</v>
      </c>
      <c r="G430" t="s">
        <v>59</v>
      </c>
      <c r="H430" t="s">
        <v>1352</v>
      </c>
      <c r="I430" t="s">
        <v>1353</v>
      </c>
      <c r="J430" t="s">
        <v>33</v>
      </c>
      <c r="K430" t="s">
        <v>1354</v>
      </c>
      <c r="L430">
        <v>27</v>
      </c>
      <c r="M430">
        <v>4.8600000000000003</v>
      </c>
      <c r="N430">
        <v>3.8899999999999998E-3</v>
      </c>
      <c r="O430">
        <v>3.12</v>
      </c>
      <c r="P430" t="s">
        <v>210</v>
      </c>
      <c r="Q430" t="s">
        <v>27</v>
      </c>
      <c r="R430" t="s">
        <v>1695</v>
      </c>
      <c r="S430">
        <v>29.498238369999999</v>
      </c>
      <c r="T430">
        <v>0.51303712899999998</v>
      </c>
      <c r="U430">
        <v>153.98053200000001</v>
      </c>
      <c r="V430">
        <v>6.8829015079999998</v>
      </c>
      <c r="W430">
        <v>2.2478907810000002</v>
      </c>
      <c r="X430">
        <v>0.76398365499999998</v>
      </c>
      <c r="Y430">
        <v>20.3280262</v>
      </c>
      <c r="Z430">
        <v>8.0184003199999996</v>
      </c>
      <c r="AA430">
        <v>29</v>
      </c>
      <c r="AB430" t="s">
        <v>1698</v>
      </c>
      <c r="AC430" t="s">
        <v>1354</v>
      </c>
      <c r="AD430" t="s">
        <v>59</v>
      </c>
      <c r="AE430" t="s">
        <v>27</v>
      </c>
      <c r="AF430">
        <v>29</v>
      </c>
    </row>
    <row r="431" spans="1:32" x14ac:dyDescent="0.25">
      <c r="A431">
        <v>126141</v>
      </c>
      <c r="B431" t="s">
        <v>1355</v>
      </c>
      <c r="C431" t="s">
        <v>37</v>
      </c>
      <c r="D431" t="s">
        <v>19</v>
      </c>
      <c r="E431" t="s">
        <v>20</v>
      </c>
      <c r="F431" t="s">
        <v>21</v>
      </c>
      <c r="G431" t="s">
        <v>1356</v>
      </c>
      <c r="H431" t="s">
        <v>1357</v>
      </c>
      <c r="I431" t="s">
        <v>1355</v>
      </c>
      <c r="J431" t="s">
        <v>24</v>
      </c>
      <c r="K431" t="s">
        <v>25</v>
      </c>
      <c r="L431">
        <v>150</v>
      </c>
      <c r="M431">
        <v>0</v>
      </c>
      <c r="N431">
        <v>1.0954439999999999E-2</v>
      </c>
      <c r="O431">
        <v>3.0150000000000001</v>
      </c>
      <c r="P431" t="s">
        <v>61</v>
      </c>
      <c r="Q431" t="s">
        <v>27</v>
      </c>
      <c r="R431" t="s">
        <v>27</v>
      </c>
      <c r="S431">
        <v>24.97865234</v>
      </c>
      <c r="T431">
        <v>2.028049158</v>
      </c>
      <c r="U431">
        <v>411.04156870000003</v>
      </c>
      <c r="V431">
        <v>5.8786442240000003</v>
      </c>
      <c r="W431">
        <v>1.137615738</v>
      </c>
      <c r="X431">
        <v>1.627238776</v>
      </c>
      <c r="Y431">
        <v>20.982528840000001</v>
      </c>
      <c r="Z431">
        <v>25.320883500000001</v>
      </c>
      <c r="AA431">
        <v>66</v>
      </c>
      <c r="AB431" t="s">
        <v>1689</v>
      </c>
      <c r="AC431" t="s">
        <v>1355</v>
      </c>
      <c r="AD431" t="s">
        <v>1356</v>
      </c>
      <c r="AE431" t="s">
        <v>27</v>
      </c>
      <c r="AF431">
        <v>66</v>
      </c>
    </row>
    <row r="432" spans="1:32" x14ac:dyDescent="0.25">
      <c r="A432">
        <v>127186</v>
      </c>
      <c r="B432" t="s">
        <v>1358</v>
      </c>
      <c r="C432" t="s">
        <v>37</v>
      </c>
      <c r="D432" t="s">
        <v>19</v>
      </c>
      <c r="E432" t="s">
        <v>20</v>
      </c>
      <c r="F432" t="s">
        <v>21</v>
      </c>
      <c r="G432" t="s">
        <v>1356</v>
      </c>
      <c r="H432" t="s">
        <v>1357</v>
      </c>
      <c r="I432" t="s">
        <v>1355</v>
      </c>
      <c r="J432" t="s">
        <v>33</v>
      </c>
      <c r="K432" t="s">
        <v>1359</v>
      </c>
      <c r="L432">
        <v>150</v>
      </c>
      <c r="M432">
        <v>3.08</v>
      </c>
      <c r="N432">
        <v>1.2E-2</v>
      </c>
      <c r="O432">
        <v>3</v>
      </c>
      <c r="P432" t="s">
        <v>35</v>
      </c>
      <c r="Q432" t="s">
        <v>27</v>
      </c>
      <c r="R432" t="s">
        <v>27</v>
      </c>
      <c r="S432">
        <v>135.8590141</v>
      </c>
      <c r="T432">
        <v>0.284987922</v>
      </c>
      <c r="U432">
        <v>20780.492719999998</v>
      </c>
      <c r="V432">
        <v>7.7193075389999999</v>
      </c>
      <c r="W432">
        <v>2.684568617</v>
      </c>
      <c r="X432">
        <v>0.57815960899999996</v>
      </c>
      <c r="Y432">
        <v>64.612682169999999</v>
      </c>
      <c r="Z432">
        <v>10.45268957</v>
      </c>
      <c r="AA432">
        <v>72</v>
      </c>
      <c r="AB432" t="s">
        <v>1689</v>
      </c>
      <c r="AC432" t="s">
        <v>1359</v>
      </c>
      <c r="AD432" t="s">
        <v>1356</v>
      </c>
      <c r="AE432" t="s">
        <v>27</v>
      </c>
      <c r="AF432">
        <v>72</v>
      </c>
    </row>
    <row r="433" spans="1:32" x14ac:dyDescent="0.25">
      <c r="A433">
        <v>223866</v>
      </c>
      <c r="B433" t="s">
        <v>1360</v>
      </c>
      <c r="C433" t="s">
        <v>37</v>
      </c>
      <c r="D433" t="s">
        <v>19</v>
      </c>
      <c r="E433" t="s">
        <v>20</v>
      </c>
      <c r="F433" t="s">
        <v>21</v>
      </c>
      <c r="G433" t="s">
        <v>1356</v>
      </c>
      <c r="H433" t="s">
        <v>1357</v>
      </c>
      <c r="I433" t="s">
        <v>1355</v>
      </c>
      <c r="J433" t="s">
        <v>191</v>
      </c>
      <c r="K433" t="s">
        <v>1361</v>
      </c>
      <c r="L433">
        <v>140</v>
      </c>
      <c r="M433">
        <v>2.2400000000000002</v>
      </c>
      <c r="N433">
        <v>0.01</v>
      </c>
      <c r="O433">
        <v>3.03</v>
      </c>
      <c r="P433" t="s">
        <v>35</v>
      </c>
      <c r="Q433" t="s">
        <v>73</v>
      </c>
      <c r="R433" t="s">
        <v>27</v>
      </c>
      <c r="S433">
        <v>53.029879090000001</v>
      </c>
      <c r="T433">
        <v>0.24839468000000001</v>
      </c>
      <c r="U433">
        <v>1723.8636650000001</v>
      </c>
      <c r="V433">
        <v>6.8279544699999999</v>
      </c>
      <c r="W433">
        <v>2.2321776259999999</v>
      </c>
      <c r="X433">
        <v>0.58211678899999997</v>
      </c>
      <c r="Y433">
        <v>24.458787999999998</v>
      </c>
      <c r="Z433">
        <v>9.4847483960000005</v>
      </c>
      <c r="AA433">
        <v>72</v>
      </c>
      <c r="AB433" t="s">
        <v>1695</v>
      </c>
      <c r="AC433" t="s">
        <v>1361</v>
      </c>
      <c r="AD433" t="s">
        <v>1356</v>
      </c>
      <c r="AE433" t="s">
        <v>27</v>
      </c>
      <c r="AF433">
        <v>72</v>
      </c>
    </row>
    <row r="434" spans="1:32" x14ac:dyDescent="0.25">
      <c r="A434">
        <v>151308</v>
      </c>
      <c r="B434" t="s">
        <v>1362</v>
      </c>
      <c r="C434" t="s">
        <v>51</v>
      </c>
      <c r="D434" t="s">
        <v>19</v>
      </c>
      <c r="E434" t="s">
        <v>20</v>
      </c>
      <c r="F434" t="s">
        <v>21</v>
      </c>
      <c r="G434" t="s">
        <v>30</v>
      </c>
      <c r="H434" t="s">
        <v>1363</v>
      </c>
      <c r="I434" t="s">
        <v>1364</v>
      </c>
      <c r="J434" t="s">
        <v>33</v>
      </c>
      <c r="K434" t="s">
        <v>1365</v>
      </c>
      <c r="L434">
        <v>100</v>
      </c>
      <c r="M434">
        <v>2.2599999999999998</v>
      </c>
      <c r="N434">
        <v>7.1000000000000004E-3</v>
      </c>
      <c r="O434">
        <v>3.12</v>
      </c>
      <c r="P434" t="s">
        <v>35</v>
      </c>
      <c r="Q434" t="s">
        <v>27</v>
      </c>
      <c r="R434" t="s">
        <v>1695</v>
      </c>
      <c r="S434">
        <v>85.39194123</v>
      </c>
      <c r="T434">
        <v>0.161135638</v>
      </c>
      <c r="U434">
        <v>5265.3392400000002</v>
      </c>
      <c r="V434">
        <v>7.4336035340000004</v>
      </c>
      <c r="W434">
        <v>2.7945427939999998</v>
      </c>
      <c r="X434">
        <v>0.45282451499999998</v>
      </c>
      <c r="Y434">
        <v>33.076966239999997</v>
      </c>
      <c r="Z434">
        <v>13.81105275</v>
      </c>
      <c r="AA434">
        <v>60</v>
      </c>
      <c r="AB434" t="s">
        <v>1695</v>
      </c>
      <c r="AC434" t="s">
        <v>1365</v>
      </c>
      <c r="AD434" t="s">
        <v>30</v>
      </c>
      <c r="AE434" t="s">
        <v>27</v>
      </c>
      <c r="AF434">
        <v>60</v>
      </c>
    </row>
    <row r="435" spans="1:32" x14ac:dyDescent="0.25">
      <c r="A435">
        <v>127021</v>
      </c>
      <c r="B435" t="s">
        <v>1366</v>
      </c>
      <c r="C435" t="s">
        <v>1367</v>
      </c>
      <c r="D435" t="s">
        <v>19</v>
      </c>
      <c r="E435" t="s">
        <v>20</v>
      </c>
      <c r="F435" t="s">
        <v>21</v>
      </c>
      <c r="G435" t="s">
        <v>30</v>
      </c>
      <c r="H435" t="s">
        <v>189</v>
      </c>
      <c r="I435" t="s">
        <v>1368</v>
      </c>
      <c r="J435" t="s">
        <v>33</v>
      </c>
      <c r="K435" t="s">
        <v>1369</v>
      </c>
      <c r="L435">
        <v>91.4</v>
      </c>
      <c r="M435">
        <v>2.33</v>
      </c>
      <c r="N435">
        <v>4.3E-3</v>
      </c>
      <c r="O435">
        <v>3.14</v>
      </c>
      <c r="P435" t="s">
        <v>35</v>
      </c>
      <c r="Q435" t="s">
        <v>27</v>
      </c>
      <c r="R435" t="s">
        <v>1695</v>
      </c>
      <c r="S435">
        <v>79.362506679999996</v>
      </c>
      <c r="T435">
        <v>0.44753672700000002</v>
      </c>
      <c r="U435">
        <v>4082.5042050000002</v>
      </c>
      <c r="V435">
        <v>3.3681170640000002</v>
      </c>
      <c r="W435">
        <v>1.1896248149999999</v>
      </c>
      <c r="X435">
        <v>0.96547859999999996</v>
      </c>
      <c r="Y435">
        <v>37.080835960000002</v>
      </c>
      <c r="Z435">
        <v>15.89355632</v>
      </c>
      <c r="AA435">
        <v>58</v>
      </c>
      <c r="AB435" t="s">
        <v>1695</v>
      </c>
      <c r="AC435" t="s">
        <v>1369</v>
      </c>
      <c r="AD435" t="s">
        <v>30</v>
      </c>
      <c r="AE435" t="s">
        <v>27</v>
      </c>
      <c r="AF435">
        <v>58</v>
      </c>
    </row>
    <row r="436" spans="1:32" x14ac:dyDescent="0.25">
      <c r="A436">
        <v>126421</v>
      </c>
      <c r="B436" t="s">
        <v>1370</v>
      </c>
      <c r="C436" t="s">
        <v>169</v>
      </c>
      <c r="D436" t="s">
        <v>19</v>
      </c>
      <c r="E436" t="s">
        <v>20</v>
      </c>
      <c r="F436" t="s">
        <v>21</v>
      </c>
      <c r="G436" t="s">
        <v>71</v>
      </c>
      <c r="H436" t="s">
        <v>72</v>
      </c>
      <c r="I436" t="s">
        <v>1371</v>
      </c>
      <c r="J436" t="s">
        <v>33</v>
      </c>
      <c r="K436" t="s">
        <v>1372</v>
      </c>
      <c r="L436">
        <v>27.5</v>
      </c>
      <c r="M436">
        <v>4.5</v>
      </c>
      <c r="N436">
        <v>5.4000000000000003E-3</v>
      </c>
      <c r="O436">
        <v>3.14</v>
      </c>
      <c r="P436" t="s">
        <v>35</v>
      </c>
      <c r="Q436" t="s">
        <v>27</v>
      </c>
      <c r="R436" t="s">
        <v>1695</v>
      </c>
      <c r="S436">
        <v>20.26256051</v>
      </c>
      <c r="T436">
        <v>0.40321064099999998</v>
      </c>
      <c r="U436">
        <v>62.422384450000003</v>
      </c>
      <c r="V436">
        <v>8.3593776260000006</v>
      </c>
      <c r="W436">
        <v>2.5500376519999999</v>
      </c>
      <c r="X436">
        <v>0.48373830299999998</v>
      </c>
      <c r="Y436">
        <v>13.93950038</v>
      </c>
      <c r="Z436">
        <v>18.200935680000001</v>
      </c>
      <c r="AA436">
        <v>31</v>
      </c>
      <c r="AB436" t="s">
        <v>1695</v>
      </c>
      <c r="AC436" t="s">
        <v>1372</v>
      </c>
      <c r="AD436" t="s">
        <v>71</v>
      </c>
      <c r="AE436" t="s">
        <v>27</v>
      </c>
      <c r="AF436">
        <v>31</v>
      </c>
    </row>
    <row r="437" spans="1:32" x14ac:dyDescent="0.25">
      <c r="A437">
        <v>126422</v>
      </c>
      <c r="B437" t="s">
        <v>1373</v>
      </c>
      <c r="C437" t="s">
        <v>1374</v>
      </c>
      <c r="D437" t="s">
        <v>19</v>
      </c>
      <c r="E437" t="s">
        <v>20</v>
      </c>
      <c r="F437" t="s">
        <v>21</v>
      </c>
      <c r="G437" t="s">
        <v>71</v>
      </c>
      <c r="H437" t="s">
        <v>72</v>
      </c>
      <c r="I437" t="s">
        <v>1375</v>
      </c>
      <c r="J437" t="s">
        <v>33</v>
      </c>
      <c r="K437" t="s">
        <v>1376</v>
      </c>
      <c r="L437">
        <v>30</v>
      </c>
      <c r="M437">
        <v>3.85</v>
      </c>
      <c r="N437">
        <v>7.1999999999999998E-3</v>
      </c>
      <c r="O437">
        <v>3.05</v>
      </c>
      <c r="P437" t="s">
        <v>35</v>
      </c>
      <c r="Q437" t="s">
        <v>27</v>
      </c>
      <c r="R437" t="s">
        <v>1695</v>
      </c>
      <c r="S437">
        <v>28.45465944</v>
      </c>
      <c r="T437">
        <v>0.49353392000000001</v>
      </c>
      <c r="U437">
        <v>186.03238139999999</v>
      </c>
      <c r="V437">
        <v>6.8941205849999996</v>
      </c>
      <c r="W437">
        <v>2.340546266</v>
      </c>
      <c r="X437">
        <v>0.77160976000000003</v>
      </c>
      <c r="Y437">
        <v>18.70508903</v>
      </c>
      <c r="Z437">
        <v>17.385313060000001</v>
      </c>
      <c r="AA437">
        <v>34</v>
      </c>
      <c r="AB437" t="s">
        <v>1695</v>
      </c>
      <c r="AC437" t="s">
        <v>1376</v>
      </c>
      <c r="AD437" t="s">
        <v>71</v>
      </c>
      <c r="AE437" t="s">
        <v>27</v>
      </c>
      <c r="AF437">
        <v>34</v>
      </c>
    </row>
    <row r="438" spans="1:32" x14ac:dyDescent="0.25">
      <c r="A438">
        <v>127064</v>
      </c>
      <c r="B438" t="s">
        <v>1377</v>
      </c>
      <c r="C438" t="s">
        <v>51</v>
      </c>
      <c r="D438" t="s">
        <v>19</v>
      </c>
      <c r="E438" t="s">
        <v>20</v>
      </c>
      <c r="F438" t="s">
        <v>21</v>
      </c>
      <c r="G438" t="s">
        <v>30</v>
      </c>
      <c r="H438" t="s">
        <v>248</v>
      </c>
      <c r="I438" t="s">
        <v>1378</v>
      </c>
      <c r="J438" t="s">
        <v>33</v>
      </c>
      <c r="K438" t="s">
        <v>1379</v>
      </c>
      <c r="L438">
        <v>51</v>
      </c>
      <c r="M438">
        <v>2.0099999999999998</v>
      </c>
      <c r="N438">
        <v>1.29E-2</v>
      </c>
      <c r="O438">
        <v>3.06</v>
      </c>
      <c r="P438" t="s">
        <v>35</v>
      </c>
      <c r="Q438" t="s">
        <v>27</v>
      </c>
      <c r="R438" t="s">
        <v>27</v>
      </c>
      <c r="S438">
        <v>43.735447299999997</v>
      </c>
      <c r="T438">
        <v>0.22910167300000001</v>
      </c>
      <c r="U438">
        <v>1292.2566629999999</v>
      </c>
      <c r="V438">
        <v>11.948415600000001</v>
      </c>
      <c r="W438">
        <v>2.8421624950000002</v>
      </c>
      <c r="X438">
        <v>0.43044925499999998</v>
      </c>
      <c r="Y438">
        <v>21.728227579999999</v>
      </c>
      <c r="Z438">
        <v>21.822402289999999</v>
      </c>
      <c r="AA438">
        <v>38</v>
      </c>
      <c r="AB438" t="s">
        <v>1689</v>
      </c>
      <c r="AC438" t="s">
        <v>1379</v>
      </c>
      <c r="AD438" t="s">
        <v>30</v>
      </c>
      <c r="AE438" t="s">
        <v>27</v>
      </c>
      <c r="AF438">
        <v>38</v>
      </c>
    </row>
    <row r="439" spans="1:32" x14ac:dyDescent="0.25">
      <c r="A439">
        <v>126833</v>
      </c>
      <c r="B439" t="s">
        <v>1380</v>
      </c>
      <c r="C439" t="s">
        <v>1381</v>
      </c>
      <c r="D439" t="s">
        <v>19</v>
      </c>
      <c r="E439" t="s">
        <v>20</v>
      </c>
      <c r="F439" t="s">
        <v>21</v>
      </c>
      <c r="G439" t="s">
        <v>30</v>
      </c>
      <c r="H439" t="s">
        <v>318</v>
      </c>
      <c r="I439" t="s">
        <v>1382</v>
      </c>
      <c r="J439" t="s">
        <v>33</v>
      </c>
      <c r="K439" t="s">
        <v>1383</v>
      </c>
      <c r="L439">
        <v>51</v>
      </c>
      <c r="M439">
        <v>1.94</v>
      </c>
      <c r="N439">
        <v>1.9949999999999999E-2</v>
      </c>
      <c r="O439">
        <v>3.01</v>
      </c>
      <c r="P439" t="s">
        <v>210</v>
      </c>
      <c r="Q439" t="s">
        <v>27</v>
      </c>
      <c r="R439" t="s">
        <v>1695</v>
      </c>
      <c r="S439">
        <v>47.327024809999998</v>
      </c>
      <c r="T439">
        <v>0.28470677500000002</v>
      </c>
      <c r="U439">
        <v>1346.301138</v>
      </c>
      <c r="V439">
        <v>10.7038666</v>
      </c>
      <c r="W439">
        <v>2.7045650779999999</v>
      </c>
      <c r="X439">
        <v>0.47657416699999999</v>
      </c>
      <c r="Y439">
        <v>26.121456729999998</v>
      </c>
      <c r="Z439">
        <v>15.875818150000001</v>
      </c>
      <c r="AA439">
        <v>58</v>
      </c>
      <c r="AB439" t="s">
        <v>1695</v>
      </c>
      <c r="AC439" t="s">
        <v>1383</v>
      </c>
      <c r="AD439" t="s">
        <v>30</v>
      </c>
      <c r="AE439" t="s">
        <v>27</v>
      </c>
      <c r="AF439">
        <v>58</v>
      </c>
    </row>
    <row r="440" spans="1:32" x14ac:dyDescent="0.25">
      <c r="A440">
        <v>126834</v>
      </c>
      <c r="B440" t="s">
        <v>1384</v>
      </c>
      <c r="C440" t="s">
        <v>1385</v>
      </c>
      <c r="D440" t="s">
        <v>19</v>
      </c>
      <c r="E440" t="s">
        <v>20</v>
      </c>
      <c r="F440" t="s">
        <v>21</v>
      </c>
      <c r="G440" t="s">
        <v>30</v>
      </c>
      <c r="H440" t="s">
        <v>318</v>
      </c>
      <c r="I440" t="s">
        <v>1382</v>
      </c>
      <c r="J440" t="s">
        <v>33</v>
      </c>
      <c r="K440" t="s">
        <v>1386</v>
      </c>
      <c r="L440">
        <v>100</v>
      </c>
      <c r="M440">
        <v>2.17</v>
      </c>
      <c r="N440">
        <v>1.9949999999999999E-2</v>
      </c>
      <c r="O440">
        <v>3.01</v>
      </c>
      <c r="P440" t="s">
        <v>210</v>
      </c>
      <c r="Q440" t="s">
        <v>27</v>
      </c>
      <c r="R440" t="s">
        <v>1682</v>
      </c>
      <c r="S440">
        <v>47.327024809999998</v>
      </c>
      <c r="T440">
        <v>0.28470677500000002</v>
      </c>
      <c r="U440">
        <v>1346.301138</v>
      </c>
      <c r="V440">
        <v>10.7038666</v>
      </c>
      <c r="W440">
        <v>2.7045650779999999</v>
      </c>
      <c r="X440">
        <v>0.47657416699999999</v>
      </c>
      <c r="Y440">
        <v>26.121456729999998</v>
      </c>
      <c r="Z440">
        <v>15.875818150000001</v>
      </c>
      <c r="AA440">
        <v>10</v>
      </c>
      <c r="AB440" t="s">
        <v>1689</v>
      </c>
      <c r="AC440" t="s">
        <v>1386</v>
      </c>
      <c r="AD440" t="s">
        <v>30</v>
      </c>
      <c r="AE440" t="s">
        <v>27</v>
      </c>
      <c r="AF440">
        <v>10</v>
      </c>
    </row>
    <row r="441" spans="1:32" x14ac:dyDescent="0.25">
      <c r="A441">
        <v>151174</v>
      </c>
      <c r="B441" t="s">
        <v>1387</v>
      </c>
      <c r="C441" t="s">
        <v>197</v>
      </c>
      <c r="D441" t="s">
        <v>19</v>
      </c>
      <c r="E441" t="s">
        <v>20</v>
      </c>
      <c r="F441" t="s">
        <v>21</v>
      </c>
      <c r="G441" t="s">
        <v>30</v>
      </c>
      <c r="H441" t="s">
        <v>189</v>
      </c>
      <c r="I441" t="s">
        <v>1388</v>
      </c>
      <c r="J441" t="s">
        <v>33</v>
      </c>
      <c r="K441" t="s">
        <v>1389</v>
      </c>
      <c r="L441">
        <v>64</v>
      </c>
      <c r="M441">
        <v>2.13</v>
      </c>
      <c r="N441">
        <v>4.1999999999999997E-3</v>
      </c>
      <c r="O441">
        <v>3.27</v>
      </c>
      <c r="P441" t="s">
        <v>35</v>
      </c>
      <c r="Q441" t="s">
        <v>27</v>
      </c>
      <c r="R441" t="s">
        <v>1695</v>
      </c>
      <c r="S441">
        <v>48.241114719999999</v>
      </c>
      <c r="T441">
        <v>0.34335552200000002</v>
      </c>
      <c r="U441">
        <v>1179.2351349999999</v>
      </c>
      <c r="V441">
        <v>9.2210097879999999</v>
      </c>
      <c r="W441">
        <v>2.51861829</v>
      </c>
      <c r="X441">
        <v>0.474276751</v>
      </c>
      <c r="Y441">
        <v>29.136858700000001</v>
      </c>
      <c r="Z441">
        <v>17.791860960000001</v>
      </c>
      <c r="AA441">
        <v>42</v>
      </c>
      <c r="AB441" t="s">
        <v>1695</v>
      </c>
      <c r="AC441" t="s">
        <v>1389</v>
      </c>
      <c r="AD441" t="s">
        <v>30</v>
      </c>
      <c r="AE441" t="s">
        <v>27</v>
      </c>
      <c r="AF441">
        <v>42</v>
      </c>
    </row>
    <row r="442" spans="1:32" x14ac:dyDescent="0.25">
      <c r="A442">
        <v>127023</v>
      </c>
      <c r="B442" t="s">
        <v>1390</v>
      </c>
      <c r="C442" t="s">
        <v>37</v>
      </c>
      <c r="D442" t="s">
        <v>19</v>
      </c>
      <c r="E442" t="s">
        <v>20</v>
      </c>
      <c r="F442" t="s">
        <v>21</v>
      </c>
      <c r="G442" t="s">
        <v>30</v>
      </c>
      <c r="H442" t="s">
        <v>189</v>
      </c>
      <c r="I442" t="s">
        <v>1388</v>
      </c>
      <c r="J442" t="s">
        <v>33</v>
      </c>
      <c r="K442" t="s">
        <v>1391</v>
      </c>
      <c r="L442">
        <v>60</v>
      </c>
      <c r="M442">
        <v>2.1</v>
      </c>
      <c r="N442">
        <v>5.4999999999999997E-3</v>
      </c>
      <c r="O442">
        <v>3.13</v>
      </c>
      <c r="P442" t="s">
        <v>35</v>
      </c>
      <c r="Q442" t="s">
        <v>27</v>
      </c>
      <c r="R442" t="s">
        <v>1695</v>
      </c>
      <c r="S442">
        <v>41.247736000000003</v>
      </c>
      <c r="T442">
        <v>0.34513766299999998</v>
      </c>
      <c r="U442">
        <v>624.36989000000005</v>
      </c>
      <c r="V442">
        <v>13.811959460000001</v>
      </c>
      <c r="W442">
        <v>3.0309770340000002</v>
      </c>
      <c r="X442">
        <v>0.28765947800000002</v>
      </c>
      <c r="Y442">
        <v>28.866841780000001</v>
      </c>
      <c r="Z442">
        <v>11.49772214</v>
      </c>
      <c r="AA442">
        <v>56</v>
      </c>
      <c r="AB442" t="s">
        <v>1695</v>
      </c>
      <c r="AC442" t="s">
        <v>1391</v>
      </c>
      <c r="AD442" t="s">
        <v>30</v>
      </c>
      <c r="AE442" t="s">
        <v>27</v>
      </c>
      <c r="AF442">
        <v>56</v>
      </c>
    </row>
    <row r="443" spans="1:32" x14ac:dyDescent="0.25">
      <c r="A443">
        <v>236461</v>
      </c>
      <c r="B443" t="s">
        <v>1392</v>
      </c>
      <c r="C443" t="s">
        <v>169</v>
      </c>
      <c r="D443" t="s">
        <v>19</v>
      </c>
      <c r="E443" t="s">
        <v>20</v>
      </c>
      <c r="F443" t="s">
        <v>21</v>
      </c>
      <c r="G443" t="s">
        <v>213</v>
      </c>
      <c r="H443" t="s">
        <v>1393</v>
      </c>
      <c r="I443" t="s">
        <v>1394</v>
      </c>
      <c r="J443" t="s">
        <v>33</v>
      </c>
      <c r="K443" t="s">
        <v>1395</v>
      </c>
      <c r="L443">
        <v>50</v>
      </c>
      <c r="M443">
        <v>4.38</v>
      </c>
      <c r="N443">
        <v>1.5E-3</v>
      </c>
      <c r="O443">
        <v>3.1930000000000001</v>
      </c>
      <c r="P443" t="s">
        <v>35</v>
      </c>
      <c r="Q443" t="s">
        <v>27</v>
      </c>
      <c r="R443" t="s">
        <v>1695</v>
      </c>
      <c r="S443">
        <v>30.293454740000001</v>
      </c>
      <c r="T443">
        <v>0.647007675</v>
      </c>
      <c r="U443">
        <v>176.44581199999999</v>
      </c>
      <c r="V443">
        <v>4.4494950769999999</v>
      </c>
      <c r="W443">
        <v>1.379356923</v>
      </c>
      <c r="X443">
        <v>1.1134050419999999</v>
      </c>
      <c r="Y443">
        <v>17.618269990000002</v>
      </c>
      <c r="Z443">
        <v>18.795587350000002</v>
      </c>
      <c r="AA443">
        <v>37</v>
      </c>
      <c r="AB443" t="s">
        <v>1695</v>
      </c>
      <c r="AC443" t="s">
        <v>1395</v>
      </c>
      <c r="AD443" t="s">
        <v>213</v>
      </c>
      <c r="AE443" t="s">
        <v>27</v>
      </c>
      <c r="AF443">
        <v>37</v>
      </c>
    </row>
    <row r="444" spans="1:32" x14ac:dyDescent="0.25">
      <c r="A444">
        <v>127149</v>
      </c>
      <c r="B444" t="s">
        <v>1396</v>
      </c>
      <c r="C444" t="s">
        <v>51</v>
      </c>
      <c r="D444" t="s">
        <v>19</v>
      </c>
      <c r="E444" t="s">
        <v>20</v>
      </c>
      <c r="F444" t="s">
        <v>21</v>
      </c>
      <c r="G444" t="s">
        <v>163</v>
      </c>
      <c r="H444" t="s">
        <v>846</v>
      </c>
      <c r="I444" t="s">
        <v>1397</v>
      </c>
      <c r="J444" t="s">
        <v>33</v>
      </c>
      <c r="K444" t="s">
        <v>1398</v>
      </c>
      <c r="L444">
        <v>100</v>
      </c>
      <c r="M444">
        <v>2</v>
      </c>
      <c r="N444">
        <v>1.0999999999999999E-2</v>
      </c>
      <c r="O444">
        <v>3.1</v>
      </c>
      <c r="P444" t="s">
        <v>35</v>
      </c>
      <c r="Q444" t="s">
        <v>73</v>
      </c>
      <c r="R444" t="s">
        <v>1682</v>
      </c>
      <c r="S444">
        <v>55.799139490000002</v>
      </c>
      <c r="T444">
        <v>0.26224992200000002</v>
      </c>
      <c r="U444">
        <v>2959.7376300000001</v>
      </c>
      <c r="V444">
        <v>15.64997185</v>
      </c>
      <c r="W444">
        <v>2.6985140090000002</v>
      </c>
      <c r="X444">
        <v>0.34854149499999998</v>
      </c>
      <c r="Y444">
        <v>26.306569069999998</v>
      </c>
      <c r="Z444">
        <v>13.62985701</v>
      </c>
      <c r="AA444">
        <v>88</v>
      </c>
      <c r="AB444" t="s">
        <v>1682</v>
      </c>
      <c r="AC444" t="s">
        <v>1398</v>
      </c>
      <c r="AD444" t="s">
        <v>163</v>
      </c>
      <c r="AE444" t="s">
        <v>163</v>
      </c>
      <c r="AF444">
        <v>88</v>
      </c>
    </row>
    <row r="445" spans="1:32" x14ac:dyDescent="0.25">
      <c r="A445">
        <v>127150</v>
      </c>
      <c r="B445" t="s">
        <v>1399</v>
      </c>
      <c r="C445" t="s">
        <v>51</v>
      </c>
      <c r="D445" t="s">
        <v>19</v>
      </c>
      <c r="E445" t="s">
        <v>20</v>
      </c>
      <c r="F445" t="s">
        <v>21</v>
      </c>
      <c r="G445" t="s">
        <v>163</v>
      </c>
      <c r="H445" t="s">
        <v>846</v>
      </c>
      <c r="I445" t="s">
        <v>1397</v>
      </c>
      <c r="J445" t="s">
        <v>33</v>
      </c>
      <c r="K445" t="s">
        <v>1400</v>
      </c>
      <c r="L445">
        <v>75</v>
      </c>
      <c r="M445">
        <v>2</v>
      </c>
      <c r="N445">
        <v>1.38E-2</v>
      </c>
      <c r="O445">
        <v>3.01</v>
      </c>
      <c r="P445" t="s">
        <v>35</v>
      </c>
      <c r="Q445" t="s">
        <v>73</v>
      </c>
      <c r="R445" t="s">
        <v>1682</v>
      </c>
      <c r="S445">
        <v>43.183789330000003</v>
      </c>
      <c r="T445">
        <v>0.43471051199999999</v>
      </c>
      <c r="U445">
        <v>978.12371870000004</v>
      </c>
      <c r="V445">
        <v>7.2391455169999999</v>
      </c>
      <c r="W445">
        <v>1.4254590899999999</v>
      </c>
      <c r="X445">
        <v>0.67609599799999998</v>
      </c>
      <c r="Y445">
        <v>19.300906340000001</v>
      </c>
      <c r="Z445">
        <v>18.70018275</v>
      </c>
      <c r="AA445">
        <v>65</v>
      </c>
      <c r="AB445" t="s">
        <v>1682</v>
      </c>
      <c r="AC445" t="s">
        <v>1400</v>
      </c>
      <c r="AD445" t="s">
        <v>163</v>
      </c>
      <c r="AE445" t="s">
        <v>163</v>
      </c>
      <c r="AF445">
        <v>65</v>
      </c>
    </row>
    <row r="446" spans="1:32" x14ac:dyDescent="0.25">
      <c r="A446">
        <v>126171</v>
      </c>
      <c r="B446" t="s">
        <v>1401</v>
      </c>
      <c r="C446" t="s">
        <v>37</v>
      </c>
      <c r="D446" t="s">
        <v>19</v>
      </c>
      <c r="E446" t="s">
        <v>20</v>
      </c>
      <c r="F446" t="s">
        <v>21</v>
      </c>
      <c r="G446" t="s">
        <v>52</v>
      </c>
      <c r="H446" t="s">
        <v>1283</v>
      </c>
      <c r="I446" t="s">
        <v>1401</v>
      </c>
      <c r="J446" t="s">
        <v>24</v>
      </c>
      <c r="K446" t="s">
        <v>25</v>
      </c>
      <c r="L446">
        <v>50</v>
      </c>
      <c r="M446">
        <v>0</v>
      </c>
      <c r="N446">
        <v>1.4653090000000001E-2</v>
      </c>
      <c r="O446">
        <v>3.0779999999999998</v>
      </c>
      <c r="P446" t="s">
        <v>61</v>
      </c>
      <c r="Q446" t="s">
        <v>27</v>
      </c>
      <c r="R446" t="s">
        <v>1682</v>
      </c>
      <c r="S446">
        <v>24.97865234</v>
      </c>
      <c r="T446">
        <v>2.028049158</v>
      </c>
      <c r="U446">
        <v>411.04156870000003</v>
      </c>
      <c r="V446">
        <v>5.8786442240000003</v>
      </c>
      <c r="W446">
        <v>1.137615738</v>
      </c>
      <c r="X446">
        <v>1.627238776</v>
      </c>
      <c r="Y446">
        <v>20.982528840000001</v>
      </c>
      <c r="Z446">
        <v>25.320883500000001</v>
      </c>
      <c r="AA446">
        <v>41</v>
      </c>
      <c r="AB446" t="s">
        <v>1682</v>
      </c>
      <c r="AC446" t="s">
        <v>1774</v>
      </c>
      <c r="AD446" t="s">
        <v>52</v>
      </c>
      <c r="AE446" t="s">
        <v>52</v>
      </c>
      <c r="AF446">
        <v>41</v>
      </c>
    </row>
    <row r="447" spans="1:32" x14ac:dyDescent="0.25">
      <c r="A447">
        <v>127242</v>
      </c>
      <c r="B447" t="s">
        <v>1402</v>
      </c>
      <c r="C447" t="s">
        <v>1403</v>
      </c>
      <c r="D447" t="s">
        <v>19</v>
      </c>
      <c r="E447" t="s">
        <v>20</v>
      </c>
      <c r="F447" t="s">
        <v>21</v>
      </c>
      <c r="G447" t="s">
        <v>52</v>
      </c>
      <c r="H447" t="s">
        <v>1283</v>
      </c>
      <c r="I447" t="s">
        <v>1401</v>
      </c>
      <c r="J447" t="s">
        <v>33</v>
      </c>
      <c r="K447" t="s">
        <v>1404</v>
      </c>
      <c r="L447">
        <v>50</v>
      </c>
      <c r="M447">
        <v>1.91</v>
      </c>
      <c r="N447">
        <v>1.3180000000000001E-2</v>
      </c>
      <c r="O447">
        <v>3.02</v>
      </c>
      <c r="P447" t="s">
        <v>1405</v>
      </c>
      <c r="Q447" t="s">
        <v>27</v>
      </c>
      <c r="R447" t="s">
        <v>1682</v>
      </c>
      <c r="S447">
        <v>24.056886590000001</v>
      </c>
      <c r="T447">
        <v>0.20602737199999999</v>
      </c>
      <c r="U447">
        <v>156.69042479999999</v>
      </c>
      <c r="V447">
        <v>8.6413303040000002</v>
      </c>
      <c r="W447">
        <v>2.2097920640000002</v>
      </c>
      <c r="X447">
        <v>0.46149042400000001</v>
      </c>
      <c r="Y447">
        <v>10.563432629999999</v>
      </c>
      <c r="Z447">
        <v>15.42850499</v>
      </c>
      <c r="AA447">
        <v>16</v>
      </c>
      <c r="AB447" t="s">
        <v>1682</v>
      </c>
      <c r="AC447" t="s">
        <v>1404</v>
      </c>
      <c r="AD447" t="s">
        <v>52</v>
      </c>
      <c r="AE447" t="s">
        <v>52</v>
      </c>
      <c r="AF447">
        <v>16</v>
      </c>
    </row>
    <row r="448" spans="1:32" x14ac:dyDescent="0.25">
      <c r="A448">
        <v>127244</v>
      </c>
      <c r="B448" t="s">
        <v>1406</v>
      </c>
      <c r="C448" t="s">
        <v>1403</v>
      </c>
      <c r="D448" t="s">
        <v>19</v>
      </c>
      <c r="E448" t="s">
        <v>20</v>
      </c>
      <c r="F448" t="s">
        <v>21</v>
      </c>
      <c r="G448" t="s">
        <v>52</v>
      </c>
      <c r="H448" t="s">
        <v>1283</v>
      </c>
      <c r="I448" t="s">
        <v>1401</v>
      </c>
      <c r="J448" t="s">
        <v>33</v>
      </c>
      <c r="K448" t="s">
        <v>1407</v>
      </c>
      <c r="L448">
        <v>15</v>
      </c>
      <c r="M448">
        <v>1.54</v>
      </c>
      <c r="N448">
        <v>8.0999999999999996E-3</v>
      </c>
      <c r="O448">
        <v>3.33</v>
      </c>
      <c r="P448" t="s">
        <v>35</v>
      </c>
      <c r="Q448" t="s">
        <v>27</v>
      </c>
      <c r="R448" t="s">
        <v>1682</v>
      </c>
      <c r="S448">
        <v>13.53495635</v>
      </c>
      <c r="T448">
        <v>0.35359288799999999</v>
      </c>
      <c r="U448">
        <v>28.143470789999999</v>
      </c>
      <c r="V448">
        <v>5.4390069759999999</v>
      </c>
      <c r="W448">
        <v>1.361966021</v>
      </c>
      <c r="X448">
        <v>0.77228983500000004</v>
      </c>
      <c r="Y448">
        <v>6.3084576239999999</v>
      </c>
      <c r="Z448">
        <v>16.54514047</v>
      </c>
      <c r="AA448">
        <v>18</v>
      </c>
      <c r="AB448" t="s">
        <v>1682</v>
      </c>
      <c r="AC448" t="s">
        <v>1407</v>
      </c>
      <c r="AD448" t="s">
        <v>52</v>
      </c>
      <c r="AE448" t="s">
        <v>52</v>
      </c>
      <c r="AF448">
        <v>18</v>
      </c>
    </row>
    <row r="449" spans="1:32" x14ac:dyDescent="0.25">
      <c r="A449">
        <v>127246</v>
      </c>
      <c r="B449" t="s">
        <v>1408</v>
      </c>
      <c r="C449" t="s">
        <v>109</v>
      </c>
      <c r="D449" t="s">
        <v>19</v>
      </c>
      <c r="E449" t="s">
        <v>20</v>
      </c>
      <c r="F449" t="s">
        <v>21</v>
      </c>
      <c r="G449" t="s">
        <v>52</v>
      </c>
      <c r="H449" t="s">
        <v>1283</v>
      </c>
      <c r="I449" t="s">
        <v>1401</v>
      </c>
      <c r="J449" t="s">
        <v>33</v>
      </c>
      <c r="K449" t="s">
        <v>1409</v>
      </c>
      <c r="L449">
        <v>24</v>
      </c>
      <c r="M449">
        <v>1.68</v>
      </c>
      <c r="N449">
        <v>1.7399999999999999E-2</v>
      </c>
      <c r="O449">
        <v>3.03</v>
      </c>
      <c r="P449" t="s">
        <v>35</v>
      </c>
      <c r="Q449" t="s">
        <v>27</v>
      </c>
      <c r="R449" t="s">
        <v>1682</v>
      </c>
      <c r="S449">
        <v>18.284656640000001</v>
      </c>
      <c r="T449">
        <v>0.23450388799999999</v>
      </c>
      <c r="U449">
        <v>70.79775721</v>
      </c>
      <c r="V449">
        <v>7.1236075410000002</v>
      </c>
      <c r="W449">
        <v>1.8495472129999999</v>
      </c>
      <c r="X449">
        <v>0.55030821699999999</v>
      </c>
      <c r="Y449">
        <v>8.0828094959999994</v>
      </c>
      <c r="Z449">
        <v>15.56367062</v>
      </c>
      <c r="AA449">
        <v>29</v>
      </c>
      <c r="AB449" t="s">
        <v>1682</v>
      </c>
      <c r="AC449" t="s">
        <v>1409</v>
      </c>
      <c r="AD449" t="s">
        <v>52</v>
      </c>
      <c r="AE449" t="s">
        <v>52</v>
      </c>
      <c r="AF449">
        <v>29</v>
      </c>
    </row>
    <row r="450" spans="1:32" x14ac:dyDescent="0.25">
      <c r="A450">
        <v>127247</v>
      </c>
      <c r="B450" t="s">
        <v>1410</v>
      </c>
      <c r="C450" t="s">
        <v>37</v>
      </c>
      <c r="D450" t="s">
        <v>19</v>
      </c>
      <c r="E450" t="s">
        <v>20</v>
      </c>
      <c r="F450" t="s">
        <v>21</v>
      </c>
      <c r="G450" t="s">
        <v>52</v>
      </c>
      <c r="H450" t="s">
        <v>1283</v>
      </c>
      <c r="I450" t="s">
        <v>1401</v>
      </c>
      <c r="J450" t="s">
        <v>33</v>
      </c>
      <c r="K450" t="s">
        <v>1411</v>
      </c>
      <c r="L450">
        <v>37</v>
      </c>
      <c r="M450">
        <v>1.81</v>
      </c>
      <c r="N450">
        <v>1.7399999999999999E-2</v>
      </c>
      <c r="O450">
        <v>3.04</v>
      </c>
      <c r="P450" t="s">
        <v>35</v>
      </c>
      <c r="Q450" t="s">
        <v>27</v>
      </c>
      <c r="R450" t="s">
        <v>1682</v>
      </c>
      <c r="S450">
        <v>32.214826129999999</v>
      </c>
      <c r="T450">
        <v>0.14128009599999999</v>
      </c>
      <c r="U450">
        <v>338.4373013</v>
      </c>
      <c r="V450">
        <v>8.4329313960000007</v>
      </c>
      <c r="W450">
        <v>2.1077053530000001</v>
      </c>
      <c r="X450">
        <v>0.38886471700000003</v>
      </c>
      <c r="Y450">
        <v>11.45670031</v>
      </c>
      <c r="Z450">
        <v>14.338002489999999</v>
      </c>
      <c r="AA450">
        <v>36</v>
      </c>
      <c r="AB450" t="s">
        <v>1682</v>
      </c>
      <c r="AC450" t="s">
        <v>1411</v>
      </c>
      <c r="AD450" t="s">
        <v>52</v>
      </c>
      <c r="AE450" t="s">
        <v>52</v>
      </c>
      <c r="AF450">
        <v>36</v>
      </c>
    </row>
    <row r="451" spans="1:32" x14ac:dyDescent="0.25">
      <c r="A451">
        <v>127248</v>
      </c>
      <c r="B451" t="s">
        <v>1412</v>
      </c>
      <c r="C451" t="s">
        <v>37</v>
      </c>
      <c r="D451" t="s">
        <v>19</v>
      </c>
      <c r="E451" t="s">
        <v>20</v>
      </c>
      <c r="F451" t="s">
        <v>21</v>
      </c>
      <c r="G451" t="s">
        <v>52</v>
      </c>
      <c r="H451" t="s">
        <v>1283</v>
      </c>
      <c r="I451" t="s">
        <v>1401</v>
      </c>
      <c r="J451" t="s">
        <v>33</v>
      </c>
      <c r="K451" t="s">
        <v>1413</v>
      </c>
      <c r="L451">
        <v>50</v>
      </c>
      <c r="M451">
        <v>1.97</v>
      </c>
      <c r="N451">
        <v>2.0899999999999998E-2</v>
      </c>
      <c r="O451">
        <v>2.97</v>
      </c>
      <c r="P451" t="s">
        <v>35</v>
      </c>
      <c r="Q451" t="s">
        <v>73</v>
      </c>
      <c r="R451" t="s">
        <v>1682</v>
      </c>
      <c r="S451">
        <v>33.076906370000003</v>
      </c>
      <c r="T451">
        <v>0.128762658</v>
      </c>
      <c r="U451">
        <v>425.26768870000001</v>
      </c>
      <c r="V451">
        <v>12.551858620000001</v>
      </c>
      <c r="W451">
        <v>3.280453778</v>
      </c>
      <c r="X451">
        <v>0.30324879399999999</v>
      </c>
      <c r="Y451">
        <v>13.94058083</v>
      </c>
      <c r="Z451">
        <v>14.21587141</v>
      </c>
      <c r="AA451">
        <v>53</v>
      </c>
      <c r="AB451" t="s">
        <v>1682</v>
      </c>
      <c r="AC451" t="s">
        <v>1413</v>
      </c>
      <c r="AD451" t="s">
        <v>52</v>
      </c>
      <c r="AE451" t="s">
        <v>52</v>
      </c>
      <c r="AF451">
        <v>53</v>
      </c>
    </row>
    <row r="452" spans="1:32" x14ac:dyDescent="0.25">
      <c r="A452">
        <v>125595</v>
      </c>
      <c r="B452" t="s">
        <v>1283</v>
      </c>
      <c r="C452" t="s">
        <v>1414</v>
      </c>
      <c r="D452" t="s">
        <v>19</v>
      </c>
      <c r="E452" t="s">
        <v>20</v>
      </c>
      <c r="F452" t="s">
        <v>21</v>
      </c>
      <c r="G452" t="s">
        <v>52</v>
      </c>
      <c r="H452" t="s">
        <v>1283</v>
      </c>
      <c r="I452">
        <v>0</v>
      </c>
      <c r="J452" t="s">
        <v>60</v>
      </c>
      <c r="K452" t="s">
        <v>25</v>
      </c>
      <c r="L452">
        <v>52</v>
      </c>
      <c r="M452">
        <v>0</v>
      </c>
      <c r="N452">
        <v>1.4400244E-2</v>
      </c>
      <c r="O452">
        <v>3.07</v>
      </c>
      <c r="P452" t="s">
        <v>61</v>
      </c>
      <c r="Q452" t="s">
        <v>27</v>
      </c>
      <c r="R452" t="s">
        <v>1682</v>
      </c>
      <c r="S452">
        <v>24.97865234</v>
      </c>
      <c r="T452">
        <v>2.028049158</v>
      </c>
      <c r="U452">
        <v>411.04156870000003</v>
      </c>
      <c r="V452">
        <v>5.8786442240000003</v>
      </c>
      <c r="W452">
        <v>1.137615738</v>
      </c>
      <c r="X452">
        <v>1.627238776</v>
      </c>
      <c r="Y452">
        <v>20.982528840000001</v>
      </c>
      <c r="Z452">
        <v>25.320883500000001</v>
      </c>
      <c r="AA452">
        <v>15</v>
      </c>
      <c r="AB452" t="s">
        <v>1682</v>
      </c>
      <c r="AC452" t="s">
        <v>1413</v>
      </c>
      <c r="AD452" t="s">
        <v>52</v>
      </c>
      <c r="AE452" t="s">
        <v>52</v>
      </c>
      <c r="AF452">
        <v>15</v>
      </c>
    </row>
    <row r="453" spans="1:32" x14ac:dyDescent="0.25">
      <c r="A453">
        <v>105729</v>
      </c>
      <c r="B453" t="s">
        <v>1415</v>
      </c>
      <c r="C453" t="s">
        <v>1416</v>
      </c>
      <c r="D453" t="s">
        <v>19</v>
      </c>
      <c r="E453" t="s">
        <v>20</v>
      </c>
      <c r="F453" t="s">
        <v>44</v>
      </c>
      <c r="G453" t="s">
        <v>667</v>
      </c>
      <c r="H453" t="s">
        <v>1417</v>
      </c>
      <c r="I453" t="s">
        <v>1415</v>
      </c>
      <c r="J453" t="s">
        <v>24</v>
      </c>
      <c r="K453" t="s">
        <v>25</v>
      </c>
      <c r="L453">
        <v>100</v>
      </c>
      <c r="M453">
        <v>0</v>
      </c>
      <c r="N453">
        <v>2.6191589999999998E-3</v>
      </c>
      <c r="O453">
        <v>3.09</v>
      </c>
      <c r="P453" t="s">
        <v>61</v>
      </c>
      <c r="Q453" t="s">
        <v>27</v>
      </c>
      <c r="R453" t="s">
        <v>1682</v>
      </c>
      <c r="S453">
        <v>86.225799030000005</v>
      </c>
      <c r="T453">
        <v>0.203840257</v>
      </c>
      <c r="U453">
        <v>2286.482407</v>
      </c>
      <c r="V453">
        <v>12.930589619999999</v>
      </c>
      <c r="W453">
        <v>4.5640560130000001</v>
      </c>
      <c r="X453">
        <v>0.30570030300000001</v>
      </c>
      <c r="Y453">
        <v>53.455067540000002</v>
      </c>
      <c r="Z453">
        <v>13.09142271</v>
      </c>
      <c r="AA453">
        <v>117.5</v>
      </c>
      <c r="AB453" t="s">
        <v>1682</v>
      </c>
      <c r="AC453" t="s">
        <v>1419</v>
      </c>
      <c r="AD453" t="s">
        <v>667</v>
      </c>
      <c r="AE453" t="s">
        <v>44</v>
      </c>
      <c r="AF453">
        <v>117.5</v>
      </c>
    </row>
    <row r="454" spans="1:32" x14ac:dyDescent="0.25">
      <c r="A454">
        <v>105814</v>
      </c>
      <c r="B454" t="s">
        <v>1418</v>
      </c>
      <c r="C454" t="s">
        <v>51</v>
      </c>
      <c r="D454" t="s">
        <v>19</v>
      </c>
      <c r="E454" t="s">
        <v>20</v>
      </c>
      <c r="F454" t="s">
        <v>44</v>
      </c>
      <c r="G454" t="s">
        <v>667</v>
      </c>
      <c r="H454" t="s">
        <v>1417</v>
      </c>
      <c r="I454" t="s">
        <v>1415</v>
      </c>
      <c r="J454" t="s">
        <v>33</v>
      </c>
      <c r="K454" t="s">
        <v>1419</v>
      </c>
      <c r="L454">
        <v>100</v>
      </c>
      <c r="M454">
        <v>9.5</v>
      </c>
      <c r="N454">
        <v>1.4E-3</v>
      </c>
      <c r="O454">
        <v>3.22</v>
      </c>
      <c r="P454" t="s">
        <v>35</v>
      </c>
      <c r="Q454" t="s">
        <v>73</v>
      </c>
      <c r="R454" t="s">
        <v>1682</v>
      </c>
      <c r="S454">
        <v>76.30529516</v>
      </c>
      <c r="T454">
        <v>0.21216243300000001</v>
      </c>
      <c r="U454">
        <v>1367.7130320000001</v>
      </c>
      <c r="V454">
        <v>12.05598049</v>
      </c>
      <c r="W454">
        <v>4.199838314</v>
      </c>
      <c r="X454">
        <v>0.32030592099999999</v>
      </c>
      <c r="Y454">
        <v>47.024535049999997</v>
      </c>
      <c r="Z454">
        <v>12.09285126</v>
      </c>
      <c r="AA454">
        <v>115</v>
      </c>
      <c r="AB454" t="s">
        <v>1682</v>
      </c>
      <c r="AC454" t="s">
        <v>1419</v>
      </c>
      <c r="AD454" t="s">
        <v>667</v>
      </c>
      <c r="AE454" t="s">
        <v>44</v>
      </c>
      <c r="AF454">
        <v>115</v>
      </c>
    </row>
    <row r="455" spans="1:32" x14ac:dyDescent="0.25">
      <c r="A455">
        <v>105815</v>
      </c>
      <c r="B455" t="s">
        <v>1420</v>
      </c>
      <c r="C455" t="s">
        <v>51</v>
      </c>
      <c r="D455" t="s">
        <v>19</v>
      </c>
      <c r="E455" t="s">
        <v>20</v>
      </c>
      <c r="F455" t="s">
        <v>44</v>
      </c>
      <c r="G455" t="s">
        <v>667</v>
      </c>
      <c r="H455" t="s">
        <v>1417</v>
      </c>
      <c r="I455" t="s">
        <v>1415</v>
      </c>
      <c r="J455" t="s">
        <v>33</v>
      </c>
      <c r="K455" t="s">
        <v>1421</v>
      </c>
      <c r="L455">
        <v>170</v>
      </c>
      <c r="M455">
        <v>16</v>
      </c>
      <c r="N455">
        <v>4.8999999999999998E-3</v>
      </c>
      <c r="O455">
        <v>2.96</v>
      </c>
      <c r="P455" t="s">
        <v>56</v>
      </c>
      <c r="Q455" t="s">
        <v>73</v>
      </c>
      <c r="R455" t="s">
        <v>1682</v>
      </c>
      <c r="S455">
        <v>96.146302899999995</v>
      </c>
      <c r="T455">
        <v>0.19551808000000001</v>
      </c>
      <c r="U455">
        <v>3205.2517819999998</v>
      </c>
      <c r="V455">
        <v>13.80519874</v>
      </c>
      <c r="W455">
        <v>4.9282737120000002</v>
      </c>
      <c r="X455">
        <v>0.29109468399999999</v>
      </c>
      <c r="Y455">
        <v>59.885600019999998</v>
      </c>
      <c r="Z455">
        <v>14.08999416</v>
      </c>
      <c r="AA455">
        <v>120</v>
      </c>
      <c r="AB455" t="s">
        <v>1682</v>
      </c>
      <c r="AC455" t="s">
        <v>1421</v>
      </c>
      <c r="AD455" t="s">
        <v>667</v>
      </c>
      <c r="AE455" t="s">
        <v>44</v>
      </c>
      <c r="AF455">
        <v>120</v>
      </c>
    </row>
    <row r="456" spans="1:32" x14ac:dyDescent="0.25">
      <c r="A456">
        <v>105918</v>
      </c>
      <c r="B456" t="s">
        <v>1422</v>
      </c>
      <c r="C456" t="s">
        <v>337</v>
      </c>
      <c r="D456" t="s">
        <v>19</v>
      </c>
      <c r="E456" t="s">
        <v>20</v>
      </c>
      <c r="F456" t="s">
        <v>44</v>
      </c>
      <c r="G456" t="s">
        <v>325</v>
      </c>
      <c r="H456" t="s">
        <v>338</v>
      </c>
      <c r="I456" t="s">
        <v>1423</v>
      </c>
      <c r="J456" t="s">
        <v>33</v>
      </c>
      <c r="K456" t="s">
        <v>1424</v>
      </c>
      <c r="L456">
        <v>110</v>
      </c>
      <c r="M456">
        <v>23.5</v>
      </c>
      <c r="N456">
        <v>4.3E-3</v>
      </c>
      <c r="O456">
        <v>3.12</v>
      </c>
      <c r="P456" t="s">
        <v>35</v>
      </c>
      <c r="Q456" t="s">
        <v>73</v>
      </c>
      <c r="R456" t="s">
        <v>1695</v>
      </c>
      <c r="S456">
        <v>117.9278776</v>
      </c>
      <c r="T456">
        <v>9.0355229999999995E-2</v>
      </c>
      <c r="U456">
        <v>9217.1713650000002</v>
      </c>
      <c r="V456">
        <v>28.986861860000001</v>
      </c>
      <c r="W456">
        <v>13.396930100000001</v>
      </c>
      <c r="X456">
        <v>0.15574365900000001</v>
      </c>
      <c r="Y456">
        <v>78.297394159999996</v>
      </c>
      <c r="Z456">
        <v>13.216462870000001</v>
      </c>
      <c r="AA456">
        <v>134</v>
      </c>
      <c r="AB456" t="s">
        <v>1698</v>
      </c>
      <c r="AC456" t="s">
        <v>1424</v>
      </c>
      <c r="AD456" t="s">
        <v>325</v>
      </c>
      <c r="AE456" t="s">
        <v>44</v>
      </c>
      <c r="AF456">
        <v>134</v>
      </c>
    </row>
    <row r="457" spans="1:32" x14ac:dyDescent="0.25">
      <c r="A457">
        <v>126749</v>
      </c>
      <c r="B457" t="s">
        <v>1425</v>
      </c>
      <c r="C457" t="s">
        <v>1426</v>
      </c>
      <c r="D457" t="s">
        <v>19</v>
      </c>
      <c r="E457" t="s">
        <v>20</v>
      </c>
      <c r="F457" t="s">
        <v>21</v>
      </c>
      <c r="G457" t="s">
        <v>59</v>
      </c>
      <c r="H457" t="s">
        <v>1352</v>
      </c>
      <c r="I457" t="s">
        <v>1427</v>
      </c>
      <c r="J457" t="s">
        <v>33</v>
      </c>
      <c r="K457" t="s">
        <v>1428</v>
      </c>
      <c r="L457">
        <v>15</v>
      </c>
      <c r="M457">
        <v>4.41</v>
      </c>
      <c r="N457">
        <v>0.01</v>
      </c>
      <c r="O457">
        <v>3.04</v>
      </c>
      <c r="P457" t="s">
        <v>210</v>
      </c>
      <c r="Q457" t="s">
        <v>27</v>
      </c>
      <c r="R457" t="s">
        <v>1695</v>
      </c>
      <c r="S457">
        <v>24.210694329999999</v>
      </c>
      <c r="T457">
        <v>0.51613374199999995</v>
      </c>
      <c r="U457">
        <v>96.574110700000006</v>
      </c>
      <c r="V457">
        <v>6.511341356</v>
      </c>
      <c r="W457">
        <v>2.139529462</v>
      </c>
      <c r="X457">
        <v>0.82172556500000005</v>
      </c>
      <c r="Y457">
        <v>16.581638049999999</v>
      </c>
      <c r="Z457">
        <v>10.21485386</v>
      </c>
      <c r="AA457">
        <v>11</v>
      </c>
      <c r="AB457" t="s">
        <v>1698</v>
      </c>
      <c r="AC457" t="s">
        <v>1428</v>
      </c>
      <c r="AD457" t="s">
        <v>59</v>
      </c>
      <c r="AE457" t="s">
        <v>27</v>
      </c>
      <c r="AF457">
        <v>11</v>
      </c>
    </row>
    <row r="458" spans="1:32" x14ac:dyDescent="0.25">
      <c r="A458">
        <v>126175</v>
      </c>
      <c r="B458" t="s">
        <v>1429</v>
      </c>
      <c r="C458" t="s">
        <v>183</v>
      </c>
      <c r="D458" t="s">
        <v>19</v>
      </c>
      <c r="E458" t="s">
        <v>20</v>
      </c>
      <c r="F458" t="s">
        <v>21</v>
      </c>
      <c r="G458" t="s">
        <v>52</v>
      </c>
      <c r="H458" t="s">
        <v>739</v>
      </c>
      <c r="I458" t="s">
        <v>1429</v>
      </c>
      <c r="J458" t="s">
        <v>24</v>
      </c>
      <c r="K458" t="s">
        <v>25</v>
      </c>
      <c r="L458">
        <v>100</v>
      </c>
      <c r="M458">
        <v>0</v>
      </c>
      <c r="N458">
        <v>1.6631030000000002E-2</v>
      </c>
      <c r="O458">
        <v>3.0356670000000001</v>
      </c>
      <c r="P458" t="s">
        <v>61</v>
      </c>
      <c r="Q458" t="s">
        <v>73</v>
      </c>
      <c r="R458" t="s">
        <v>1695</v>
      </c>
      <c r="S458">
        <v>41.35858708</v>
      </c>
      <c r="T458">
        <v>0.10228267200000001</v>
      </c>
      <c r="U458">
        <v>1129.4774050000001</v>
      </c>
      <c r="V458">
        <v>49.950704450000003</v>
      </c>
      <c r="W458">
        <v>10.283921279999999</v>
      </c>
      <c r="X458">
        <v>8.5121778999999995E-2</v>
      </c>
      <c r="Y458">
        <v>27.753671780000001</v>
      </c>
      <c r="Z458">
        <v>8.5483078090000006</v>
      </c>
      <c r="AA458">
        <v>39.666666669999998</v>
      </c>
      <c r="AB458" t="s">
        <v>1698</v>
      </c>
      <c r="AC458" t="s">
        <v>1432</v>
      </c>
      <c r="AD458" t="s">
        <v>52</v>
      </c>
      <c r="AE458" t="s">
        <v>52</v>
      </c>
      <c r="AF458">
        <v>39.666666669999998</v>
      </c>
    </row>
    <row r="459" spans="1:32" x14ac:dyDescent="0.25">
      <c r="A459">
        <v>127254</v>
      </c>
      <c r="B459" t="s">
        <v>1430</v>
      </c>
      <c r="C459" t="s">
        <v>1431</v>
      </c>
      <c r="D459" t="s">
        <v>19</v>
      </c>
      <c r="E459" t="s">
        <v>20</v>
      </c>
      <c r="F459" t="s">
        <v>21</v>
      </c>
      <c r="G459" t="s">
        <v>52</v>
      </c>
      <c r="H459" t="s">
        <v>739</v>
      </c>
      <c r="I459" t="s">
        <v>1429</v>
      </c>
      <c r="J459" t="s">
        <v>33</v>
      </c>
      <c r="K459" t="s">
        <v>1432</v>
      </c>
      <c r="L459">
        <v>58</v>
      </c>
      <c r="M459">
        <v>1.85</v>
      </c>
      <c r="N459">
        <v>0.02</v>
      </c>
      <c r="O459">
        <v>3.02</v>
      </c>
      <c r="P459" t="s">
        <v>35</v>
      </c>
      <c r="Q459" t="s">
        <v>73</v>
      </c>
      <c r="R459" t="s">
        <v>1695</v>
      </c>
      <c r="S459">
        <v>44.529276690000003</v>
      </c>
      <c r="T459">
        <v>8.9559483999999995E-2</v>
      </c>
      <c r="U459">
        <v>1444.3717690000001</v>
      </c>
      <c r="V459">
        <v>52.213860269999998</v>
      </c>
      <c r="W459">
        <v>11.004184309999999</v>
      </c>
      <c r="X459">
        <v>7.7091789999999993E-2</v>
      </c>
      <c r="Y459">
        <v>29.416430129999998</v>
      </c>
      <c r="Z459">
        <v>7.7497244820000004</v>
      </c>
      <c r="AA459">
        <v>5</v>
      </c>
      <c r="AB459" t="s">
        <v>1698</v>
      </c>
      <c r="AC459" t="s">
        <v>1432</v>
      </c>
      <c r="AD459" t="s">
        <v>52</v>
      </c>
      <c r="AE459" t="s">
        <v>52</v>
      </c>
      <c r="AF459">
        <v>5</v>
      </c>
    </row>
    <row r="460" spans="1:32" x14ac:dyDescent="0.25">
      <c r="A460">
        <v>151324</v>
      </c>
      <c r="B460" t="s">
        <v>1433</v>
      </c>
      <c r="C460" t="s">
        <v>267</v>
      </c>
      <c r="D460" t="s">
        <v>19</v>
      </c>
      <c r="E460" t="s">
        <v>20</v>
      </c>
      <c r="F460" t="s">
        <v>21</v>
      </c>
      <c r="G460" t="s">
        <v>52</v>
      </c>
      <c r="H460" t="s">
        <v>739</v>
      </c>
      <c r="I460" t="s">
        <v>1429</v>
      </c>
      <c r="J460" t="s">
        <v>33</v>
      </c>
      <c r="K460" t="s">
        <v>1434</v>
      </c>
      <c r="L460">
        <v>100</v>
      </c>
      <c r="M460">
        <v>1.8</v>
      </c>
      <c r="N460">
        <v>0.02</v>
      </c>
      <c r="O460">
        <v>2.95</v>
      </c>
      <c r="P460" t="s">
        <v>56</v>
      </c>
      <c r="Q460" t="s">
        <v>73</v>
      </c>
      <c r="R460" t="s">
        <v>1695</v>
      </c>
      <c r="S460">
        <v>46.125014729999997</v>
      </c>
      <c r="T460">
        <v>9.5670436999999997E-2</v>
      </c>
      <c r="U460">
        <v>1302.2644760000001</v>
      </c>
      <c r="V460">
        <v>55.724753100000001</v>
      </c>
      <c r="W460">
        <v>11.2339071</v>
      </c>
      <c r="X460">
        <v>7.5844031000000006E-2</v>
      </c>
      <c r="Y460">
        <v>31.035632629999998</v>
      </c>
      <c r="Z460">
        <v>7.9452822080000001</v>
      </c>
      <c r="AA460">
        <v>73</v>
      </c>
      <c r="AB460" t="s">
        <v>1695</v>
      </c>
      <c r="AC460" t="s">
        <v>1434</v>
      </c>
      <c r="AD460" t="s">
        <v>52</v>
      </c>
      <c r="AE460" t="s">
        <v>52</v>
      </c>
      <c r="AF460">
        <v>73</v>
      </c>
    </row>
    <row r="461" spans="1:32" x14ac:dyDescent="0.25">
      <c r="A461">
        <v>127255</v>
      </c>
      <c r="B461" t="s">
        <v>1435</v>
      </c>
      <c r="C461" t="s">
        <v>1436</v>
      </c>
      <c r="D461" t="s">
        <v>19</v>
      </c>
      <c r="E461" t="s">
        <v>20</v>
      </c>
      <c r="F461" t="s">
        <v>21</v>
      </c>
      <c r="G461" t="s">
        <v>52</v>
      </c>
      <c r="H461" t="s">
        <v>739</v>
      </c>
      <c r="I461" t="s">
        <v>1429</v>
      </c>
      <c r="J461" t="s">
        <v>33</v>
      </c>
      <c r="K461" t="s">
        <v>1437</v>
      </c>
      <c r="L461">
        <v>35</v>
      </c>
      <c r="M461">
        <v>1.6</v>
      </c>
      <c r="N461">
        <v>1.15E-2</v>
      </c>
      <c r="O461">
        <v>3.137</v>
      </c>
      <c r="P461" t="s">
        <v>35</v>
      </c>
      <c r="Q461" t="s">
        <v>73</v>
      </c>
      <c r="R461" t="s">
        <v>1682</v>
      </c>
      <c r="S461">
        <v>33.421469829999999</v>
      </c>
      <c r="T461">
        <v>0.12161809599999999</v>
      </c>
      <c r="U461">
        <v>641.79596949999996</v>
      </c>
      <c r="V461">
        <v>41.913499969999997</v>
      </c>
      <c r="W461">
        <v>8.613672416</v>
      </c>
      <c r="X461">
        <v>0.102429515</v>
      </c>
      <c r="Y461">
        <v>22.808952590000001</v>
      </c>
      <c r="Z461">
        <v>9.9499167370000006</v>
      </c>
      <c r="AA461">
        <v>41</v>
      </c>
      <c r="AB461" t="s">
        <v>1682</v>
      </c>
      <c r="AC461" t="s">
        <v>1437</v>
      </c>
      <c r="AD461" t="s">
        <v>52</v>
      </c>
      <c r="AE461" t="s">
        <v>52</v>
      </c>
      <c r="AF461">
        <v>41</v>
      </c>
    </row>
    <row r="462" spans="1:32" x14ac:dyDescent="0.25">
      <c r="A462">
        <v>127041</v>
      </c>
      <c r="B462" t="s">
        <v>1438</v>
      </c>
      <c r="C462" t="s">
        <v>51</v>
      </c>
      <c r="D462" t="s">
        <v>19</v>
      </c>
      <c r="E462" t="s">
        <v>20</v>
      </c>
      <c r="F462" t="s">
        <v>21</v>
      </c>
      <c r="G462" t="s">
        <v>30</v>
      </c>
      <c r="H462" t="s">
        <v>111</v>
      </c>
      <c r="I462" t="s">
        <v>1439</v>
      </c>
      <c r="J462" t="s">
        <v>33</v>
      </c>
      <c r="K462" t="s">
        <v>1440</v>
      </c>
      <c r="L462">
        <v>40</v>
      </c>
      <c r="M462">
        <v>1.6</v>
      </c>
      <c r="N462">
        <v>1.7000000000000001E-2</v>
      </c>
      <c r="O462">
        <v>2.86</v>
      </c>
      <c r="P462" t="s">
        <v>35</v>
      </c>
      <c r="Q462" t="s">
        <v>27</v>
      </c>
      <c r="R462" t="s">
        <v>1682</v>
      </c>
      <c r="S462">
        <v>28.170152569999999</v>
      </c>
      <c r="T462">
        <v>0.207981364</v>
      </c>
      <c r="U462">
        <v>233.89436240000001</v>
      </c>
      <c r="V462">
        <v>6.3996020419999997</v>
      </c>
      <c r="W462">
        <v>2.7275010009999998</v>
      </c>
      <c r="X462">
        <v>0.58023218899999995</v>
      </c>
      <c r="Y462">
        <v>14.255568820000001</v>
      </c>
      <c r="Z462">
        <v>17.825104270000001</v>
      </c>
      <c r="AA462">
        <v>32</v>
      </c>
      <c r="AB462" t="s">
        <v>1682</v>
      </c>
      <c r="AC462" t="s">
        <v>1440</v>
      </c>
      <c r="AD462" t="s">
        <v>30</v>
      </c>
      <c r="AE462" t="s">
        <v>27</v>
      </c>
      <c r="AF462">
        <v>32</v>
      </c>
    </row>
    <row r="463" spans="1:32" x14ac:dyDescent="0.25">
      <c r="A463">
        <v>127042</v>
      </c>
      <c r="B463" t="s">
        <v>1441</v>
      </c>
      <c r="C463" t="s">
        <v>51</v>
      </c>
      <c r="D463" t="s">
        <v>19</v>
      </c>
      <c r="E463" t="s">
        <v>20</v>
      </c>
      <c r="F463" t="s">
        <v>21</v>
      </c>
      <c r="G463" t="s">
        <v>30</v>
      </c>
      <c r="H463" t="s">
        <v>111</v>
      </c>
      <c r="I463" t="s">
        <v>1439</v>
      </c>
      <c r="J463" t="s">
        <v>33</v>
      </c>
      <c r="K463" t="s">
        <v>1442</v>
      </c>
      <c r="L463">
        <v>25</v>
      </c>
      <c r="M463">
        <v>1.4</v>
      </c>
      <c r="N463">
        <v>1.4500000000000001E-2</v>
      </c>
      <c r="O463">
        <v>3.06</v>
      </c>
      <c r="P463" t="s">
        <v>35</v>
      </c>
      <c r="Q463" t="s">
        <v>27</v>
      </c>
      <c r="R463" t="s">
        <v>1682</v>
      </c>
      <c r="S463">
        <v>15.331881470000001</v>
      </c>
      <c r="T463">
        <v>0.28681252699999998</v>
      </c>
      <c r="U463">
        <v>58.816935090000001</v>
      </c>
      <c r="V463">
        <v>7.7157944900000004</v>
      </c>
      <c r="W463">
        <v>2.9766374020000002</v>
      </c>
      <c r="X463">
        <v>0.67220050399999998</v>
      </c>
      <c r="Y463">
        <v>9.2729672950000008</v>
      </c>
      <c r="Z463">
        <v>21.304498169999999</v>
      </c>
      <c r="AA463">
        <v>27</v>
      </c>
      <c r="AB463" t="s">
        <v>1682</v>
      </c>
      <c r="AC463" t="s">
        <v>1442</v>
      </c>
      <c r="AD463" t="s">
        <v>30</v>
      </c>
      <c r="AE463" t="s">
        <v>27</v>
      </c>
      <c r="AF463">
        <v>27</v>
      </c>
    </row>
    <row r="464" spans="1:32" x14ac:dyDescent="0.25">
      <c r="A464">
        <v>127043</v>
      </c>
      <c r="B464" t="s">
        <v>1443</v>
      </c>
      <c r="C464" t="s">
        <v>51</v>
      </c>
      <c r="D464" t="s">
        <v>19</v>
      </c>
      <c r="E464" t="s">
        <v>20</v>
      </c>
      <c r="F464" t="s">
        <v>21</v>
      </c>
      <c r="G464" t="s">
        <v>30</v>
      </c>
      <c r="H464" t="s">
        <v>111</v>
      </c>
      <c r="I464" t="s">
        <v>1439</v>
      </c>
      <c r="J464" t="s">
        <v>33</v>
      </c>
      <c r="K464" t="s">
        <v>1444</v>
      </c>
      <c r="L464">
        <v>36</v>
      </c>
      <c r="M464">
        <v>1.58</v>
      </c>
      <c r="N464">
        <v>1.12E-2</v>
      </c>
      <c r="O464">
        <v>3.06</v>
      </c>
      <c r="P464" t="s">
        <v>35</v>
      </c>
      <c r="Q464" t="s">
        <v>27</v>
      </c>
      <c r="R464" t="s">
        <v>1682</v>
      </c>
      <c r="S464">
        <v>31.048719550000001</v>
      </c>
      <c r="T464">
        <v>0.204393135</v>
      </c>
      <c r="U464">
        <v>368.26417500000002</v>
      </c>
      <c r="V464">
        <v>10.98595501</v>
      </c>
      <c r="W464">
        <v>4.0095237309999998</v>
      </c>
      <c r="X464">
        <v>0.43970421599999998</v>
      </c>
      <c r="Y464">
        <v>17.66970396</v>
      </c>
      <c r="Z464">
        <v>19.523976619999999</v>
      </c>
      <c r="AA464">
        <v>23</v>
      </c>
      <c r="AB464" t="s">
        <v>1682</v>
      </c>
      <c r="AC464" t="s">
        <v>1444</v>
      </c>
      <c r="AD464" t="s">
        <v>30</v>
      </c>
      <c r="AE464" t="s">
        <v>27</v>
      </c>
      <c r="AF464">
        <v>23</v>
      </c>
    </row>
    <row r="465" spans="1:32" x14ac:dyDescent="0.25">
      <c r="A465">
        <v>126319</v>
      </c>
      <c r="B465" t="s">
        <v>1445</v>
      </c>
      <c r="C465" t="s">
        <v>1446</v>
      </c>
      <c r="D465" t="s">
        <v>19</v>
      </c>
      <c r="E465" t="s">
        <v>20</v>
      </c>
      <c r="F465" t="s">
        <v>21</v>
      </c>
      <c r="G465" t="s">
        <v>105</v>
      </c>
      <c r="H465" t="s">
        <v>1447</v>
      </c>
      <c r="I465" t="s">
        <v>1448</v>
      </c>
      <c r="J465" t="s">
        <v>33</v>
      </c>
      <c r="K465" t="s">
        <v>1449</v>
      </c>
      <c r="L465">
        <v>78</v>
      </c>
      <c r="M465">
        <v>7.16</v>
      </c>
      <c r="N465">
        <v>1.0200000000000001E-3</v>
      </c>
      <c r="O465">
        <v>3.06</v>
      </c>
      <c r="P465" t="s">
        <v>210</v>
      </c>
      <c r="Q465" t="s">
        <v>27</v>
      </c>
      <c r="R465" t="s">
        <v>1695</v>
      </c>
      <c r="S465">
        <v>78.068661599999999</v>
      </c>
      <c r="T465">
        <v>0.20770243799999999</v>
      </c>
      <c r="U465">
        <v>2252.5257609999999</v>
      </c>
      <c r="V465">
        <v>11.632104890000001</v>
      </c>
      <c r="W465">
        <v>3.589112466</v>
      </c>
      <c r="X465">
        <v>0.35944778399999999</v>
      </c>
      <c r="Y465">
        <v>41.033350810000002</v>
      </c>
      <c r="Z465">
        <v>7.7988610060000001</v>
      </c>
      <c r="AA465">
        <v>55</v>
      </c>
      <c r="AB465" t="s">
        <v>1698</v>
      </c>
      <c r="AC465" t="s">
        <v>1449</v>
      </c>
      <c r="AD465" t="s">
        <v>105</v>
      </c>
      <c r="AE465" t="s">
        <v>27</v>
      </c>
      <c r="AF465">
        <v>55</v>
      </c>
    </row>
    <row r="466" spans="1:32" x14ac:dyDescent="0.25">
      <c r="A466">
        <v>127258</v>
      </c>
      <c r="B466" t="s">
        <v>1450</v>
      </c>
      <c r="C466" t="s">
        <v>1095</v>
      </c>
      <c r="D466" t="s">
        <v>19</v>
      </c>
      <c r="E466" t="s">
        <v>20</v>
      </c>
      <c r="F466" t="s">
        <v>21</v>
      </c>
      <c r="G466" t="s">
        <v>52</v>
      </c>
      <c r="H466" t="s">
        <v>1451</v>
      </c>
      <c r="I466" t="s">
        <v>1452</v>
      </c>
      <c r="J466" t="s">
        <v>33</v>
      </c>
      <c r="K466" t="s">
        <v>1453</v>
      </c>
      <c r="L466">
        <v>25</v>
      </c>
      <c r="M466">
        <v>1.7</v>
      </c>
      <c r="N466">
        <v>1.04E-2</v>
      </c>
      <c r="O466">
        <v>3.0910000000000002</v>
      </c>
      <c r="P466" t="s">
        <v>35</v>
      </c>
      <c r="Q466" t="s">
        <v>27</v>
      </c>
      <c r="R466" t="s">
        <v>1682</v>
      </c>
      <c r="S466">
        <v>28.806868739999999</v>
      </c>
      <c r="T466">
        <v>0.26267932399999999</v>
      </c>
      <c r="U466">
        <v>253.4129628</v>
      </c>
      <c r="V466">
        <v>10.230345789999999</v>
      </c>
      <c r="W466">
        <v>3.1030681549999999</v>
      </c>
      <c r="X466">
        <v>0.44247456800000001</v>
      </c>
      <c r="Y466">
        <v>16.778100739999999</v>
      </c>
      <c r="Z466">
        <v>12.82630324</v>
      </c>
      <c r="AA466">
        <v>11</v>
      </c>
      <c r="AB466" t="s">
        <v>1689</v>
      </c>
      <c r="AC466" t="s">
        <v>1453</v>
      </c>
      <c r="AD466" t="s">
        <v>52</v>
      </c>
      <c r="AE466" t="s">
        <v>52</v>
      </c>
      <c r="AF466">
        <v>11</v>
      </c>
    </row>
    <row r="467" spans="1:32" x14ac:dyDescent="0.25">
      <c r="A467">
        <v>398363</v>
      </c>
      <c r="B467" t="s">
        <v>1454</v>
      </c>
      <c r="C467" t="s">
        <v>1455</v>
      </c>
      <c r="D467" t="s">
        <v>19</v>
      </c>
      <c r="E467" t="s">
        <v>20</v>
      </c>
      <c r="F467" t="s">
        <v>21</v>
      </c>
      <c r="G467" t="s">
        <v>144</v>
      </c>
      <c r="H467" t="s">
        <v>244</v>
      </c>
      <c r="I467" t="s">
        <v>1456</v>
      </c>
      <c r="J467" t="s">
        <v>33</v>
      </c>
      <c r="K467" t="s">
        <v>1457</v>
      </c>
      <c r="L467">
        <v>20</v>
      </c>
      <c r="M467">
        <v>1.95</v>
      </c>
      <c r="N467">
        <v>3.63E-3</v>
      </c>
      <c r="O467">
        <v>3.07</v>
      </c>
      <c r="P467" t="s">
        <v>49</v>
      </c>
      <c r="Q467" t="s">
        <v>27</v>
      </c>
      <c r="R467" t="s">
        <v>1695</v>
      </c>
      <c r="S467">
        <v>13.910443239999999</v>
      </c>
      <c r="T467">
        <v>0.61478968300000003</v>
      </c>
      <c r="U467">
        <v>18.978077620000001</v>
      </c>
      <c r="V467">
        <v>4.2498061380000003</v>
      </c>
      <c r="W467">
        <v>1.2509464480000001</v>
      </c>
      <c r="X467">
        <v>1.037042866</v>
      </c>
      <c r="Y467">
        <v>8.6929579520000004</v>
      </c>
      <c r="Z467">
        <v>8.8388785530000007</v>
      </c>
      <c r="AA467">
        <v>21</v>
      </c>
      <c r="AB467" t="s">
        <v>1698</v>
      </c>
      <c r="AC467" t="s">
        <v>1457</v>
      </c>
      <c r="AD467" t="s">
        <v>144</v>
      </c>
      <c r="AE467" t="s">
        <v>27</v>
      </c>
      <c r="AF467">
        <v>21</v>
      </c>
    </row>
    <row r="468" spans="1:32" x14ac:dyDescent="0.25">
      <c r="A468">
        <v>127159</v>
      </c>
      <c r="B468" t="s">
        <v>1458</v>
      </c>
      <c r="C468" t="s">
        <v>1223</v>
      </c>
      <c r="D468" t="s">
        <v>19</v>
      </c>
      <c r="E468" t="s">
        <v>20</v>
      </c>
      <c r="F468" t="s">
        <v>21</v>
      </c>
      <c r="G468" t="s">
        <v>163</v>
      </c>
      <c r="H468" t="s">
        <v>201</v>
      </c>
      <c r="I468" t="s">
        <v>1459</v>
      </c>
      <c r="J468" t="s">
        <v>33</v>
      </c>
      <c r="K468" t="s">
        <v>1460</v>
      </c>
      <c r="L468">
        <v>60</v>
      </c>
      <c r="M468">
        <v>1.34</v>
      </c>
      <c r="N468">
        <v>7.7999999999999996E-3</v>
      </c>
      <c r="O468">
        <v>3.07</v>
      </c>
      <c r="P468" t="s">
        <v>35</v>
      </c>
      <c r="Q468" t="s">
        <v>27</v>
      </c>
      <c r="R468" t="s">
        <v>1682</v>
      </c>
      <c r="S468">
        <v>52.022735060000002</v>
      </c>
      <c r="T468">
        <v>0.20322428000000001</v>
      </c>
      <c r="U468">
        <v>1463.355088</v>
      </c>
      <c r="V468">
        <v>20.95795455</v>
      </c>
      <c r="W468">
        <v>3.7838444330000001</v>
      </c>
      <c r="X468">
        <v>0.195027056</v>
      </c>
      <c r="Y468">
        <v>31.552862390000001</v>
      </c>
      <c r="Z468">
        <v>13.65755637</v>
      </c>
      <c r="AA468">
        <v>47</v>
      </c>
      <c r="AB468" t="s">
        <v>1682</v>
      </c>
      <c r="AC468" t="s">
        <v>1460</v>
      </c>
      <c r="AD468" t="s">
        <v>163</v>
      </c>
      <c r="AE468" t="s">
        <v>163</v>
      </c>
      <c r="AF468">
        <v>47</v>
      </c>
    </row>
    <row r="469" spans="1:32" x14ac:dyDescent="0.25">
      <c r="A469">
        <v>127160</v>
      </c>
      <c r="B469" t="s">
        <v>1461</v>
      </c>
      <c r="C469" t="s">
        <v>51</v>
      </c>
      <c r="D469" t="s">
        <v>19</v>
      </c>
      <c r="E469" t="s">
        <v>20</v>
      </c>
      <c r="F469" t="s">
        <v>21</v>
      </c>
      <c r="G469" t="s">
        <v>163</v>
      </c>
      <c r="H469" t="s">
        <v>201</v>
      </c>
      <c r="I469" t="s">
        <v>1459</v>
      </c>
      <c r="J469" t="s">
        <v>33</v>
      </c>
      <c r="K469" t="s">
        <v>1462</v>
      </c>
      <c r="L469">
        <v>70</v>
      </c>
      <c r="M469">
        <v>1.1000000000000001</v>
      </c>
      <c r="N469">
        <v>6.1999999999999998E-3</v>
      </c>
      <c r="O469">
        <v>3.13</v>
      </c>
      <c r="P469" t="s">
        <v>35</v>
      </c>
      <c r="Q469" t="s">
        <v>27</v>
      </c>
      <c r="R469" t="s">
        <v>1682</v>
      </c>
      <c r="S469">
        <v>36.239782759999997</v>
      </c>
      <c r="T469">
        <v>0.32398351199999997</v>
      </c>
      <c r="U469">
        <v>443.58389299999999</v>
      </c>
      <c r="V469">
        <v>11.850817960000001</v>
      </c>
      <c r="W469">
        <v>1.5430785</v>
      </c>
      <c r="X469">
        <v>0.28500841799999999</v>
      </c>
      <c r="Y469">
        <v>19.25584933</v>
      </c>
      <c r="Z469">
        <v>16.078961339999999</v>
      </c>
      <c r="AA469">
        <v>54</v>
      </c>
      <c r="AB469" t="s">
        <v>1682</v>
      </c>
      <c r="AC469" t="s">
        <v>1462</v>
      </c>
      <c r="AD469" t="s">
        <v>163</v>
      </c>
      <c r="AE469" t="s">
        <v>163</v>
      </c>
      <c r="AF469">
        <v>54</v>
      </c>
    </row>
    <row r="470" spans="1:32" x14ac:dyDescent="0.25">
      <c r="A470">
        <v>125581</v>
      </c>
      <c r="B470" t="s">
        <v>201</v>
      </c>
      <c r="C470" t="s">
        <v>988</v>
      </c>
      <c r="D470" t="s">
        <v>19</v>
      </c>
      <c r="E470" t="s">
        <v>20</v>
      </c>
      <c r="F470" t="s">
        <v>21</v>
      </c>
      <c r="G470" t="s">
        <v>163</v>
      </c>
      <c r="H470" t="s">
        <v>201</v>
      </c>
      <c r="I470">
        <v>0</v>
      </c>
      <c r="J470" t="s">
        <v>60</v>
      </c>
      <c r="K470" t="s">
        <v>25</v>
      </c>
      <c r="L470">
        <v>70</v>
      </c>
      <c r="M470">
        <v>0</v>
      </c>
      <c r="N470">
        <v>8.2498009999999993E-3</v>
      </c>
      <c r="O470">
        <v>3.097641667</v>
      </c>
      <c r="P470" t="s">
        <v>61</v>
      </c>
      <c r="Q470" t="s">
        <v>27</v>
      </c>
      <c r="R470" t="s">
        <v>1682</v>
      </c>
      <c r="S470">
        <v>28.128139709999999</v>
      </c>
      <c r="T470">
        <v>0.33075360999999998</v>
      </c>
      <c r="U470">
        <v>321.33099609999999</v>
      </c>
      <c r="V470">
        <v>12.99375401</v>
      </c>
      <c r="W470">
        <v>2.6870826779999999</v>
      </c>
      <c r="X470">
        <v>0.38844914699999999</v>
      </c>
      <c r="Y470">
        <v>17.368466430000002</v>
      </c>
      <c r="Z470">
        <v>13.675721490000001</v>
      </c>
      <c r="AA470">
        <v>28.545454549999999</v>
      </c>
      <c r="AB470" t="s">
        <v>1682</v>
      </c>
      <c r="AC470" t="s">
        <v>1888</v>
      </c>
      <c r="AD470" t="s">
        <v>163</v>
      </c>
      <c r="AE470" t="s">
        <v>163</v>
      </c>
      <c r="AF470">
        <v>28.545454549999999</v>
      </c>
    </row>
    <row r="471" spans="1:32" x14ac:dyDescent="0.25">
      <c r="A471">
        <v>105919</v>
      </c>
      <c r="B471" t="s">
        <v>1463</v>
      </c>
      <c r="C471" t="s">
        <v>324</v>
      </c>
      <c r="D471" t="s">
        <v>19</v>
      </c>
      <c r="E471" t="s">
        <v>20</v>
      </c>
      <c r="F471" t="s">
        <v>44</v>
      </c>
      <c r="G471" t="s">
        <v>325</v>
      </c>
      <c r="H471" t="s">
        <v>338</v>
      </c>
      <c r="I471" t="s">
        <v>1464</v>
      </c>
      <c r="J471" t="s">
        <v>33</v>
      </c>
      <c r="K471" t="s">
        <v>1465</v>
      </c>
      <c r="L471">
        <v>730</v>
      </c>
      <c r="M471">
        <v>37.5</v>
      </c>
      <c r="N471">
        <v>6.4999999999999997E-3</v>
      </c>
      <c r="O471">
        <v>3.24</v>
      </c>
      <c r="P471" t="s">
        <v>35</v>
      </c>
      <c r="Q471" s="51" t="s">
        <v>73</v>
      </c>
      <c r="R471" t="s">
        <v>1682</v>
      </c>
      <c r="S471">
        <v>117.9278776</v>
      </c>
      <c r="T471">
        <v>9.0355229999999995E-2</v>
      </c>
      <c r="U471">
        <v>9217.1713650000002</v>
      </c>
      <c r="V471">
        <v>28.986861860000001</v>
      </c>
      <c r="W471">
        <v>13.396930100000001</v>
      </c>
      <c r="X471">
        <v>0.15574365900000001</v>
      </c>
      <c r="Y471">
        <v>78.297394159999996</v>
      </c>
      <c r="Z471">
        <v>13.216462870000001</v>
      </c>
      <c r="AA471">
        <v>155</v>
      </c>
      <c r="AB471" t="s">
        <v>1689</v>
      </c>
      <c r="AC471" t="s">
        <v>1465</v>
      </c>
      <c r="AD471" t="s">
        <v>325</v>
      </c>
      <c r="AE471" t="s">
        <v>44</v>
      </c>
      <c r="AF471">
        <v>155</v>
      </c>
    </row>
    <row r="472" spans="1:32" x14ac:dyDescent="0.25">
      <c r="A472">
        <v>105920</v>
      </c>
      <c r="B472" t="s">
        <v>1466</v>
      </c>
      <c r="C472" t="s">
        <v>372</v>
      </c>
      <c r="D472" t="s">
        <v>19</v>
      </c>
      <c r="E472" t="s">
        <v>20</v>
      </c>
      <c r="F472" t="s">
        <v>44</v>
      </c>
      <c r="G472" t="s">
        <v>325</v>
      </c>
      <c r="H472" t="s">
        <v>338</v>
      </c>
      <c r="I472" t="s">
        <v>1464</v>
      </c>
      <c r="J472" t="s">
        <v>33</v>
      </c>
      <c r="K472" t="s">
        <v>1467</v>
      </c>
      <c r="L472">
        <v>143</v>
      </c>
      <c r="M472">
        <v>24.5</v>
      </c>
      <c r="N472">
        <v>4.79E-3</v>
      </c>
      <c r="O472">
        <v>3.13</v>
      </c>
      <c r="P472" t="s">
        <v>49</v>
      </c>
      <c r="Q472" t="s">
        <v>27</v>
      </c>
      <c r="R472" t="s">
        <v>1682</v>
      </c>
      <c r="S472">
        <v>117.9278776</v>
      </c>
      <c r="T472">
        <v>9.0355229999999995E-2</v>
      </c>
      <c r="U472">
        <v>9217.1713650000002</v>
      </c>
      <c r="V472">
        <v>28.986861860000001</v>
      </c>
      <c r="W472">
        <v>13.396930100000001</v>
      </c>
      <c r="X472">
        <v>0.15574365900000001</v>
      </c>
      <c r="Y472">
        <v>78.297394159999996</v>
      </c>
      <c r="Z472">
        <v>13.216462870000001</v>
      </c>
      <c r="AA472">
        <v>115</v>
      </c>
      <c r="AB472" t="s">
        <v>1684</v>
      </c>
      <c r="AC472" t="s">
        <v>1467</v>
      </c>
      <c r="AD472" t="s">
        <v>325</v>
      </c>
      <c r="AE472" t="s">
        <v>44</v>
      </c>
      <c r="AF472">
        <v>115</v>
      </c>
    </row>
    <row r="473" spans="1:32" x14ac:dyDescent="0.25">
      <c r="A473">
        <v>125564</v>
      </c>
      <c r="B473" t="s">
        <v>248</v>
      </c>
      <c r="C473" t="s">
        <v>1468</v>
      </c>
      <c r="D473" t="s">
        <v>19</v>
      </c>
      <c r="E473" t="s">
        <v>20</v>
      </c>
      <c r="F473" t="s">
        <v>21</v>
      </c>
      <c r="G473" t="s">
        <v>30</v>
      </c>
      <c r="H473" t="s">
        <v>248</v>
      </c>
      <c r="I473">
        <v>0</v>
      </c>
      <c r="J473" t="s">
        <v>60</v>
      </c>
      <c r="K473" t="s">
        <v>25</v>
      </c>
      <c r="L473">
        <v>106</v>
      </c>
      <c r="M473">
        <v>0</v>
      </c>
      <c r="N473">
        <v>1.4341981E-2</v>
      </c>
      <c r="O473">
        <v>3.0364782610000001</v>
      </c>
      <c r="P473" t="s">
        <v>61</v>
      </c>
      <c r="Q473" t="s">
        <v>27</v>
      </c>
      <c r="R473" t="s">
        <v>1682</v>
      </c>
      <c r="S473">
        <v>54.803023320000001</v>
      </c>
      <c r="T473">
        <v>0.25165586600000001</v>
      </c>
      <c r="U473">
        <v>2809.367084</v>
      </c>
      <c r="V473">
        <v>12.45129871</v>
      </c>
      <c r="W473">
        <v>3.049156934</v>
      </c>
      <c r="X473">
        <v>0.40844138099999999</v>
      </c>
      <c r="Y473">
        <v>29.417483310000001</v>
      </c>
      <c r="Z473">
        <v>18.617009459999998</v>
      </c>
      <c r="AA473">
        <v>66</v>
      </c>
      <c r="AB473" t="s">
        <v>1682</v>
      </c>
      <c r="AC473" t="s">
        <v>2127</v>
      </c>
      <c r="AD473" t="s">
        <v>30</v>
      </c>
      <c r="AE473" t="s">
        <v>27</v>
      </c>
      <c r="AF473">
        <v>66</v>
      </c>
    </row>
    <row r="474" spans="1:32" x14ac:dyDescent="0.25">
      <c r="A474">
        <v>151523</v>
      </c>
      <c r="B474" t="s">
        <v>1469</v>
      </c>
      <c r="C474" t="s">
        <v>37</v>
      </c>
      <c r="D474" t="s">
        <v>19</v>
      </c>
      <c r="E474" t="s">
        <v>20</v>
      </c>
      <c r="F474" t="s">
        <v>21</v>
      </c>
      <c r="G474" t="s">
        <v>30</v>
      </c>
      <c r="H474" t="s">
        <v>248</v>
      </c>
      <c r="I474" t="s">
        <v>1470</v>
      </c>
      <c r="J474" t="s">
        <v>33</v>
      </c>
      <c r="K474" t="s">
        <v>1471</v>
      </c>
      <c r="L474">
        <v>70</v>
      </c>
      <c r="M474">
        <v>2.0699999999999998</v>
      </c>
      <c r="N474">
        <v>1.5100000000000001E-2</v>
      </c>
      <c r="O474">
        <v>2.99</v>
      </c>
      <c r="P474" t="s">
        <v>35</v>
      </c>
      <c r="Q474" t="s">
        <v>73</v>
      </c>
      <c r="R474" t="s">
        <v>1682</v>
      </c>
      <c r="S474">
        <v>54.803023320000001</v>
      </c>
      <c r="T474">
        <v>0.25165586600000001</v>
      </c>
      <c r="U474">
        <v>2809.367084</v>
      </c>
      <c r="V474">
        <v>12.45129871</v>
      </c>
      <c r="W474">
        <v>3.049156934</v>
      </c>
      <c r="X474">
        <v>0.40844138099999999</v>
      </c>
      <c r="Y474">
        <v>29.417483310000001</v>
      </c>
      <c r="Z474">
        <v>18.617009459999998</v>
      </c>
      <c r="AA474">
        <v>66</v>
      </c>
      <c r="AB474" t="s">
        <v>1682</v>
      </c>
      <c r="AC474" t="s">
        <v>1471</v>
      </c>
      <c r="AD474" t="s">
        <v>30</v>
      </c>
      <c r="AE474" t="s">
        <v>27</v>
      </c>
      <c r="AF474">
        <v>66</v>
      </c>
    </row>
    <row r="475" spans="1:32" x14ac:dyDescent="0.25">
      <c r="A475">
        <v>127417</v>
      </c>
      <c r="B475" t="s">
        <v>1472</v>
      </c>
      <c r="C475" t="s">
        <v>1473</v>
      </c>
      <c r="D475" t="s">
        <v>19</v>
      </c>
      <c r="E475" t="s">
        <v>20</v>
      </c>
      <c r="F475" t="s">
        <v>21</v>
      </c>
      <c r="G475" t="s">
        <v>194</v>
      </c>
      <c r="H475" t="s">
        <v>604</v>
      </c>
      <c r="I475" t="s">
        <v>1474</v>
      </c>
      <c r="J475" t="s">
        <v>33</v>
      </c>
      <c r="K475" t="s">
        <v>1475</v>
      </c>
      <c r="L475">
        <v>40.5</v>
      </c>
      <c r="M475">
        <v>2.09</v>
      </c>
      <c r="N475">
        <v>3.1600000000000003E-2</v>
      </c>
      <c r="O475">
        <v>2.87</v>
      </c>
      <c r="P475" t="s">
        <v>35</v>
      </c>
      <c r="Q475" t="s">
        <v>27</v>
      </c>
      <c r="R475" t="s">
        <v>1682</v>
      </c>
      <c r="S475">
        <v>28.847916080000001</v>
      </c>
      <c r="T475">
        <v>0.52683872600000003</v>
      </c>
      <c r="U475">
        <v>707.11534740000002</v>
      </c>
      <c r="V475">
        <v>5.7909591840000001</v>
      </c>
      <c r="W475">
        <v>1.78025448</v>
      </c>
      <c r="X475">
        <v>1.0155711869999999</v>
      </c>
      <c r="Y475">
        <v>17.54104354</v>
      </c>
      <c r="Z475">
        <v>19.53033641</v>
      </c>
      <c r="AA475">
        <v>47</v>
      </c>
      <c r="AB475" t="s">
        <v>1689</v>
      </c>
      <c r="AC475" t="s">
        <v>1475</v>
      </c>
      <c r="AD475" t="s">
        <v>194</v>
      </c>
      <c r="AE475" t="s">
        <v>27</v>
      </c>
      <c r="AF475">
        <v>47</v>
      </c>
    </row>
    <row r="476" spans="1:32" x14ac:dyDescent="0.25">
      <c r="A476">
        <v>127068</v>
      </c>
      <c r="B476" t="s">
        <v>1476</v>
      </c>
      <c r="C476" t="s">
        <v>51</v>
      </c>
      <c r="D476" t="s">
        <v>19</v>
      </c>
      <c r="E476" t="s">
        <v>20</v>
      </c>
      <c r="F476" t="s">
        <v>21</v>
      </c>
      <c r="G476" t="s">
        <v>30</v>
      </c>
      <c r="H476" t="s">
        <v>1477</v>
      </c>
      <c r="I476" t="s">
        <v>1478</v>
      </c>
      <c r="J476" t="s">
        <v>33</v>
      </c>
      <c r="K476" t="s">
        <v>1479</v>
      </c>
      <c r="L476">
        <v>165</v>
      </c>
      <c r="M476">
        <v>2.0699999999999998</v>
      </c>
      <c r="N476">
        <v>1.5100000000000001E-2</v>
      </c>
      <c r="O476">
        <v>2.84</v>
      </c>
      <c r="P476" t="s">
        <v>35</v>
      </c>
      <c r="Q476" t="s">
        <v>27</v>
      </c>
      <c r="R476" t="s">
        <v>1695</v>
      </c>
      <c r="S476">
        <v>52.004606090000003</v>
      </c>
      <c r="T476">
        <v>0.25532336799999999</v>
      </c>
      <c r="U476">
        <v>562.65566590000003</v>
      </c>
      <c r="V476">
        <v>10.629537770000001</v>
      </c>
      <c r="W476">
        <v>2.7387040730000001</v>
      </c>
      <c r="X476">
        <v>0.47922931899999999</v>
      </c>
      <c r="Y476">
        <v>25.715432719999999</v>
      </c>
      <c r="Z476">
        <v>21.40954013</v>
      </c>
      <c r="AA476">
        <v>41</v>
      </c>
      <c r="AB476" t="s">
        <v>1695</v>
      </c>
      <c r="AC476" t="s">
        <v>1479</v>
      </c>
      <c r="AD476" t="s">
        <v>30</v>
      </c>
      <c r="AE476" t="s">
        <v>27</v>
      </c>
      <c r="AF476">
        <v>41</v>
      </c>
    </row>
    <row r="477" spans="1:32" x14ac:dyDescent="0.25">
      <c r="A477">
        <v>126828</v>
      </c>
      <c r="B477" t="s">
        <v>1480</v>
      </c>
      <c r="C477" t="s">
        <v>51</v>
      </c>
      <c r="D477" t="s">
        <v>19</v>
      </c>
      <c r="E477" t="s">
        <v>20</v>
      </c>
      <c r="F477" t="s">
        <v>21</v>
      </c>
      <c r="G477" t="s">
        <v>30</v>
      </c>
      <c r="H477" t="s">
        <v>1481</v>
      </c>
      <c r="I477" t="s">
        <v>1482</v>
      </c>
      <c r="J477" t="s">
        <v>33</v>
      </c>
      <c r="K477" t="s">
        <v>1483</v>
      </c>
      <c r="L477">
        <v>25</v>
      </c>
      <c r="M477">
        <v>1.71</v>
      </c>
      <c r="N477">
        <v>8.3000000000000001E-3</v>
      </c>
      <c r="O477">
        <v>3.13</v>
      </c>
      <c r="P477" t="s">
        <v>35</v>
      </c>
      <c r="Q477" t="s">
        <v>27</v>
      </c>
      <c r="R477" t="s">
        <v>1695</v>
      </c>
      <c r="S477">
        <v>20.507962119999998</v>
      </c>
      <c r="T477">
        <v>0.27893195700000001</v>
      </c>
      <c r="U477">
        <v>98.390323519999995</v>
      </c>
      <c r="V477">
        <v>8.9719268690000007</v>
      </c>
      <c r="W477">
        <v>2.056167447</v>
      </c>
      <c r="X477">
        <v>0.53894913</v>
      </c>
      <c r="Y477">
        <v>10.45022842</v>
      </c>
      <c r="Z477">
        <v>18.69174331</v>
      </c>
      <c r="AA477">
        <v>23</v>
      </c>
      <c r="AB477" t="s">
        <v>1695</v>
      </c>
      <c r="AC477" t="s">
        <v>1483</v>
      </c>
      <c r="AD477" t="s">
        <v>30</v>
      </c>
      <c r="AE477" t="s">
        <v>27</v>
      </c>
      <c r="AF477">
        <v>23</v>
      </c>
    </row>
    <row r="478" spans="1:32" x14ac:dyDescent="0.25">
      <c r="A478">
        <v>126830</v>
      </c>
      <c r="B478" t="s">
        <v>1484</v>
      </c>
      <c r="C478" t="s">
        <v>51</v>
      </c>
      <c r="D478" t="s">
        <v>19</v>
      </c>
      <c r="E478" t="s">
        <v>20</v>
      </c>
      <c r="F478" t="s">
        <v>21</v>
      </c>
      <c r="G478" t="s">
        <v>30</v>
      </c>
      <c r="H478" t="s">
        <v>1481</v>
      </c>
      <c r="I478" t="s">
        <v>1482</v>
      </c>
      <c r="J478" t="s">
        <v>33</v>
      </c>
      <c r="K478" t="s">
        <v>1485</v>
      </c>
      <c r="L478">
        <v>20</v>
      </c>
      <c r="M478">
        <v>1.73</v>
      </c>
      <c r="N478">
        <v>0.01</v>
      </c>
      <c r="O478">
        <v>2.98</v>
      </c>
      <c r="P478" t="s">
        <v>35</v>
      </c>
      <c r="Q478" t="s">
        <v>27</v>
      </c>
      <c r="R478" t="s">
        <v>1695</v>
      </c>
      <c r="S478">
        <v>19.97602345</v>
      </c>
      <c r="T478">
        <v>0.40886662000000001</v>
      </c>
      <c r="U478">
        <v>65.16424327</v>
      </c>
      <c r="V478">
        <v>6.7426446540000002</v>
      </c>
      <c r="W478">
        <v>1.4452932270000001</v>
      </c>
      <c r="X478">
        <v>0.69321275900000001</v>
      </c>
      <c r="Y478">
        <v>10.196650679999999</v>
      </c>
      <c r="Z478">
        <v>16.0522466</v>
      </c>
      <c r="AA478">
        <v>20</v>
      </c>
      <c r="AB478" t="s">
        <v>1695</v>
      </c>
      <c r="AC478" t="s">
        <v>1485</v>
      </c>
      <c r="AD478" t="s">
        <v>30</v>
      </c>
      <c r="AE478" t="s">
        <v>27</v>
      </c>
      <c r="AF478">
        <v>20</v>
      </c>
    </row>
    <row r="479" spans="1:32" x14ac:dyDescent="0.25">
      <c r="A479">
        <v>126508</v>
      </c>
      <c r="B479" t="s">
        <v>1486</v>
      </c>
      <c r="C479" t="s">
        <v>51</v>
      </c>
      <c r="D479" t="s">
        <v>19</v>
      </c>
      <c r="E479" t="s">
        <v>20</v>
      </c>
      <c r="F479" t="s">
        <v>21</v>
      </c>
      <c r="G479" t="s">
        <v>681</v>
      </c>
      <c r="H479" t="s">
        <v>680</v>
      </c>
      <c r="I479" t="s">
        <v>1487</v>
      </c>
      <c r="J479" t="s">
        <v>33</v>
      </c>
      <c r="K479" t="s">
        <v>1488</v>
      </c>
      <c r="L479">
        <v>22</v>
      </c>
      <c r="M479">
        <v>2.5</v>
      </c>
      <c r="N479">
        <v>2.0999999999999999E-3</v>
      </c>
      <c r="O479">
        <v>3</v>
      </c>
      <c r="P479" t="s">
        <v>35</v>
      </c>
      <c r="Q479" t="s">
        <v>27</v>
      </c>
      <c r="R479" t="s">
        <v>1682</v>
      </c>
      <c r="S479">
        <v>17.28241392</v>
      </c>
      <c r="T479">
        <v>1.0527402880000001</v>
      </c>
      <c r="U479">
        <v>25.758464799999999</v>
      </c>
      <c r="V479">
        <v>4.0671039259999997</v>
      </c>
      <c r="W479">
        <v>0.93920690799999995</v>
      </c>
      <c r="X479">
        <v>1.1263137030000001</v>
      </c>
      <c r="Y479">
        <v>11.323158340000001</v>
      </c>
      <c r="Z479">
        <v>9.5638930220000002</v>
      </c>
      <c r="AA479">
        <v>28</v>
      </c>
      <c r="AB479" t="s">
        <v>1689</v>
      </c>
      <c r="AC479" t="s">
        <v>1488</v>
      </c>
      <c r="AD479" t="s">
        <v>681</v>
      </c>
      <c r="AE479" t="s">
        <v>27</v>
      </c>
      <c r="AF479">
        <v>28</v>
      </c>
    </row>
    <row r="480" spans="1:32" x14ac:dyDescent="0.25">
      <c r="A480">
        <v>127066</v>
      </c>
      <c r="B480" t="s">
        <v>1489</v>
      </c>
      <c r="C480" t="s">
        <v>51</v>
      </c>
      <c r="D480" t="s">
        <v>19</v>
      </c>
      <c r="E480" t="s">
        <v>20</v>
      </c>
      <c r="F480" t="s">
        <v>21</v>
      </c>
      <c r="G480" t="s">
        <v>30</v>
      </c>
      <c r="H480" t="s">
        <v>248</v>
      </c>
      <c r="I480" t="s">
        <v>1490</v>
      </c>
      <c r="J480" t="s">
        <v>33</v>
      </c>
      <c r="K480" t="s">
        <v>1491</v>
      </c>
      <c r="L480">
        <v>60</v>
      </c>
      <c r="M480">
        <v>1.97</v>
      </c>
      <c r="N480">
        <v>1.38E-2</v>
      </c>
      <c r="O480">
        <v>3.03</v>
      </c>
      <c r="P480" t="s">
        <v>35</v>
      </c>
      <c r="Q480" t="s">
        <v>27</v>
      </c>
      <c r="R480" t="s">
        <v>1682</v>
      </c>
      <c r="S480">
        <v>44.377449919999997</v>
      </c>
      <c r="T480">
        <v>0.19388735700000001</v>
      </c>
      <c r="U480">
        <v>1883.8878050000001</v>
      </c>
      <c r="V480">
        <v>14.596405969999999</v>
      </c>
      <c r="W480">
        <v>3.5440442640000001</v>
      </c>
      <c r="X480">
        <v>0.35372824600000002</v>
      </c>
      <c r="Y480">
        <v>23.348322150000001</v>
      </c>
      <c r="Z480">
        <v>18.301218420000001</v>
      </c>
      <c r="AA480">
        <v>68</v>
      </c>
      <c r="AB480" t="s">
        <v>1689</v>
      </c>
      <c r="AC480" t="s">
        <v>1491</v>
      </c>
      <c r="AD480" t="s">
        <v>30</v>
      </c>
      <c r="AE480" t="s">
        <v>27</v>
      </c>
      <c r="AF480">
        <v>68</v>
      </c>
    </row>
    <row r="481" spans="1:32" x14ac:dyDescent="0.25">
      <c r="A481">
        <v>125722</v>
      </c>
      <c r="B481" t="s">
        <v>1492</v>
      </c>
      <c r="C481" t="s">
        <v>1493</v>
      </c>
      <c r="D481" t="s">
        <v>19</v>
      </c>
      <c r="E481" t="s">
        <v>20</v>
      </c>
      <c r="F481" t="s">
        <v>21</v>
      </c>
      <c r="G481" t="s">
        <v>71</v>
      </c>
      <c r="H481" t="s">
        <v>72</v>
      </c>
      <c r="I481" t="s">
        <v>1492</v>
      </c>
      <c r="J481" t="s">
        <v>24</v>
      </c>
      <c r="K481" t="s">
        <v>1109</v>
      </c>
      <c r="L481">
        <v>10.5</v>
      </c>
      <c r="M481">
        <v>0</v>
      </c>
      <c r="N481">
        <v>5.13E-3</v>
      </c>
      <c r="O481">
        <v>3.14</v>
      </c>
      <c r="P481" t="s">
        <v>61</v>
      </c>
      <c r="Q481" t="s">
        <v>27</v>
      </c>
      <c r="R481" t="s">
        <v>1695</v>
      </c>
      <c r="S481">
        <v>24.97865234</v>
      </c>
      <c r="T481">
        <v>2.028049158</v>
      </c>
      <c r="U481">
        <v>411.04156870000003</v>
      </c>
      <c r="V481">
        <v>5.8786442240000003</v>
      </c>
      <c r="W481">
        <v>1.137615738</v>
      </c>
      <c r="X481">
        <v>1.627238776</v>
      </c>
      <c r="Y481">
        <v>20.982528840000001</v>
      </c>
      <c r="Z481">
        <v>25.320883500000001</v>
      </c>
      <c r="AA481">
        <v>16</v>
      </c>
      <c r="AB481" t="s">
        <v>1695</v>
      </c>
      <c r="AC481" t="s">
        <v>1745</v>
      </c>
      <c r="AD481" t="s">
        <v>71</v>
      </c>
      <c r="AE481" t="s">
        <v>27</v>
      </c>
      <c r="AF481">
        <v>16</v>
      </c>
    </row>
    <row r="482" spans="1:32" x14ac:dyDescent="0.25">
      <c r="A482">
        <v>272278</v>
      </c>
      <c r="B482" t="s">
        <v>1494</v>
      </c>
      <c r="C482" t="s">
        <v>1495</v>
      </c>
      <c r="D482" t="s">
        <v>19</v>
      </c>
      <c r="E482" t="s">
        <v>20</v>
      </c>
      <c r="F482" t="s">
        <v>21</v>
      </c>
      <c r="G482" t="s">
        <v>71</v>
      </c>
      <c r="H482" t="s">
        <v>72</v>
      </c>
      <c r="I482" t="s">
        <v>1492</v>
      </c>
      <c r="J482" t="s">
        <v>33</v>
      </c>
      <c r="K482" t="s">
        <v>885</v>
      </c>
      <c r="L482">
        <v>60</v>
      </c>
      <c r="M482">
        <v>0</v>
      </c>
      <c r="N482">
        <v>5.13E-3</v>
      </c>
      <c r="O482">
        <v>3.14</v>
      </c>
      <c r="P482" t="s">
        <v>1496</v>
      </c>
      <c r="Q482" t="s">
        <v>27</v>
      </c>
      <c r="R482" t="s">
        <v>27</v>
      </c>
      <c r="S482" t="e">
        <v>#N/A</v>
      </c>
      <c r="T482" t="e">
        <v>#N/A</v>
      </c>
      <c r="U482" t="e">
        <v>#N/A</v>
      </c>
      <c r="V482" t="e">
        <v>#N/A</v>
      </c>
      <c r="W482" t="e">
        <v>#N/A</v>
      </c>
      <c r="X482" t="e">
        <v>#N/A</v>
      </c>
      <c r="Y482" t="e">
        <v>#N/A</v>
      </c>
      <c r="Z482" t="e">
        <v>#N/A</v>
      </c>
      <c r="AA482" t="e">
        <v>#N/A</v>
      </c>
      <c r="AB482" t="e">
        <v>#N/A</v>
      </c>
      <c r="AC482" t="e">
        <v>#N/A</v>
      </c>
      <c r="AD482" t="e">
        <v>#N/A</v>
      </c>
      <c r="AE482" t="e">
        <v>#N/A</v>
      </c>
      <c r="AF482">
        <v>60</v>
      </c>
    </row>
    <row r="483" spans="1:32" x14ac:dyDescent="0.25">
      <c r="A483">
        <v>126425</v>
      </c>
      <c r="B483" t="s">
        <v>1497</v>
      </c>
      <c r="C483" t="s">
        <v>51</v>
      </c>
      <c r="D483" t="s">
        <v>19</v>
      </c>
      <c r="E483" t="s">
        <v>20</v>
      </c>
      <c r="F483" t="s">
        <v>21</v>
      </c>
      <c r="G483" t="s">
        <v>71</v>
      </c>
      <c r="H483" t="s">
        <v>72</v>
      </c>
      <c r="I483" t="s">
        <v>1498</v>
      </c>
      <c r="J483" t="s">
        <v>33</v>
      </c>
      <c r="K483" t="s">
        <v>1499</v>
      </c>
      <c r="L483">
        <v>16</v>
      </c>
      <c r="M483">
        <v>3.6</v>
      </c>
      <c r="N483">
        <v>5.4999999999999997E-3</v>
      </c>
      <c r="O483">
        <v>3.06</v>
      </c>
      <c r="P483" t="s">
        <v>35</v>
      </c>
      <c r="Q483" t="s">
        <v>27</v>
      </c>
      <c r="R483" t="s">
        <v>1695</v>
      </c>
      <c r="S483">
        <v>14.73508738</v>
      </c>
      <c r="T483">
        <v>0.50382418200000001</v>
      </c>
      <c r="U483">
        <v>29.209610210000001</v>
      </c>
      <c r="V483">
        <v>6.8263374629999998</v>
      </c>
      <c r="W483">
        <v>2.107595313</v>
      </c>
      <c r="X483">
        <v>0.65079813399999997</v>
      </c>
      <c r="Y483">
        <v>10.64992966</v>
      </c>
      <c r="Z483">
        <v>10.78760692</v>
      </c>
      <c r="AA483">
        <v>18</v>
      </c>
      <c r="AB483" t="s">
        <v>1695</v>
      </c>
      <c r="AC483" t="s">
        <v>1499</v>
      </c>
      <c r="AD483" t="s">
        <v>71</v>
      </c>
      <c r="AE483" t="s">
        <v>27</v>
      </c>
      <c r="AF483">
        <v>18</v>
      </c>
    </row>
    <row r="484" spans="1:32" x14ac:dyDescent="0.25">
      <c r="A484">
        <v>105716</v>
      </c>
      <c r="B484" t="s">
        <v>1500</v>
      </c>
      <c r="C484" t="s">
        <v>1330</v>
      </c>
      <c r="D484" t="s">
        <v>19</v>
      </c>
      <c r="E484" t="s">
        <v>20</v>
      </c>
      <c r="F484" t="s">
        <v>44</v>
      </c>
      <c r="G484" t="s">
        <v>325</v>
      </c>
      <c r="H484" t="s">
        <v>1500</v>
      </c>
      <c r="I484">
        <v>0</v>
      </c>
      <c r="J484" t="s">
        <v>60</v>
      </c>
      <c r="K484" t="s">
        <v>25</v>
      </c>
      <c r="L484">
        <v>160</v>
      </c>
      <c r="M484">
        <v>0</v>
      </c>
      <c r="N484">
        <v>3.4369359999999998E-3</v>
      </c>
      <c r="O484">
        <v>3.07</v>
      </c>
      <c r="P484" t="s">
        <v>61</v>
      </c>
      <c r="Q484" t="s">
        <v>73</v>
      </c>
      <c r="R484" t="s">
        <v>1682</v>
      </c>
      <c r="S484">
        <v>105.3273452</v>
      </c>
      <c r="T484">
        <v>7.8408407999999999E-2</v>
      </c>
      <c r="U484">
        <v>5874.6326129999998</v>
      </c>
      <c r="V484">
        <v>27.985562569999999</v>
      </c>
      <c r="W484">
        <v>14.49951459</v>
      </c>
      <c r="X484">
        <v>0.148688242</v>
      </c>
      <c r="Y484">
        <v>68.435932109999996</v>
      </c>
      <c r="Z484">
        <v>11.142194330000001</v>
      </c>
      <c r="AA484">
        <v>91.5</v>
      </c>
      <c r="AB484" t="s">
        <v>1689</v>
      </c>
      <c r="AC484" t="s">
        <v>2126</v>
      </c>
      <c r="AD484" t="s">
        <v>325</v>
      </c>
      <c r="AE484" t="s">
        <v>44</v>
      </c>
      <c r="AF484">
        <v>91.5</v>
      </c>
    </row>
    <row r="485" spans="1:32" x14ac:dyDescent="0.25">
      <c r="A485">
        <v>105923</v>
      </c>
      <c r="B485" t="s">
        <v>1501</v>
      </c>
      <c r="C485" t="s">
        <v>37</v>
      </c>
      <c r="D485" t="s">
        <v>19</v>
      </c>
      <c r="E485" t="s">
        <v>20</v>
      </c>
      <c r="F485" t="s">
        <v>44</v>
      </c>
      <c r="G485" t="s">
        <v>325</v>
      </c>
      <c r="H485" t="s">
        <v>1500</v>
      </c>
      <c r="I485" t="s">
        <v>1502</v>
      </c>
      <c r="J485" t="s">
        <v>33</v>
      </c>
      <c r="K485" t="s">
        <v>1503</v>
      </c>
      <c r="L485">
        <v>160</v>
      </c>
      <c r="M485">
        <v>24</v>
      </c>
      <c r="N485">
        <v>3.0000000000000001E-3</v>
      </c>
      <c r="O485">
        <v>3.07</v>
      </c>
      <c r="P485" t="s">
        <v>35</v>
      </c>
      <c r="Q485" t="s">
        <v>73</v>
      </c>
      <c r="R485" t="s">
        <v>1682</v>
      </c>
      <c r="S485">
        <v>115.7918559</v>
      </c>
      <c r="T485">
        <v>7.8346142999999993E-2</v>
      </c>
      <c r="U485">
        <v>5698.883245</v>
      </c>
      <c r="V485">
        <v>24.708005249999999</v>
      </c>
      <c r="W485">
        <v>13.891602219999999</v>
      </c>
      <c r="X485">
        <v>0.14385276599999999</v>
      </c>
      <c r="Y485">
        <v>74.831474049999997</v>
      </c>
      <c r="Z485">
        <v>9.6340568189999995</v>
      </c>
      <c r="AA485">
        <v>128</v>
      </c>
      <c r="AB485" t="s">
        <v>1689</v>
      </c>
      <c r="AC485" t="s">
        <v>1503</v>
      </c>
      <c r="AD485" t="s">
        <v>325</v>
      </c>
      <c r="AE485" t="s">
        <v>44</v>
      </c>
      <c r="AF485">
        <v>128</v>
      </c>
    </row>
    <row r="486" spans="1:32" x14ac:dyDescent="0.25">
      <c r="A486">
        <v>105924</v>
      </c>
      <c r="B486" t="s">
        <v>1504</v>
      </c>
      <c r="C486" t="s">
        <v>372</v>
      </c>
      <c r="D486" t="s">
        <v>19</v>
      </c>
      <c r="E486" t="s">
        <v>20</v>
      </c>
      <c r="F486" t="s">
        <v>44</v>
      </c>
      <c r="G486" t="s">
        <v>325</v>
      </c>
      <c r="H486" t="s">
        <v>1500</v>
      </c>
      <c r="I486" t="s">
        <v>1502</v>
      </c>
      <c r="J486" t="s">
        <v>33</v>
      </c>
      <c r="K486" t="s">
        <v>1505</v>
      </c>
      <c r="L486">
        <v>100</v>
      </c>
      <c r="M486">
        <v>23</v>
      </c>
      <c r="N486">
        <v>3.3999999999999998E-3</v>
      </c>
      <c r="O486">
        <v>3.05</v>
      </c>
      <c r="P486" t="s">
        <v>35</v>
      </c>
      <c r="Q486" t="s">
        <v>27</v>
      </c>
      <c r="R486" t="s">
        <v>1682</v>
      </c>
      <c r="S486">
        <v>100.1035103</v>
      </c>
      <c r="T486">
        <v>9.9867433000000005E-2</v>
      </c>
      <c r="U486">
        <v>3610.8561610000002</v>
      </c>
      <c r="V486">
        <v>19.283876530000001</v>
      </c>
      <c r="W486">
        <v>9.1578898469999999</v>
      </c>
      <c r="X486">
        <v>0.19923545100000001</v>
      </c>
      <c r="Y486">
        <v>57.351423029999999</v>
      </c>
      <c r="Z486">
        <v>13.410975390000001</v>
      </c>
      <c r="AA486">
        <v>80</v>
      </c>
      <c r="AB486" t="s">
        <v>1682</v>
      </c>
      <c r="AC486" t="s">
        <v>1505</v>
      </c>
      <c r="AD486" t="s">
        <v>325</v>
      </c>
      <c r="AE486" t="s">
        <v>44</v>
      </c>
      <c r="AF486">
        <v>80</v>
      </c>
    </row>
    <row r="487" spans="1:32" x14ac:dyDescent="0.25">
      <c r="A487">
        <v>105925</v>
      </c>
      <c r="B487" t="s">
        <v>1506</v>
      </c>
      <c r="C487" t="s">
        <v>1507</v>
      </c>
      <c r="D487" t="s">
        <v>19</v>
      </c>
      <c r="E487" t="s">
        <v>20</v>
      </c>
      <c r="F487" t="s">
        <v>44</v>
      </c>
      <c r="G487" t="s">
        <v>325</v>
      </c>
      <c r="H487" t="s">
        <v>1500</v>
      </c>
      <c r="I487" t="s">
        <v>1502</v>
      </c>
      <c r="J487" t="s">
        <v>33</v>
      </c>
      <c r="K487" t="s">
        <v>1508</v>
      </c>
      <c r="L487">
        <v>89</v>
      </c>
      <c r="M487">
        <v>23</v>
      </c>
      <c r="N487">
        <v>7.1999999999999998E-3</v>
      </c>
      <c r="O487">
        <v>2.93</v>
      </c>
      <c r="P487" t="s">
        <v>35</v>
      </c>
      <c r="Q487" t="s">
        <v>27</v>
      </c>
      <c r="R487" t="s">
        <v>1682</v>
      </c>
      <c r="S487">
        <v>82.201926650000004</v>
      </c>
      <c r="T487">
        <v>6.8251853000000001E-2</v>
      </c>
      <c r="U487">
        <v>2553.8512449999998</v>
      </c>
      <c r="V487">
        <v>28.90703443</v>
      </c>
      <c r="W487">
        <v>16.01051854</v>
      </c>
      <c r="X487">
        <v>0.135651572</v>
      </c>
      <c r="Y487">
        <v>55.741441899999998</v>
      </c>
      <c r="Z487">
        <v>9.9643557769999997</v>
      </c>
      <c r="AA487">
        <v>72</v>
      </c>
      <c r="AB487" t="s">
        <v>1684</v>
      </c>
      <c r="AC487" t="s">
        <v>1508</v>
      </c>
      <c r="AD487" t="s">
        <v>325</v>
      </c>
      <c r="AE487" t="s">
        <v>44</v>
      </c>
      <c r="AF487">
        <v>72</v>
      </c>
    </row>
    <row r="488" spans="1:32" x14ac:dyDescent="0.25">
      <c r="A488">
        <v>299235</v>
      </c>
      <c r="B488" t="s">
        <v>1509</v>
      </c>
      <c r="C488" t="s">
        <v>109</v>
      </c>
      <c r="D488" t="s">
        <v>19</v>
      </c>
      <c r="E488" t="s">
        <v>20</v>
      </c>
      <c r="F488" t="s">
        <v>44</v>
      </c>
      <c r="G488" t="s">
        <v>325</v>
      </c>
      <c r="H488" t="s">
        <v>1500</v>
      </c>
      <c r="I488" t="s">
        <v>1502</v>
      </c>
      <c r="J488" t="s">
        <v>33</v>
      </c>
      <c r="K488" t="s">
        <v>1510</v>
      </c>
      <c r="L488">
        <v>110</v>
      </c>
      <c r="M488">
        <v>42.5</v>
      </c>
      <c r="N488">
        <v>1.9E-3</v>
      </c>
      <c r="O488">
        <v>3.23</v>
      </c>
      <c r="P488" t="s">
        <v>35</v>
      </c>
      <c r="Q488" t="s">
        <v>27</v>
      </c>
      <c r="R488" t="s">
        <v>1682</v>
      </c>
      <c r="S488">
        <v>123.2120879</v>
      </c>
      <c r="T488">
        <v>6.7168202999999996E-2</v>
      </c>
      <c r="U488">
        <v>11634.9398</v>
      </c>
      <c r="V488">
        <v>39.043334059999999</v>
      </c>
      <c r="W488">
        <v>18.93804776</v>
      </c>
      <c r="X488">
        <v>0.116013177</v>
      </c>
      <c r="Y488">
        <v>85.819389439999995</v>
      </c>
      <c r="Z488">
        <v>11.55938933</v>
      </c>
      <c r="AA488">
        <v>86</v>
      </c>
      <c r="AB488" t="s">
        <v>1682</v>
      </c>
      <c r="AC488" t="s">
        <v>1510</v>
      </c>
      <c r="AD488" t="s">
        <v>325</v>
      </c>
      <c r="AE488" t="s">
        <v>44</v>
      </c>
      <c r="AF488">
        <v>86</v>
      </c>
    </row>
    <row r="489" spans="1:32" x14ac:dyDescent="0.25">
      <c r="A489">
        <v>125566</v>
      </c>
      <c r="B489" t="s">
        <v>389</v>
      </c>
      <c r="C489" t="s">
        <v>1511</v>
      </c>
      <c r="D489" t="s">
        <v>19</v>
      </c>
      <c r="E489" t="s">
        <v>20</v>
      </c>
      <c r="F489" t="s">
        <v>21</v>
      </c>
      <c r="G489" t="s">
        <v>30</v>
      </c>
      <c r="H489" t="s">
        <v>389</v>
      </c>
      <c r="I489">
        <v>0</v>
      </c>
      <c r="J489" t="s">
        <v>60</v>
      </c>
      <c r="K489" t="s">
        <v>25</v>
      </c>
      <c r="L489">
        <v>50</v>
      </c>
      <c r="M489">
        <v>0</v>
      </c>
      <c r="N489">
        <v>1.8719803E-2</v>
      </c>
      <c r="O489">
        <v>2.2266666669999999</v>
      </c>
      <c r="P489" t="s">
        <v>61</v>
      </c>
      <c r="Q489" t="s">
        <v>27</v>
      </c>
      <c r="R489" t="s">
        <v>1682</v>
      </c>
      <c r="S489">
        <v>39.344949360000001</v>
      </c>
      <c r="T489">
        <v>0.225521055</v>
      </c>
      <c r="U489">
        <v>671.32781269999998</v>
      </c>
      <c r="V489">
        <v>13.28396182</v>
      </c>
      <c r="W489">
        <v>3.315411932</v>
      </c>
      <c r="X489">
        <v>0.38655213700000002</v>
      </c>
      <c r="Y489">
        <v>22.05336205</v>
      </c>
      <c r="Z489">
        <v>13.37462648</v>
      </c>
      <c r="AA489">
        <v>28.333333329999999</v>
      </c>
      <c r="AB489" t="s">
        <v>1682</v>
      </c>
      <c r="AC489" t="s">
        <v>2137</v>
      </c>
      <c r="AD489" t="s">
        <v>30</v>
      </c>
      <c r="AE489" t="s">
        <v>27</v>
      </c>
      <c r="AF489">
        <v>28.333333329999999</v>
      </c>
    </row>
    <row r="490" spans="1:32" x14ac:dyDescent="0.25">
      <c r="A490">
        <v>126220</v>
      </c>
      <c r="B490" t="s">
        <v>1512</v>
      </c>
      <c r="C490" t="s">
        <v>18</v>
      </c>
      <c r="D490" t="s">
        <v>19</v>
      </c>
      <c r="E490" t="s">
        <v>20</v>
      </c>
      <c r="F490" t="s">
        <v>21</v>
      </c>
      <c r="G490" t="s">
        <v>144</v>
      </c>
      <c r="H490" t="s">
        <v>253</v>
      </c>
      <c r="I490" t="s">
        <v>1512</v>
      </c>
      <c r="J490" t="s">
        <v>24</v>
      </c>
      <c r="K490" t="s">
        <v>25</v>
      </c>
      <c r="L490">
        <v>30</v>
      </c>
      <c r="M490">
        <v>0</v>
      </c>
      <c r="N490">
        <v>2.2899999999999999E-3</v>
      </c>
      <c r="O490">
        <v>3.16</v>
      </c>
      <c r="P490" t="s">
        <v>61</v>
      </c>
      <c r="Q490" t="s">
        <v>27</v>
      </c>
      <c r="R490" t="s">
        <v>27</v>
      </c>
      <c r="S490">
        <v>24.086608200000001</v>
      </c>
      <c r="T490">
        <v>0.41321265699999998</v>
      </c>
      <c r="U490">
        <v>91.743831970000002</v>
      </c>
      <c r="V490">
        <v>6.4172166539999997</v>
      </c>
      <c r="W490">
        <v>1.8733324039999999</v>
      </c>
      <c r="X490">
        <v>0.65416846299999998</v>
      </c>
      <c r="Y490">
        <v>14.58932577</v>
      </c>
      <c r="Z490">
        <v>6.8319687870000001</v>
      </c>
      <c r="AA490">
        <v>19.833333329999999</v>
      </c>
      <c r="AB490" t="s">
        <v>1698</v>
      </c>
      <c r="AC490" t="s">
        <v>2040</v>
      </c>
      <c r="AD490" t="s">
        <v>144</v>
      </c>
      <c r="AE490" t="s">
        <v>27</v>
      </c>
      <c r="AF490">
        <v>19.833333329999999</v>
      </c>
    </row>
    <row r="491" spans="1:32" x14ac:dyDescent="0.25">
      <c r="A491">
        <v>234601</v>
      </c>
      <c r="B491" t="s">
        <v>1513</v>
      </c>
      <c r="C491" t="s">
        <v>29</v>
      </c>
      <c r="D491" t="s">
        <v>19</v>
      </c>
      <c r="E491" t="s">
        <v>20</v>
      </c>
      <c r="F491" t="s">
        <v>21</v>
      </c>
      <c r="G491" t="s">
        <v>144</v>
      </c>
      <c r="H491" t="s">
        <v>253</v>
      </c>
      <c r="I491" t="s">
        <v>1512</v>
      </c>
      <c r="J491" t="s">
        <v>33</v>
      </c>
      <c r="K491" t="s">
        <v>1514</v>
      </c>
      <c r="L491">
        <v>32.200000000000003</v>
      </c>
      <c r="M491">
        <v>2.12</v>
      </c>
      <c r="N491">
        <v>2.2899999999999999E-3</v>
      </c>
      <c r="O491">
        <v>3.16</v>
      </c>
      <c r="P491" t="s">
        <v>49</v>
      </c>
      <c r="Q491" t="s">
        <v>27</v>
      </c>
      <c r="R491" t="s">
        <v>1695</v>
      </c>
      <c r="S491">
        <v>24.086608200000001</v>
      </c>
      <c r="T491">
        <v>0.41321265699999998</v>
      </c>
      <c r="U491">
        <v>91.743831970000002</v>
      </c>
      <c r="V491">
        <v>6.4172166539999997</v>
      </c>
      <c r="W491">
        <v>1.8733324039999999</v>
      </c>
      <c r="X491">
        <v>0.65416846299999998</v>
      </c>
      <c r="Y491">
        <v>14.58932577</v>
      </c>
      <c r="Z491">
        <v>6.8319687870000001</v>
      </c>
      <c r="AA491">
        <v>19.833333329999999</v>
      </c>
      <c r="AB491" t="s">
        <v>1698</v>
      </c>
      <c r="AC491" t="s">
        <v>1514</v>
      </c>
      <c r="AD491" t="s">
        <v>144</v>
      </c>
      <c r="AE491" t="s">
        <v>27</v>
      </c>
      <c r="AF491">
        <v>29</v>
      </c>
    </row>
    <row r="492" spans="1:32" x14ac:dyDescent="0.25">
      <c r="A492">
        <v>158737</v>
      </c>
      <c r="B492" t="s">
        <v>1515</v>
      </c>
      <c r="C492" t="s">
        <v>1516</v>
      </c>
      <c r="D492" t="s">
        <v>19</v>
      </c>
      <c r="E492" t="s">
        <v>20</v>
      </c>
      <c r="F492" t="s">
        <v>21</v>
      </c>
      <c r="G492" t="s">
        <v>144</v>
      </c>
      <c r="H492" t="s">
        <v>253</v>
      </c>
      <c r="I492" t="s">
        <v>1512</v>
      </c>
      <c r="J492" t="s">
        <v>191</v>
      </c>
      <c r="K492" t="s">
        <v>1514</v>
      </c>
      <c r="L492">
        <v>30</v>
      </c>
      <c r="M492">
        <v>2.09</v>
      </c>
      <c r="N492">
        <v>2.2899999999999999E-3</v>
      </c>
      <c r="O492">
        <v>3.16</v>
      </c>
      <c r="P492" t="s">
        <v>49</v>
      </c>
      <c r="Q492" t="s">
        <v>27</v>
      </c>
      <c r="R492" t="s">
        <v>1695</v>
      </c>
      <c r="S492">
        <v>24.086608200000001</v>
      </c>
      <c r="T492">
        <v>0.41321265699999998</v>
      </c>
      <c r="U492">
        <v>91.743831970000002</v>
      </c>
      <c r="V492">
        <v>6.4172166539999997</v>
      </c>
      <c r="W492">
        <v>1.8733324039999999</v>
      </c>
      <c r="X492">
        <v>0.65416846299999998</v>
      </c>
      <c r="Y492">
        <v>14.58932577</v>
      </c>
      <c r="Z492">
        <v>6.8319687870000001</v>
      </c>
      <c r="AA492">
        <v>19.833333329999999</v>
      </c>
      <c r="AB492" t="s">
        <v>1698</v>
      </c>
      <c r="AC492" t="s">
        <v>1514</v>
      </c>
      <c r="AD492" t="s">
        <v>144</v>
      </c>
      <c r="AE492" t="s">
        <v>27</v>
      </c>
      <c r="AF492">
        <v>23</v>
      </c>
    </row>
    <row r="493" spans="1:32" x14ac:dyDescent="0.25">
      <c r="A493">
        <v>127076</v>
      </c>
      <c r="B493" t="s">
        <v>1517</v>
      </c>
      <c r="C493" t="s">
        <v>37</v>
      </c>
      <c r="D493" t="s">
        <v>19</v>
      </c>
      <c r="E493" t="s">
        <v>20</v>
      </c>
      <c r="F493" t="s">
        <v>21</v>
      </c>
      <c r="G493" t="s">
        <v>30</v>
      </c>
      <c r="H493" t="s">
        <v>1518</v>
      </c>
      <c r="I493" t="s">
        <v>1519</v>
      </c>
      <c r="J493" t="s">
        <v>33</v>
      </c>
      <c r="K493" t="s">
        <v>1520</v>
      </c>
      <c r="L493">
        <v>50</v>
      </c>
      <c r="M493">
        <v>1.93</v>
      </c>
      <c r="N493">
        <v>1.66E-2</v>
      </c>
      <c r="O493">
        <v>3.05</v>
      </c>
      <c r="P493" t="s">
        <v>49</v>
      </c>
      <c r="Q493" t="s">
        <v>27</v>
      </c>
      <c r="R493" t="s">
        <v>1682</v>
      </c>
      <c r="S493">
        <v>30.768398959999999</v>
      </c>
      <c r="T493">
        <v>0.53315737200000002</v>
      </c>
      <c r="U493">
        <v>414.56840140000003</v>
      </c>
      <c r="V493">
        <v>7.0921181889999998</v>
      </c>
      <c r="W493">
        <v>1.679181461</v>
      </c>
      <c r="X493">
        <v>0.825380106</v>
      </c>
      <c r="Y493">
        <v>17.956973250000001</v>
      </c>
      <c r="Z493">
        <v>21.709814869999999</v>
      </c>
      <c r="AA493">
        <v>44</v>
      </c>
      <c r="AB493" t="s">
        <v>1689</v>
      </c>
      <c r="AC493" t="s">
        <v>1520</v>
      </c>
      <c r="AD493" t="s">
        <v>30</v>
      </c>
      <c r="AE493" t="s">
        <v>27</v>
      </c>
      <c r="AF493">
        <v>44</v>
      </c>
    </row>
    <row r="494" spans="1:32" x14ac:dyDescent="0.25">
      <c r="A494">
        <v>126630</v>
      </c>
      <c r="B494" t="s">
        <v>1521</v>
      </c>
      <c r="C494" t="s">
        <v>1522</v>
      </c>
      <c r="D494" t="s">
        <v>19</v>
      </c>
      <c r="E494" t="s">
        <v>20</v>
      </c>
      <c r="F494" t="s">
        <v>21</v>
      </c>
      <c r="G494" t="s">
        <v>226</v>
      </c>
      <c r="H494" t="s">
        <v>227</v>
      </c>
      <c r="I494" t="s">
        <v>1523</v>
      </c>
      <c r="J494" t="s">
        <v>33</v>
      </c>
      <c r="K494" t="s">
        <v>1524</v>
      </c>
      <c r="L494">
        <v>12</v>
      </c>
      <c r="M494">
        <v>1.56</v>
      </c>
      <c r="N494">
        <v>1.5599999999999999E-2</v>
      </c>
      <c r="O494">
        <v>2.9119999999999999</v>
      </c>
      <c r="P494" t="s">
        <v>35</v>
      </c>
      <c r="Q494" t="s">
        <v>27</v>
      </c>
      <c r="R494" t="s">
        <v>1695</v>
      </c>
      <c r="S494">
        <v>11.300785319999999</v>
      </c>
      <c r="T494">
        <v>0.52178222100000005</v>
      </c>
      <c r="U494">
        <v>13.005328990000001</v>
      </c>
      <c r="V494">
        <v>4.6722860390000003</v>
      </c>
      <c r="W494">
        <v>1.421194611</v>
      </c>
      <c r="X494">
        <v>1.06904048</v>
      </c>
      <c r="Y494">
        <v>6.9569616769999998</v>
      </c>
      <c r="Z494">
        <v>11.03367736</v>
      </c>
      <c r="AA494">
        <v>11</v>
      </c>
      <c r="AB494" t="s">
        <v>1698</v>
      </c>
      <c r="AC494" t="s">
        <v>1524</v>
      </c>
      <c r="AD494" t="s">
        <v>226</v>
      </c>
      <c r="AE494" t="s">
        <v>27</v>
      </c>
      <c r="AF494">
        <v>11</v>
      </c>
    </row>
    <row r="495" spans="1:32" x14ac:dyDescent="0.25">
      <c r="A495">
        <v>126023</v>
      </c>
      <c r="B495" t="s">
        <v>1525</v>
      </c>
      <c r="C495" t="s">
        <v>109</v>
      </c>
      <c r="D495" t="s">
        <v>19</v>
      </c>
      <c r="E495" t="s">
        <v>20</v>
      </c>
      <c r="F495" t="s">
        <v>21</v>
      </c>
      <c r="G495" t="s">
        <v>30</v>
      </c>
      <c r="H495" t="s">
        <v>31</v>
      </c>
      <c r="I495" t="s">
        <v>1525</v>
      </c>
      <c r="J495" t="s">
        <v>24</v>
      </c>
      <c r="K495" t="s">
        <v>25</v>
      </c>
      <c r="L495">
        <v>28</v>
      </c>
      <c r="M495">
        <v>0</v>
      </c>
      <c r="N495">
        <v>1.096596E-2</v>
      </c>
      <c r="O495">
        <v>3.11</v>
      </c>
      <c r="P495" t="s">
        <v>61</v>
      </c>
      <c r="Q495" t="s">
        <v>27</v>
      </c>
      <c r="R495" t="s">
        <v>1682</v>
      </c>
      <c r="S495">
        <v>24.97865234</v>
      </c>
      <c r="T495">
        <v>2.028049158</v>
      </c>
      <c r="U495">
        <v>411.04156870000003</v>
      </c>
      <c r="V495">
        <v>5.8786442240000003</v>
      </c>
      <c r="W495">
        <v>1.137615738</v>
      </c>
      <c r="X495">
        <v>1.627238776</v>
      </c>
      <c r="Y495">
        <v>20.982528840000001</v>
      </c>
      <c r="Z495">
        <v>25.320883500000001</v>
      </c>
      <c r="AA495">
        <v>38</v>
      </c>
      <c r="AB495" t="s">
        <v>1682</v>
      </c>
      <c r="AC495" t="s">
        <v>1735</v>
      </c>
      <c r="AD495" t="s">
        <v>30</v>
      </c>
      <c r="AE495" t="s">
        <v>27</v>
      </c>
      <c r="AF495">
        <v>38</v>
      </c>
    </row>
    <row r="496" spans="1:32" x14ac:dyDescent="0.25">
      <c r="A496">
        <v>273566</v>
      </c>
      <c r="B496" t="s">
        <v>1526</v>
      </c>
      <c r="C496" t="s">
        <v>1527</v>
      </c>
      <c r="D496" t="s">
        <v>19</v>
      </c>
      <c r="E496" t="s">
        <v>20</v>
      </c>
      <c r="F496" t="s">
        <v>21</v>
      </c>
      <c r="G496" t="s">
        <v>30</v>
      </c>
      <c r="H496" t="s">
        <v>31</v>
      </c>
      <c r="I496" t="s">
        <v>1525</v>
      </c>
      <c r="J496" t="s">
        <v>33</v>
      </c>
      <c r="K496" t="s">
        <v>1528</v>
      </c>
      <c r="L496">
        <v>20</v>
      </c>
      <c r="M496">
        <v>0.83</v>
      </c>
      <c r="N496">
        <v>1.23E-2</v>
      </c>
      <c r="O496">
        <v>3.11</v>
      </c>
      <c r="P496" t="s">
        <v>35</v>
      </c>
      <c r="Q496" t="s">
        <v>27</v>
      </c>
      <c r="R496" t="s">
        <v>1682</v>
      </c>
      <c r="S496">
        <v>17.513952289999999</v>
      </c>
      <c r="T496">
        <v>0.41035189500000002</v>
      </c>
      <c r="U496">
        <v>71.78994179</v>
      </c>
      <c r="V496">
        <v>6.29573787</v>
      </c>
      <c r="W496">
        <v>1.6056969029999999</v>
      </c>
      <c r="X496">
        <v>0.90953048199999997</v>
      </c>
      <c r="Y496">
        <v>9.1661379840000006</v>
      </c>
      <c r="Z496">
        <v>17.183864790000001</v>
      </c>
      <c r="AA496">
        <v>23</v>
      </c>
      <c r="AB496" t="s">
        <v>1682</v>
      </c>
      <c r="AC496" t="s">
        <v>1528</v>
      </c>
      <c r="AD496" t="s">
        <v>30</v>
      </c>
      <c r="AE496" t="s">
        <v>27</v>
      </c>
      <c r="AF496">
        <v>23</v>
      </c>
    </row>
    <row r="497" spans="1:32" x14ac:dyDescent="0.25">
      <c r="A497">
        <v>273571</v>
      </c>
      <c r="B497" t="s">
        <v>1529</v>
      </c>
      <c r="C497" t="s">
        <v>51</v>
      </c>
      <c r="D497" t="s">
        <v>19</v>
      </c>
      <c r="E497" t="s">
        <v>20</v>
      </c>
      <c r="F497" t="s">
        <v>21</v>
      </c>
      <c r="G497" t="s">
        <v>30</v>
      </c>
      <c r="H497" t="s">
        <v>31</v>
      </c>
      <c r="I497" t="s">
        <v>1525</v>
      </c>
      <c r="J497" t="s">
        <v>33</v>
      </c>
      <c r="K497" t="s">
        <v>1530</v>
      </c>
      <c r="L497">
        <v>28</v>
      </c>
      <c r="M497">
        <v>0.7</v>
      </c>
      <c r="N497">
        <v>7.1000000000000004E-3</v>
      </c>
      <c r="O497">
        <v>3.18</v>
      </c>
      <c r="P497" t="s">
        <v>35</v>
      </c>
      <c r="Q497" t="s">
        <v>27</v>
      </c>
      <c r="R497" t="s">
        <v>1682</v>
      </c>
      <c r="S497">
        <v>22.771265419999999</v>
      </c>
      <c r="T497">
        <v>0.30642793699999998</v>
      </c>
      <c r="U497">
        <v>149.9295118</v>
      </c>
      <c r="V497">
        <v>8.0382163700000007</v>
      </c>
      <c r="W497">
        <v>1.909825562</v>
      </c>
      <c r="X497">
        <v>0.64356120000000006</v>
      </c>
      <c r="Y497">
        <v>11.265126629999999</v>
      </c>
      <c r="Z497">
        <v>13.27270994</v>
      </c>
      <c r="AA497">
        <v>25</v>
      </c>
      <c r="AB497" t="s">
        <v>1682</v>
      </c>
      <c r="AC497" t="s">
        <v>1530</v>
      </c>
      <c r="AD497" t="s">
        <v>30</v>
      </c>
      <c r="AE497" t="s">
        <v>27</v>
      </c>
      <c r="AF497">
        <v>25</v>
      </c>
    </row>
    <row r="498" spans="1:32" x14ac:dyDescent="0.25">
      <c r="A498">
        <v>273573</v>
      </c>
      <c r="B498" t="s">
        <v>1531</v>
      </c>
      <c r="C498" t="s">
        <v>29</v>
      </c>
      <c r="D498" t="s">
        <v>19</v>
      </c>
      <c r="E498" t="s">
        <v>20</v>
      </c>
      <c r="F498" t="s">
        <v>21</v>
      </c>
      <c r="G498" t="s">
        <v>30</v>
      </c>
      <c r="H498" t="s">
        <v>31</v>
      </c>
      <c r="I498" t="s">
        <v>1525</v>
      </c>
      <c r="J498" t="s">
        <v>33</v>
      </c>
      <c r="K498" t="s">
        <v>1532</v>
      </c>
      <c r="L498">
        <v>17</v>
      </c>
      <c r="M498">
        <v>0.82</v>
      </c>
      <c r="N498">
        <v>1.5100000000000001E-2</v>
      </c>
      <c r="O498">
        <v>3.04</v>
      </c>
      <c r="P498" t="s">
        <v>35</v>
      </c>
      <c r="Q498" t="s">
        <v>27</v>
      </c>
      <c r="R498" t="s">
        <v>1682</v>
      </c>
      <c r="S498">
        <v>14.647380220000001</v>
      </c>
      <c r="T498">
        <v>0.41417335799999999</v>
      </c>
      <c r="U498">
        <v>42.685023170000001</v>
      </c>
      <c r="V498">
        <v>5.444858891</v>
      </c>
      <c r="W498">
        <v>1.493676561</v>
      </c>
      <c r="X498">
        <v>1.08582008</v>
      </c>
      <c r="Y498">
        <v>7.5651649150000004</v>
      </c>
      <c r="Z498">
        <v>16.128616910000002</v>
      </c>
      <c r="AA498">
        <v>9</v>
      </c>
      <c r="AB498" t="s">
        <v>1682</v>
      </c>
      <c r="AC498" t="s">
        <v>1532</v>
      </c>
      <c r="AD498" t="s">
        <v>30</v>
      </c>
      <c r="AE498" t="s">
        <v>27</v>
      </c>
      <c r="AF498">
        <v>9</v>
      </c>
    </row>
    <row r="499" spans="1:32" x14ac:dyDescent="0.25">
      <c r="A499">
        <v>127134</v>
      </c>
      <c r="B499" t="s">
        <v>1533</v>
      </c>
      <c r="C499" t="s">
        <v>109</v>
      </c>
      <c r="D499" t="s">
        <v>19</v>
      </c>
      <c r="E499" t="s">
        <v>20</v>
      </c>
      <c r="F499" t="s">
        <v>21</v>
      </c>
      <c r="G499" t="s">
        <v>163</v>
      </c>
      <c r="H499" t="s">
        <v>1534</v>
      </c>
      <c r="I499" t="s">
        <v>1535</v>
      </c>
      <c r="J499" t="s">
        <v>33</v>
      </c>
      <c r="K499" t="s">
        <v>1536</v>
      </c>
      <c r="L499">
        <v>12</v>
      </c>
      <c r="M499">
        <v>1.39</v>
      </c>
      <c r="N499">
        <v>4.7999999999999996E-3</v>
      </c>
      <c r="O499">
        <v>3.21</v>
      </c>
      <c r="P499" t="s">
        <v>35</v>
      </c>
      <c r="Q499" t="s">
        <v>27</v>
      </c>
      <c r="R499" t="s">
        <v>1682</v>
      </c>
      <c r="S499">
        <v>20.1645407</v>
      </c>
      <c r="T499">
        <v>0.39847003399999997</v>
      </c>
      <c r="U499">
        <v>62.402377139999999</v>
      </c>
      <c r="V499">
        <v>7.1898544319999997</v>
      </c>
      <c r="W499">
        <v>1.7205459110000001</v>
      </c>
      <c r="X499">
        <v>0.63136220099999996</v>
      </c>
      <c r="Y499">
        <v>10.83893666</v>
      </c>
      <c r="Z499">
        <v>16.394355619999999</v>
      </c>
      <c r="AA499">
        <v>16</v>
      </c>
      <c r="AB499" t="s">
        <v>1682</v>
      </c>
      <c r="AC499" t="s">
        <v>1536</v>
      </c>
      <c r="AD499" t="s">
        <v>163</v>
      </c>
      <c r="AE499" t="s">
        <v>163</v>
      </c>
      <c r="AF499">
        <v>16</v>
      </c>
    </row>
    <row r="500" spans="1:32" x14ac:dyDescent="0.25">
      <c r="A500">
        <v>126328</v>
      </c>
      <c r="B500" t="s">
        <v>1537</v>
      </c>
      <c r="C500" t="s">
        <v>1095</v>
      </c>
      <c r="D500" t="s">
        <v>19</v>
      </c>
      <c r="E500" t="s">
        <v>20</v>
      </c>
      <c r="F500" t="s">
        <v>21</v>
      </c>
      <c r="G500" t="s">
        <v>105</v>
      </c>
      <c r="H500" t="s">
        <v>569</v>
      </c>
      <c r="I500" t="s">
        <v>1538</v>
      </c>
      <c r="J500" t="s">
        <v>33</v>
      </c>
      <c r="K500" t="s">
        <v>1539</v>
      </c>
      <c r="L500">
        <v>100</v>
      </c>
      <c r="M500">
        <v>7.47</v>
      </c>
      <c r="N500">
        <v>2.9999999999999997E-4</v>
      </c>
      <c r="O500">
        <v>3.36</v>
      </c>
      <c r="P500" t="s">
        <v>35</v>
      </c>
      <c r="Q500" t="s">
        <v>73</v>
      </c>
      <c r="R500" t="s">
        <v>1682</v>
      </c>
      <c r="S500">
        <v>94.107014190000001</v>
      </c>
      <c r="T500">
        <v>0.209076224</v>
      </c>
      <c r="U500">
        <v>4288.1874900000003</v>
      </c>
      <c r="V500">
        <v>12.24451535</v>
      </c>
      <c r="W500">
        <v>3.6408250390000001</v>
      </c>
      <c r="X500">
        <v>0.34614086199999999</v>
      </c>
      <c r="Y500">
        <v>48.074610509999999</v>
      </c>
      <c r="Z500">
        <v>12.570180669999999</v>
      </c>
      <c r="AA500">
        <v>45</v>
      </c>
      <c r="AB500" t="s">
        <v>1684</v>
      </c>
      <c r="AC500" t="s">
        <v>1539</v>
      </c>
      <c r="AD500" t="s">
        <v>105</v>
      </c>
      <c r="AE500" t="s">
        <v>27</v>
      </c>
      <c r="AF500">
        <v>45</v>
      </c>
    </row>
    <row r="501" spans="1:32" x14ac:dyDescent="0.25">
      <c r="A501">
        <v>126798</v>
      </c>
      <c r="B501" t="s">
        <v>1540</v>
      </c>
      <c r="C501" t="s">
        <v>1541</v>
      </c>
      <c r="D501" t="s">
        <v>19</v>
      </c>
      <c r="E501" t="s">
        <v>20</v>
      </c>
      <c r="F501" t="s">
        <v>21</v>
      </c>
      <c r="G501" t="s">
        <v>30</v>
      </c>
      <c r="H501" t="s">
        <v>285</v>
      </c>
      <c r="I501" t="s">
        <v>1542</v>
      </c>
      <c r="J501" t="s">
        <v>33</v>
      </c>
      <c r="K501" t="s">
        <v>1543</v>
      </c>
      <c r="L501">
        <v>18</v>
      </c>
      <c r="M501">
        <v>1.1399999999999999</v>
      </c>
      <c r="N501">
        <v>1.3089999999999999E-2</v>
      </c>
      <c r="O501">
        <v>2.5270000000000001</v>
      </c>
      <c r="P501" t="s">
        <v>35</v>
      </c>
      <c r="Q501" t="s">
        <v>27</v>
      </c>
      <c r="R501" t="s">
        <v>1682</v>
      </c>
      <c r="S501">
        <v>31.601280060000001</v>
      </c>
      <c r="T501">
        <v>0.40118148199999998</v>
      </c>
      <c r="U501">
        <v>274.57291550000002</v>
      </c>
      <c r="V501">
        <v>7.505994415</v>
      </c>
      <c r="W501">
        <v>2.0021509169999998</v>
      </c>
      <c r="X501">
        <v>0.71191484400000005</v>
      </c>
      <c r="Y501">
        <v>17.9978704</v>
      </c>
      <c r="Z501">
        <v>18.483685900000001</v>
      </c>
      <c r="AA501">
        <v>25</v>
      </c>
      <c r="AB501" t="s">
        <v>1682</v>
      </c>
      <c r="AC501" t="s">
        <v>1543</v>
      </c>
      <c r="AD501" t="s">
        <v>30</v>
      </c>
      <c r="AE501" t="s">
        <v>27</v>
      </c>
      <c r="AF501">
        <v>25</v>
      </c>
    </row>
    <row r="502" spans="1:32" x14ac:dyDescent="0.25">
      <c r="A502">
        <v>125606</v>
      </c>
      <c r="B502" t="s">
        <v>600</v>
      </c>
      <c r="C502" t="s">
        <v>286</v>
      </c>
      <c r="D502" t="s">
        <v>19</v>
      </c>
      <c r="E502" t="s">
        <v>20</v>
      </c>
      <c r="F502" t="s">
        <v>21</v>
      </c>
      <c r="G502" t="s">
        <v>599</v>
      </c>
      <c r="H502" t="s">
        <v>600</v>
      </c>
      <c r="I502">
        <v>0</v>
      </c>
      <c r="J502" t="s">
        <v>60</v>
      </c>
      <c r="K502" t="s">
        <v>25</v>
      </c>
      <c r="L502">
        <v>50</v>
      </c>
      <c r="M502">
        <v>0</v>
      </c>
      <c r="N502">
        <v>4.4032400000000002E-4</v>
      </c>
      <c r="O502">
        <v>2.9789875000000001</v>
      </c>
      <c r="P502" t="s">
        <v>61</v>
      </c>
      <c r="Q502" t="s">
        <v>27</v>
      </c>
      <c r="R502" t="s">
        <v>1682</v>
      </c>
      <c r="S502">
        <v>18.927752949999999</v>
      </c>
      <c r="T502">
        <v>1.0806619239999999</v>
      </c>
      <c r="U502">
        <v>52.40441036</v>
      </c>
      <c r="V502">
        <v>4.245350599</v>
      </c>
      <c r="W502">
        <v>0.92629165999999996</v>
      </c>
      <c r="X502">
        <v>1.064421684</v>
      </c>
      <c r="Y502">
        <v>11.64297315</v>
      </c>
      <c r="Z502">
        <v>16.142111190000001</v>
      </c>
      <c r="AA502">
        <v>33.111111110000003</v>
      </c>
      <c r="AB502" t="s">
        <v>1682</v>
      </c>
      <c r="AC502" t="s">
        <v>2143</v>
      </c>
      <c r="AD502" t="s">
        <v>599</v>
      </c>
      <c r="AE502" t="s">
        <v>27</v>
      </c>
      <c r="AF502">
        <v>33.111111110000003</v>
      </c>
    </row>
    <row r="503" spans="1:32" x14ac:dyDescent="0.25">
      <c r="A503">
        <v>126227</v>
      </c>
      <c r="B503" t="s">
        <v>1544</v>
      </c>
      <c r="C503" t="s">
        <v>37</v>
      </c>
      <c r="D503" t="s">
        <v>19</v>
      </c>
      <c r="E503" t="s">
        <v>20</v>
      </c>
      <c r="F503" t="s">
        <v>21</v>
      </c>
      <c r="G503" t="s">
        <v>599</v>
      </c>
      <c r="H503" t="s">
        <v>600</v>
      </c>
      <c r="I503" t="s">
        <v>1544</v>
      </c>
      <c r="J503" t="s">
        <v>24</v>
      </c>
      <c r="K503" t="s">
        <v>25</v>
      </c>
      <c r="L503">
        <v>50</v>
      </c>
      <c r="M503">
        <v>0</v>
      </c>
      <c r="N503">
        <v>1.81712E-4</v>
      </c>
      <c r="O503">
        <v>3.28</v>
      </c>
      <c r="P503" t="s">
        <v>61</v>
      </c>
      <c r="Q503" t="s">
        <v>27</v>
      </c>
      <c r="R503" t="s">
        <v>1682</v>
      </c>
      <c r="S503">
        <v>24.97865234</v>
      </c>
      <c r="T503">
        <v>2.028049158</v>
      </c>
      <c r="U503">
        <v>411.04156870000003</v>
      </c>
      <c r="V503">
        <v>5.8786442240000003</v>
      </c>
      <c r="W503">
        <v>1.137615738</v>
      </c>
      <c r="X503">
        <v>1.627238776</v>
      </c>
      <c r="Y503">
        <v>20.982528840000001</v>
      </c>
      <c r="Z503">
        <v>25.320883500000001</v>
      </c>
      <c r="AA503">
        <v>46</v>
      </c>
      <c r="AB503" t="s">
        <v>1682</v>
      </c>
      <c r="AC503" t="s">
        <v>1728</v>
      </c>
      <c r="AD503" t="s">
        <v>599</v>
      </c>
      <c r="AE503" t="s">
        <v>27</v>
      </c>
      <c r="AF503">
        <v>46</v>
      </c>
    </row>
    <row r="504" spans="1:32" x14ac:dyDescent="0.25">
      <c r="A504">
        <v>127387</v>
      </c>
      <c r="B504" t="s">
        <v>1545</v>
      </c>
      <c r="C504" t="s">
        <v>37</v>
      </c>
      <c r="D504" t="s">
        <v>19</v>
      </c>
      <c r="E504" t="s">
        <v>20</v>
      </c>
      <c r="F504" t="s">
        <v>21</v>
      </c>
      <c r="G504" t="s">
        <v>599</v>
      </c>
      <c r="H504" t="s">
        <v>600</v>
      </c>
      <c r="I504" t="s">
        <v>1544</v>
      </c>
      <c r="J504" t="s">
        <v>33</v>
      </c>
      <c r="K504" t="s">
        <v>1546</v>
      </c>
      <c r="L504">
        <v>50</v>
      </c>
      <c r="M504">
        <v>3.4</v>
      </c>
      <c r="N504">
        <v>2.9999999999999997E-4</v>
      </c>
      <c r="O504">
        <v>3.19</v>
      </c>
      <c r="P504" t="s">
        <v>35</v>
      </c>
      <c r="Q504" t="s">
        <v>27</v>
      </c>
      <c r="R504" t="s">
        <v>1682</v>
      </c>
      <c r="S504">
        <v>20.880659260000002</v>
      </c>
      <c r="T504">
        <v>0.80740919600000005</v>
      </c>
      <c r="U504">
        <v>8.0223981940000009</v>
      </c>
      <c r="V504">
        <v>4.3858033729999999</v>
      </c>
      <c r="W504">
        <v>0.99036934799999998</v>
      </c>
      <c r="X504">
        <v>0.84967836500000005</v>
      </c>
      <c r="Y504">
        <v>11.77515913</v>
      </c>
      <c r="Z504">
        <v>12.4365331</v>
      </c>
      <c r="AA504">
        <v>59</v>
      </c>
      <c r="AB504" t="s">
        <v>1682</v>
      </c>
      <c r="AC504" t="s">
        <v>1546</v>
      </c>
      <c r="AD504" t="s">
        <v>599</v>
      </c>
      <c r="AE504" t="s">
        <v>27</v>
      </c>
      <c r="AF504">
        <v>59</v>
      </c>
    </row>
    <row r="505" spans="1:32" x14ac:dyDescent="0.25">
      <c r="A505">
        <v>127389</v>
      </c>
      <c r="B505" t="s">
        <v>1547</v>
      </c>
      <c r="C505" t="s">
        <v>1548</v>
      </c>
      <c r="D505" t="s">
        <v>19</v>
      </c>
      <c r="E505" t="s">
        <v>20</v>
      </c>
      <c r="F505" t="s">
        <v>21</v>
      </c>
      <c r="G505" t="s">
        <v>599</v>
      </c>
      <c r="H505" t="s">
        <v>600</v>
      </c>
      <c r="I505" t="s">
        <v>1544</v>
      </c>
      <c r="J505" t="s">
        <v>33</v>
      </c>
      <c r="K505" t="s">
        <v>1549</v>
      </c>
      <c r="L505">
        <v>17</v>
      </c>
      <c r="M505">
        <v>1.6</v>
      </c>
      <c r="N505">
        <v>1E-4</v>
      </c>
      <c r="O505">
        <v>3.53</v>
      </c>
      <c r="P505" t="s">
        <v>450</v>
      </c>
      <c r="Q505" t="s">
        <v>27</v>
      </c>
      <c r="R505" t="s">
        <v>1682</v>
      </c>
      <c r="S505">
        <v>20.34980607</v>
      </c>
      <c r="T505">
        <v>0.76132343899999999</v>
      </c>
      <c r="U505">
        <v>7.1320543519999999</v>
      </c>
      <c r="V505">
        <v>4.630969168</v>
      </c>
      <c r="W505">
        <v>1.0470264469999999</v>
      </c>
      <c r="X505">
        <v>0.78736176700000005</v>
      </c>
      <c r="Y505">
        <v>11.65207769</v>
      </c>
      <c r="Z505">
        <v>10.04934549</v>
      </c>
      <c r="AA505">
        <v>22</v>
      </c>
      <c r="AB505" t="s">
        <v>1682</v>
      </c>
      <c r="AC505" t="s">
        <v>1549</v>
      </c>
      <c r="AD505" t="s">
        <v>599</v>
      </c>
      <c r="AE505" t="s">
        <v>27</v>
      </c>
      <c r="AF505">
        <v>22</v>
      </c>
    </row>
    <row r="506" spans="1:32" x14ac:dyDescent="0.25">
      <c r="A506">
        <v>127393</v>
      </c>
      <c r="B506" t="s">
        <v>1550</v>
      </c>
      <c r="C506" t="s">
        <v>37</v>
      </c>
      <c r="D506" t="s">
        <v>19</v>
      </c>
      <c r="E506" t="s">
        <v>20</v>
      </c>
      <c r="F506" t="s">
        <v>21</v>
      </c>
      <c r="G506" t="s">
        <v>599</v>
      </c>
      <c r="H506" t="s">
        <v>600</v>
      </c>
      <c r="I506" t="s">
        <v>1544</v>
      </c>
      <c r="J506" t="s">
        <v>33</v>
      </c>
      <c r="K506" t="s">
        <v>1551</v>
      </c>
      <c r="L506">
        <v>35</v>
      </c>
      <c r="M506">
        <v>2.8</v>
      </c>
      <c r="N506">
        <v>2.0000000000000001E-4</v>
      </c>
      <c r="O506">
        <v>3.12</v>
      </c>
      <c r="P506" t="s">
        <v>35</v>
      </c>
      <c r="Q506" t="s">
        <v>27</v>
      </c>
      <c r="R506" t="s">
        <v>1682</v>
      </c>
      <c r="S506">
        <v>24.537064610000002</v>
      </c>
      <c r="T506">
        <v>0.718705696</v>
      </c>
      <c r="U506">
        <v>6.1966514730000002</v>
      </c>
      <c r="V506">
        <v>4.6712885469999996</v>
      </c>
      <c r="W506">
        <v>1.044893692</v>
      </c>
      <c r="X506">
        <v>0.73119158900000003</v>
      </c>
      <c r="Y506">
        <v>13.24501339</v>
      </c>
      <c r="Z506">
        <v>9.6241003139999997</v>
      </c>
      <c r="AA506">
        <v>31</v>
      </c>
      <c r="AB506" t="s">
        <v>1682</v>
      </c>
      <c r="AC506" t="s">
        <v>1551</v>
      </c>
      <c r="AD506" t="s">
        <v>599</v>
      </c>
      <c r="AE506" t="s">
        <v>27</v>
      </c>
      <c r="AF506">
        <v>31</v>
      </c>
    </row>
    <row r="507" spans="1:32" x14ac:dyDescent="0.25">
      <c r="A507">
        <v>127204</v>
      </c>
      <c r="B507" t="s">
        <v>1552</v>
      </c>
      <c r="C507" t="s">
        <v>1553</v>
      </c>
      <c r="D507" t="s">
        <v>19</v>
      </c>
      <c r="E507" t="s">
        <v>20</v>
      </c>
      <c r="F507" t="s">
        <v>21</v>
      </c>
      <c r="G507" t="s">
        <v>52</v>
      </c>
      <c r="H507" t="s">
        <v>179</v>
      </c>
      <c r="I507" t="s">
        <v>1554</v>
      </c>
      <c r="J507" t="s">
        <v>33</v>
      </c>
      <c r="K507" t="s">
        <v>1555</v>
      </c>
      <c r="L507">
        <v>17.5</v>
      </c>
      <c r="M507">
        <v>1.2</v>
      </c>
      <c r="N507">
        <v>0.01</v>
      </c>
      <c r="O507">
        <v>3.11</v>
      </c>
      <c r="P507" t="s">
        <v>56</v>
      </c>
      <c r="Q507" t="s">
        <v>27</v>
      </c>
      <c r="R507" t="s">
        <v>1682</v>
      </c>
      <c r="S507">
        <v>18.91388808</v>
      </c>
      <c r="T507">
        <v>0.235606751</v>
      </c>
      <c r="U507">
        <v>106.1361835</v>
      </c>
      <c r="V507">
        <v>9.8409642870000003</v>
      </c>
      <c r="W507">
        <v>3.0507197069999998</v>
      </c>
      <c r="X507">
        <v>0.42351520999999998</v>
      </c>
      <c r="Y507">
        <v>11.396304150000001</v>
      </c>
      <c r="Z507">
        <v>8.3861280889999996</v>
      </c>
      <c r="AA507">
        <v>24</v>
      </c>
      <c r="AB507" t="s">
        <v>1682</v>
      </c>
      <c r="AC507" t="s">
        <v>1555</v>
      </c>
      <c r="AD507" t="s">
        <v>52</v>
      </c>
      <c r="AE507" t="s">
        <v>52</v>
      </c>
      <c r="AF507">
        <v>24</v>
      </c>
    </row>
    <row r="508" spans="1:32" x14ac:dyDescent="0.25">
      <c r="A508">
        <v>321911</v>
      </c>
      <c r="B508" t="s">
        <v>1556</v>
      </c>
      <c r="C508" t="s">
        <v>1557</v>
      </c>
      <c r="D508" t="s">
        <v>19</v>
      </c>
      <c r="E508" t="s">
        <v>20</v>
      </c>
      <c r="F508" t="s">
        <v>44</v>
      </c>
      <c r="G508" t="s">
        <v>1558</v>
      </c>
      <c r="H508" t="s">
        <v>1559</v>
      </c>
      <c r="I508" t="s">
        <v>1560</v>
      </c>
      <c r="J508" t="s">
        <v>33</v>
      </c>
      <c r="K508" t="s">
        <v>1561</v>
      </c>
      <c r="L508">
        <v>180</v>
      </c>
      <c r="M508">
        <v>22.75</v>
      </c>
      <c r="N508">
        <v>6.7199999999999996E-2</v>
      </c>
      <c r="O508">
        <v>2.9260000000000002</v>
      </c>
      <c r="P508" t="s">
        <v>35</v>
      </c>
      <c r="Q508" t="s">
        <v>73</v>
      </c>
      <c r="R508" t="s">
        <v>1682</v>
      </c>
      <c r="S508">
        <v>79.732091400000002</v>
      </c>
      <c r="T508">
        <v>0.123108656</v>
      </c>
      <c r="U508">
        <v>3279.6260269999998</v>
      </c>
      <c r="V508">
        <v>19.40996225</v>
      </c>
      <c r="W508">
        <v>7.8277465529999999</v>
      </c>
      <c r="X508">
        <v>0.22629592800000001</v>
      </c>
      <c r="Y508">
        <v>49.769020619999999</v>
      </c>
      <c r="Z508">
        <v>14.71495824</v>
      </c>
      <c r="AA508">
        <v>99</v>
      </c>
      <c r="AB508" t="s">
        <v>1689</v>
      </c>
      <c r="AC508" t="s">
        <v>1561</v>
      </c>
      <c r="AD508" t="s">
        <v>1558</v>
      </c>
      <c r="AE508" t="s">
        <v>44</v>
      </c>
      <c r="AF508">
        <v>99</v>
      </c>
    </row>
    <row r="509" spans="1:32" x14ac:dyDescent="0.25">
      <c r="A509">
        <v>126937</v>
      </c>
      <c r="B509" t="s">
        <v>1562</v>
      </c>
      <c r="C509" t="s">
        <v>349</v>
      </c>
      <c r="D509" t="s">
        <v>19</v>
      </c>
      <c r="E509" t="s">
        <v>20</v>
      </c>
      <c r="F509" t="s">
        <v>21</v>
      </c>
      <c r="G509" t="s">
        <v>30</v>
      </c>
      <c r="H509" t="s">
        <v>120</v>
      </c>
      <c r="I509" t="s">
        <v>1563</v>
      </c>
      <c r="J509" t="s">
        <v>33</v>
      </c>
      <c r="K509" t="s">
        <v>1564</v>
      </c>
      <c r="L509">
        <v>13</v>
      </c>
      <c r="M509">
        <v>1.89</v>
      </c>
      <c r="N509">
        <v>5.8900000000000003E-3</v>
      </c>
      <c r="O509">
        <v>3.12</v>
      </c>
      <c r="P509" t="s">
        <v>49</v>
      </c>
      <c r="Q509" t="s">
        <v>27</v>
      </c>
      <c r="R509" t="s">
        <v>1682</v>
      </c>
      <c r="S509">
        <v>24.97865234</v>
      </c>
      <c r="T509">
        <v>2.028049158</v>
      </c>
      <c r="U509">
        <v>411.04156870000003</v>
      </c>
      <c r="V509">
        <v>5.8786442240000003</v>
      </c>
      <c r="W509">
        <v>1.137615738</v>
      </c>
      <c r="X509">
        <v>1.627238776</v>
      </c>
      <c r="Y509">
        <v>20.982528840000001</v>
      </c>
      <c r="Z509">
        <v>25.320883500000001</v>
      </c>
      <c r="AA509">
        <v>22</v>
      </c>
      <c r="AB509" t="s">
        <v>1682</v>
      </c>
      <c r="AC509" t="s">
        <v>1960</v>
      </c>
      <c r="AD509" t="s">
        <v>30</v>
      </c>
      <c r="AE509" t="s">
        <v>27</v>
      </c>
      <c r="AF509">
        <v>13</v>
      </c>
    </row>
    <row r="510" spans="1:32" x14ac:dyDescent="0.25">
      <c r="A510">
        <v>127029</v>
      </c>
      <c r="B510" t="s">
        <v>1565</v>
      </c>
      <c r="C510" t="s">
        <v>51</v>
      </c>
      <c r="D510" t="s">
        <v>19</v>
      </c>
      <c r="E510" t="s">
        <v>20</v>
      </c>
      <c r="F510" t="s">
        <v>21</v>
      </c>
      <c r="G510" t="s">
        <v>30</v>
      </c>
      <c r="H510" t="s">
        <v>189</v>
      </c>
      <c r="I510" t="s">
        <v>1566</v>
      </c>
      <c r="J510" t="s">
        <v>33</v>
      </c>
      <c r="K510" t="s">
        <v>1567</v>
      </c>
      <c r="L510">
        <v>458</v>
      </c>
      <c r="M510">
        <v>3.04</v>
      </c>
      <c r="N510">
        <v>1.29E-2</v>
      </c>
      <c r="O510">
        <v>2.92</v>
      </c>
      <c r="P510" t="s">
        <v>35</v>
      </c>
      <c r="Q510" t="s">
        <v>27</v>
      </c>
      <c r="R510" t="s">
        <v>1695</v>
      </c>
      <c r="S510">
        <v>351.10514510000002</v>
      </c>
      <c r="T510">
        <v>9.7984140999999997E-2</v>
      </c>
      <c r="U510">
        <v>660586.72640000004</v>
      </c>
      <c r="V510">
        <v>24.721353929999999</v>
      </c>
      <c r="W510">
        <v>7.8212794590000003</v>
      </c>
      <c r="X510">
        <v>0.15233618800000001</v>
      </c>
      <c r="Y510">
        <v>175.5564134</v>
      </c>
      <c r="Z510">
        <v>15.86916669</v>
      </c>
      <c r="AA510">
        <v>53</v>
      </c>
      <c r="AB510" t="s">
        <v>1695</v>
      </c>
      <c r="AC510" t="s">
        <v>1567</v>
      </c>
      <c r="AD510" t="s">
        <v>30</v>
      </c>
      <c r="AE510" t="s">
        <v>27</v>
      </c>
      <c r="AF510">
        <v>53</v>
      </c>
    </row>
    <row r="511" spans="1:32" x14ac:dyDescent="0.25">
      <c r="A511">
        <v>271684</v>
      </c>
      <c r="B511" t="s">
        <v>1568</v>
      </c>
      <c r="C511" t="s">
        <v>1569</v>
      </c>
      <c r="D511" t="s">
        <v>19</v>
      </c>
      <c r="E511" t="s">
        <v>20</v>
      </c>
      <c r="F511" t="s">
        <v>44</v>
      </c>
      <c r="G511" t="s">
        <v>1558</v>
      </c>
      <c r="H511" t="s">
        <v>1559</v>
      </c>
      <c r="I511" t="s">
        <v>1560</v>
      </c>
      <c r="J511" t="s">
        <v>33</v>
      </c>
      <c r="K511" t="s">
        <v>1570</v>
      </c>
      <c r="L511">
        <v>100</v>
      </c>
      <c r="M511">
        <v>12</v>
      </c>
      <c r="N511">
        <v>2.75E-2</v>
      </c>
      <c r="O511">
        <v>2.9</v>
      </c>
      <c r="P511" t="s">
        <v>35</v>
      </c>
      <c r="Q511" t="s">
        <v>73</v>
      </c>
      <c r="R511" t="s">
        <v>1682</v>
      </c>
      <c r="S511">
        <v>79.732091400000002</v>
      </c>
      <c r="T511">
        <v>0.123108656</v>
      </c>
      <c r="U511">
        <v>3279.6260269999998</v>
      </c>
      <c r="V511">
        <v>19.40996225</v>
      </c>
      <c r="W511">
        <v>7.8277465529999999</v>
      </c>
      <c r="X511">
        <v>0.22629592800000001</v>
      </c>
      <c r="Y511">
        <v>49.769020619999999</v>
      </c>
      <c r="Z511">
        <v>14.71495824</v>
      </c>
      <c r="AA511">
        <v>59</v>
      </c>
      <c r="AB511" t="s">
        <v>1682</v>
      </c>
      <c r="AC511" t="s">
        <v>1570</v>
      </c>
      <c r="AD511" t="s">
        <v>1558</v>
      </c>
      <c r="AE511" t="s">
        <v>44</v>
      </c>
      <c r="AF511">
        <v>59</v>
      </c>
    </row>
    <row r="512" spans="1:32" x14ac:dyDescent="0.25">
      <c r="A512">
        <v>157868</v>
      </c>
      <c r="B512" t="s">
        <v>1571</v>
      </c>
      <c r="C512" t="s">
        <v>95</v>
      </c>
      <c r="D512" t="s">
        <v>19</v>
      </c>
      <c r="E512" t="s">
        <v>20</v>
      </c>
      <c r="F512" t="s">
        <v>44</v>
      </c>
      <c r="G512" t="s">
        <v>1558</v>
      </c>
      <c r="H512" t="s">
        <v>1559</v>
      </c>
      <c r="I512" t="s">
        <v>1560</v>
      </c>
      <c r="J512" t="s">
        <v>33</v>
      </c>
      <c r="K512" t="s">
        <v>1572</v>
      </c>
      <c r="L512">
        <v>180</v>
      </c>
      <c r="M512">
        <v>0</v>
      </c>
      <c r="N512">
        <v>6.7199999999999996E-2</v>
      </c>
      <c r="O512">
        <v>2.9260000000000002</v>
      </c>
      <c r="P512" t="s">
        <v>35</v>
      </c>
      <c r="Q512" t="s">
        <v>27</v>
      </c>
      <c r="R512" t="s">
        <v>1682</v>
      </c>
      <c r="S512">
        <v>79.732091400000002</v>
      </c>
      <c r="T512">
        <v>0.123108656</v>
      </c>
      <c r="U512">
        <v>3279.6260269999998</v>
      </c>
      <c r="V512">
        <v>19.40996225</v>
      </c>
      <c r="W512">
        <v>7.8277465529999999</v>
      </c>
      <c r="X512">
        <v>0.22629592800000001</v>
      </c>
      <c r="Y512">
        <v>49.769020619999999</v>
      </c>
      <c r="Z512">
        <v>14.71495824</v>
      </c>
      <c r="AA512">
        <v>175</v>
      </c>
      <c r="AB512" t="s">
        <v>1682</v>
      </c>
      <c r="AC512" t="s">
        <v>1720</v>
      </c>
      <c r="AD512" t="s">
        <v>1558</v>
      </c>
      <c r="AE512" t="s">
        <v>44</v>
      </c>
      <c r="AF512">
        <v>175</v>
      </c>
    </row>
    <row r="513" spans="1:32" x14ac:dyDescent="0.25">
      <c r="A513">
        <v>271691</v>
      </c>
      <c r="B513" t="s">
        <v>1573</v>
      </c>
      <c r="C513" t="s">
        <v>51</v>
      </c>
      <c r="D513" t="s">
        <v>19</v>
      </c>
      <c r="E513" t="s">
        <v>20</v>
      </c>
      <c r="F513" t="s">
        <v>44</v>
      </c>
      <c r="G513" t="s">
        <v>1558</v>
      </c>
      <c r="H513" t="s">
        <v>1559</v>
      </c>
      <c r="I513" t="s">
        <v>1560</v>
      </c>
      <c r="J513" t="s">
        <v>33</v>
      </c>
      <c r="K513" t="s">
        <v>1574</v>
      </c>
      <c r="L513">
        <v>60</v>
      </c>
      <c r="M513">
        <v>9</v>
      </c>
      <c r="N513">
        <v>3.0200000000000001E-2</v>
      </c>
      <c r="O513">
        <v>2.81</v>
      </c>
      <c r="P513" t="s">
        <v>35</v>
      </c>
      <c r="Q513" t="s">
        <v>27</v>
      </c>
      <c r="R513" t="s">
        <v>1682</v>
      </c>
      <c r="S513">
        <v>48.745826749999999</v>
      </c>
      <c r="T513">
        <v>0.144358452</v>
      </c>
      <c r="U513">
        <v>816.06462439999996</v>
      </c>
      <c r="V513">
        <v>16.138304860000002</v>
      </c>
      <c r="W513">
        <v>6.5020964550000002</v>
      </c>
      <c r="X513">
        <v>0.27548228400000002</v>
      </c>
      <c r="Y513">
        <v>31.64746139</v>
      </c>
      <c r="Z513">
        <v>14.36964796</v>
      </c>
      <c r="AA513">
        <v>51</v>
      </c>
      <c r="AB513" t="s">
        <v>1682</v>
      </c>
      <c r="AC513" t="s">
        <v>1574</v>
      </c>
      <c r="AD513" t="s">
        <v>1558</v>
      </c>
      <c r="AE513" t="s">
        <v>44</v>
      </c>
      <c r="AF513">
        <v>51</v>
      </c>
    </row>
    <row r="514" spans="1:32" x14ac:dyDescent="0.25">
      <c r="A514">
        <v>127082</v>
      </c>
      <c r="B514" t="s">
        <v>1575</v>
      </c>
      <c r="C514" t="s">
        <v>37</v>
      </c>
      <c r="D514" t="s">
        <v>19</v>
      </c>
      <c r="E514" t="s">
        <v>20</v>
      </c>
      <c r="F514" t="s">
        <v>21</v>
      </c>
      <c r="G514" t="s">
        <v>30</v>
      </c>
      <c r="H514" t="s">
        <v>574</v>
      </c>
      <c r="I514" t="s">
        <v>1576</v>
      </c>
      <c r="J514" t="s">
        <v>33</v>
      </c>
      <c r="K514" t="s">
        <v>1577</v>
      </c>
      <c r="L514">
        <v>53</v>
      </c>
      <c r="M514">
        <v>1.6</v>
      </c>
      <c r="N514">
        <v>5.8999999999999999E-3</v>
      </c>
      <c r="O514">
        <v>3.08</v>
      </c>
      <c r="P514" t="s">
        <v>35</v>
      </c>
      <c r="Q514" t="s">
        <v>27</v>
      </c>
      <c r="R514" t="s">
        <v>1682</v>
      </c>
      <c r="S514">
        <v>38.591116900000003</v>
      </c>
      <c r="T514">
        <v>0.352035021</v>
      </c>
      <c r="U514">
        <v>627.08228650000001</v>
      </c>
      <c r="V514">
        <v>9.3933637020000003</v>
      </c>
      <c r="W514">
        <v>2.2830931149999998</v>
      </c>
      <c r="X514">
        <v>0.58258206599999995</v>
      </c>
      <c r="Y514">
        <v>21.373183789999999</v>
      </c>
      <c r="Z514">
        <v>19.624155049999999</v>
      </c>
      <c r="AA514">
        <v>45</v>
      </c>
      <c r="AB514" t="s">
        <v>1682</v>
      </c>
      <c r="AC514" t="s">
        <v>1577</v>
      </c>
      <c r="AD514" t="s">
        <v>30</v>
      </c>
      <c r="AE514" t="s">
        <v>27</v>
      </c>
      <c r="AF514">
        <v>45</v>
      </c>
    </row>
    <row r="515" spans="1:32" x14ac:dyDescent="0.25">
      <c r="A515">
        <v>126527</v>
      </c>
      <c r="B515" t="s">
        <v>1578</v>
      </c>
      <c r="C515" t="s">
        <v>1579</v>
      </c>
      <c r="D515" t="s">
        <v>19</v>
      </c>
      <c r="E515" t="s">
        <v>20</v>
      </c>
      <c r="F515" t="s">
        <v>21</v>
      </c>
      <c r="G515" t="s">
        <v>1580</v>
      </c>
      <c r="H515" t="s">
        <v>1581</v>
      </c>
      <c r="I515" t="s">
        <v>1582</v>
      </c>
      <c r="J515" t="s">
        <v>33</v>
      </c>
      <c r="K515" t="s">
        <v>1583</v>
      </c>
      <c r="L515">
        <v>300</v>
      </c>
      <c r="M515">
        <v>3.78</v>
      </c>
      <c r="N515">
        <v>1.83E-3</v>
      </c>
      <c r="O515">
        <v>3</v>
      </c>
      <c r="P515" t="s">
        <v>35</v>
      </c>
      <c r="Q515" t="s">
        <v>27</v>
      </c>
      <c r="R515" t="s">
        <v>1695</v>
      </c>
      <c r="S515">
        <v>247.69035529999999</v>
      </c>
      <c r="T515">
        <v>8.9365131E-2</v>
      </c>
      <c r="U515">
        <v>109258.29429999999</v>
      </c>
      <c r="V515">
        <v>26.465008189999999</v>
      </c>
      <c r="W515">
        <v>8.0689575520000005</v>
      </c>
      <c r="X515">
        <v>0.156123393</v>
      </c>
      <c r="Y515">
        <v>114.8738287</v>
      </c>
      <c r="Z515">
        <v>14.51520073</v>
      </c>
      <c r="AA515">
        <v>158</v>
      </c>
      <c r="AB515" t="s">
        <v>1698</v>
      </c>
      <c r="AC515" t="s">
        <v>1583</v>
      </c>
      <c r="AD515" t="s">
        <v>1580</v>
      </c>
      <c r="AE515" t="s">
        <v>27</v>
      </c>
      <c r="AF515">
        <v>158</v>
      </c>
    </row>
    <row r="516" spans="1:32" x14ac:dyDescent="0.25">
      <c r="A516">
        <v>126528</v>
      </c>
      <c r="B516" t="s">
        <v>1584</v>
      </c>
      <c r="C516" t="s">
        <v>320</v>
      </c>
      <c r="D516" t="s">
        <v>19</v>
      </c>
      <c r="E516" t="s">
        <v>20</v>
      </c>
      <c r="F516" t="s">
        <v>21</v>
      </c>
      <c r="G516" t="s">
        <v>1580</v>
      </c>
      <c r="H516" t="s">
        <v>1581</v>
      </c>
      <c r="I516" t="s">
        <v>1582</v>
      </c>
      <c r="J516" t="s">
        <v>33</v>
      </c>
      <c r="K516" t="s">
        <v>1585</v>
      </c>
      <c r="L516">
        <v>300</v>
      </c>
      <c r="M516">
        <v>3.38</v>
      </c>
      <c r="N516">
        <v>1.0200000000000001E-3</v>
      </c>
      <c r="O516">
        <v>3.06</v>
      </c>
      <c r="P516" t="s">
        <v>210</v>
      </c>
      <c r="Q516" t="s">
        <v>27</v>
      </c>
      <c r="R516" t="s">
        <v>1695</v>
      </c>
      <c r="S516">
        <v>150.4580967</v>
      </c>
      <c r="T516">
        <v>0.12542286599999999</v>
      </c>
      <c r="U516">
        <v>25571.32677</v>
      </c>
      <c r="V516">
        <v>19.388072869999998</v>
      </c>
      <c r="W516">
        <v>5.8464592189999998</v>
      </c>
      <c r="X516">
        <v>0.22006798999999999</v>
      </c>
      <c r="Y516">
        <v>73.079304579999999</v>
      </c>
      <c r="Z516">
        <v>15.013074140000001</v>
      </c>
      <c r="AA516">
        <v>79</v>
      </c>
      <c r="AB516" t="s">
        <v>1698</v>
      </c>
      <c r="AC516" t="s">
        <v>1585</v>
      </c>
      <c r="AD516" t="s">
        <v>1580</v>
      </c>
      <c r="AE516" t="s">
        <v>27</v>
      </c>
      <c r="AF516">
        <v>79</v>
      </c>
    </row>
    <row r="517" spans="1:32" x14ac:dyDescent="0.25">
      <c r="A517">
        <v>126820</v>
      </c>
      <c r="B517" t="s">
        <v>1586</v>
      </c>
      <c r="C517" t="s">
        <v>1587</v>
      </c>
      <c r="D517" t="s">
        <v>19</v>
      </c>
      <c r="E517" t="s">
        <v>20</v>
      </c>
      <c r="F517" t="s">
        <v>21</v>
      </c>
      <c r="G517" t="s">
        <v>30</v>
      </c>
      <c r="H517" t="s">
        <v>304</v>
      </c>
      <c r="I517" t="s">
        <v>1588</v>
      </c>
      <c r="J517" t="s">
        <v>33</v>
      </c>
      <c r="K517" t="s">
        <v>1589</v>
      </c>
      <c r="L517">
        <v>60</v>
      </c>
      <c r="M517">
        <v>1.07</v>
      </c>
      <c r="N517">
        <v>1.0500000000000001E-2</v>
      </c>
      <c r="O517">
        <v>2.97</v>
      </c>
      <c r="P517" t="s">
        <v>35</v>
      </c>
      <c r="Q517" t="s">
        <v>27</v>
      </c>
      <c r="R517" t="s">
        <v>1695</v>
      </c>
      <c r="S517">
        <v>36.80889131</v>
      </c>
      <c r="T517">
        <v>0.27786382700000001</v>
      </c>
      <c r="U517">
        <v>521.60810890000005</v>
      </c>
      <c r="V517">
        <v>14.365722180000001</v>
      </c>
      <c r="W517">
        <v>3.0817632530000001</v>
      </c>
      <c r="X517">
        <v>0.42695145099999998</v>
      </c>
      <c r="Y517">
        <v>20.819736689999999</v>
      </c>
      <c r="Z517">
        <v>16.437853530000002</v>
      </c>
      <c r="AA517">
        <v>55</v>
      </c>
      <c r="AB517" t="s">
        <v>1695</v>
      </c>
      <c r="AC517" t="s">
        <v>1589</v>
      </c>
      <c r="AD517" t="s">
        <v>30</v>
      </c>
      <c r="AE517" t="s">
        <v>27</v>
      </c>
      <c r="AF517">
        <v>55</v>
      </c>
    </row>
    <row r="518" spans="1:32" x14ac:dyDescent="0.25">
      <c r="A518">
        <v>126821</v>
      </c>
      <c r="B518" t="s">
        <v>1590</v>
      </c>
      <c r="C518" t="s">
        <v>1258</v>
      </c>
      <c r="D518" t="s">
        <v>19</v>
      </c>
      <c r="E518" t="s">
        <v>20</v>
      </c>
      <c r="F518" t="s">
        <v>21</v>
      </c>
      <c r="G518" t="s">
        <v>30</v>
      </c>
      <c r="H518" t="s">
        <v>304</v>
      </c>
      <c r="I518" t="s">
        <v>1588</v>
      </c>
      <c r="J518" t="s">
        <v>33</v>
      </c>
      <c r="K518" t="s">
        <v>1591</v>
      </c>
      <c r="L518">
        <v>60</v>
      </c>
      <c r="M518">
        <v>1.1599999999999999</v>
      </c>
      <c r="N518">
        <v>0.01</v>
      </c>
      <c r="O518">
        <v>3.11</v>
      </c>
      <c r="P518" t="s">
        <v>35</v>
      </c>
      <c r="Q518" t="s">
        <v>27</v>
      </c>
      <c r="R518" t="s">
        <v>1682</v>
      </c>
      <c r="S518">
        <v>55.766187289999998</v>
      </c>
      <c r="T518">
        <v>0.172475143</v>
      </c>
      <c r="U518">
        <v>1885.5328850000001</v>
      </c>
      <c r="V518">
        <v>16.8351845</v>
      </c>
      <c r="W518">
        <v>4.1343401950000001</v>
      </c>
      <c r="X518">
        <v>0.35729044100000001</v>
      </c>
      <c r="Y518">
        <v>28.05887667</v>
      </c>
      <c r="Z518">
        <v>16.843038050000001</v>
      </c>
      <c r="AA518">
        <v>42</v>
      </c>
      <c r="AB518" t="s">
        <v>1689</v>
      </c>
      <c r="AC518" t="s">
        <v>1591</v>
      </c>
      <c r="AD518" t="s">
        <v>30</v>
      </c>
      <c r="AE518" t="s">
        <v>27</v>
      </c>
      <c r="AF518">
        <v>42</v>
      </c>
    </row>
    <row r="519" spans="1:32" x14ac:dyDescent="0.25">
      <c r="A519">
        <v>126822</v>
      </c>
      <c r="B519" t="s">
        <v>1592</v>
      </c>
      <c r="C519" t="s">
        <v>51</v>
      </c>
      <c r="D519" t="s">
        <v>19</v>
      </c>
      <c r="E519" t="s">
        <v>20</v>
      </c>
      <c r="F519" t="s">
        <v>21</v>
      </c>
      <c r="G519" t="s">
        <v>30</v>
      </c>
      <c r="H519" t="s">
        <v>304</v>
      </c>
      <c r="I519" t="s">
        <v>1588</v>
      </c>
      <c r="J519" t="s">
        <v>33</v>
      </c>
      <c r="K519" t="s">
        <v>1593</v>
      </c>
      <c r="L519">
        <v>70</v>
      </c>
      <c r="M519">
        <v>1.1000000000000001</v>
      </c>
      <c r="N519">
        <v>8.6999999999999994E-3</v>
      </c>
      <c r="O519">
        <v>2.99</v>
      </c>
      <c r="P519" t="s">
        <v>35</v>
      </c>
      <c r="Q519" t="s">
        <v>27</v>
      </c>
      <c r="R519" t="s">
        <v>1695</v>
      </c>
      <c r="S519">
        <v>39.649454579999997</v>
      </c>
      <c r="T519">
        <v>0.20789160600000001</v>
      </c>
      <c r="U519">
        <v>513.54181210000002</v>
      </c>
      <c r="V519">
        <v>14.38513728</v>
      </c>
      <c r="W519">
        <v>3.1315820529999998</v>
      </c>
      <c r="X519">
        <v>0.39121268999999997</v>
      </c>
      <c r="Y519">
        <v>19.737295280000001</v>
      </c>
      <c r="Z519">
        <v>13.765468479999999</v>
      </c>
      <c r="AA519">
        <v>59</v>
      </c>
      <c r="AB519" t="s">
        <v>1695</v>
      </c>
      <c r="AC519" t="s">
        <v>1593</v>
      </c>
      <c r="AD519" t="s">
        <v>30</v>
      </c>
      <c r="AE519" t="s">
        <v>27</v>
      </c>
      <c r="AF519">
        <v>59</v>
      </c>
    </row>
    <row r="520" spans="1:32" x14ac:dyDescent="0.25">
      <c r="A520">
        <v>126481</v>
      </c>
      <c r="B520" t="s">
        <v>1594</v>
      </c>
      <c r="C520" t="s">
        <v>1183</v>
      </c>
      <c r="D520" t="s">
        <v>19</v>
      </c>
      <c r="E520" t="s">
        <v>20</v>
      </c>
      <c r="F520" t="s">
        <v>21</v>
      </c>
      <c r="G520" t="s">
        <v>268</v>
      </c>
      <c r="H520" t="s">
        <v>420</v>
      </c>
      <c r="I520" t="s">
        <v>1595</v>
      </c>
      <c r="J520" t="s">
        <v>33</v>
      </c>
      <c r="K520" t="s">
        <v>1596</v>
      </c>
      <c r="L520">
        <v>37</v>
      </c>
      <c r="M520">
        <v>2.19</v>
      </c>
      <c r="N520">
        <v>1.0200000000000001E-3</v>
      </c>
      <c r="O520">
        <v>3.06</v>
      </c>
      <c r="P520" t="s">
        <v>210</v>
      </c>
      <c r="Q520" t="s">
        <v>27</v>
      </c>
      <c r="R520" t="s">
        <v>1682</v>
      </c>
      <c r="S520">
        <v>50.975974379999997</v>
      </c>
      <c r="T520">
        <v>0.18270259599999999</v>
      </c>
      <c r="U520">
        <v>802.15214690000005</v>
      </c>
      <c r="V520">
        <v>19.450418790000001</v>
      </c>
      <c r="W520">
        <v>5.474958011</v>
      </c>
      <c r="X520">
        <v>0.29035801999999999</v>
      </c>
      <c r="Y520">
        <v>31.024970509999999</v>
      </c>
      <c r="Z520">
        <v>13.478353569999999</v>
      </c>
      <c r="AA520">
        <v>17</v>
      </c>
      <c r="AB520" t="s">
        <v>1689</v>
      </c>
      <c r="AC520" t="s">
        <v>1596</v>
      </c>
      <c r="AD520" t="s">
        <v>268</v>
      </c>
      <c r="AE520" t="s">
        <v>268</v>
      </c>
      <c r="AF520">
        <v>17</v>
      </c>
    </row>
    <row r="521" spans="1:32" x14ac:dyDescent="0.25">
      <c r="A521">
        <v>126482</v>
      </c>
      <c r="B521" t="s">
        <v>1597</v>
      </c>
      <c r="C521" t="s">
        <v>166</v>
      </c>
      <c r="D521" t="s">
        <v>19</v>
      </c>
      <c r="E521" t="s">
        <v>20</v>
      </c>
      <c r="F521" t="s">
        <v>21</v>
      </c>
      <c r="G521" t="s">
        <v>268</v>
      </c>
      <c r="H521" t="s">
        <v>420</v>
      </c>
      <c r="I521" t="s">
        <v>1595</v>
      </c>
      <c r="J521" t="s">
        <v>33</v>
      </c>
      <c r="K521" t="s">
        <v>1598</v>
      </c>
      <c r="L521">
        <v>60</v>
      </c>
      <c r="M521">
        <v>2.2599999999999998</v>
      </c>
      <c r="N521">
        <v>1.2899999999999999E-3</v>
      </c>
      <c r="O521">
        <v>3.2320000000000002</v>
      </c>
      <c r="P521" t="s">
        <v>35</v>
      </c>
      <c r="Q521" t="s">
        <v>73</v>
      </c>
      <c r="R521" t="s">
        <v>1682</v>
      </c>
      <c r="S521">
        <v>50.756157520000002</v>
      </c>
      <c r="T521">
        <v>0.201763578</v>
      </c>
      <c r="U521">
        <v>771.41866670000002</v>
      </c>
      <c r="V521">
        <v>18.151437860000001</v>
      </c>
      <c r="W521">
        <v>5.080412956</v>
      </c>
      <c r="X521">
        <v>0.31435411099999999</v>
      </c>
      <c r="Y521">
        <v>31.035419000000001</v>
      </c>
      <c r="Z521">
        <v>13.836708679999999</v>
      </c>
      <c r="AA521">
        <v>57</v>
      </c>
      <c r="AB521" t="s">
        <v>1684</v>
      </c>
      <c r="AC521" t="s">
        <v>1598</v>
      </c>
      <c r="AD521" t="s">
        <v>268</v>
      </c>
      <c r="AE521" t="s">
        <v>268</v>
      </c>
      <c r="AF521">
        <v>57</v>
      </c>
    </row>
    <row r="522" spans="1:32" x14ac:dyDescent="0.25">
      <c r="A522">
        <v>293753</v>
      </c>
      <c r="B522" t="s">
        <v>1599</v>
      </c>
      <c r="C522" t="s">
        <v>1600</v>
      </c>
      <c r="D522" t="s">
        <v>19</v>
      </c>
      <c r="E522" t="s">
        <v>20</v>
      </c>
      <c r="F522" t="s">
        <v>21</v>
      </c>
      <c r="G522" t="s">
        <v>52</v>
      </c>
      <c r="H522" t="s">
        <v>739</v>
      </c>
      <c r="I522" t="s">
        <v>1601</v>
      </c>
      <c r="J522" t="s">
        <v>191</v>
      </c>
      <c r="K522" t="s">
        <v>1602</v>
      </c>
      <c r="L522">
        <v>50</v>
      </c>
      <c r="M522">
        <v>1.79</v>
      </c>
      <c r="N522">
        <v>9.1199999999999996E-3</v>
      </c>
      <c r="O522">
        <v>3.1</v>
      </c>
      <c r="P522" t="s">
        <v>49</v>
      </c>
      <c r="Q522" t="s">
        <v>27</v>
      </c>
      <c r="R522" t="s">
        <v>27</v>
      </c>
      <c r="S522" t="s">
        <v>25</v>
      </c>
      <c r="T522" t="s">
        <v>25</v>
      </c>
      <c r="U522" t="s">
        <v>25</v>
      </c>
      <c r="V522" t="s">
        <v>25</v>
      </c>
      <c r="W522" t="s">
        <v>25</v>
      </c>
      <c r="X522" t="s">
        <v>25</v>
      </c>
      <c r="Y522" t="s">
        <v>25</v>
      </c>
      <c r="Z522" t="s">
        <v>25</v>
      </c>
      <c r="AA522" t="s">
        <v>25</v>
      </c>
      <c r="AB522" t="s">
        <v>1682</v>
      </c>
      <c r="AC522" t="s">
        <v>1602</v>
      </c>
      <c r="AD522" t="s">
        <v>52</v>
      </c>
      <c r="AE522" t="s">
        <v>52</v>
      </c>
      <c r="AF522" t="s">
        <v>25</v>
      </c>
    </row>
    <row r="523" spans="1:32" x14ac:dyDescent="0.25">
      <c r="A523">
        <v>293754</v>
      </c>
      <c r="B523" t="s">
        <v>1603</v>
      </c>
      <c r="C523" t="s">
        <v>424</v>
      </c>
      <c r="D523" t="s">
        <v>19</v>
      </c>
      <c r="E523" t="s">
        <v>20</v>
      </c>
      <c r="F523" t="s">
        <v>21</v>
      </c>
      <c r="G523" t="s">
        <v>52</v>
      </c>
      <c r="H523" t="s">
        <v>739</v>
      </c>
      <c r="I523" t="s">
        <v>1601</v>
      </c>
      <c r="J523" t="s">
        <v>191</v>
      </c>
      <c r="K523" t="s">
        <v>1604</v>
      </c>
      <c r="L523">
        <v>50</v>
      </c>
      <c r="M523">
        <v>1.79</v>
      </c>
      <c r="N523">
        <v>9.1199999999999996E-3</v>
      </c>
      <c r="O523">
        <v>3.1</v>
      </c>
      <c r="P523" t="s">
        <v>49</v>
      </c>
      <c r="Q523" t="s">
        <v>27</v>
      </c>
      <c r="R523" t="s">
        <v>1682</v>
      </c>
      <c r="S523" t="s">
        <v>25</v>
      </c>
      <c r="T523" t="s">
        <v>25</v>
      </c>
      <c r="U523" t="s">
        <v>25</v>
      </c>
      <c r="V523" t="s">
        <v>25</v>
      </c>
      <c r="W523" t="s">
        <v>25</v>
      </c>
      <c r="X523" t="s">
        <v>25</v>
      </c>
      <c r="Y523" t="s">
        <v>25</v>
      </c>
      <c r="Z523" t="s">
        <v>25</v>
      </c>
      <c r="AA523">
        <v>52</v>
      </c>
      <c r="AB523" t="s">
        <v>1684</v>
      </c>
      <c r="AC523" t="s">
        <v>1604</v>
      </c>
      <c r="AD523" t="s">
        <v>52</v>
      </c>
      <c r="AE523" t="s">
        <v>52</v>
      </c>
      <c r="AF523">
        <v>52</v>
      </c>
    </row>
    <row r="524" spans="1:32" x14ac:dyDescent="0.25">
      <c r="A524">
        <v>126180</v>
      </c>
      <c r="B524" t="s">
        <v>1605</v>
      </c>
      <c r="C524" t="s">
        <v>37</v>
      </c>
      <c r="D524" t="s">
        <v>19</v>
      </c>
      <c r="E524" t="s">
        <v>20</v>
      </c>
      <c r="F524" t="s">
        <v>21</v>
      </c>
      <c r="G524" t="s">
        <v>52</v>
      </c>
      <c r="H524" t="s">
        <v>364</v>
      </c>
      <c r="I524" t="s">
        <v>1605</v>
      </c>
      <c r="J524" t="s">
        <v>24</v>
      </c>
      <c r="K524" t="s">
        <v>25</v>
      </c>
      <c r="L524">
        <v>60</v>
      </c>
      <c r="M524">
        <v>2.14</v>
      </c>
      <c r="N524">
        <v>1.0999999999999999E-2</v>
      </c>
      <c r="O524">
        <v>2.94</v>
      </c>
      <c r="P524" t="s">
        <v>61</v>
      </c>
      <c r="Q524" t="s">
        <v>27</v>
      </c>
      <c r="R524" t="s">
        <v>1682</v>
      </c>
      <c r="S524">
        <v>55.253686739999999</v>
      </c>
      <c r="T524">
        <v>0.20378950000000001</v>
      </c>
      <c r="U524">
        <v>1489.6628559999999</v>
      </c>
      <c r="V524">
        <v>9.8999679339999993</v>
      </c>
      <c r="W524">
        <v>3.5927010089999998</v>
      </c>
      <c r="X524">
        <v>0.42129107900000001</v>
      </c>
      <c r="Y524">
        <v>27.71181327</v>
      </c>
      <c r="Z524">
        <v>14.248666650000001</v>
      </c>
      <c r="AA524">
        <v>56</v>
      </c>
      <c r="AB524" t="s">
        <v>1684</v>
      </c>
      <c r="AC524" t="s">
        <v>1607</v>
      </c>
      <c r="AD524" t="s">
        <v>52</v>
      </c>
      <c r="AE524" t="s">
        <v>52</v>
      </c>
      <c r="AF524">
        <v>56</v>
      </c>
    </row>
    <row r="525" spans="1:32" x14ac:dyDescent="0.25">
      <c r="A525">
        <v>127266</v>
      </c>
      <c r="B525" t="s">
        <v>1606</v>
      </c>
      <c r="C525" t="s">
        <v>37</v>
      </c>
      <c r="D525" t="s">
        <v>19</v>
      </c>
      <c r="E525" t="s">
        <v>20</v>
      </c>
      <c r="F525" t="s">
        <v>21</v>
      </c>
      <c r="G525" t="s">
        <v>52</v>
      </c>
      <c r="H525" t="s">
        <v>364</v>
      </c>
      <c r="I525" t="s">
        <v>1605</v>
      </c>
      <c r="J525" t="s">
        <v>33</v>
      </c>
      <c r="K525" t="s">
        <v>1607</v>
      </c>
      <c r="L525">
        <v>60</v>
      </c>
      <c r="M525">
        <v>2.14</v>
      </c>
      <c r="N525">
        <v>1.0999999999999999E-2</v>
      </c>
      <c r="O525">
        <v>2.94</v>
      </c>
      <c r="P525" t="s">
        <v>35</v>
      </c>
      <c r="Q525" t="s">
        <v>27</v>
      </c>
      <c r="R525" t="s">
        <v>1682</v>
      </c>
      <c r="S525">
        <v>55.253686739999999</v>
      </c>
      <c r="T525">
        <v>0.20378950000000001</v>
      </c>
      <c r="U525">
        <v>1489.6628559999999</v>
      </c>
      <c r="V525">
        <v>9.8999679339999993</v>
      </c>
      <c r="W525">
        <v>3.5927010089999998</v>
      </c>
      <c r="X525">
        <v>0.42129107900000001</v>
      </c>
      <c r="Y525">
        <v>27.71181327</v>
      </c>
      <c r="Z525">
        <v>14.248666650000001</v>
      </c>
      <c r="AA525">
        <v>56</v>
      </c>
      <c r="AB525" t="s">
        <v>1684</v>
      </c>
      <c r="AC525" t="s">
        <v>1607</v>
      </c>
      <c r="AD525" t="s">
        <v>52</v>
      </c>
      <c r="AE525" t="s">
        <v>52</v>
      </c>
      <c r="AF525">
        <v>56</v>
      </c>
    </row>
    <row r="526" spans="1:32" x14ac:dyDescent="0.25">
      <c r="A526">
        <v>125598</v>
      </c>
      <c r="B526" t="s">
        <v>364</v>
      </c>
      <c r="C526" t="s">
        <v>980</v>
      </c>
      <c r="D526" t="s">
        <v>19</v>
      </c>
      <c r="E526" t="s">
        <v>20</v>
      </c>
      <c r="F526" t="s">
        <v>21</v>
      </c>
      <c r="G526" t="s">
        <v>52</v>
      </c>
      <c r="H526" t="s">
        <v>364</v>
      </c>
      <c r="I526">
        <v>0</v>
      </c>
      <c r="J526" t="s">
        <v>60</v>
      </c>
      <c r="K526" t="s">
        <v>25</v>
      </c>
      <c r="L526">
        <v>75</v>
      </c>
      <c r="M526">
        <v>0</v>
      </c>
      <c r="N526">
        <v>7.8526280000000004E-3</v>
      </c>
      <c r="O526">
        <v>3.065725</v>
      </c>
      <c r="P526" t="s">
        <v>61</v>
      </c>
      <c r="Q526" t="s">
        <v>27</v>
      </c>
      <c r="R526" t="s">
        <v>1682</v>
      </c>
      <c r="S526">
        <v>38.381510470000002</v>
      </c>
      <c r="T526">
        <v>0.348125929</v>
      </c>
      <c r="U526">
        <v>610.05894220000005</v>
      </c>
      <c r="V526">
        <v>16.463819340000001</v>
      </c>
      <c r="W526">
        <v>4.3896783660000001</v>
      </c>
      <c r="X526">
        <v>0.39860828500000001</v>
      </c>
      <c r="Y526">
        <v>26.02954733</v>
      </c>
      <c r="Z526">
        <v>14.122693849999999</v>
      </c>
      <c r="AA526">
        <v>41</v>
      </c>
      <c r="AB526" t="s">
        <v>1682</v>
      </c>
      <c r="AC526" t="s">
        <v>1611</v>
      </c>
      <c r="AD526" t="s">
        <v>52</v>
      </c>
      <c r="AE526" t="s">
        <v>52</v>
      </c>
      <c r="AF526">
        <v>41</v>
      </c>
    </row>
    <row r="527" spans="1:32" x14ac:dyDescent="0.25">
      <c r="A527">
        <v>154461</v>
      </c>
      <c r="B527" t="s">
        <v>1608</v>
      </c>
      <c r="C527" t="s">
        <v>1609</v>
      </c>
      <c r="D527" t="s">
        <v>19</v>
      </c>
      <c r="E527" t="s">
        <v>20</v>
      </c>
      <c r="F527" t="s">
        <v>21</v>
      </c>
      <c r="G527" t="s">
        <v>52</v>
      </c>
      <c r="H527" t="s">
        <v>364</v>
      </c>
      <c r="I527" t="s">
        <v>1608</v>
      </c>
      <c r="J527" t="s">
        <v>24</v>
      </c>
      <c r="K527" t="s">
        <v>25</v>
      </c>
      <c r="L527">
        <v>40</v>
      </c>
      <c r="M527">
        <v>0</v>
      </c>
      <c r="N527">
        <v>4.8999999999999998E-3</v>
      </c>
      <c r="O527">
        <v>3.04</v>
      </c>
      <c r="P527" t="s">
        <v>61</v>
      </c>
      <c r="Q527" t="s">
        <v>27</v>
      </c>
      <c r="R527" t="s">
        <v>1682</v>
      </c>
      <c r="S527">
        <v>38.381510470000002</v>
      </c>
      <c r="T527">
        <v>0.348125929</v>
      </c>
      <c r="U527">
        <v>610.05894220000005</v>
      </c>
      <c r="V527">
        <v>16.463819340000001</v>
      </c>
      <c r="W527">
        <v>4.3896783660000001</v>
      </c>
      <c r="X527">
        <v>0.39860828500000001</v>
      </c>
      <c r="Y527">
        <v>26.02954733</v>
      </c>
      <c r="Z527">
        <v>14.122693849999999</v>
      </c>
      <c r="AA527">
        <v>41</v>
      </c>
      <c r="AB527" t="s">
        <v>1682</v>
      </c>
      <c r="AC527" t="s">
        <v>1611</v>
      </c>
      <c r="AD527" t="s">
        <v>52</v>
      </c>
      <c r="AE527" t="s">
        <v>52</v>
      </c>
      <c r="AF527">
        <v>41</v>
      </c>
    </row>
    <row r="528" spans="1:32" x14ac:dyDescent="0.25">
      <c r="A528">
        <v>154462</v>
      </c>
      <c r="B528" t="s">
        <v>1610</v>
      </c>
      <c r="C528" t="s">
        <v>262</v>
      </c>
      <c r="D528" t="s">
        <v>19</v>
      </c>
      <c r="E528" t="s">
        <v>20</v>
      </c>
      <c r="F528" t="s">
        <v>21</v>
      </c>
      <c r="G528" t="s">
        <v>52</v>
      </c>
      <c r="H528" t="s">
        <v>364</v>
      </c>
      <c r="I528" t="s">
        <v>1608</v>
      </c>
      <c r="J528" t="s">
        <v>33</v>
      </c>
      <c r="K528" t="s">
        <v>1611</v>
      </c>
      <c r="L528">
        <v>40</v>
      </c>
      <c r="M528">
        <v>2.5</v>
      </c>
      <c r="N528">
        <v>4.8999999999999998E-3</v>
      </c>
      <c r="O528">
        <v>3.04</v>
      </c>
      <c r="P528" t="s">
        <v>35</v>
      </c>
      <c r="Q528" t="s">
        <v>27</v>
      </c>
      <c r="R528" t="s">
        <v>1682</v>
      </c>
      <c r="S528">
        <v>38.381510470000002</v>
      </c>
      <c r="T528">
        <v>0.348125929</v>
      </c>
      <c r="U528">
        <v>610.05894220000005</v>
      </c>
      <c r="V528">
        <v>16.463819340000001</v>
      </c>
      <c r="W528">
        <v>4.3896783660000001</v>
      </c>
      <c r="X528">
        <v>0.39860828500000001</v>
      </c>
      <c r="Y528">
        <v>26.02954733</v>
      </c>
      <c r="Z528">
        <v>14.122693849999999</v>
      </c>
      <c r="AA528">
        <v>41</v>
      </c>
      <c r="AB528" t="s">
        <v>1682</v>
      </c>
      <c r="AC528" t="s">
        <v>1611</v>
      </c>
      <c r="AD528" t="s">
        <v>52</v>
      </c>
      <c r="AE528" t="s">
        <v>52</v>
      </c>
      <c r="AF528">
        <v>41</v>
      </c>
    </row>
    <row r="529" spans="1:32" x14ac:dyDescent="0.25">
      <c r="A529">
        <v>126154</v>
      </c>
      <c r="B529" t="s">
        <v>1612</v>
      </c>
      <c r="C529" t="s">
        <v>1613</v>
      </c>
      <c r="D529" t="s">
        <v>19</v>
      </c>
      <c r="E529" t="s">
        <v>20</v>
      </c>
      <c r="F529" t="s">
        <v>21</v>
      </c>
      <c r="G529" t="s">
        <v>52</v>
      </c>
      <c r="H529" t="s">
        <v>179</v>
      </c>
      <c r="I529" t="s">
        <v>1612</v>
      </c>
      <c r="J529" t="s">
        <v>24</v>
      </c>
      <c r="K529" t="s">
        <v>25</v>
      </c>
      <c r="L529">
        <v>20</v>
      </c>
      <c r="M529">
        <v>0</v>
      </c>
      <c r="N529">
        <v>0.02</v>
      </c>
      <c r="O529">
        <v>2.74</v>
      </c>
      <c r="P529" t="s">
        <v>61</v>
      </c>
      <c r="Q529" t="s">
        <v>27</v>
      </c>
      <c r="R529" t="s">
        <v>1682</v>
      </c>
      <c r="S529">
        <v>28.654320859999999</v>
      </c>
      <c r="T529">
        <v>0.195455763</v>
      </c>
      <c r="U529">
        <v>257.86299120000001</v>
      </c>
      <c r="V529">
        <v>11.45116859</v>
      </c>
      <c r="W529">
        <v>3.5493617249999998</v>
      </c>
      <c r="X529">
        <v>0.35056841100000002</v>
      </c>
      <c r="Y529">
        <v>16.142227630000001</v>
      </c>
      <c r="Z529">
        <v>9.4374690260000005</v>
      </c>
      <c r="AA529">
        <v>15</v>
      </c>
      <c r="AB529" t="s">
        <v>1682</v>
      </c>
      <c r="AC529" t="s">
        <v>1616</v>
      </c>
      <c r="AD529" t="s">
        <v>52</v>
      </c>
      <c r="AE529" t="s">
        <v>52</v>
      </c>
      <c r="AF529">
        <v>15</v>
      </c>
    </row>
    <row r="530" spans="1:32" x14ac:dyDescent="0.25">
      <c r="A530">
        <v>127205</v>
      </c>
      <c r="B530" t="s">
        <v>1614</v>
      </c>
      <c r="C530" t="s">
        <v>1615</v>
      </c>
      <c r="D530" t="s">
        <v>19</v>
      </c>
      <c r="E530" t="s">
        <v>20</v>
      </c>
      <c r="F530" t="s">
        <v>21</v>
      </c>
      <c r="G530" t="s">
        <v>52</v>
      </c>
      <c r="H530" t="s">
        <v>179</v>
      </c>
      <c r="I530" t="s">
        <v>1612</v>
      </c>
      <c r="J530" t="s">
        <v>33</v>
      </c>
      <c r="K530" t="s">
        <v>1616</v>
      </c>
      <c r="L530">
        <v>20</v>
      </c>
      <c r="M530">
        <v>1.45</v>
      </c>
      <c r="N530">
        <v>0.02</v>
      </c>
      <c r="O530">
        <v>2.74</v>
      </c>
      <c r="P530" t="s">
        <v>56</v>
      </c>
      <c r="Q530" t="s">
        <v>27</v>
      </c>
      <c r="R530" t="s">
        <v>1682</v>
      </c>
      <c r="S530">
        <v>28.654320859999999</v>
      </c>
      <c r="T530">
        <v>0.195455763</v>
      </c>
      <c r="U530">
        <v>257.86299120000001</v>
      </c>
      <c r="V530">
        <v>11.45116859</v>
      </c>
      <c r="W530">
        <v>3.5493617249999998</v>
      </c>
      <c r="X530">
        <v>0.35056841100000002</v>
      </c>
      <c r="Y530">
        <v>16.142227630000001</v>
      </c>
      <c r="Z530">
        <v>9.4374690260000005</v>
      </c>
      <c r="AA530">
        <v>15</v>
      </c>
      <c r="AB530" t="s">
        <v>1682</v>
      </c>
      <c r="AC530" t="s">
        <v>1616</v>
      </c>
      <c r="AD530" t="s">
        <v>52</v>
      </c>
      <c r="AE530" t="s">
        <v>52</v>
      </c>
      <c r="AF530">
        <v>15</v>
      </c>
    </row>
    <row r="531" spans="1:32" x14ac:dyDescent="0.25">
      <c r="A531">
        <v>126444</v>
      </c>
      <c r="B531" t="s">
        <v>1617</v>
      </c>
      <c r="C531" t="s">
        <v>1618</v>
      </c>
      <c r="D531" t="s">
        <v>19</v>
      </c>
      <c r="E531" t="s">
        <v>20</v>
      </c>
      <c r="F531" t="s">
        <v>21</v>
      </c>
      <c r="G531" t="s">
        <v>268</v>
      </c>
      <c r="H531" t="s">
        <v>644</v>
      </c>
      <c r="I531" t="s">
        <v>1619</v>
      </c>
      <c r="J531" t="s">
        <v>33</v>
      </c>
      <c r="K531" t="s">
        <v>1620</v>
      </c>
      <c r="L531">
        <v>35</v>
      </c>
      <c r="M531">
        <v>2.2000000000000002</v>
      </c>
      <c r="N531">
        <v>4.4000000000000003E-3</v>
      </c>
      <c r="O531">
        <v>3.21</v>
      </c>
      <c r="P531" t="s">
        <v>56</v>
      </c>
      <c r="Q531" t="s">
        <v>27</v>
      </c>
      <c r="R531" t="s">
        <v>1682</v>
      </c>
      <c r="S531">
        <v>21.95839664</v>
      </c>
      <c r="T531">
        <v>0.51434697900000004</v>
      </c>
      <c r="U531">
        <v>68.350789329999998</v>
      </c>
      <c r="V531">
        <v>4.8747085840000004</v>
      </c>
      <c r="W531">
        <v>1.478824669</v>
      </c>
      <c r="X531">
        <v>1.042197789</v>
      </c>
      <c r="Y531">
        <v>14.016891190000001</v>
      </c>
      <c r="Z531">
        <v>8.9088015009999992</v>
      </c>
      <c r="AA531">
        <v>32</v>
      </c>
      <c r="AB531" t="s">
        <v>1689</v>
      </c>
      <c r="AC531" t="s">
        <v>1620</v>
      </c>
      <c r="AD531" t="s">
        <v>268</v>
      </c>
      <c r="AE531" t="s">
        <v>268</v>
      </c>
      <c r="AF531">
        <v>32</v>
      </c>
    </row>
    <row r="532" spans="1:32" x14ac:dyDescent="0.25">
      <c r="A532">
        <v>126445</v>
      </c>
      <c r="B532" t="s">
        <v>1621</v>
      </c>
      <c r="C532" t="s">
        <v>51</v>
      </c>
      <c r="D532" t="s">
        <v>19</v>
      </c>
      <c r="E532" t="s">
        <v>20</v>
      </c>
      <c r="F532" t="s">
        <v>21</v>
      </c>
      <c r="G532" t="s">
        <v>268</v>
      </c>
      <c r="H532" t="s">
        <v>644</v>
      </c>
      <c r="I532" t="s">
        <v>1619</v>
      </c>
      <c r="J532" t="s">
        <v>33</v>
      </c>
      <c r="K532" t="s">
        <v>1622</v>
      </c>
      <c r="L532">
        <v>46</v>
      </c>
      <c r="M532">
        <v>1.2</v>
      </c>
      <c r="N532">
        <v>7.9000000000000008E-3</v>
      </c>
      <c r="O532">
        <v>3.15</v>
      </c>
      <c r="P532" t="s">
        <v>35</v>
      </c>
      <c r="Q532" t="s">
        <v>27</v>
      </c>
      <c r="R532" t="s">
        <v>1682</v>
      </c>
      <c r="S532">
        <v>39.557170630000002</v>
      </c>
      <c r="T532">
        <v>0.355656519</v>
      </c>
      <c r="U532">
        <v>782.51286289999996</v>
      </c>
      <c r="V532">
        <v>5.4442251539999997</v>
      </c>
      <c r="W532">
        <v>1.4926980830000001</v>
      </c>
      <c r="X532">
        <v>0.80012570999999999</v>
      </c>
      <c r="Y532">
        <v>20.06086247</v>
      </c>
      <c r="Z532">
        <v>17.439252369999998</v>
      </c>
      <c r="AA532">
        <v>48</v>
      </c>
      <c r="AB532" t="s">
        <v>1689</v>
      </c>
      <c r="AC532" t="s">
        <v>1622</v>
      </c>
      <c r="AD532" t="s">
        <v>268</v>
      </c>
      <c r="AE532" t="s">
        <v>268</v>
      </c>
      <c r="AF532">
        <v>48</v>
      </c>
    </row>
    <row r="533" spans="1:32" x14ac:dyDescent="0.25">
      <c r="A533">
        <v>126446</v>
      </c>
      <c r="B533" t="s">
        <v>1623</v>
      </c>
      <c r="C533" t="s">
        <v>51</v>
      </c>
      <c r="D533" t="s">
        <v>19</v>
      </c>
      <c r="E533" t="s">
        <v>20</v>
      </c>
      <c r="F533" t="s">
        <v>21</v>
      </c>
      <c r="G533" t="s">
        <v>268</v>
      </c>
      <c r="H533" t="s">
        <v>644</v>
      </c>
      <c r="I533" t="s">
        <v>1619</v>
      </c>
      <c r="J533" t="s">
        <v>33</v>
      </c>
      <c r="K533" t="s">
        <v>1624</v>
      </c>
      <c r="L533">
        <v>40</v>
      </c>
      <c r="M533">
        <v>2.2999999999999998</v>
      </c>
      <c r="N533">
        <v>7.1999999999999998E-3</v>
      </c>
      <c r="O533">
        <v>3.13</v>
      </c>
      <c r="P533" t="s">
        <v>35</v>
      </c>
      <c r="Q533" t="s">
        <v>27</v>
      </c>
      <c r="R533" t="s">
        <v>1682</v>
      </c>
      <c r="S533">
        <v>24.05497295</v>
      </c>
      <c r="T533">
        <v>0.40566879</v>
      </c>
      <c r="U533">
        <v>135.95889</v>
      </c>
      <c r="V533">
        <v>5.2737598209999996</v>
      </c>
      <c r="W533">
        <v>1.5096991790000001</v>
      </c>
      <c r="X533">
        <v>0.943291769</v>
      </c>
      <c r="Y533">
        <v>13.626792200000001</v>
      </c>
      <c r="Z533">
        <v>12.66786737</v>
      </c>
      <c r="AA533">
        <v>33</v>
      </c>
      <c r="AB533" t="s">
        <v>1689</v>
      </c>
      <c r="AC533" t="s">
        <v>1624</v>
      </c>
      <c r="AD533" t="s">
        <v>268</v>
      </c>
      <c r="AE533" t="s">
        <v>268</v>
      </c>
      <c r="AF533">
        <v>33</v>
      </c>
    </row>
    <row r="534" spans="1:32" x14ac:dyDescent="0.25">
      <c r="A534">
        <v>127011</v>
      </c>
      <c r="B534" t="s">
        <v>1625</v>
      </c>
      <c r="C534" t="s">
        <v>1168</v>
      </c>
      <c r="D534" t="s">
        <v>19</v>
      </c>
      <c r="E534" t="s">
        <v>20</v>
      </c>
      <c r="F534" t="s">
        <v>21</v>
      </c>
      <c r="G534" t="s">
        <v>30</v>
      </c>
      <c r="H534" t="s">
        <v>158</v>
      </c>
      <c r="I534" t="s">
        <v>1626</v>
      </c>
      <c r="J534" t="s">
        <v>33</v>
      </c>
      <c r="K534" t="s">
        <v>1627</v>
      </c>
      <c r="L534">
        <v>80</v>
      </c>
      <c r="M534">
        <v>2.08</v>
      </c>
      <c r="N534">
        <v>8.6E-3</v>
      </c>
      <c r="O534">
        <v>3.1230000000000002</v>
      </c>
      <c r="P534" t="s">
        <v>35</v>
      </c>
      <c r="Q534" t="s">
        <v>27</v>
      </c>
      <c r="R534" t="s">
        <v>1682</v>
      </c>
      <c r="S534">
        <v>57.018428540000002</v>
      </c>
      <c r="T534">
        <v>0.27985349300000001</v>
      </c>
      <c r="U534">
        <v>1668.268558</v>
      </c>
      <c r="V534">
        <v>11.13267426</v>
      </c>
      <c r="W534">
        <v>2.8450061</v>
      </c>
      <c r="X534">
        <v>0.46288042899999998</v>
      </c>
      <c r="Y534">
        <v>30.88716453</v>
      </c>
      <c r="Z534">
        <v>16.913696909999999</v>
      </c>
      <c r="AA534">
        <v>47</v>
      </c>
      <c r="AB534" t="s">
        <v>1682</v>
      </c>
      <c r="AC534" t="s">
        <v>1627</v>
      </c>
      <c r="AD534" t="s">
        <v>30</v>
      </c>
      <c r="AE534" t="s">
        <v>27</v>
      </c>
      <c r="AF534">
        <v>47</v>
      </c>
    </row>
    <row r="535" spans="1:32" x14ac:dyDescent="0.25">
      <c r="A535">
        <v>127012</v>
      </c>
      <c r="B535" t="s">
        <v>1628</v>
      </c>
      <c r="C535" t="s">
        <v>51</v>
      </c>
      <c r="D535" t="s">
        <v>19</v>
      </c>
      <c r="E535" t="s">
        <v>20</v>
      </c>
      <c r="F535" t="s">
        <v>21</v>
      </c>
      <c r="G535" t="s">
        <v>30</v>
      </c>
      <c r="H535" t="s">
        <v>158</v>
      </c>
      <c r="I535" t="s">
        <v>1626</v>
      </c>
      <c r="J535" t="s">
        <v>33</v>
      </c>
      <c r="K535" t="s">
        <v>1629</v>
      </c>
      <c r="L535">
        <v>73</v>
      </c>
      <c r="M535">
        <v>2.2400000000000002</v>
      </c>
      <c r="N535">
        <v>1.17E-2</v>
      </c>
      <c r="O535">
        <v>3.02</v>
      </c>
      <c r="P535" t="s">
        <v>35</v>
      </c>
      <c r="Q535" t="s">
        <v>27</v>
      </c>
      <c r="R535" t="s">
        <v>1682</v>
      </c>
      <c r="S535">
        <v>65.877403439999995</v>
      </c>
      <c r="T535">
        <v>0.33526714800000001</v>
      </c>
      <c r="U535">
        <v>2471.670631</v>
      </c>
      <c r="V535">
        <v>9.9137217720000006</v>
      </c>
      <c r="W535">
        <v>2.5059196400000001</v>
      </c>
      <c r="X535">
        <v>0.53650155700000002</v>
      </c>
      <c r="Y535">
        <v>35.20494411</v>
      </c>
      <c r="Z535">
        <v>19.439437120000001</v>
      </c>
      <c r="AA535">
        <v>43</v>
      </c>
      <c r="AB535" t="s">
        <v>1682</v>
      </c>
      <c r="AC535" t="s">
        <v>1629</v>
      </c>
      <c r="AD535" t="s">
        <v>30</v>
      </c>
      <c r="AE535" t="s">
        <v>27</v>
      </c>
      <c r="AF535">
        <v>43</v>
      </c>
    </row>
    <row r="536" spans="1:32" x14ac:dyDescent="0.25">
      <c r="A536">
        <v>127013</v>
      </c>
      <c r="B536" t="s">
        <v>1630</v>
      </c>
      <c r="C536" t="s">
        <v>1168</v>
      </c>
      <c r="D536" t="s">
        <v>19</v>
      </c>
      <c r="E536" t="s">
        <v>20</v>
      </c>
      <c r="F536" t="s">
        <v>21</v>
      </c>
      <c r="G536" t="s">
        <v>30</v>
      </c>
      <c r="H536" t="s">
        <v>158</v>
      </c>
      <c r="I536" t="s">
        <v>1626</v>
      </c>
      <c r="J536" t="s">
        <v>33</v>
      </c>
      <c r="K536" t="s">
        <v>1631</v>
      </c>
      <c r="L536">
        <v>100</v>
      </c>
      <c r="M536">
        <v>2.2000000000000002</v>
      </c>
      <c r="N536">
        <v>8.9099999999999995E-3</v>
      </c>
      <c r="O536">
        <v>3.09</v>
      </c>
      <c r="P536" t="s">
        <v>1405</v>
      </c>
      <c r="Q536" t="s">
        <v>27</v>
      </c>
      <c r="R536" t="s">
        <v>1682</v>
      </c>
      <c r="S536">
        <v>73.634486120000005</v>
      </c>
      <c r="T536">
        <v>0.296008412</v>
      </c>
      <c r="U536">
        <v>3527.6555330000001</v>
      </c>
      <c r="V536">
        <v>10.935794489999999</v>
      </c>
      <c r="W536">
        <v>2.7809912940000001</v>
      </c>
      <c r="X536">
        <v>0.48255273700000001</v>
      </c>
      <c r="Y536">
        <v>38.684146859999998</v>
      </c>
      <c r="Z536">
        <v>19.752651839999999</v>
      </c>
      <c r="AA536">
        <v>25</v>
      </c>
      <c r="AB536" t="s">
        <v>1682</v>
      </c>
      <c r="AC536" t="s">
        <v>1631</v>
      </c>
      <c r="AD536" t="s">
        <v>30</v>
      </c>
      <c r="AE536" t="s">
        <v>27</v>
      </c>
      <c r="AF536">
        <v>25</v>
      </c>
    </row>
    <row r="537" spans="1:32" x14ac:dyDescent="0.25">
      <c r="A537">
        <v>127093</v>
      </c>
      <c r="B537" t="s">
        <v>1632</v>
      </c>
      <c r="C537" t="s">
        <v>37</v>
      </c>
      <c r="D537" t="s">
        <v>19</v>
      </c>
      <c r="E537" t="s">
        <v>20</v>
      </c>
      <c r="F537" t="s">
        <v>21</v>
      </c>
      <c r="G537" t="s">
        <v>30</v>
      </c>
      <c r="H537" t="s">
        <v>1633</v>
      </c>
      <c r="I537" t="s">
        <v>1634</v>
      </c>
      <c r="J537" t="s">
        <v>33</v>
      </c>
      <c r="K537" t="s">
        <v>1635</v>
      </c>
      <c r="L537">
        <v>40</v>
      </c>
      <c r="M537">
        <v>1.92</v>
      </c>
      <c r="N537">
        <v>1.26E-2</v>
      </c>
      <c r="O537">
        <v>3.08</v>
      </c>
      <c r="P537" t="s">
        <v>35</v>
      </c>
      <c r="Q537" t="s">
        <v>27</v>
      </c>
      <c r="R537" t="s">
        <v>1682</v>
      </c>
      <c r="S537">
        <v>33.339599309999997</v>
      </c>
      <c r="T537">
        <v>0.25739957899999999</v>
      </c>
      <c r="U537">
        <v>617.7479343</v>
      </c>
      <c r="V537">
        <v>5.801246398</v>
      </c>
      <c r="W537">
        <v>1.8070119</v>
      </c>
      <c r="X537">
        <v>0.661223585</v>
      </c>
      <c r="Y537">
        <v>16.009909749999998</v>
      </c>
      <c r="Z537">
        <v>16.2039799</v>
      </c>
      <c r="AA537">
        <v>33</v>
      </c>
      <c r="AB537" t="s">
        <v>1682</v>
      </c>
      <c r="AC537" t="s">
        <v>1635</v>
      </c>
      <c r="AD537" t="s">
        <v>30</v>
      </c>
      <c r="AE537" t="s">
        <v>27</v>
      </c>
      <c r="AF537">
        <v>33</v>
      </c>
    </row>
    <row r="538" spans="1:32" x14ac:dyDescent="0.25">
      <c r="A538">
        <v>126503</v>
      </c>
      <c r="B538" t="s">
        <v>1636</v>
      </c>
      <c r="C538" t="s">
        <v>169</v>
      </c>
      <c r="D538" t="s">
        <v>19</v>
      </c>
      <c r="E538" t="s">
        <v>20</v>
      </c>
      <c r="F538" t="s">
        <v>21</v>
      </c>
      <c r="G538" t="s">
        <v>268</v>
      </c>
      <c r="H538" t="s">
        <v>1215</v>
      </c>
      <c r="I538" t="s">
        <v>1637</v>
      </c>
      <c r="J538" t="s">
        <v>33</v>
      </c>
      <c r="K538" t="s">
        <v>1638</v>
      </c>
      <c r="L538">
        <v>66</v>
      </c>
      <c r="M538">
        <v>0</v>
      </c>
      <c r="N538">
        <v>1.2449999999999999E-2</v>
      </c>
      <c r="O538">
        <v>3</v>
      </c>
      <c r="P538" t="s">
        <v>35</v>
      </c>
      <c r="Q538" t="s">
        <v>27</v>
      </c>
      <c r="R538" t="s">
        <v>27</v>
      </c>
      <c r="S538" t="s">
        <v>25</v>
      </c>
      <c r="T538" t="s">
        <v>25</v>
      </c>
      <c r="U538" t="s">
        <v>25</v>
      </c>
      <c r="V538" t="s">
        <v>25</v>
      </c>
      <c r="W538" t="s">
        <v>25</v>
      </c>
      <c r="X538" t="s">
        <v>25</v>
      </c>
      <c r="Y538" t="s">
        <v>25</v>
      </c>
      <c r="Z538" t="s">
        <v>25</v>
      </c>
      <c r="AA538" t="s">
        <v>25</v>
      </c>
      <c r="AB538" t="s">
        <v>25</v>
      </c>
      <c r="AC538" t="s">
        <v>25</v>
      </c>
      <c r="AD538" t="s">
        <v>25</v>
      </c>
      <c r="AE538" t="s">
        <v>25</v>
      </c>
      <c r="AF538" t="s">
        <v>25</v>
      </c>
    </row>
    <row r="539" spans="1:32" x14ac:dyDescent="0.25">
      <c r="A539">
        <v>127304</v>
      </c>
      <c r="B539" t="s">
        <v>1639</v>
      </c>
      <c r="C539" t="s">
        <v>518</v>
      </c>
      <c r="D539" t="s">
        <v>19</v>
      </c>
      <c r="E539" t="s">
        <v>20</v>
      </c>
      <c r="F539" t="s">
        <v>21</v>
      </c>
      <c r="G539" t="s">
        <v>144</v>
      </c>
      <c r="H539" t="s">
        <v>1247</v>
      </c>
      <c r="I539" t="s">
        <v>1640</v>
      </c>
      <c r="J539" t="s">
        <v>33</v>
      </c>
      <c r="K539" t="s">
        <v>1641</v>
      </c>
      <c r="L539">
        <v>4.3</v>
      </c>
      <c r="M539">
        <v>1.51</v>
      </c>
      <c r="N539">
        <v>9.3299999999999998E-3</v>
      </c>
      <c r="O539">
        <v>3.09</v>
      </c>
      <c r="P539" t="s">
        <v>49</v>
      </c>
      <c r="Q539" t="s">
        <v>27</v>
      </c>
      <c r="R539" t="s">
        <v>1695</v>
      </c>
      <c r="S539">
        <v>7.9902806030000004</v>
      </c>
      <c r="T539">
        <v>1.6356080200000001</v>
      </c>
      <c r="U539">
        <v>3.2161170330000002</v>
      </c>
      <c r="V539">
        <v>1.529716887</v>
      </c>
      <c r="W539">
        <v>0.46092253700000002</v>
      </c>
      <c r="X539">
        <v>2.8370995880000001</v>
      </c>
      <c r="Y539">
        <v>4.9922496179999998</v>
      </c>
      <c r="Z539">
        <v>13.6063901</v>
      </c>
      <c r="AA539">
        <v>6</v>
      </c>
      <c r="AB539" t="s">
        <v>1698</v>
      </c>
      <c r="AC539" t="s">
        <v>1641</v>
      </c>
      <c r="AD539" t="s">
        <v>144</v>
      </c>
      <c r="AE539" t="s">
        <v>27</v>
      </c>
      <c r="AF539">
        <v>6</v>
      </c>
    </row>
    <row r="540" spans="1:32" x14ac:dyDescent="0.25">
      <c r="A540">
        <v>126714</v>
      </c>
      <c r="B540" t="s">
        <v>1642</v>
      </c>
      <c r="C540" t="s">
        <v>1643</v>
      </c>
      <c r="D540" t="s">
        <v>19</v>
      </c>
      <c r="E540" t="s">
        <v>20</v>
      </c>
      <c r="F540" t="s">
        <v>21</v>
      </c>
      <c r="G540" t="s">
        <v>59</v>
      </c>
      <c r="H540" t="s">
        <v>57</v>
      </c>
      <c r="I540" t="s">
        <v>1644</v>
      </c>
      <c r="J540" t="s">
        <v>33</v>
      </c>
      <c r="K540" t="s">
        <v>1645</v>
      </c>
      <c r="L540">
        <v>31</v>
      </c>
      <c r="M540">
        <v>4.97</v>
      </c>
      <c r="N540">
        <v>6.6E-3</v>
      </c>
      <c r="O540">
        <v>3</v>
      </c>
      <c r="P540" t="s">
        <v>35</v>
      </c>
      <c r="Q540" t="s">
        <v>27</v>
      </c>
      <c r="R540" t="s">
        <v>1695</v>
      </c>
      <c r="S540">
        <v>30.409217649999999</v>
      </c>
      <c r="T540">
        <v>0.31693173499999999</v>
      </c>
      <c r="U540">
        <v>227.06022110000001</v>
      </c>
      <c r="V540">
        <v>10.43192953</v>
      </c>
      <c r="W540">
        <v>3.4377464280000001</v>
      </c>
      <c r="X540">
        <v>0.53422336999999998</v>
      </c>
      <c r="Y540">
        <v>20.423018190000001</v>
      </c>
      <c r="Z540">
        <v>11.043029150000001</v>
      </c>
      <c r="AA540">
        <v>21</v>
      </c>
      <c r="AB540" t="s">
        <v>1698</v>
      </c>
      <c r="AC540" t="s">
        <v>1645</v>
      </c>
      <c r="AD540" t="s">
        <v>59</v>
      </c>
      <c r="AE540" t="s">
        <v>27</v>
      </c>
      <c r="AF540">
        <v>21</v>
      </c>
    </row>
    <row r="541" spans="1:32" x14ac:dyDescent="0.25">
      <c r="A541">
        <v>159432</v>
      </c>
      <c r="B541" t="s">
        <v>1646</v>
      </c>
      <c r="C541" t="s">
        <v>1647</v>
      </c>
      <c r="D541" t="s">
        <v>19</v>
      </c>
      <c r="E541" t="s">
        <v>20</v>
      </c>
      <c r="F541" t="s">
        <v>21</v>
      </c>
      <c r="G541" t="s">
        <v>466</v>
      </c>
      <c r="H541" t="s">
        <v>1648</v>
      </c>
      <c r="I541" t="s">
        <v>1649</v>
      </c>
      <c r="J541" t="s">
        <v>33</v>
      </c>
      <c r="K541" t="s">
        <v>1650</v>
      </c>
      <c r="L541">
        <v>15</v>
      </c>
      <c r="M541">
        <v>1.31</v>
      </c>
      <c r="N541">
        <v>2.4510000000000001E-2</v>
      </c>
      <c r="O541">
        <v>2.891</v>
      </c>
      <c r="P541" t="s">
        <v>35</v>
      </c>
      <c r="Q541" t="s">
        <v>27</v>
      </c>
      <c r="R541" t="s">
        <v>1682</v>
      </c>
      <c r="S541">
        <v>40.312054580000002</v>
      </c>
      <c r="T541">
        <v>0.21569934599999999</v>
      </c>
      <c r="U541">
        <v>818.02215279999996</v>
      </c>
      <c r="V541">
        <v>12.80087106</v>
      </c>
      <c r="W541">
        <v>3.9293253520000002</v>
      </c>
      <c r="X541">
        <v>0.37200557099999998</v>
      </c>
      <c r="Y541">
        <v>24.195289930000001</v>
      </c>
      <c r="Z541">
        <v>14.27300475</v>
      </c>
      <c r="AA541">
        <v>15</v>
      </c>
      <c r="AB541" t="s">
        <v>1689</v>
      </c>
      <c r="AC541" t="s">
        <v>1650</v>
      </c>
      <c r="AD541" t="s">
        <v>466</v>
      </c>
      <c r="AE541" t="s">
        <v>27</v>
      </c>
      <c r="AF541">
        <v>15</v>
      </c>
    </row>
    <row r="542" spans="1:32" x14ac:dyDescent="0.25">
      <c r="A542">
        <v>127094</v>
      </c>
      <c r="B542" t="s">
        <v>1651</v>
      </c>
      <c r="C542" t="s">
        <v>37</v>
      </c>
      <c r="D542" t="s">
        <v>19</v>
      </c>
      <c r="E542" t="s">
        <v>20</v>
      </c>
      <c r="F542" t="s">
        <v>21</v>
      </c>
      <c r="G542" t="s">
        <v>30</v>
      </c>
      <c r="H542" t="s">
        <v>1652</v>
      </c>
      <c r="I542" t="s">
        <v>1653</v>
      </c>
      <c r="J542" t="s">
        <v>33</v>
      </c>
      <c r="K542" t="s">
        <v>1654</v>
      </c>
      <c r="L542">
        <v>455</v>
      </c>
      <c r="M542">
        <v>2.72</v>
      </c>
      <c r="N542">
        <v>2.3E-3</v>
      </c>
      <c r="O542">
        <v>3.17</v>
      </c>
      <c r="P542" t="s">
        <v>35</v>
      </c>
      <c r="Q542" t="s">
        <v>27</v>
      </c>
      <c r="R542" t="s">
        <v>1695</v>
      </c>
      <c r="S542">
        <v>243.5880952</v>
      </c>
      <c r="T542">
        <v>0.141541535</v>
      </c>
      <c r="U542">
        <v>195456.25469999999</v>
      </c>
      <c r="V542">
        <v>15.05408795</v>
      </c>
      <c r="W542">
        <v>4.0739824540000003</v>
      </c>
      <c r="X542">
        <v>0.23588715399999999</v>
      </c>
      <c r="Y542">
        <v>105.10184150000001</v>
      </c>
      <c r="Z542">
        <v>20.5698902</v>
      </c>
      <c r="AA542">
        <v>154</v>
      </c>
      <c r="AB542" t="s">
        <v>1695</v>
      </c>
      <c r="AC542" t="s">
        <v>1654</v>
      </c>
      <c r="AD542" t="s">
        <v>30</v>
      </c>
      <c r="AE542" t="s">
        <v>27</v>
      </c>
      <c r="AF542">
        <v>154</v>
      </c>
    </row>
    <row r="543" spans="1:32" x14ac:dyDescent="0.25">
      <c r="A543">
        <v>125617</v>
      </c>
      <c r="B543" t="s">
        <v>1655</v>
      </c>
      <c r="C543" t="s">
        <v>980</v>
      </c>
      <c r="D543" t="s">
        <v>19</v>
      </c>
      <c r="E543" t="s">
        <v>20</v>
      </c>
      <c r="F543" t="s">
        <v>21</v>
      </c>
      <c r="G543" t="s">
        <v>466</v>
      </c>
      <c r="H543" t="s">
        <v>1655</v>
      </c>
      <c r="I543">
        <v>0</v>
      </c>
      <c r="J543" t="s">
        <v>60</v>
      </c>
      <c r="K543" t="s">
        <v>25</v>
      </c>
      <c r="L543">
        <v>90</v>
      </c>
      <c r="M543">
        <v>0</v>
      </c>
      <c r="N543">
        <v>7.9485849999999993E-3</v>
      </c>
      <c r="O543">
        <v>3.145</v>
      </c>
      <c r="P543" t="s">
        <v>61</v>
      </c>
      <c r="Q543" t="s">
        <v>27</v>
      </c>
      <c r="R543" t="s">
        <v>1682</v>
      </c>
      <c r="S543">
        <v>53.631639649999997</v>
      </c>
      <c r="T543">
        <v>0.22084958700000001</v>
      </c>
      <c r="U543">
        <v>2518.2818499999998</v>
      </c>
      <c r="V543">
        <v>14.41333624</v>
      </c>
      <c r="W543">
        <v>4.220389988</v>
      </c>
      <c r="X543">
        <v>0.33281033199999999</v>
      </c>
      <c r="Y543">
        <v>32.867189619999998</v>
      </c>
      <c r="Z543">
        <v>12.97315401</v>
      </c>
      <c r="AA543">
        <v>85.5</v>
      </c>
      <c r="AB543" t="s">
        <v>1689</v>
      </c>
      <c r="AC543" t="s">
        <v>1676</v>
      </c>
      <c r="AD543" t="s">
        <v>466</v>
      </c>
      <c r="AE543" t="s">
        <v>27</v>
      </c>
      <c r="AF543">
        <v>85.5</v>
      </c>
    </row>
    <row r="544" spans="1:32" x14ac:dyDescent="0.25">
      <c r="A544">
        <v>127421</v>
      </c>
      <c r="B544" t="s">
        <v>1656</v>
      </c>
      <c r="C544" t="s">
        <v>1600</v>
      </c>
      <c r="D544" t="s">
        <v>19</v>
      </c>
      <c r="E544" t="s">
        <v>20</v>
      </c>
      <c r="F544" t="s">
        <v>21</v>
      </c>
      <c r="G544" t="s">
        <v>466</v>
      </c>
      <c r="H544" t="s">
        <v>1657</v>
      </c>
      <c r="I544" t="s">
        <v>1658</v>
      </c>
      <c r="J544" t="s">
        <v>33</v>
      </c>
      <c r="K544" t="s">
        <v>1659</v>
      </c>
      <c r="L544">
        <v>12</v>
      </c>
      <c r="M544">
        <v>1.26</v>
      </c>
      <c r="N544">
        <v>1.1220000000000001E-2</v>
      </c>
      <c r="O544">
        <v>3.04</v>
      </c>
      <c r="P544" t="s">
        <v>210</v>
      </c>
      <c r="Q544" t="s">
        <v>27</v>
      </c>
      <c r="R544" t="s">
        <v>1682</v>
      </c>
      <c r="S544">
        <v>40.312054580000002</v>
      </c>
      <c r="T544">
        <v>0.21569934599999999</v>
      </c>
      <c r="U544">
        <v>818.02215279999996</v>
      </c>
      <c r="V544">
        <v>12.80087106</v>
      </c>
      <c r="W544">
        <v>3.9293253520000002</v>
      </c>
      <c r="X544">
        <v>0.37200557099999998</v>
      </c>
      <c r="Y544">
        <v>24.195289930000001</v>
      </c>
      <c r="Z544">
        <v>14.27300475</v>
      </c>
      <c r="AA544">
        <v>12</v>
      </c>
      <c r="AB544" t="s">
        <v>1684</v>
      </c>
      <c r="AC544" t="s">
        <v>1656</v>
      </c>
      <c r="AD544" t="s">
        <v>466</v>
      </c>
      <c r="AE544" t="s">
        <v>27</v>
      </c>
      <c r="AF544">
        <v>12</v>
      </c>
    </row>
    <row r="545" spans="1:32" x14ac:dyDescent="0.25">
      <c r="A545">
        <v>127426</v>
      </c>
      <c r="B545" t="s">
        <v>1660</v>
      </c>
      <c r="C545" t="s">
        <v>1661</v>
      </c>
      <c r="D545" t="s">
        <v>19</v>
      </c>
      <c r="E545" t="s">
        <v>20</v>
      </c>
      <c r="F545" t="s">
        <v>21</v>
      </c>
      <c r="G545" t="s">
        <v>466</v>
      </c>
      <c r="H545" t="s">
        <v>1655</v>
      </c>
      <c r="I545" t="s">
        <v>1662</v>
      </c>
      <c r="J545" t="s">
        <v>33</v>
      </c>
      <c r="K545" t="s">
        <v>1663</v>
      </c>
      <c r="L545">
        <v>80</v>
      </c>
      <c r="M545">
        <v>1.73</v>
      </c>
      <c r="N545">
        <v>2.7000000000000001E-3</v>
      </c>
      <c r="O545">
        <v>3.4</v>
      </c>
      <c r="P545" t="s">
        <v>35</v>
      </c>
      <c r="Q545" t="s">
        <v>27</v>
      </c>
      <c r="R545" t="s">
        <v>1682</v>
      </c>
      <c r="S545">
        <v>53.224748689999998</v>
      </c>
      <c r="T545">
        <v>0.202859654</v>
      </c>
      <c r="U545">
        <v>2059.4381830000002</v>
      </c>
      <c r="V545">
        <v>14.647642579999999</v>
      </c>
      <c r="W545">
        <v>4.3943900669999998</v>
      </c>
      <c r="X545">
        <v>0.32258634400000002</v>
      </c>
      <c r="Y545">
        <v>32.054067590000002</v>
      </c>
      <c r="Z545">
        <v>12.939916609999999</v>
      </c>
      <c r="AA545">
        <v>72</v>
      </c>
      <c r="AB545" t="s">
        <v>1689</v>
      </c>
      <c r="AC545" t="s">
        <v>1663</v>
      </c>
      <c r="AD545" t="s">
        <v>466</v>
      </c>
      <c r="AE545" t="s">
        <v>27</v>
      </c>
      <c r="AF545">
        <v>72</v>
      </c>
    </row>
    <row r="546" spans="1:32" x14ac:dyDescent="0.25">
      <c r="A546">
        <v>126125</v>
      </c>
      <c r="B546" t="s">
        <v>1664</v>
      </c>
      <c r="C546" t="s">
        <v>1665</v>
      </c>
      <c r="D546" t="s">
        <v>19</v>
      </c>
      <c r="E546" t="s">
        <v>20</v>
      </c>
      <c r="F546" t="s">
        <v>21</v>
      </c>
      <c r="G546" t="s">
        <v>163</v>
      </c>
      <c r="H546" t="s">
        <v>846</v>
      </c>
      <c r="I546" t="s">
        <v>1664</v>
      </c>
      <c r="J546" t="s">
        <v>24</v>
      </c>
      <c r="K546" t="s">
        <v>25</v>
      </c>
      <c r="L546">
        <v>25</v>
      </c>
      <c r="M546">
        <v>0</v>
      </c>
      <c r="N546">
        <v>1.339067E-2</v>
      </c>
      <c r="O546">
        <v>3.1756000000000002</v>
      </c>
      <c r="P546" t="s">
        <v>1666</v>
      </c>
      <c r="Q546" t="s">
        <v>27</v>
      </c>
      <c r="R546" t="s">
        <v>1682</v>
      </c>
      <c r="S546">
        <v>39.134701309999997</v>
      </c>
      <c r="T546">
        <v>0.273074072</v>
      </c>
      <c r="U546">
        <v>641.56449910000003</v>
      </c>
      <c r="V546">
        <v>10.36003038</v>
      </c>
      <c r="W546">
        <v>2.1815355529999998</v>
      </c>
      <c r="X546">
        <v>0.44786387599999999</v>
      </c>
      <c r="Y546">
        <v>18.15806594</v>
      </c>
      <c r="Z546">
        <v>15.27173339</v>
      </c>
      <c r="AA546">
        <v>30</v>
      </c>
      <c r="AB546" t="s">
        <v>1682</v>
      </c>
      <c r="AC546" t="s">
        <v>1671</v>
      </c>
      <c r="AD546" t="s">
        <v>163</v>
      </c>
      <c r="AE546" t="s">
        <v>163</v>
      </c>
      <c r="AF546">
        <v>30</v>
      </c>
    </row>
    <row r="547" spans="1:32" x14ac:dyDescent="0.25">
      <c r="A547">
        <v>126125</v>
      </c>
      <c r="B547" t="s">
        <v>1667</v>
      </c>
      <c r="C547" t="s">
        <v>1665</v>
      </c>
      <c r="D547" t="s">
        <v>19</v>
      </c>
      <c r="E547" t="s">
        <v>20</v>
      </c>
      <c r="F547" t="s">
        <v>21</v>
      </c>
      <c r="G547" t="s">
        <v>163</v>
      </c>
      <c r="H547" t="s">
        <v>846</v>
      </c>
      <c r="I547" t="s">
        <v>1664</v>
      </c>
      <c r="J547" t="s">
        <v>24</v>
      </c>
      <c r="K547" t="s">
        <v>25</v>
      </c>
      <c r="L547">
        <v>25</v>
      </c>
      <c r="M547">
        <v>0</v>
      </c>
      <c r="N547">
        <v>1.339067E-2</v>
      </c>
      <c r="O547">
        <v>3.1756000000000002</v>
      </c>
      <c r="P547" t="s">
        <v>1668</v>
      </c>
      <c r="Q547" t="s">
        <v>27</v>
      </c>
      <c r="R547" t="s">
        <v>1682</v>
      </c>
      <c r="S547">
        <v>39.134701309999997</v>
      </c>
      <c r="T547">
        <v>0.273074072</v>
      </c>
      <c r="U547">
        <v>641.56449910000003</v>
      </c>
      <c r="V547">
        <v>10.36003038</v>
      </c>
      <c r="W547">
        <v>2.1815355529999998</v>
      </c>
      <c r="X547">
        <v>0.44786387599999999</v>
      </c>
      <c r="Y547">
        <v>18.15806594</v>
      </c>
      <c r="Z547">
        <v>15.27173339</v>
      </c>
      <c r="AA547">
        <v>30</v>
      </c>
      <c r="AB547" t="s">
        <v>1682</v>
      </c>
      <c r="AC547" t="s">
        <v>1671</v>
      </c>
      <c r="AD547" t="s">
        <v>163</v>
      </c>
      <c r="AE547" t="s">
        <v>163</v>
      </c>
      <c r="AF547">
        <v>30</v>
      </c>
    </row>
    <row r="548" spans="1:32" x14ac:dyDescent="0.25">
      <c r="A548">
        <v>127151</v>
      </c>
      <c r="B548" t="s">
        <v>1669</v>
      </c>
      <c r="C548" t="s">
        <v>1670</v>
      </c>
      <c r="D548" t="s">
        <v>19</v>
      </c>
      <c r="E548" t="s">
        <v>20</v>
      </c>
      <c r="F548" t="s">
        <v>21</v>
      </c>
      <c r="G548" t="s">
        <v>163</v>
      </c>
      <c r="H548" t="s">
        <v>846</v>
      </c>
      <c r="I548" t="s">
        <v>1664</v>
      </c>
      <c r="J548" t="s">
        <v>33</v>
      </c>
      <c r="K548" t="s">
        <v>1671</v>
      </c>
      <c r="L548">
        <v>25</v>
      </c>
      <c r="M548">
        <v>1.4</v>
      </c>
      <c r="N548">
        <v>1.3899999999999999E-2</v>
      </c>
      <c r="O548">
        <v>3.1459999999999999</v>
      </c>
      <c r="P548" t="s">
        <v>35</v>
      </c>
      <c r="Q548" t="s">
        <v>27</v>
      </c>
      <c r="R548" t="s">
        <v>1682</v>
      </c>
      <c r="S548">
        <v>39.134701309999997</v>
      </c>
      <c r="T548">
        <v>0.273074072</v>
      </c>
      <c r="U548">
        <v>641.56449910000003</v>
      </c>
      <c r="V548">
        <v>10.36003038</v>
      </c>
      <c r="W548">
        <v>2.1815355529999998</v>
      </c>
      <c r="X548">
        <v>0.44786387599999999</v>
      </c>
      <c r="Y548">
        <v>18.15806594</v>
      </c>
      <c r="Z548">
        <v>15.27173339</v>
      </c>
      <c r="AA548">
        <v>30</v>
      </c>
      <c r="AB548" t="s">
        <v>1682</v>
      </c>
      <c r="AC548" t="s">
        <v>1671</v>
      </c>
      <c r="AD548" t="s">
        <v>163</v>
      </c>
      <c r="AE548" t="s">
        <v>163</v>
      </c>
      <c r="AF548">
        <v>30</v>
      </c>
    </row>
    <row r="549" spans="1:32" x14ac:dyDescent="0.25">
      <c r="A549">
        <v>236488</v>
      </c>
      <c r="B549" t="s">
        <v>1672</v>
      </c>
      <c r="C549" t="s">
        <v>262</v>
      </c>
      <c r="D549" t="s">
        <v>19</v>
      </c>
      <c r="E549" t="s">
        <v>20</v>
      </c>
      <c r="F549" t="s">
        <v>21</v>
      </c>
      <c r="G549" t="s">
        <v>163</v>
      </c>
      <c r="H549" t="s">
        <v>846</v>
      </c>
      <c r="I549" t="s">
        <v>1664</v>
      </c>
      <c r="J549" t="s">
        <v>33</v>
      </c>
      <c r="K549" t="s">
        <v>1673</v>
      </c>
      <c r="L549">
        <v>20</v>
      </c>
      <c r="M549">
        <v>1.2</v>
      </c>
      <c r="N549">
        <v>1.29E-2</v>
      </c>
      <c r="O549">
        <v>3.2052</v>
      </c>
      <c r="P549" t="s">
        <v>276</v>
      </c>
      <c r="Q549" t="s">
        <v>27</v>
      </c>
      <c r="R549" t="s">
        <v>1682</v>
      </c>
      <c r="S549">
        <v>39.134701309999997</v>
      </c>
      <c r="T549">
        <v>0.273074072</v>
      </c>
      <c r="U549">
        <v>641.56449910000003</v>
      </c>
      <c r="V549">
        <v>10.36003038</v>
      </c>
      <c r="W549">
        <v>2.1815355529999998</v>
      </c>
      <c r="X549">
        <v>0.44786387599999999</v>
      </c>
      <c r="Y549">
        <v>18.15806594</v>
      </c>
      <c r="Z549">
        <v>15.27173339</v>
      </c>
      <c r="AA549">
        <v>17</v>
      </c>
      <c r="AB549" t="s">
        <v>1682</v>
      </c>
      <c r="AC549" t="s">
        <v>1673</v>
      </c>
      <c r="AD549" t="s">
        <v>163</v>
      </c>
      <c r="AE549" t="s">
        <v>163</v>
      </c>
      <c r="AF549">
        <v>17</v>
      </c>
    </row>
    <row r="550" spans="1:32" x14ac:dyDescent="0.25">
      <c r="A550">
        <v>127427</v>
      </c>
      <c r="B550" t="s">
        <v>1674</v>
      </c>
      <c r="C550" t="s">
        <v>37</v>
      </c>
      <c r="D550" t="s">
        <v>19</v>
      </c>
      <c r="E550" t="s">
        <v>20</v>
      </c>
      <c r="F550" t="s">
        <v>21</v>
      </c>
      <c r="G550" t="s">
        <v>466</v>
      </c>
      <c r="H550" t="s">
        <v>1655</v>
      </c>
      <c r="I550" t="s">
        <v>1675</v>
      </c>
      <c r="J550" t="s">
        <v>33</v>
      </c>
      <c r="K550" t="s">
        <v>1676</v>
      </c>
      <c r="L550">
        <v>90</v>
      </c>
      <c r="M550">
        <v>1.9</v>
      </c>
      <c r="N550">
        <v>2.3400000000000001E-2</v>
      </c>
      <c r="O550">
        <v>2.89</v>
      </c>
      <c r="P550" t="s">
        <v>35</v>
      </c>
      <c r="Q550" t="s">
        <v>27</v>
      </c>
      <c r="R550" t="s">
        <v>1682</v>
      </c>
      <c r="S550">
        <v>54.038530610000002</v>
      </c>
      <c r="T550">
        <v>0.238839519</v>
      </c>
      <c r="U550">
        <v>2977.1255160000001</v>
      </c>
      <c r="V550">
        <v>14.179029890000001</v>
      </c>
      <c r="W550">
        <v>4.0463899080000001</v>
      </c>
      <c r="X550">
        <v>0.34303431899999998</v>
      </c>
      <c r="Y550">
        <v>33.680311639999999</v>
      </c>
      <c r="Z550">
        <v>13.006391410000001</v>
      </c>
      <c r="AA550">
        <v>99</v>
      </c>
      <c r="AB550" t="s">
        <v>1689</v>
      </c>
      <c r="AC550" t="s">
        <v>1676</v>
      </c>
      <c r="AD550" t="s">
        <v>466</v>
      </c>
      <c r="AE550" t="s">
        <v>27</v>
      </c>
      <c r="AF550">
        <v>99</v>
      </c>
    </row>
    <row r="551" spans="1:32" x14ac:dyDescent="0.25">
      <c r="A551">
        <v>127123</v>
      </c>
      <c r="B551" t="s">
        <v>1677</v>
      </c>
      <c r="C551" t="s">
        <v>51</v>
      </c>
      <c r="D551" t="s">
        <v>19</v>
      </c>
      <c r="E551" t="s">
        <v>20</v>
      </c>
      <c r="F551" t="s">
        <v>21</v>
      </c>
      <c r="G551" t="s">
        <v>30</v>
      </c>
      <c r="H551" t="s">
        <v>929</v>
      </c>
      <c r="I551" t="s">
        <v>1678</v>
      </c>
      <c r="J551" t="s">
        <v>33</v>
      </c>
      <c r="K551" t="s">
        <v>1679</v>
      </c>
      <c r="L551">
        <v>52</v>
      </c>
      <c r="M551">
        <v>1.9</v>
      </c>
      <c r="N551">
        <v>4.4000000000000003E-3</v>
      </c>
      <c r="O551">
        <v>3.03</v>
      </c>
      <c r="P551" t="s">
        <v>35</v>
      </c>
      <c r="Q551" t="s">
        <v>73</v>
      </c>
      <c r="R551" t="s">
        <v>1682</v>
      </c>
      <c r="S551">
        <v>34.522393729999997</v>
      </c>
      <c r="T551">
        <v>0.24210448500000001</v>
      </c>
      <c r="U551">
        <v>203.18882590000001</v>
      </c>
      <c r="V551">
        <v>10.73675802</v>
      </c>
      <c r="W551">
        <v>2.8033998640000002</v>
      </c>
      <c r="X551">
        <v>0.45049886700000003</v>
      </c>
      <c r="Y551">
        <v>18.678536829999999</v>
      </c>
      <c r="Z551">
        <v>9.4581869679999997</v>
      </c>
      <c r="AA551">
        <v>29</v>
      </c>
      <c r="AB551" t="s">
        <v>1682</v>
      </c>
      <c r="AC551" t="s">
        <v>1679</v>
      </c>
      <c r="AD551" t="s">
        <v>30</v>
      </c>
      <c r="AE551" t="s">
        <v>27</v>
      </c>
      <c r="AF551">
        <v>29</v>
      </c>
    </row>
    <row r="552" spans="1:32" x14ac:dyDescent="0.25">
      <c r="A552">
        <v>125575</v>
      </c>
      <c r="B552" t="s">
        <v>929</v>
      </c>
      <c r="C552" t="s">
        <v>1680</v>
      </c>
      <c r="D552" t="s">
        <v>19</v>
      </c>
      <c r="E552" t="s">
        <v>20</v>
      </c>
      <c r="F552" t="s">
        <v>21</v>
      </c>
      <c r="G552" t="s">
        <v>30</v>
      </c>
      <c r="H552" t="s">
        <v>929</v>
      </c>
      <c r="I552">
        <v>0</v>
      </c>
      <c r="J552" t="s">
        <v>60</v>
      </c>
      <c r="K552" t="s">
        <v>25</v>
      </c>
      <c r="L552">
        <v>52</v>
      </c>
      <c r="M552">
        <v>0</v>
      </c>
      <c r="N552">
        <v>2.1828590000000001E-3</v>
      </c>
      <c r="O552">
        <v>3.1175000000000002</v>
      </c>
      <c r="P552" t="s">
        <v>61</v>
      </c>
      <c r="Q552" t="s">
        <v>27</v>
      </c>
      <c r="R552" t="s">
        <v>1682</v>
      </c>
      <c r="S552">
        <v>24.97865234</v>
      </c>
      <c r="T552">
        <v>2.028049158</v>
      </c>
      <c r="U552">
        <v>411.04156870000003</v>
      </c>
      <c r="V552">
        <v>5.8786442240000003</v>
      </c>
      <c r="W552">
        <v>1.137615738</v>
      </c>
      <c r="X552">
        <v>1.627238776</v>
      </c>
      <c r="Y552">
        <v>20.982528840000001</v>
      </c>
      <c r="Z552">
        <v>25.320883500000001</v>
      </c>
      <c r="AA552">
        <v>30</v>
      </c>
      <c r="AB552" t="s">
        <v>1684</v>
      </c>
      <c r="AC552" t="s">
        <v>1683</v>
      </c>
      <c r="AD552" t="s">
        <v>30</v>
      </c>
      <c r="AE552" t="s">
        <v>27</v>
      </c>
      <c r="AF552">
        <v>30</v>
      </c>
    </row>
    <row r="553" spans="1:32" s="51" customFormat="1" x14ac:dyDescent="0.25">
      <c r="A553" s="51">
        <v>105830</v>
      </c>
      <c r="B553" s="51" t="s">
        <v>2200</v>
      </c>
      <c r="C553" s="51" t="s">
        <v>2282</v>
      </c>
      <c r="D553" s="51" t="s">
        <v>19</v>
      </c>
      <c r="E553" s="51" t="s">
        <v>20</v>
      </c>
      <c r="F553" s="51" t="s">
        <v>380</v>
      </c>
      <c r="G553" s="51" t="s">
        <v>381</v>
      </c>
      <c r="H553" s="51" t="s">
        <v>2283</v>
      </c>
      <c r="I553" s="51" t="s">
        <v>2284</v>
      </c>
      <c r="J553" s="51" t="s">
        <v>33</v>
      </c>
      <c r="K553" s="51" t="s">
        <v>2281</v>
      </c>
      <c r="L553" s="51">
        <v>140</v>
      </c>
      <c r="M553" s="51">
        <v>10</v>
      </c>
      <c r="N553" s="51">
        <v>2.5100000000000001E-3</v>
      </c>
      <c r="O553" s="51">
        <v>3.14</v>
      </c>
      <c r="P553" s="51" t="s">
        <v>2285</v>
      </c>
      <c r="Q553" s="51" t="s">
        <v>73</v>
      </c>
      <c r="R553" s="51" t="s">
        <v>1682</v>
      </c>
      <c r="S553" s="51">
        <v>122.7613683</v>
      </c>
      <c r="T553" s="51">
        <v>0.108911018</v>
      </c>
      <c r="U553" s="51">
        <v>14349.369839999999</v>
      </c>
      <c r="V553" s="51">
        <v>22.97087449</v>
      </c>
      <c r="W553" s="51">
        <v>8.1379451070000002</v>
      </c>
      <c r="X553" s="51">
        <v>0.19355397699999999</v>
      </c>
      <c r="Y553" s="51">
        <v>69.292152340000001</v>
      </c>
      <c r="Z553" s="51">
        <v>13.01224173</v>
      </c>
      <c r="AA553" s="51">
        <v>140</v>
      </c>
      <c r="AB553" s="51" t="s">
        <v>1684</v>
      </c>
      <c r="AC553" s="51" t="s">
        <v>384</v>
      </c>
      <c r="AD553" s="51" t="s">
        <v>381</v>
      </c>
      <c r="AE553" s="51" t="s">
        <v>27</v>
      </c>
      <c r="AF553" s="51">
        <v>140</v>
      </c>
    </row>
    <row r="554" spans="1:32" s="51" customFormat="1" x14ac:dyDescent="0.25">
      <c r="A554" s="51">
        <v>105807</v>
      </c>
      <c r="B554" s="51" t="s">
        <v>2160</v>
      </c>
      <c r="C554" s="51" t="s">
        <v>2289</v>
      </c>
      <c r="D554" s="51" t="s">
        <v>19</v>
      </c>
      <c r="E554" s="51" t="s">
        <v>20</v>
      </c>
      <c r="F554" s="51" t="s">
        <v>44</v>
      </c>
      <c r="G554" s="51" t="s">
        <v>667</v>
      </c>
      <c r="H554" s="51" t="s">
        <v>672</v>
      </c>
      <c r="I554" s="51" t="s">
        <v>2288</v>
      </c>
      <c r="J554" s="51" t="s">
        <v>33</v>
      </c>
      <c r="K554" s="52" t="s">
        <v>2279</v>
      </c>
      <c r="L554" s="51">
        <v>76</v>
      </c>
      <c r="M554" s="51">
        <v>19</v>
      </c>
      <c r="N554" s="51">
        <v>3.2399999999999998E-3</v>
      </c>
      <c r="O554" s="51">
        <v>3.09</v>
      </c>
      <c r="P554" s="51" t="s">
        <v>2290</v>
      </c>
      <c r="Q554" s="51" t="s">
        <v>73</v>
      </c>
      <c r="R554" s="51" t="s">
        <v>1682</v>
      </c>
      <c r="S554" s="51">
        <v>121.1463967</v>
      </c>
      <c r="T554" s="51">
        <v>0.180179494</v>
      </c>
      <c r="U554" s="51">
        <v>7511.5457340000003</v>
      </c>
      <c r="V554" s="51">
        <v>15.8082134</v>
      </c>
      <c r="W554" s="51">
        <v>5.7830516230000004</v>
      </c>
      <c r="X554" s="51">
        <v>0.26454745099999999</v>
      </c>
      <c r="Y554" s="51">
        <v>76.264126500000003</v>
      </c>
      <c r="Z554" s="51">
        <v>16.08713706</v>
      </c>
      <c r="AA554" s="51">
        <f>L554</f>
        <v>76</v>
      </c>
      <c r="AB554" s="51" t="s">
        <v>1684</v>
      </c>
      <c r="AD554" s="51" t="s">
        <v>667</v>
      </c>
      <c r="AE554" s="51" t="s">
        <v>44</v>
      </c>
      <c r="AF554" s="51">
        <f>AA554</f>
        <v>76</v>
      </c>
    </row>
    <row r="555" spans="1:32" ht="16.5" x14ac:dyDescent="0.25">
      <c r="A555" s="2">
        <v>105836</v>
      </c>
      <c r="B555" s="2" t="s">
        <v>2154</v>
      </c>
      <c r="C555" s="2" t="s">
        <v>262</v>
      </c>
      <c r="D555" s="14" t="s">
        <v>19</v>
      </c>
      <c r="E555" s="14" t="s">
        <v>20</v>
      </c>
      <c r="F555" s="14" t="s">
        <v>44</v>
      </c>
      <c r="G555" s="14" t="s">
        <v>816</v>
      </c>
      <c r="H555" s="2" t="s">
        <v>3989</v>
      </c>
      <c r="I555" s="2" t="s">
        <v>3129</v>
      </c>
      <c r="J555" s="14" t="s">
        <v>33</v>
      </c>
      <c r="K555" s="92" t="s">
        <v>3994</v>
      </c>
      <c r="L555" s="2">
        <v>573</v>
      </c>
      <c r="M555" s="2">
        <v>0</v>
      </c>
      <c r="N555" s="94">
        <v>8.5100000000000002E-3</v>
      </c>
      <c r="O555" s="2">
        <v>2.86</v>
      </c>
      <c r="P555" s="2" t="s">
        <v>210</v>
      </c>
      <c r="Q555" s="14" t="s">
        <v>73</v>
      </c>
      <c r="R555" s="2" t="s">
        <v>27</v>
      </c>
      <c r="S555" t="s">
        <v>25</v>
      </c>
      <c r="T555" t="s">
        <v>25</v>
      </c>
      <c r="U555" t="s">
        <v>25</v>
      </c>
      <c r="V555" t="s">
        <v>25</v>
      </c>
      <c r="W555" t="s">
        <v>25</v>
      </c>
      <c r="X555" t="s">
        <v>25</v>
      </c>
      <c r="Y555" t="s">
        <v>25</v>
      </c>
      <c r="Z555" t="s">
        <v>25</v>
      </c>
      <c r="AA555" t="s">
        <v>25</v>
      </c>
      <c r="AB555" t="s">
        <v>25</v>
      </c>
      <c r="AC555" t="s">
        <v>25</v>
      </c>
      <c r="AD555" s="14" t="s">
        <v>816</v>
      </c>
      <c r="AE555" s="51" t="s">
        <v>44</v>
      </c>
      <c r="AF555" t="s">
        <v>25</v>
      </c>
    </row>
    <row r="556" spans="1:32" ht="16.5" x14ac:dyDescent="0.25">
      <c r="A556">
        <v>126757</v>
      </c>
      <c r="B556" t="s">
        <v>2158</v>
      </c>
      <c r="C556" t="s">
        <v>3990</v>
      </c>
      <c r="D556" s="51" t="s">
        <v>19</v>
      </c>
      <c r="E556" s="51" t="s">
        <v>20</v>
      </c>
      <c r="F556" t="s">
        <v>21</v>
      </c>
      <c r="G556" s="51" t="s">
        <v>30</v>
      </c>
      <c r="H556" t="s">
        <v>97</v>
      </c>
      <c r="I556" t="s">
        <v>98</v>
      </c>
      <c r="J556" s="51" t="s">
        <v>33</v>
      </c>
      <c r="K556" t="s">
        <v>3993</v>
      </c>
      <c r="L556">
        <v>180</v>
      </c>
      <c r="M556">
        <v>0</v>
      </c>
      <c r="N556" s="91">
        <v>6.3099999999999996E-3</v>
      </c>
      <c r="O556">
        <v>3.2</v>
      </c>
      <c r="P556" t="s">
        <v>210</v>
      </c>
      <c r="Q556" s="51" t="s">
        <v>73</v>
      </c>
      <c r="R556" s="51" t="s">
        <v>1682</v>
      </c>
      <c r="S556" t="s">
        <v>25</v>
      </c>
      <c r="T556" t="s">
        <v>25</v>
      </c>
      <c r="U556" t="s">
        <v>25</v>
      </c>
      <c r="V556" t="s">
        <v>25</v>
      </c>
      <c r="W556" t="s">
        <v>25</v>
      </c>
      <c r="X556" t="s">
        <v>25</v>
      </c>
      <c r="Y556" t="s">
        <v>25</v>
      </c>
      <c r="Z556" t="s">
        <v>25</v>
      </c>
      <c r="AA556" t="s">
        <v>25</v>
      </c>
      <c r="AB556" t="s">
        <v>25</v>
      </c>
      <c r="AC556" t="s">
        <v>25</v>
      </c>
      <c r="AD556" s="51" t="s">
        <v>30</v>
      </c>
      <c r="AE556" t="s">
        <v>27</v>
      </c>
      <c r="AF556">
        <v>180</v>
      </c>
    </row>
    <row r="557" spans="1:32" x14ac:dyDescent="0.25">
      <c r="A557" s="2">
        <v>105837</v>
      </c>
      <c r="B557" s="2" t="s">
        <v>2166</v>
      </c>
      <c r="C557" s="2" t="s">
        <v>3991</v>
      </c>
      <c r="D557" s="14" t="s">
        <v>19</v>
      </c>
      <c r="E557" s="14" t="s">
        <v>20</v>
      </c>
      <c r="F557" s="14" t="s">
        <v>44</v>
      </c>
      <c r="G557" s="14" t="s">
        <v>816</v>
      </c>
      <c r="H557" s="2" t="s">
        <v>3992</v>
      </c>
      <c r="I557" s="2" t="s">
        <v>3199</v>
      </c>
      <c r="J557" s="14" t="s">
        <v>33</v>
      </c>
      <c r="K557" s="92" t="s">
        <v>3995</v>
      </c>
      <c r="L557" s="93">
        <v>1520</v>
      </c>
      <c r="M557" s="2">
        <v>0</v>
      </c>
      <c r="N557" s="2">
        <v>3.8899999999999998E-3</v>
      </c>
      <c r="O557" s="2">
        <v>3.12</v>
      </c>
      <c r="P557" s="2" t="s">
        <v>210</v>
      </c>
      <c r="Q557" s="14" t="s">
        <v>73</v>
      </c>
      <c r="R557" s="2" t="s">
        <v>27</v>
      </c>
      <c r="S557" t="s">
        <v>25</v>
      </c>
      <c r="T557" t="s">
        <v>25</v>
      </c>
      <c r="U557" t="s">
        <v>25</v>
      </c>
      <c r="V557" t="s">
        <v>25</v>
      </c>
      <c r="W557" t="s">
        <v>25</v>
      </c>
      <c r="X557" t="s">
        <v>25</v>
      </c>
      <c r="Y557" t="s">
        <v>25</v>
      </c>
      <c r="Z557" t="s">
        <v>25</v>
      </c>
      <c r="AA557" t="s">
        <v>25</v>
      </c>
      <c r="AB557" t="s">
        <v>25</v>
      </c>
      <c r="AC557" t="s">
        <v>25</v>
      </c>
      <c r="AD557" s="14" t="s">
        <v>816</v>
      </c>
      <c r="AE557" s="51" t="s">
        <v>44</v>
      </c>
      <c r="AF557" t="s">
        <v>25</v>
      </c>
    </row>
    <row r="558" spans="1:32" ht="16.5" x14ac:dyDescent="0.25">
      <c r="A558">
        <v>127178</v>
      </c>
      <c r="B558" s="4" t="s">
        <v>3984</v>
      </c>
      <c r="C558" t="s">
        <v>51</v>
      </c>
      <c r="D558" s="51" t="s">
        <v>19</v>
      </c>
      <c r="E558" s="51" t="s">
        <v>20</v>
      </c>
      <c r="F558" t="s">
        <v>21</v>
      </c>
      <c r="G558" t="s">
        <v>1356</v>
      </c>
      <c r="H558" t="s">
        <v>1357</v>
      </c>
      <c r="I558" s="36" t="s">
        <v>3983</v>
      </c>
      <c r="J558" t="s">
        <v>33</v>
      </c>
      <c r="K558" s="36" t="s">
        <v>3996</v>
      </c>
      <c r="L558" s="36">
        <v>48</v>
      </c>
      <c r="M558">
        <v>0</v>
      </c>
      <c r="N558" s="91">
        <v>4.6800000000000001E-3</v>
      </c>
      <c r="O558">
        <v>3.21</v>
      </c>
      <c r="P558" t="s">
        <v>210</v>
      </c>
      <c r="Q558" s="51" t="s">
        <v>73</v>
      </c>
      <c r="R558" t="s">
        <v>27</v>
      </c>
      <c r="S558" t="s">
        <v>25</v>
      </c>
      <c r="T558" t="s">
        <v>25</v>
      </c>
      <c r="U558" t="s">
        <v>25</v>
      </c>
      <c r="V558" t="s">
        <v>25</v>
      </c>
      <c r="W558" t="s">
        <v>25</v>
      </c>
      <c r="X558" t="s">
        <v>25</v>
      </c>
      <c r="Y558" t="s">
        <v>25</v>
      </c>
      <c r="Z558" t="s">
        <v>25</v>
      </c>
      <c r="AA558" t="s">
        <v>25</v>
      </c>
      <c r="AB558" t="s">
        <v>25</v>
      </c>
      <c r="AC558" t="s">
        <v>25</v>
      </c>
      <c r="AD558" t="s">
        <v>1356</v>
      </c>
      <c r="AE558" t="s">
        <v>27</v>
      </c>
      <c r="AF558">
        <v>48</v>
      </c>
    </row>
    <row r="559" spans="1:32" x14ac:dyDescent="0.25">
      <c r="A559">
        <v>127180</v>
      </c>
      <c r="B559" s="4" t="s">
        <v>3985</v>
      </c>
      <c r="C559" t="s">
        <v>51</v>
      </c>
      <c r="D559" s="51" t="s">
        <v>19</v>
      </c>
      <c r="E559" s="51" t="s">
        <v>20</v>
      </c>
      <c r="F559" t="s">
        <v>21</v>
      </c>
      <c r="G559" t="s">
        <v>1356</v>
      </c>
      <c r="H559" t="s">
        <v>1357</v>
      </c>
      <c r="I559" s="36" t="s">
        <v>3983</v>
      </c>
      <c r="J559" t="s">
        <v>33</v>
      </c>
      <c r="K559" s="36" t="s">
        <v>3997</v>
      </c>
      <c r="L559">
        <v>73</v>
      </c>
      <c r="M559">
        <v>0</v>
      </c>
      <c r="N559">
        <v>4.47E-3</v>
      </c>
      <c r="O559">
        <v>3.21</v>
      </c>
      <c r="P559" t="s">
        <v>210</v>
      </c>
      <c r="Q559" s="51" t="s">
        <v>73</v>
      </c>
      <c r="R559" t="s">
        <v>27</v>
      </c>
      <c r="S559" t="s">
        <v>25</v>
      </c>
      <c r="T559" t="s">
        <v>25</v>
      </c>
      <c r="U559" t="s">
        <v>25</v>
      </c>
      <c r="V559" t="s">
        <v>25</v>
      </c>
      <c r="W559" t="s">
        <v>25</v>
      </c>
      <c r="X559" t="s">
        <v>25</v>
      </c>
      <c r="Y559" t="s">
        <v>25</v>
      </c>
      <c r="Z559" t="s">
        <v>25</v>
      </c>
      <c r="AA559" t="s">
        <v>25</v>
      </c>
      <c r="AB559" t="s">
        <v>25</v>
      </c>
      <c r="AC559" t="s">
        <v>25</v>
      </c>
      <c r="AD559" t="s">
        <v>1356</v>
      </c>
      <c r="AE559" t="s">
        <v>27</v>
      </c>
      <c r="AF559">
        <v>73</v>
      </c>
    </row>
    <row r="560" spans="1:32" x14ac:dyDescent="0.25">
      <c r="A560">
        <v>126139</v>
      </c>
      <c r="B560" s="4" t="s">
        <v>3983</v>
      </c>
      <c r="C560" t="s">
        <v>51</v>
      </c>
      <c r="D560" s="51" t="s">
        <v>19</v>
      </c>
      <c r="E560" s="51" t="s">
        <v>20</v>
      </c>
      <c r="F560" t="s">
        <v>21</v>
      </c>
      <c r="G560" t="s">
        <v>1356</v>
      </c>
      <c r="H560" t="s">
        <v>1357</v>
      </c>
      <c r="I560" s="36" t="s">
        <v>3983</v>
      </c>
      <c r="J560" t="s">
        <v>24</v>
      </c>
      <c r="K560" s="36" t="s">
        <v>3983</v>
      </c>
      <c r="L560">
        <v>84.333333333333329</v>
      </c>
      <c r="M560">
        <v>0</v>
      </c>
      <c r="N560">
        <v>5.0299999999999997E-3</v>
      </c>
      <c r="O560">
        <v>3.2133333333333334</v>
      </c>
      <c r="P560" t="s">
        <v>61</v>
      </c>
      <c r="Q560" s="51" t="s">
        <v>73</v>
      </c>
      <c r="R560" t="s">
        <v>27</v>
      </c>
      <c r="S560" t="s">
        <v>25</v>
      </c>
      <c r="T560" t="s">
        <v>25</v>
      </c>
      <c r="U560" t="s">
        <v>25</v>
      </c>
      <c r="V560" t="s">
        <v>25</v>
      </c>
      <c r="W560" t="s">
        <v>25</v>
      </c>
      <c r="X560" t="s">
        <v>25</v>
      </c>
      <c r="Y560" t="s">
        <v>25</v>
      </c>
      <c r="Z560" t="s">
        <v>25</v>
      </c>
      <c r="AA560" t="s">
        <v>25</v>
      </c>
      <c r="AB560" t="s">
        <v>25</v>
      </c>
      <c r="AC560" t="s">
        <v>25</v>
      </c>
      <c r="AD560" t="s">
        <v>1356</v>
      </c>
      <c r="AE560" t="s">
        <v>27</v>
      </c>
      <c r="AF560">
        <v>84.333333333333329</v>
      </c>
    </row>
    <row r="561" spans="1:32" ht="16.5" x14ac:dyDescent="0.25">
      <c r="A561">
        <v>712453</v>
      </c>
      <c r="B561" s="4" t="s">
        <v>2169</v>
      </c>
      <c r="C561" t="s">
        <v>3986</v>
      </c>
      <c r="D561" s="51" t="s">
        <v>19</v>
      </c>
      <c r="E561" s="51" t="s">
        <v>20</v>
      </c>
      <c r="F561" t="s">
        <v>21</v>
      </c>
      <c r="G561" t="s">
        <v>1356</v>
      </c>
      <c r="H561" t="s">
        <v>1357</v>
      </c>
      <c r="I561" s="36" t="s">
        <v>3983</v>
      </c>
      <c r="J561" t="s">
        <v>33</v>
      </c>
      <c r="K561" s="36" t="s">
        <v>3998</v>
      </c>
      <c r="L561">
        <v>130</v>
      </c>
      <c r="M561">
        <v>0</v>
      </c>
      <c r="N561" s="91">
        <v>5.3699999999999998E-3</v>
      </c>
      <c r="O561">
        <v>3.2</v>
      </c>
      <c r="P561" t="s">
        <v>210</v>
      </c>
      <c r="Q561" s="51" t="s">
        <v>73</v>
      </c>
      <c r="R561" t="s">
        <v>27</v>
      </c>
      <c r="S561" t="s">
        <v>25</v>
      </c>
      <c r="T561" t="s">
        <v>25</v>
      </c>
      <c r="U561" t="s">
        <v>25</v>
      </c>
      <c r="V561" t="s">
        <v>25</v>
      </c>
      <c r="W561" t="s">
        <v>25</v>
      </c>
      <c r="X561" t="s">
        <v>25</v>
      </c>
      <c r="Y561" t="s">
        <v>25</v>
      </c>
      <c r="Z561" t="s">
        <v>25</v>
      </c>
      <c r="AA561" t="s">
        <v>25</v>
      </c>
      <c r="AB561" t="s">
        <v>25</v>
      </c>
      <c r="AC561" t="s">
        <v>25</v>
      </c>
      <c r="AD561" t="s">
        <v>1356</v>
      </c>
      <c r="AE561" t="s">
        <v>27</v>
      </c>
      <c r="AF561">
        <v>130</v>
      </c>
    </row>
    <row r="562" spans="1:32" x14ac:dyDescent="0.25">
      <c r="A562">
        <v>154238</v>
      </c>
      <c r="B562" s="4" t="s">
        <v>2172</v>
      </c>
      <c r="C562" t="s">
        <v>51</v>
      </c>
      <c r="D562" s="51" t="s">
        <v>19</v>
      </c>
      <c r="E562" s="51" t="s">
        <v>20</v>
      </c>
      <c r="F562" t="s">
        <v>21</v>
      </c>
      <c r="G562" t="s">
        <v>1356</v>
      </c>
      <c r="H562" t="s">
        <v>1357</v>
      </c>
      <c r="I562" s="36" t="s">
        <v>3983</v>
      </c>
      <c r="J562" t="s">
        <v>33</v>
      </c>
      <c r="K562" s="36" t="s">
        <v>3999</v>
      </c>
      <c r="L562">
        <v>50</v>
      </c>
      <c r="M562">
        <v>0</v>
      </c>
      <c r="N562">
        <v>5.2500000000000003E-3</v>
      </c>
      <c r="O562">
        <v>3.23</v>
      </c>
      <c r="P562" t="s">
        <v>210</v>
      </c>
      <c r="Q562" s="51" t="s">
        <v>73</v>
      </c>
      <c r="R562" t="s">
        <v>27</v>
      </c>
      <c r="S562" t="s">
        <v>25</v>
      </c>
      <c r="T562" t="s">
        <v>25</v>
      </c>
      <c r="U562" t="s">
        <v>25</v>
      </c>
      <c r="V562" t="s">
        <v>25</v>
      </c>
      <c r="W562" t="s">
        <v>25</v>
      </c>
      <c r="X562" t="s">
        <v>25</v>
      </c>
      <c r="Y562" t="s">
        <v>25</v>
      </c>
      <c r="Z562" t="s">
        <v>25</v>
      </c>
      <c r="AA562" t="s">
        <v>25</v>
      </c>
      <c r="AB562" t="s">
        <v>25</v>
      </c>
      <c r="AC562" t="s">
        <v>25</v>
      </c>
      <c r="AD562" t="s">
        <v>1356</v>
      </c>
      <c r="AE562" t="s">
        <v>27</v>
      </c>
      <c r="AF562">
        <v>50</v>
      </c>
    </row>
    <row r="563" spans="1:32" ht="16.5" x14ac:dyDescent="0.25">
      <c r="A563">
        <v>105870</v>
      </c>
      <c r="B563" t="s">
        <v>4001</v>
      </c>
      <c r="C563" t="s">
        <v>557</v>
      </c>
      <c r="D563" s="51" t="s">
        <v>19</v>
      </c>
      <c r="E563" s="51" t="s">
        <v>20</v>
      </c>
      <c r="F563" s="51" t="s">
        <v>44</v>
      </c>
      <c r="G563" t="s">
        <v>84</v>
      </c>
      <c r="H563" t="s">
        <v>85</v>
      </c>
      <c r="I563" s="14" t="s">
        <v>553</v>
      </c>
      <c r="J563" t="s">
        <v>33</v>
      </c>
      <c r="K563" t="s">
        <v>3988</v>
      </c>
      <c r="L563">
        <v>125</v>
      </c>
      <c r="M563">
        <v>10</v>
      </c>
      <c r="N563" s="91">
        <v>3.0899999999999999E-3</v>
      </c>
      <c r="O563" s="91">
        <v>3.22</v>
      </c>
      <c r="P563" t="s">
        <v>210</v>
      </c>
      <c r="Q563" s="51" t="s">
        <v>73</v>
      </c>
      <c r="R563" s="51" t="s">
        <v>1682</v>
      </c>
      <c r="S563" t="s">
        <v>25</v>
      </c>
      <c r="T563" t="s">
        <v>25</v>
      </c>
      <c r="U563" t="s">
        <v>25</v>
      </c>
      <c r="V563" t="s">
        <v>25</v>
      </c>
      <c r="W563" t="s">
        <v>25</v>
      </c>
      <c r="X563" t="s">
        <v>25</v>
      </c>
      <c r="Y563" t="s">
        <v>25</v>
      </c>
      <c r="Z563" t="s">
        <v>25</v>
      </c>
      <c r="AA563" t="s">
        <v>25</v>
      </c>
      <c r="AB563" t="s">
        <v>25</v>
      </c>
      <c r="AC563" t="s">
        <v>25</v>
      </c>
      <c r="AD563" t="s">
        <v>84</v>
      </c>
      <c r="AE563" s="51" t="s">
        <v>44</v>
      </c>
      <c r="AF563">
        <v>125</v>
      </c>
    </row>
    <row r="564" spans="1:32" ht="16.5" x14ac:dyDescent="0.25">
      <c r="A564">
        <v>1019159</v>
      </c>
      <c r="B564" t="s">
        <v>1999</v>
      </c>
      <c r="C564" t="s">
        <v>557</v>
      </c>
      <c r="D564" s="51" t="s">
        <v>19</v>
      </c>
      <c r="E564" s="51" t="s">
        <v>20</v>
      </c>
      <c r="F564" s="51" t="s">
        <v>44</v>
      </c>
      <c r="G564" t="s">
        <v>84</v>
      </c>
      <c r="H564" t="s">
        <v>85</v>
      </c>
      <c r="I564" s="90" t="s">
        <v>1325</v>
      </c>
      <c r="J564" t="s">
        <v>33</v>
      </c>
      <c r="K564" t="s">
        <v>558</v>
      </c>
      <c r="L564">
        <v>125</v>
      </c>
      <c r="M564">
        <v>10</v>
      </c>
      <c r="N564" s="91">
        <v>3.0899999999999999E-3</v>
      </c>
      <c r="O564" s="91">
        <v>3.22</v>
      </c>
      <c r="P564" t="s">
        <v>210</v>
      </c>
      <c r="Q564" s="51" t="s">
        <v>73</v>
      </c>
      <c r="R564" s="51" t="s">
        <v>1682</v>
      </c>
      <c r="S564" t="s">
        <v>25</v>
      </c>
      <c r="T564" t="s">
        <v>25</v>
      </c>
      <c r="U564" t="s">
        <v>25</v>
      </c>
      <c r="V564" t="s">
        <v>25</v>
      </c>
      <c r="W564" t="s">
        <v>25</v>
      </c>
      <c r="X564" t="s">
        <v>25</v>
      </c>
      <c r="Y564" t="s">
        <v>25</v>
      </c>
      <c r="Z564" t="s">
        <v>25</v>
      </c>
      <c r="AA564" t="s">
        <v>25</v>
      </c>
      <c r="AB564" t="s">
        <v>25</v>
      </c>
      <c r="AC564" t="s">
        <v>25</v>
      </c>
      <c r="AD564" t="s">
        <v>84</v>
      </c>
      <c r="AE564" s="51" t="s">
        <v>44</v>
      </c>
      <c r="AF564">
        <v>125</v>
      </c>
    </row>
    <row r="565" spans="1:32" ht="16.5" x14ac:dyDescent="0.25">
      <c r="A565">
        <v>127253</v>
      </c>
      <c r="B565" t="s">
        <v>1433</v>
      </c>
      <c r="C565" t="s">
        <v>3987</v>
      </c>
      <c r="D565" t="s">
        <v>267</v>
      </c>
      <c r="E565" t="s">
        <v>19</v>
      </c>
      <c r="F565" t="s">
        <v>20</v>
      </c>
      <c r="G565" t="s">
        <v>21</v>
      </c>
      <c r="H565" t="s">
        <v>52</v>
      </c>
      <c r="I565" t="s">
        <v>739</v>
      </c>
      <c r="J565" t="s">
        <v>1429</v>
      </c>
      <c r="K565" t="s">
        <v>4000</v>
      </c>
      <c r="L565">
        <v>100</v>
      </c>
      <c r="M565">
        <v>0</v>
      </c>
      <c r="N565" s="91">
        <v>1.349E-2</v>
      </c>
      <c r="O565">
        <v>3.06</v>
      </c>
      <c r="P565" t="s">
        <v>210</v>
      </c>
      <c r="Q565" s="51" t="s">
        <v>73</v>
      </c>
      <c r="R565" t="s">
        <v>1695</v>
      </c>
      <c r="S565" t="s">
        <v>25</v>
      </c>
      <c r="T565" t="s">
        <v>25</v>
      </c>
      <c r="U565" t="s">
        <v>25</v>
      </c>
      <c r="V565" t="s">
        <v>25</v>
      </c>
      <c r="W565" t="s">
        <v>25</v>
      </c>
      <c r="X565" t="s">
        <v>25</v>
      </c>
      <c r="Y565" t="s">
        <v>25</v>
      </c>
      <c r="Z565" t="s">
        <v>25</v>
      </c>
      <c r="AA565" t="s">
        <v>25</v>
      </c>
      <c r="AB565" t="s">
        <v>25</v>
      </c>
      <c r="AC565" t="s">
        <v>25</v>
      </c>
      <c r="AD565" t="s">
        <v>21</v>
      </c>
      <c r="AE565" t="s">
        <v>52</v>
      </c>
      <c r="AF565">
        <v>100</v>
      </c>
    </row>
  </sheetData>
  <pageMargins left="0.7" right="0.7" top="0.75" bottom="0.75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i m m C U w u p h Z W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V r o m Z o B n W S j D x O z 8 c 3 M Q 8 g b A e V A s k i C N s 6 l O S W l R a l 2 q X m 6 7 k 4 2 + j C u j T 7 U C 3 Y A U E s D B B Q A A g A I A I p p g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a Y J T K I p H u A 4 A A A A R A A A A E w A c A E Z v c m 1 1 b G F z L 1 N l Y 3 R p b 2 4 x L m 0 g o h g A K K A U A A A A A A A A A A A A A A A A A A A A A A A A A A A A K 0 5 N L s n M z 1 M I h t C G 1 g B Q S w E C L Q A U A A I A C A C K a Y J T C 6 m F l a U A A A D 1 A A A A E g A A A A A A A A A A A A A A A A A A A A A A Q 2 9 u Z m l n L 1 B h Y 2 t h Z 2 U u e G 1 s U E s B A i 0 A F A A C A A g A i m m C U w / K 6 a u k A A A A 6 Q A A A B M A A A A A A A A A A A A A A A A A 8 Q A A A F t D b 2 5 0 Z W 5 0 X 1 R 5 c G V z X S 5 4 b W x Q S w E C L Q A U A A I A C A C K a Y J T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A a 1 j Z k 8 m H t N s L U X i z Q l p v 8 A A A A A A g A A A A A A A 2 Y A A M A A A A A Q A A A A D M W E 4 Y u Y u S s d s J x J h 1 1 A G g A A A A A E g A A A o A A A A B A A A A C z g R O o R V y d M r 8 1 c M J S j 1 e e U A A A A A W p D o G n F y O 9 m i C n S b y 2 M o 8 5 f J I j b I H l o M 2 1 e L g b 1 D y F X d D o x b 4 / Y z H 9 c N / D V y u L 6 d m C M Z O 9 2 I t E W m C l x n X U d l X x C N 3 9 y v t u m y B y h 4 G b R B l z F A A A A C O S 3 E v h g y Z X O r g 5 O y + m j e w b R V a j < / D a t a M a s h u p > 
</file>

<file path=customXml/itemProps1.xml><?xml version="1.0" encoding="utf-8"?>
<ds:datastoreItem xmlns:ds="http://schemas.openxmlformats.org/officeDocument/2006/customXml" ds:itemID="{A363F33A-22DD-474E-9456-B6EDC8A1EE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refspp_LWmerged_edit06Nov2015</vt:lpstr>
      <vt:lpstr>TL_complete_Safi_14102016</vt:lpstr>
      <vt:lpstr>traits_by_species_Mar2019</vt:lpstr>
      <vt:lpstr>MSS_Species_List2021_updating</vt:lpstr>
      <vt:lpstr>TL_complete_FW4_2021</vt:lpstr>
      <vt:lpstr>WKABSENS_Table2.1</vt:lpstr>
      <vt:lpstr>WKABSENS_Table4.1</vt:lpstr>
      <vt:lpstr>matchWKABSENS</vt:lpstr>
      <vt:lpstr>Species_List_Final_19Jan2022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Lynam (Cefas)</cp:lastModifiedBy>
  <dcterms:created xsi:type="dcterms:W3CDTF">2021-11-10T15:13:06Z</dcterms:created>
  <dcterms:modified xsi:type="dcterms:W3CDTF">2022-01-19T11:46:26Z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c2ddd0-afbf-49e4-8b02-da81def1ba6b_Enabled">
    <vt:lpwstr>True</vt:lpwstr>
  </property>
  <property fmtid="{D5CDD505-2E9C-101B-9397-08002B2CF9AE}" pid="3" name="MSIP_Label_a0c2ddd0-afbf-49e4-8b02-da81def1ba6b_SiteId">
    <vt:lpwstr>eeea3199-afa0-41eb-bbf2-f6e42c3da7cf</vt:lpwstr>
  </property>
  <property fmtid="{D5CDD505-2E9C-101B-9397-08002B2CF9AE}" pid="4" name="MSIP_Label_a0c2ddd0-afbf-49e4-8b02-da81def1ba6b_Owner">
    <vt:lpwstr>chris.lynam@cefas.co.uk</vt:lpwstr>
  </property>
  <property fmtid="{D5CDD505-2E9C-101B-9397-08002B2CF9AE}" pid="5" name="MSIP_Label_a0c2ddd0-afbf-49e4-8b02-da81def1ba6b_SetDate">
    <vt:lpwstr>2021-11-10T16:58:20.0188353Z</vt:lpwstr>
  </property>
  <property fmtid="{D5CDD505-2E9C-101B-9397-08002B2CF9AE}" pid="6" name="MSIP_Label_a0c2ddd0-afbf-49e4-8b02-da81def1ba6b_Name">
    <vt:lpwstr>Official</vt:lpwstr>
  </property>
  <property fmtid="{D5CDD505-2E9C-101B-9397-08002B2CF9AE}" pid="7" name="MSIP_Label_a0c2ddd0-afbf-49e4-8b02-da81def1ba6b_Application">
    <vt:lpwstr>Microsoft Azure Information Protection</vt:lpwstr>
  </property>
  <property fmtid="{D5CDD505-2E9C-101B-9397-08002B2CF9AE}" pid="8" name="MSIP_Label_a0c2ddd0-afbf-49e4-8b02-da81def1ba6b_ActionId">
    <vt:lpwstr>d14c8c35-8d2d-4415-af40-4eca248f0cd0</vt:lpwstr>
  </property>
  <property fmtid="{D5CDD505-2E9C-101B-9397-08002B2CF9AE}" pid="9" name="MSIP_Label_a0c2ddd0-afbf-49e4-8b02-da81def1ba6b_Extended_MSFT_Method">
    <vt:lpwstr>Automatic</vt:lpwstr>
  </property>
  <property fmtid="{D5CDD505-2E9C-101B-9397-08002B2CF9AE}" pid="10" name="Sensitivity">
    <vt:lpwstr>Official</vt:lpwstr>
  </property>
</Properties>
</file>