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lhe/github/CS6378/Project3/data/"/>
    </mc:Choice>
  </mc:AlternateContent>
  <xr:revisionPtr revIDLastSave="0" documentId="13_ncr:1_{7BDF75BF-1A15-A34F-B113-1B89E82AA4B1}" xr6:coauthVersionLast="36" xr6:coauthVersionMax="36" xr10:uidLastSave="{00000000-0000-0000-0000-000000000000}"/>
  <bookViews>
    <workbookView xWindow="0" yWindow="0" windowWidth="38400" windowHeight="24000" activeTab="1" xr2:uid="{92F2080A-CE3B-F548-8AB9-126271E42773}"/>
  </bookViews>
  <sheets>
    <sheet name="plot" sheetId="1" r:id="rId1"/>
    <sheet name="experime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A15" i="1"/>
  <c r="A14" i="1"/>
  <c r="A13" i="1"/>
  <c r="A12" i="1"/>
  <c r="W31" i="2"/>
  <c r="G15" i="1" s="1"/>
  <c r="V31" i="2"/>
  <c r="F15" i="1" s="1"/>
  <c r="U31" i="2"/>
  <c r="E15" i="1" s="1"/>
  <c r="T31" i="2"/>
  <c r="D15" i="1" s="1"/>
  <c r="W23" i="2"/>
  <c r="G14" i="1" s="1"/>
  <c r="V23" i="2"/>
  <c r="F14" i="1" s="1"/>
  <c r="U23" i="2"/>
  <c r="E14" i="1" s="1"/>
  <c r="T23" i="2"/>
  <c r="D14" i="1" s="1"/>
  <c r="W15" i="2"/>
  <c r="G13" i="1" s="1"/>
  <c r="V15" i="2"/>
  <c r="F13" i="1" s="1"/>
  <c r="U15" i="2"/>
  <c r="E13" i="1" s="1"/>
  <c r="T15" i="2"/>
  <c r="D13" i="1" s="1"/>
  <c r="W7" i="2"/>
  <c r="G12" i="1" s="1"/>
  <c r="V7" i="2"/>
  <c r="F12" i="1" s="1"/>
  <c r="U7" i="2"/>
  <c r="E12" i="1" s="1"/>
  <c r="T7" i="2"/>
  <c r="D12" i="1" s="1"/>
  <c r="F7" i="1"/>
  <c r="B7" i="1"/>
  <c r="C7" i="1"/>
  <c r="B8" i="1"/>
  <c r="C8" i="1"/>
  <c r="B9" i="1"/>
  <c r="C9" i="1"/>
  <c r="B10" i="1"/>
  <c r="C10" i="1"/>
  <c r="A10" i="1"/>
  <c r="A9" i="1"/>
  <c r="A8" i="1"/>
  <c r="A7" i="1"/>
  <c r="O31" i="2"/>
  <c r="G10" i="1" s="1"/>
  <c r="N31" i="2"/>
  <c r="F10" i="1" s="1"/>
  <c r="M31" i="2"/>
  <c r="E10" i="1" s="1"/>
  <c r="L31" i="2"/>
  <c r="D10" i="1" s="1"/>
  <c r="O23" i="2"/>
  <c r="G9" i="1" s="1"/>
  <c r="N23" i="2"/>
  <c r="F9" i="1" s="1"/>
  <c r="M23" i="2"/>
  <c r="E9" i="1" s="1"/>
  <c r="L23" i="2"/>
  <c r="D9" i="1" s="1"/>
  <c r="O15" i="2"/>
  <c r="G8" i="1" s="1"/>
  <c r="N15" i="2"/>
  <c r="F8" i="1" s="1"/>
  <c r="M15" i="2"/>
  <c r="E8" i="1" s="1"/>
  <c r="L15" i="2"/>
  <c r="D8" i="1" s="1"/>
  <c r="O7" i="2"/>
  <c r="G7" i="1" s="1"/>
  <c r="N7" i="2"/>
  <c r="M7" i="2"/>
  <c r="E7" i="1" s="1"/>
  <c r="L7" i="2"/>
  <c r="D7" i="1" s="1"/>
  <c r="G31" i="2"/>
  <c r="G5" i="1" s="1"/>
  <c r="F31" i="2"/>
  <c r="F5" i="1" s="1"/>
  <c r="E31" i="2"/>
  <c r="E5" i="1" s="1"/>
  <c r="D31" i="2"/>
  <c r="D5" i="1" s="1"/>
  <c r="A5" i="1"/>
  <c r="B5" i="1"/>
  <c r="C5" i="1"/>
  <c r="A4" i="1"/>
  <c r="B4" i="1"/>
  <c r="C4" i="1"/>
  <c r="A3" i="1"/>
  <c r="B3" i="1"/>
  <c r="C3" i="1"/>
  <c r="A2" i="1"/>
  <c r="B2" i="1"/>
  <c r="C2" i="1"/>
  <c r="D7" i="2"/>
  <c r="D2" i="1" s="1"/>
  <c r="G23" i="2"/>
  <c r="G4" i="1" s="1"/>
  <c r="F23" i="2"/>
  <c r="F4" i="1" s="1"/>
  <c r="E23" i="2"/>
  <c r="E4" i="1" s="1"/>
  <c r="D23" i="2"/>
  <c r="D4" i="1" s="1"/>
  <c r="G15" i="2"/>
  <c r="G3" i="1" s="1"/>
  <c r="F15" i="2"/>
  <c r="F3" i="1" s="1"/>
  <c r="E15" i="2"/>
  <c r="E3" i="1" s="1"/>
  <c r="D15" i="2"/>
  <c r="D3" i="1" s="1"/>
  <c r="G7" i="2"/>
  <c r="G2" i="1" s="1"/>
  <c r="F7" i="2"/>
  <c r="F2" i="1" s="1"/>
  <c r="E7" i="2"/>
  <c r="E2" i="1" s="1"/>
</calcChain>
</file>

<file path=xl/sharedStrings.xml><?xml version="1.0" encoding="utf-8"?>
<sst xmlns="http://schemas.openxmlformats.org/spreadsheetml/2006/main" count="64" uniqueCount="10">
  <si>
    <t>message complexity</t>
  </si>
  <si>
    <t>response time</t>
  </si>
  <si>
    <t>system throughput</t>
  </si>
  <si>
    <t>synchronization delay</t>
  </si>
  <si>
    <t>no. of nodes</t>
  </si>
  <si>
    <t>inter-request delay</t>
  </si>
  <si>
    <t>cs-execution time</t>
  </si>
  <si>
    <t xml:space="preserve"> response time</t>
  </si>
  <si>
    <t xml:space="preserve"> system throughput</t>
  </si>
  <si>
    <t xml:space="preserve"> synchronization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</si>
</sst>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plot!$D$1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plot!$D$2:$D$5</c:f>
              <c:numCache>
                <c:formatCode>General</c:formatCode>
                <c:ptCount val="4"/>
                <c:pt idx="0">
                  <c:v>15.571999999999999</c:v>
                </c:pt>
                <c:pt idx="1">
                  <c:v>15.683999999999997</c:v>
                </c:pt>
                <c:pt idx="2">
                  <c:v>15.75</c:v>
                </c:pt>
                <c:pt idx="3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8-D94E-8B7F-E79FA7C1ECBF}"/>
            </c:ext>
          </c:extLst>
        </c:ser>
        <c:ser>
          <c:idx val="2"/>
          <c:order val="1"/>
          <c:tx>
            <c:strRef>
              <c:f>plot!$E$1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plot!$E$2:$E$5</c:f>
              <c:numCache>
                <c:formatCode>General</c:formatCode>
                <c:ptCount val="4"/>
                <c:pt idx="0">
                  <c:v>186.81479999999999</c:v>
                </c:pt>
                <c:pt idx="1">
                  <c:v>258.57319999999999</c:v>
                </c:pt>
                <c:pt idx="2">
                  <c:v>336.5018</c:v>
                </c:pt>
                <c:pt idx="3">
                  <c:v>492.51900000000006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8-D94E-8B7F-E79FA7C1ECBF}"/>
            </c:ext>
          </c:extLst>
        </c:ser>
        <c:ser>
          <c:idx val="3"/>
          <c:order val="2"/>
          <c:tx>
            <c:strRef>
              <c:f>plot!$F$1</c:f>
              <c:strCache>
                <c:ptCount val="1"/>
                <c:pt idx="0">
                  <c:v>system throughput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plot!$F$2:$F$5</c:f>
              <c:numCache>
                <c:formatCode>General</c:formatCode>
                <c:ptCount val="4"/>
                <c:pt idx="0">
                  <c:v>257.39600000000002</c:v>
                </c:pt>
                <c:pt idx="1">
                  <c:v>184.952</c:v>
                </c:pt>
                <c:pt idx="2">
                  <c:v>141.95400000000001</c:v>
                </c:pt>
                <c:pt idx="3">
                  <c:v>97.00800000000001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8-D94E-8B7F-E79FA7C1ECBF}"/>
            </c:ext>
          </c:extLst>
        </c:ser>
        <c:ser>
          <c:idx val="4"/>
          <c:order val="3"/>
          <c:tx>
            <c:strRef>
              <c:f>plot!$G$1</c:f>
              <c:strCache>
                <c:ptCount val="1"/>
                <c:pt idx="0">
                  <c:v>synchronization delay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plot!$G$2:$G$5</c:f>
              <c:numCache>
                <c:formatCode>General</c:formatCode>
                <c:ptCount val="4"/>
                <c:pt idx="0">
                  <c:v>146.38200000000001</c:v>
                </c:pt>
                <c:pt idx="1">
                  <c:v>147.358</c:v>
                </c:pt>
                <c:pt idx="2">
                  <c:v>146.10399999999998</c:v>
                </c:pt>
                <c:pt idx="3">
                  <c:v>143.63200000000001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C8-D94E-8B7F-E79FA7C1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826736"/>
        <c:axId val="1977083968"/>
      </c:lineChart>
      <c:catAx>
        <c:axId val="19768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83968"/>
        <c:crosses val="autoZero"/>
        <c:auto val="1"/>
        <c:lblAlgn val="ctr"/>
        <c:lblOffset val="100"/>
        <c:noMultiLvlLbl val="0"/>
      </c:catAx>
      <c:valAx>
        <c:axId val="1977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message complexity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plot!$B$7:$B$10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plot!$D$7:$D$10</c:f>
              <c:numCache>
                <c:formatCode>General</c:formatCode>
                <c:ptCount val="4"/>
                <c:pt idx="0">
                  <c:v>15.571999999999999</c:v>
                </c:pt>
                <c:pt idx="1">
                  <c:v>15.687999999999999</c:v>
                </c:pt>
                <c:pt idx="2">
                  <c:v>15.747999999999999</c:v>
                </c:pt>
                <c:pt idx="3">
                  <c:v>15.571999999999999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1-F249-9008-FCA102768FA8}"/>
            </c:ext>
          </c:extLst>
        </c:ser>
        <c:ser>
          <c:idx val="1"/>
          <c:order val="1"/>
          <c:tx>
            <c:v>response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plot!$B$7:$B$10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plot!$E$7:$E$10</c:f>
              <c:numCache>
                <c:formatCode>General</c:formatCode>
                <c:ptCount val="4"/>
                <c:pt idx="0">
                  <c:v>186.81479999999999</c:v>
                </c:pt>
                <c:pt idx="1">
                  <c:v>183.43280000000001</c:v>
                </c:pt>
                <c:pt idx="2">
                  <c:v>160.76100000000002</c:v>
                </c:pt>
                <c:pt idx="3">
                  <c:v>135.14519999999999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F249-9008-FCA102768FA8}"/>
            </c:ext>
          </c:extLst>
        </c:ser>
        <c:ser>
          <c:idx val="2"/>
          <c:order val="2"/>
          <c:tx>
            <c:v>system throughput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plot!$B$7:$B$10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plot!$F$7:$F$10</c:f>
              <c:numCache>
                <c:formatCode>General</c:formatCode>
                <c:ptCount val="4"/>
                <c:pt idx="0">
                  <c:v>257.39600000000002</c:v>
                </c:pt>
                <c:pt idx="1">
                  <c:v>251.52800000000002</c:v>
                </c:pt>
                <c:pt idx="2">
                  <c:v>271.07399999999996</c:v>
                </c:pt>
                <c:pt idx="3">
                  <c:v>274.39800000000002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1-F249-9008-FCA102768FA8}"/>
            </c:ext>
          </c:extLst>
        </c:ser>
        <c:ser>
          <c:idx val="3"/>
          <c:order val="3"/>
          <c:tx>
            <c:v>synchronization delay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plot!$B$7:$B$10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plot!$G$7:$G$10</c:f>
              <c:numCache>
                <c:formatCode>General</c:formatCode>
                <c:ptCount val="4"/>
                <c:pt idx="0">
                  <c:v>146.38200000000001</c:v>
                </c:pt>
                <c:pt idx="1">
                  <c:v>149.86399999999998</c:v>
                </c:pt>
                <c:pt idx="2">
                  <c:v>135.48999999999998</c:v>
                </c:pt>
                <c:pt idx="3">
                  <c:v>133.30800000000002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1-F249-9008-FCA10276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05280"/>
        <c:axId val="1551272832"/>
      </c:lineChart>
      <c:catAx>
        <c:axId val="19716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72832"/>
        <c:crosses val="autoZero"/>
        <c:auto val="1"/>
        <c:lblAlgn val="ctr"/>
        <c:lblOffset val="100"/>
        <c:noMultiLvlLbl val="0"/>
      </c:catAx>
      <c:valAx>
        <c:axId val="15512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message complex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plot!$A$12:$A$15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</c:numCache>
            </c:numRef>
          </c:cat>
          <c:val>
            <c:numRef>
              <c:f>plot!$D$12:$D$15</c:f>
              <c:numCache>
                <c:formatCode>General</c:formatCode>
                <c:ptCount val="4"/>
                <c:pt idx="0">
                  <c:v>15.571999999999999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6-E54C-99B8-55B195B1D9B9}"/>
            </c:ext>
          </c:extLst>
        </c:ser>
        <c:ser>
          <c:idx val="1"/>
          <c:order val="1"/>
          <c:tx>
            <c:v>response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plot!$A$12:$A$15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</c:numCache>
            </c:numRef>
          </c:cat>
          <c:val>
            <c:numRef>
              <c:f>plot!$E$12:$E$15</c:f>
              <c:numCache>
                <c:formatCode>General</c:formatCode>
                <c:ptCount val="4"/>
                <c:pt idx="0">
                  <c:v>186.81479999999999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6-E54C-99B8-55B195B1D9B9}"/>
            </c:ext>
          </c:extLst>
        </c:ser>
        <c:ser>
          <c:idx val="2"/>
          <c:order val="2"/>
          <c:tx>
            <c:v>system throughput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plot!$A$12:$A$15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</c:numCache>
            </c:numRef>
          </c:cat>
          <c:val>
            <c:numRef>
              <c:f>plot!$F$12:$F$15</c:f>
              <c:numCache>
                <c:formatCode>General</c:formatCode>
                <c:ptCount val="4"/>
                <c:pt idx="0">
                  <c:v>257.39600000000002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6-E54C-99B8-55B195B1D9B9}"/>
            </c:ext>
          </c:extLst>
        </c:ser>
        <c:ser>
          <c:idx val="3"/>
          <c:order val="3"/>
          <c:tx>
            <c:v>synchronization delay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plot!$A$12:$A$15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</c:numCache>
            </c:numRef>
          </c:cat>
          <c:val>
            <c:numRef>
              <c:f>plot!$G$12:$G$15</c:f>
              <c:numCache>
                <c:formatCode>General</c:formatCode>
                <c:ptCount val="4"/>
                <c:pt idx="0">
                  <c:v>146.38200000000001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6-E54C-99B8-55B195B1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00256"/>
        <c:axId val="1587650720"/>
      </c:lineChart>
      <c:catAx>
        <c:axId val="15923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0720"/>
        <c:crosses val="autoZero"/>
        <c:auto val="1"/>
        <c:lblAlgn val="ctr"/>
        <c:lblOffset val="100"/>
        <c:noMultiLvlLbl val="0"/>
      </c:catAx>
      <c:valAx>
        <c:axId val="1587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20</xdr:row>
      <xdr:rowOff>101600</xdr:rowOff>
    </xdr:from>
    <xdr:to>
      <xdr:col>4</xdr:col>
      <xdr:colOff>704850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23E33-EEC1-1342-BECF-94F29CEB5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971550</xdr:colOff>
      <xdr:row>20</xdr:row>
      <xdr:rowOff>139700</xdr:rowOff>
    </xdr:from>
    <xdr:to>
      <xdr:col>10</xdr:col>
      <xdr:colOff>298450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C75AD-826F-B74F-889C-11452782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654050</xdr:colOff>
      <xdr:row>20</xdr:row>
      <xdr:rowOff>152400</xdr:rowOff>
    </xdr:from>
    <xdr:to>
      <xdr:col>17</xdr:col>
      <xdr:colOff>361950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E33A8-7790-6F44-A340-DDB82A50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926674-DB61-0648-ABE9-F52AFC7FF3DF}" name="Table5" displayName="Table5" ref="A1:G19" totalsRowShown="0">
  <autoFilter ref="A1:G19" xr:uid="{BF7722C9-F95F-0A44-BDC4-504E97B1DFBF}"/>
  <tableColumns count="7">
    <tableColumn id="1" xr3:uid="{1C1BA379-F565-F448-9C30-9B6CEAFFFD4E}" name="no. of nodes"/>
    <tableColumn id="2" xr3:uid="{586E86DB-251C-4C46-8E05-27D53DDC0F17}" name="inter-request delay"/>
    <tableColumn id="3" xr3:uid="{63B20A14-A077-A049-B15D-B3BEAB64BAB6}" name="cs-execution time"/>
    <tableColumn id="4" xr3:uid="{4C3BB0F7-4143-3244-9867-98926B2887B1}" name="message complexity"/>
    <tableColumn id="5" xr3:uid="{460DE4B6-3D17-364F-938D-79DFA879524F}" name="response time"/>
    <tableColumn id="6" xr3:uid="{87BAB178-FCE7-5B4C-8F41-B7F335A8D514}" name="system throughput"/>
    <tableColumn id="7" xr3:uid="{9CF4E5BA-5E23-FE4A-A425-997DC45AAC01}" name="synchronization dela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4187EE-A181-BD45-BBDA-22F4B6DFF0B2}" name="Table1814" displayName="Table1814" ref="T1:W7" totalsRowCount="1">
  <autoFilter ref="T1:W6" xr:uid="{F1462918-5AB9-9341-954D-80D9B05F4D14}"/>
  <tableColumns count="4">
    <tableColumn id="1" xr3:uid="{FE693229-5B18-8849-A1A2-D44CCF7D762E}" name="message complexity" totalsRowFunction="average"/>
    <tableColumn id="2" xr3:uid="{72DFB07F-1DD2-CE4A-8013-ED31F2E5F416}" name=" response time" totalsRowFunction="average"/>
    <tableColumn id="3" xr3:uid="{9CFECA45-AC57-5C4B-93DD-A384B6F52248}" name=" system throughput" totalsRowFunction="average"/>
    <tableColumn id="4" xr3:uid="{C59A0F7E-5B7F-8B47-A448-4A580BC16199}" name=" synchronization delay" totalsRowFunction="aver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E4C714-DF70-EB47-8C5D-AB088527C471}" name="Table181115" displayName="Table181115" ref="T9:W15" totalsRowCount="1">
  <autoFilter ref="T9:W14" xr:uid="{A4263601-E0E5-C043-8E96-7F5CF98E9FDD}"/>
  <tableColumns count="4">
    <tableColumn id="1" xr3:uid="{CC715FC8-1B37-1D45-8416-76136E06585E}" name="message complexity" totalsRowFunction="average"/>
    <tableColumn id="2" xr3:uid="{CC0FFA8D-06D2-BE46-88F0-6290EEDD4C02}" name=" response time" totalsRowFunction="average"/>
    <tableColumn id="3" xr3:uid="{A2E2D089-E90C-ED44-9941-666D6B536B91}" name=" system throughput" totalsRowFunction="average"/>
    <tableColumn id="4" xr3:uid="{41B29D02-B40A-704F-B4CB-59F814718F29}" name=" synchronization delay" totalsRowFunction="aver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4FC903-4AA8-F54D-A63A-809A142D5902}" name="Table181216" displayName="Table181216" ref="T17:W23" totalsRowCount="1">
  <autoFilter ref="T17:W22" xr:uid="{ED2F7D09-FA02-E54C-8452-02DC0B930D54}"/>
  <tableColumns count="4">
    <tableColumn id="1" xr3:uid="{6E17445E-37B6-F340-9D3D-8BB53020AA42}" name="message complexity" totalsRowFunction="average"/>
    <tableColumn id="2" xr3:uid="{3EC6A3F5-5960-9644-BDCD-1B9E3B1B7617}" name=" response time" totalsRowFunction="average"/>
    <tableColumn id="3" xr3:uid="{597A3385-4D7D-9D4F-A413-A922A3F46376}" name=" system throughput" totalsRowFunction="average"/>
    <tableColumn id="4" xr3:uid="{BCB2E225-7FE8-D749-8153-AF8F079C7DC5}" name=" synchronization delay" totalsRowFunction="aver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E72E52-7514-2642-A6D8-0EB84FFF8CD4}" name="Table181317" displayName="Table181317" ref="T25:W31" totalsRowCount="1">
  <autoFilter ref="T25:W30" xr:uid="{BE61B22D-50F4-1642-9DFA-3B5BC65442FF}"/>
  <tableColumns count="4">
    <tableColumn id="1" xr3:uid="{21E4C73E-531F-9945-A316-D55E940B9730}" name="message complexity" totalsRowFunction="average"/>
    <tableColumn id="2" xr3:uid="{8EE9E6E0-F12F-3346-B6E9-091B3690D100}" name=" response time" totalsRowFunction="average"/>
    <tableColumn id="3" xr3:uid="{4A4487B5-346C-3446-991F-5A8F49FB7363}" name=" system throughput" totalsRowFunction="average"/>
    <tableColumn id="4" xr3:uid="{47FE2F16-3A6D-8748-981B-FC7E79F5DBCE}" name=" synchronization delay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EA19C-C0DF-1349-A85A-233D155D8C22}" name="Table1" displayName="Table1" ref="D1:G7" totalsRowCount="1">
  <autoFilter ref="D1:G6" xr:uid="{D6D1BDF1-7985-694D-8A76-02F0368D7B4D}"/>
  <tableColumns count="4">
    <tableColumn id="1" xr3:uid="{59D17ED3-052E-FD4A-B411-18DDABA913E6}" name="message complexity" totalsRowFunction="average"/>
    <tableColumn id="2" xr3:uid="{81BAEC5A-A285-8D4B-B58B-17A95B014223}" name=" response time" totalsRowFunction="average"/>
    <tableColumn id="3" xr3:uid="{9812DB92-C181-E54C-AFC9-DB7F6CD2B828}" name=" system throughput" totalsRowFunction="average"/>
    <tableColumn id="4" xr3:uid="{60350A7C-DB12-F04E-A1AF-EF0DAA287F62}" name=" synchronization delay" totalsRowFunction="aver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85C237-1D6F-6348-828B-46AD58702143}" name="Table2" displayName="Table2" ref="D9:G15" totalsRowCount="1">
  <autoFilter ref="D9:G14" xr:uid="{1B6DFEBC-F212-E348-8260-B784D320433F}"/>
  <tableColumns count="4">
    <tableColumn id="1" xr3:uid="{8880B430-0E49-CC48-AEF2-2FF1F90CFFF9}" name="message complexity" totalsRowFunction="average"/>
    <tableColumn id="2" xr3:uid="{99450F06-A928-D942-A370-736052E839AD}" name=" response time" totalsRowFunction="average"/>
    <tableColumn id="3" xr3:uid="{A6D583FA-68A9-FC4F-8C7A-B476FDB6AD0F}" name=" system throughput" totalsRowFunction="average"/>
    <tableColumn id="4" xr3:uid="{72F508B2-4C64-2649-BA35-B68D3D96130C}" name=" synchronization delay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BFD201-6786-E54A-A000-7AF593C1F817}" name="Table3" displayName="Table3" ref="D17:G23" totalsRowCount="1">
  <autoFilter ref="D17:G22" xr:uid="{44AC6AAA-FEC3-6046-82A6-6576C2763327}"/>
  <tableColumns count="4">
    <tableColumn id="1" xr3:uid="{69C7AD4A-7E82-0247-9096-83E6189C7983}" name="message complexity" totalsRowFunction="average"/>
    <tableColumn id="2" xr3:uid="{CCB6403D-2B79-4A46-9B40-431E37F0878C}" name=" response time" totalsRowFunction="average"/>
    <tableColumn id="3" xr3:uid="{52D3D1E6-1CBC-2740-A4C9-CC55AF738338}" name=" system throughput" totalsRowFunction="average"/>
    <tableColumn id="4" xr3:uid="{7D380A46-D194-2F4F-832C-2444323F3B9C}" name=" synchronization delay" totalsRowFunction="aver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1746E2-A8A4-D04A-8416-A6DB12521F28}" name="Table6" displayName="Table6" ref="D25:G31" totalsRowCount="1">
  <autoFilter ref="D25:G30" xr:uid="{72248675-8F34-5C47-BD01-5B266C13728B}"/>
  <tableColumns count="4">
    <tableColumn id="1" xr3:uid="{BD3558D3-8123-5749-A16F-408F3F5C7DF8}" name="message complexity" totalsRowFunction="average"/>
    <tableColumn id="2" xr3:uid="{3BC56C4D-125A-4442-8DFD-F710EA429328}" name=" response time" totalsRowFunction="average"/>
    <tableColumn id="3" xr3:uid="{54603FB9-63FF-6F4C-A8F5-343FB51E5E71}" name=" system throughput" totalsRowFunction="average"/>
    <tableColumn id="4" xr3:uid="{FA5407B1-91F7-EC4A-B970-892D703CA894}" name=" synchronization delay" totalsRowFunction="aver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007AE6-5ECC-884F-948D-28CA38C70FAB}" name="Table18" displayName="Table18" ref="L1:O7" totalsRowCount="1">
  <autoFilter ref="L1:O6" xr:uid="{1CF4B860-A219-1642-B64A-DB9BCB7031A3}"/>
  <tableColumns count="4">
    <tableColumn id="1" xr3:uid="{BAEFD95F-4BFE-4348-A6B1-D7CF9730C02E}" name="message complexity" totalsRowFunction="average"/>
    <tableColumn id="2" xr3:uid="{143EEFA1-8418-2840-BBC0-D7529E77DBCA}" name=" response time" totalsRowFunction="average"/>
    <tableColumn id="3" xr3:uid="{82726651-02A2-414A-9430-9DAC2FC1534F}" name=" system throughput" totalsRowFunction="average"/>
    <tableColumn id="4" xr3:uid="{DE6705F8-2576-D044-B0C6-19FC4B9DC257}" name=" synchronization delay" totalsRowFunction="aver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39CB40-DA07-D541-B732-3745D5ECB190}" name="Table1811" displayName="Table1811" ref="L9:O15" totalsRowCount="1">
  <autoFilter ref="L9:O14" xr:uid="{48E24E57-C56E-9343-A73C-8AB9BF99A13A}"/>
  <tableColumns count="4">
    <tableColumn id="1" xr3:uid="{9382056C-ADC7-CD48-A061-2938995AECB7}" name="message complexity" totalsRowFunction="average"/>
    <tableColumn id="2" xr3:uid="{E446A628-CC9C-F047-89A2-2D0A2D33E79A}" name=" response time" totalsRowFunction="average"/>
    <tableColumn id="3" xr3:uid="{423B2289-8077-D544-BCF9-9767B85B145E}" name=" system throughput" totalsRowFunction="average"/>
    <tableColumn id="4" xr3:uid="{76020737-57E6-954B-A7F9-449F4E355ACD}" name=" synchronization delay" totalsRowFunction="aver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89A17D-1E93-0345-9C01-7FBA8FD3C62E}" name="Table1812" displayName="Table1812" ref="L17:O23" totalsRowCount="1">
  <autoFilter ref="L17:O22" xr:uid="{3AF27395-B2E1-324D-B1B4-18D13DA86F4B}"/>
  <tableColumns count="4">
    <tableColumn id="1" xr3:uid="{BE8465BB-515F-274D-BA7B-17B48F000A4F}" name="message complexity" totalsRowFunction="average"/>
    <tableColumn id="2" xr3:uid="{5BBD5C36-604B-3D4A-B581-A67088FD71AF}" name=" response time" totalsRowFunction="average"/>
    <tableColumn id="3" xr3:uid="{0BEA4F8B-2BDF-3E4B-BA09-DD87F34F031D}" name=" system throughput" totalsRowFunction="average"/>
    <tableColumn id="4" xr3:uid="{372CF880-681B-264C-8F35-8E43D5F7186E}" name=" synchronization delay" totalsRowFunction="aver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E4AAA-E66B-394A-84CC-A4ABCF9913D5}" name="Table1813" displayName="Table1813" ref="L25:O31" totalsRowCount="1">
  <autoFilter ref="L25:O30" xr:uid="{F06BFD4C-F30B-5742-B963-407767A0A520}"/>
  <tableColumns count="4">
    <tableColumn id="1" xr3:uid="{587BAD2A-9EEB-054D-8ABF-DC71C9E26F2C}" name="message complexity" totalsRowFunction="average"/>
    <tableColumn id="2" xr3:uid="{56200F87-DC88-ED4A-B6CC-6CBEB170D003}" name=" response time" totalsRowFunction="average"/>
    <tableColumn id="3" xr3:uid="{35817C6F-2EBA-F240-B2E6-3BD4FE2245B6}" name=" system throughput" totalsRowFunction="average"/>
    <tableColumn id="4" xr3:uid="{6ABCAC67-3BDA-DD40-ABA3-8BF0B644941F}" name=" synchronization delay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3271-4BED-6A40-BBC9-572309A93D6B}">
  <dimension ref="A1:G15"/>
  <sheetViews>
    <sheetView topLeftCell="A7" workbookViewId="0">
      <selection activeCell="B2" sqref="B2"/>
    </sheetView>
  </sheetViews>
  <sheetFormatPr baseColWidth="10" defaultRowHeight="16" x14ac:dyDescent="0.2"/>
  <cols>
    <col min="1" max="1" width="13.6640625" bestFit="1" customWidth="1"/>
    <col min="2" max="2" width="16.83203125" bestFit="1" customWidth="1"/>
    <col min="3" max="3" width="15.6640625" bestFit="1" customWidth="1"/>
    <col min="4" max="4" width="18" bestFit="1" customWidth="1"/>
    <col min="5" max="5" width="12.83203125" bestFit="1" customWidth="1"/>
    <col min="6" max="6" width="16.6640625" bestFit="1" customWidth="1"/>
    <col min="7" max="7" width="18.832031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>
        <f>experiment!A7</f>
        <v>9</v>
      </c>
      <c r="B2">
        <f>experiment!B7</f>
        <v>10</v>
      </c>
      <c r="C2">
        <f>experiment!C7</f>
        <v>10</v>
      </c>
      <c r="D2">
        <f>experiment!D7</f>
        <v>15.571999999999999</v>
      </c>
      <c r="E2">
        <f>experiment!E7/10</f>
        <v>186.81479999999999</v>
      </c>
      <c r="F2">
        <f>experiment!F7</f>
        <v>257.39600000000002</v>
      </c>
      <c r="G2">
        <f>experiment!G7</f>
        <v>146.38200000000001</v>
      </c>
    </row>
    <row r="3" spans="1:7" x14ac:dyDescent="0.2">
      <c r="A3">
        <f>experiment!A15</f>
        <v>9</v>
      </c>
      <c r="B3">
        <f>experiment!B15</f>
        <v>10</v>
      </c>
      <c r="C3">
        <f>experiment!C15</f>
        <v>100</v>
      </c>
      <c r="D3">
        <f>experiment!D15</f>
        <v>15.683999999999997</v>
      </c>
      <c r="E3">
        <f>experiment!E15/10</f>
        <v>258.57319999999999</v>
      </c>
      <c r="F3">
        <f>experiment!F15</f>
        <v>184.952</v>
      </c>
      <c r="G3">
        <f>experiment!G15</f>
        <v>147.358</v>
      </c>
    </row>
    <row r="4" spans="1:7" x14ac:dyDescent="0.2">
      <c r="A4">
        <f>experiment!A23</f>
        <v>9</v>
      </c>
      <c r="B4">
        <f>experiment!B23</f>
        <v>10</v>
      </c>
      <c r="C4">
        <f>experiment!C23</f>
        <v>200</v>
      </c>
      <c r="D4">
        <f>experiment!D23</f>
        <v>15.75</v>
      </c>
      <c r="E4">
        <f>experiment!E23/10</f>
        <v>336.5018</v>
      </c>
      <c r="F4">
        <f>experiment!F23</f>
        <v>141.95400000000001</v>
      </c>
      <c r="G4">
        <f>experiment!G23</f>
        <v>146.10399999999998</v>
      </c>
    </row>
    <row r="5" spans="1:7" x14ac:dyDescent="0.2">
      <c r="A5">
        <f>experiment!A31</f>
        <v>9</v>
      </c>
      <c r="B5">
        <f>experiment!B31</f>
        <v>10</v>
      </c>
      <c r="C5">
        <f>experiment!C31</f>
        <v>400</v>
      </c>
      <c r="D5">
        <f>experiment!D31</f>
        <v>15.75</v>
      </c>
      <c r="E5">
        <f>experiment!E31/10</f>
        <v>492.51900000000006</v>
      </c>
      <c r="F5">
        <f>experiment!F31</f>
        <v>97.00800000000001</v>
      </c>
      <c r="G5">
        <f>experiment!G31</f>
        <v>143.63200000000001</v>
      </c>
    </row>
    <row r="7" spans="1:7" x14ac:dyDescent="0.2">
      <c r="A7">
        <f>experiment!I7</f>
        <v>9</v>
      </c>
      <c r="B7">
        <f>experiment!J7</f>
        <v>10</v>
      </c>
      <c r="C7">
        <f>experiment!K7</f>
        <v>10</v>
      </c>
      <c r="D7">
        <f>experiment!L7</f>
        <v>15.571999999999999</v>
      </c>
      <c r="E7">
        <f>experiment!M7/10</f>
        <v>186.81479999999999</v>
      </c>
      <c r="F7">
        <f>experiment!N7</f>
        <v>257.39600000000002</v>
      </c>
      <c r="G7">
        <f>experiment!O7</f>
        <v>146.38200000000001</v>
      </c>
    </row>
    <row r="8" spans="1:7" x14ac:dyDescent="0.2">
      <c r="A8">
        <f>experiment!I15</f>
        <v>9</v>
      </c>
      <c r="B8">
        <f>experiment!J15</f>
        <v>100</v>
      </c>
      <c r="C8">
        <f>experiment!K15</f>
        <v>10</v>
      </c>
      <c r="D8">
        <f>experiment!L15</f>
        <v>15.687999999999999</v>
      </c>
      <c r="E8">
        <f>experiment!M15/10</f>
        <v>183.43280000000001</v>
      </c>
      <c r="F8">
        <f>experiment!N15</f>
        <v>251.52800000000002</v>
      </c>
      <c r="G8">
        <f>experiment!O15</f>
        <v>149.86399999999998</v>
      </c>
    </row>
    <row r="9" spans="1:7" x14ac:dyDescent="0.2">
      <c r="A9">
        <f>experiment!I23</f>
        <v>9</v>
      </c>
      <c r="B9">
        <f>experiment!J23</f>
        <v>200</v>
      </c>
      <c r="C9">
        <f>experiment!K23</f>
        <v>10</v>
      </c>
      <c r="D9">
        <f>experiment!L23</f>
        <v>15.747999999999999</v>
      </c>
      <c r="E9">
        <f>experiment!M23/10</f>
        <v>160.76100000000002</v>
      </c>
      <c r="F9">
        <f>experiment!N23</f>
        <v>271.07399999999996</v>
      </c>
      <c r="G9">
        <f>experiment!O23</f>
        <v>135.48999999999998</v>
      </c>
    </row>
    <row r="10" spans="1:7" x14ac:dyDescent="0.2">
      <c r="A10">
        <f>experiment!I31</f>
        <v>9</v>
      </c>
      <c r="B10">
        <f>experiment!J31</f>
        <v>400</v>
      </c>
      <c r="C10">
        <f>experiment!K31</f>
        <v>10</v>
      </c>
      <c r="D10">
        <f>experiment!L31</f>
        <v>15.571999999999999</v>
      </c>
      <c r="E10">
        <f>experiment!M31/10</f>
        <v>135.14519999999999</v>
      </c>
      <c r="F10">
        <f>experiment!N31</f>
        <v>274.39800000000002</v>
      </c>
      <c r="G10">
        <f>experiment!O31</f>
        <v>133.30800000000002</v>
      </c>
    </row>
    <row r="12" spans="1:7" x14ac:dyDescent="0.2">
      <c r="A12">
        <f>experiment!Q7</f>
        <v>9</v>
      </c>
      <c r="B12">
        <f>experiment!R7</f>
        <v>10</v>
      </c>
      <c r="C12">
        <f>experiment!S7</f>
        <v>10</v>
      </c>
      <c r="D12">
        <f>experiment!T7</f>
        <v>15.571999999999999</v>
      </c>
      <c r="E12">
        <f>experiment!U7/10</f>
        <v>186.81479999999999</v>
      </c>
      <c r="F12">
        <f>experiment!V7</f>
        <v>257.39600000000002</v>
      </c>
      <c r="G12">
        <f>experiment!W7</f>
        <v>146.38200000000001</v>
      </c>
    </row>
    <row r="13" spans="1:7" x14ac:dyDescent="0.2">
      <c r="A13">
        <f>experiment!Q15</f>
        <v>18</v>
      </c>
      <c r="B13">
        <f>experiment!R15</f>
        <v>10</v>
      </c>
      <c r="C13">
        <f>experiment!S15</f>
        <v>10</v>
      </c>
      <c r="D13" t="e">
        <f>experiment!T15</f>
        <v>#DIV/0!</v>
      </c>
      <c r="E13" t="e">
        <f>experiment!U15/10</f>
        <v>#DIV/0!</v>
      </c>
      <c r="F13" t="e">
        <f>experiment!V15</f>
        <v>#DIV/0!</v>
      </c>
      <c r="G13" t="e">
        <f>experiment!W15</f>
        <v>#DIV/0!</v>
      </c>
    </row>
    <row r="14" spans="1:7" x14ac:dyDescent="0.2">
      <c r="A14">
        <f>experiment!Q23</f>
        <v>27</v>
      </c>
      <c r="B14">
        <f>experiment!R23</f>
        <v>10</v>
      </c>
      <c r="C14">
        <f>experiment!S23</f>
        <v>10</v>
      </c>
      <c r="D14" t="e">
        <f>experiment!T23</f>
        <v>#DIV/0!</v>
      </c>
      <c r="E14" t="e">
        <f>experiment!U23/10</f>
        <v>#DIV/0!</v>
      </c>
      <c r="F14" t="e">
        <f>experiment!V23</f>
        <v>#DIV/0!</v>
      </c>
      <c r="G14" t="e">
        <f>experiment!W23</f>
        <v>#DIV/0!</v>
      </c>
    </row>
    <row r="15" spans="1:7" x14ac:dyDescent="0.2">
      <c r="A15">
        <f>experiment!Q31</f>
        <v>36</v>
      </c>
      <c r="B15">
        <f>experiment!R31</f>
        <v>10</v>
      </c>
      <c r="C15">
        <f>experiment!S31</f>
        <v>10</v>
      </c>
      <c r="D15" t="e">
        <f>experiment!T31</f>
        <v>#DIV/0!</v>
      </c>
      <c r="E15" t="e">
        <f>experiment!U31/10</f>
        <v>#DIV/0!</v>
      </c>
      <c r="F15" t="e">
        <f>experiment!V31</f>
        <v>#DIV/0!</v>
      </c>
      <c r="G15" t="e">
        <f>experiment!W31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7E37-7666-294D-A1BF-2AC480C73440}">
  <dimension ref="A1:W46"/>
  <sheetViews>
    <sheetView tabSelected="1" topLeftCell="J1" workbookViewId="0">
      <selection activeCell="L29" sqref="L29:O30"/>
    </sheetView>
  </sheetViews>
  <sheetFormatPr baseColWidth="10" defaultRowHeight="16" x14ac:dyDescent="0.2"/>
  <cols>
    <col min="1" max="1" width="20.5" customWidth="1"/>
    <col min="2" max="2" width="16.83203125" bestFit="1" customWidth="1"/>
    <col min="3" max="3" width="19.5" customWidth="1"/>
    <col min="4" max="4" width="20.83203125" bestFit="1" customWidth="1"/>
    <col min="5" max="5" width="15.83203125" bestFit="1" customWidth="1"/>
    <col min="6" max="6" width="19.83203125" bestFit="1" customWidth="1"/>
    <col min="7" max="7" width="22.1640625" bestFit="1" customWidth="1"/>
    <col min="9" max="9" width="11.1640625" bestFit="1" customWidth="1"/>
    <col min="10" max="10" width="16.83203125" bestFit="1" customWidth="1"/>
    <col min="11" max="11" width="15.6640625" bestFit="1" customWidth="1"/>
    <col min="12" max="12" width="20.83203125" bestFit="1" customWidth="1"/>
    <col min="13" max="13" width="15.83203125" bestFit="1" customWidth="1"/>
    <col min="14" max="14" width="19.83203125" bestFit="1" customWidth="1"/>
    <col min="15" max="15" width="22.1640625" bestFit="1" customWidth="1"/>
    <col min="17" max="17" width="11.1640625" bestFit="1" customWidth="1"/>
    <col min="18" max="18" width="16.83203125" bestFit="1" customWidth="1"/>
    <col min="19" max="19" width="15.6640625" bestFit="1" customWidth="1"/>
    <col min="20" max="20" width="20.83203125" bestFit="1" customWidth="1"/>
    <col min="21" max="21" width="15.83203125" bestFit="1" customWidth="1"/>
    <col min="22" max="22" width="19.83203125" bestFit="1" customWidth="1"/>
    <col min="23" max="23" width="22.1640625" bestFit="1" customWidth="1"/>
  </cols>
  <sheetData>
    <row r="1" spans="1:23" x14ac:dyDescent="0.2">
      <c r="A1" t="s">
        <v>4</v>
      </c>
      <c r="B1" t="s">
        <v>5</v>
      </c>
      <c r="C1" t="s">
        <v>6</v>
      </c>
      <c r="D1" t="s">
        <v>0</v>
      </c>
      <c r="E1" t="s">
        <v>7</v>
      </c>
      <c r="F1" t="s">
        <v>8</v>
      </c>
      <c r="G1" t="s">
        <v>9</v>
      </c>
      <c r="I1" t="s">
        <v>4</v>
      </c>
      <c r="J1" t="s">
        <v>5</v>
      </c>
      <c r="K1" t="s">
        <v>6</v>
      </c>
      <c r="L1" t="s">
        <v>0</v>
      </c>
      <c r="M1" t="s">
        <v>7</v>
      </c>
      <c r="N1" t="s">
        <v>8</v>
      </c>
      <c r="O1" t="s">
        <v>9</v>
      </c>
      <c r="Q1" t="s">
        <v>4</v>
      </c>
      <c r="R1" t="s">
        <v>5</v>
      </c>
      <c r="S1" t="s">
        <v>6</v>
      </c>
      <c r="T1" t="s">
        <v>0</v>
      </c>
      <c r="U1" t="s">
        <v>7</v>
      </c>
      <c r="V1" t="s">
        <v>8</v>
      </c>
      <c r="W1" t="s">
        <v>9</v>
      </c>
    </row>
    <row r="2" spans="1:23" x14ac:dyDescent="0.2">
      <c r="D2">
        <v>15.49</v>
      </c>
      <c r="E2">
        <v>1843.33</v>
      </c>
      <c r="F2">
        <v>259.70999999999998</v>
      </c>
      <c r="G2">
        <v>145.43</v>
      </c>
      <c r="L2">
        <v>15.49</v>
      </c>
      <c r="M2">
        <v>1843.33</v>
      </c>
      <c r="N2">
        <v>259.70999999999998</v>
      </c>
      <c r="O2">
        <v>145.43</v>
      </c>
      <c r="T2">
        <v>15.49</v>
      </c>
      <c r="U2">
        <v>1843.33</v>
      </c>
      <c r="V2">
        <v>259.70999999999998</v>
      </c>
      <c r="W2">
        <v>145.43</v>
      </c>
    </row>
    <row r="3" spans="1:23" x14ac:dyDescent="0.2">
      <c r="D3">
        <v>15.6</v>
      </c>
      <c r="E3">
        <v>1893.34</v>
      </c>
      <c r="F3">
        <v>254.44</v>
      </c>
      <c r="G3">
        <v>149.41</v>
      </c>
      <c r="L3">
        <v>15.6</v>
      </c>
      <c r="M3">
        <v>1893.34</v>
      </c>
      <c r="N3">
        <v>254.44</v>
      </c>
      <c r="O3">
        <v>149.41</v>
      </c>
      <c r="T3">
        <v>15.6</v>
      </c>
      <c r="U3">
        <v>1893.34</v>
      </c>
      <c r="V3">
        <v>254.44</v>
      </c>
      <c r="W3">
        <v>149.41</v>
      </c>
    </row>
    <row r="4" spans="1:23" x14ac:dyDescent="0.2">
      <c r="D4">
        <v>15.37</v>
      </c>
      <c r="E4">
        <v>1798.11</v>
      </c>
      <c r="F4">
        <v>264.99</v>
      </c>
      <c r="G4">
        <v>142.43</v>
      </c>
      <c r="L4">
        <v>15.37</v>
      </c>
      <c r="M4">
        <v>1798.11</v>
      </c>
      <c r="N4">
        <v>264.99</v>
      </c>
      <c r="O4">
        <v>142.43</v>
      </c>
      <c r="T4">
        <v>15.37</v>
      </c>
      <c r="U4">
        <v>1798.11</v>
      </c>
      <c r="V4">
        <v>264.99</v>
      </c>
      <c r="W4">
        <v>142.43</v>
      </c>
    </row>
    <row r="5" spans="1:23" x14ac:dyDescent="0.2">
      <c r="D5">
        <v>15.76</v>
      </c>
      <c r="E5">
        <v>1878.73</v>
      </c>
      <c r="F5">
        <v>257.7</v>
      </c>
      <c r="G5">
        <v>145.47999999999999</v>
      </c>
      <c r="L5">
        <v>15.76</v>
      </c>
      <c r="M5">
        <v>1878.73</v>
      </c>
      <c r="N5">
        <v>257.7</v>
      </c>
      <c r="O5">
        <v>145.47999999999999</v>
      </c>
      <c r="T5">
        <v>15.76</v>
      </c>
      <c r="U5">
        <v>1878.73</v>
      </c>
      <c r="V5">
        <v>257.7</v>
      </c>
      <c r="W5">
        <v>145.47999999999999</v>
      </c>
    </row>
    <row r="6" spans="1:23" x14ac:dyDescent="0.2">
      <c r="D6">
        <v>15.64</v>
      </c>
      <c r="E6">
        <v>1927.23</v>
      </c>
      <c r="F6">
        <v>250.14</v>
      </c>
      <c r="G6">
        <v>149.16</v>
      </c>
      <c r="L6">
        <v>15.64</v>
      </c>
      <c r="M6">
        <v>1927.23</v>
      </c>
      <c r="N6">
        <v>250.14</v>
      </c>
      <c r="O6">
        <v>149.16</v>
      </c>
      <c r="T6">
        <v>15.64</v>
      </c>
      <c r="U6">
        <v>1927.23</v>
      </c>
      <c r="V6">
        <v>250.14</v>
      </c>
      <c r="W6">
        <v>149.16</v>
      </c>
    </row>
    <row r="7" spans="1:23" x14ac:dyDescent="0.2">
      <c r="A7">
        <v>9</v>
      </c>
      <c r="B7">
        <v>10</v>
      </c>
      <c r="C7">
        <v>10</v>
      </c>
      <c r="D7">
        <f>SUBTOTAL(101,Table1[message complexity])</f>
        <v>15.571999999999999</v>
      </c>
      <c r="E7">
        <f>SUBTOTAL(101,Table1[[ response time]])</f>
        <v>1868.1479999999999</v>
      </c>
      <c r="F7">
        <f>SUBTOTAL(101,Table1[[ system throughput]])</f>
        <v>257.39600000000002</v>
      </c>
      <c r="G7">
        <f>SUBTOTAL(101,Table1[[ synchronization delay]])</f>
        <v>146.38200000000001</v>
      </c>
      <c r="I7">
        <v>9</v>
      </c>
      <c r="J7">
        <v>10</v>
      </c>
      <c r="K7">
        <v>10</v>
      </c>
      <c r="L7">
        <f>SUBTOTAL(101,Table18[message complexity])</f>
        <v>15.571999999999999</v>
      </c>
      <c r="M7">
        <f>SUBTOTAL(101,Table18[[ response time]])</f>
        <v>1868.1479999999999</v>
      </c>
      <c r="N7">
        <f>SUBTOTAL(101,Table18[[ system throughput]])</f>
        <v>257.39600000000002</v>
      </c>
      <c r="O7">
        <f>SUBTOTAL(101,Table18[[ synchronization delay]])</f>
        <v>146.38200000000001</v>
      </c>
      <c r="Q7">
        <v>9</v>
      </c>
      <c r="R7">
        <v>10</v>
      </c>
      <c r="S7">
        <v>10</v>
      </c>
      <c r="T7">
        <f>SUBTOTAL(101,Table1814[message complexity])</f>
        <v>15.571999999999999</v>
      </c>
      <c r="U7">
        <f>SUBTOTAL(101,Table1814[[ response time]])</f>
        <v>1868.1479999999999</v>
      </c>
      <c r="V7">
        <f>SUBTOTAL(101,Table1814[[ system throughput]])</f>
        <v>257.39600000000002</v>
      </c>
      <c r="W7">
        <f>SUBTOTAL(101,Table1814[[ synchronization delay]])</f>
        <v>146.38200000000001</v>
      </c>
    </row>
    <row r="9" spans="1:23" x14ac:dyDescent="0.2">
      <c r="D9" t="s">
        <v>0</v>
      </c>
      <c r="E9" t="s">
        <v>7</v>
      </c>
      <c r="F9" t="s">
        <v>8</v>
      </c>
      <c r="G9" t="s">
        <v>9</v>
      </c>
      <c r="L9" t="s">
        <v>0</v>
      </c>
      <c r="M9" t="s">
        <v>7</v>
      </c>
      <c r="N9" t="s">
        <v>8</v>
      </c>
      <c r="O9" t="s">
        <v>9</v>
      </c>
      <c r="T9" t="s">
        <v>0</v>
      </c>
      <c r="U9" t="s">
        <v>7</v>
      </c>
      <c r="V9" t="s">
        <v>8</v>
      </c>
      <c r="W9" t="s">
        <v>9</v>
      </c>
    </row>
    <row r="10" spans="1:23" x14ac:dyDescent="0.2">
      <c r="D10">
        <v>15.76</v>
      </c>
      <c r="E10">
        <v>2608.3000000000002</v>
      </c>
      <c r="F10">
        <v>183.55</v>
      </c>
      <c r="G10">
        <v>150.62</v>
      </c>
      <c r="L10">
        <v>15.89</v>
      </c>
      <c r="M10">
        <v>1881.66</v>
      </c>
      <c r="N10">
        <v>246.94</v>
      </c>
      <c r="O10">
        <v>154.57</v>
      </c>
    </row>
    <row r="11" spans="1:23" x14ac:dyDescent="0.2">
      <c r="D11">
        <v>15.64</v>
      </c>
      <c r="E11">
        <v>2554.2399999999998</v>
      </c>
      <c r="F11">
        <v>187.4</v>
      </c>
      <c r="G11">
        <v>145.03</v>
      </c>
      <c r="L11">
        <v>15.52</v>
      </c>
      <c r="M11">
        <v>1813.69</v>
      </c>
      <c r="N11">
        <v>253.51</v>
      </c>
      <c r="O11">
        <v>147.25</v>
      </c>
    </row>
    <row r="12" spans="1:23" x14ac:dyDescent="0.2">
      <c r="D12">
        <v>15.83</v>
      </c>
      <c r="E12">
        <v>2676.83</v>
      </c>
      <c r="F12">
        <v>178.81</v>
      </c>
      <c r="G12">
        <v>147.47999999999999</v>
      </c>
      <c r="L12">
        <v>15.49</v>
      </c>
      <c r="M12">
        <v>1814.89</v>
      </c>
      <c r="N12">
        <v>252.29</v>
      </c>
      <c r="O12">
        <v>152.63999999999999</v>
      </c>
    </row>
    <row r="13" spans="1:23" x14ac:dyDescent="0.2">
      <c r="D13">
        <v>15.59</v>
      </c>
      <c r="E13">
        <v>2525.1999999999998</v>
      </c>
      <c r="F13">
        <v>188.94</v>
      </c>
      <c r="G13">
        <v>146.77000000000001</v>
      </c>
      <c r="L13">
        <v>15.66</v>
      </c>
      <c r="M13">
        <v>1851.43</v>
      </c>
      <c r="N13">
        <v>248.36</v>
      </c>
      <c r="O13">
        <v>153.04</v>
      </c>
    </row>
    <row r="14" spans="1:23" x14ac:dyDescent="0.2">
      <c r="D14">
        <v>15.6</v>
      </c>
      <c r="E14">
        <v>2564.09</v>
      </c>
      <c r="F14">
        <v>186.06</v>
      </c>
      <c r="G14">
        <v>146.88999999999999</v>
      </c>
      <c r="L14">
        <v>15.88</v>
      </c>
      <c r="M14">
        <v>1809.97</v>
      </c>
      <c r="N14">
        <v>256.54000000000002</v>
      </c>
      <c r="O14">
        <v>141.82</v>
      </c>
    </row>
    <row r="15" spans="1:23" x14ac:dyDescent="0.2">
      <c r="A15">
        <v>9</v>
      </c>
      <c r="B15">
        <v>10</v>
      </c>
      <c r="C15">
        <v>100</v>
      </c>
      <c r="D15">
        <f>SUBTOTAL(101,Table2[message complexity])</f>
        <v>15.683999999999997</v>
      </c>
      <c r="E15">
        <f>SUBTOTAL(101,Table2[[ response time]])</f>
        <v>2585.732</v>
      </c>
      <c r="F15">
        <f>SUBTOTAL(101,Table2[[ system throughput]])</f>
        <v>184.952</v>
      </c>
      <c r="G15">
        <f>SUBTOTAL(101,Table2[[ synchronization delay]])</f>
        <v>147.358</v>
      </c>
      <c r="I15">
        <v>9</v>
      </c>
      <c r="J15">
        <v>100</v>
      </c>
      <c r="K15">
        <v>10</v>
      </c>
      <c r="L15">
        <f>SUBTOTAL(101,Table1811[message complexity])</f>
        <v>15.687999999999999</v>
      </c>
      <c r="M15">
        <f>SUBTOTAL(101,Table1811[[ response time]])</f>
        <v>1834.3280000000002</v>
      </c>
      <c r="N15">
        <f>SUBTOTAL(101,Table1811[[ system throughput]])</f>
        <v>251.52800000000002</v>
      </c>
      <c r="O15">
        <f>SUBTOTAL(101,Table1811[[ synchronization delay]])</f>
        <v>149.86399999999998</v>
      </c>
      <c r="Q15">
        <v>18</v>
      </c>
      <c r="R15">
        <v>10</v>
      </c>
      <c r="S15">
        <v>10</v>
      </c>
      <c r="T15" t="e">
        <f>SUBTOTAL(101,Table181115[message complexity])</f>
        <v>#DIV/0!</v>
      </c>
      <c r="U15" t="e">
        <f>SUBTOTAL(101,Table181115[[ response time]])</f>
        <v>#DIV/0!</v>
      </c>
      <c r="V15" t="e">
        <f>SUBTOTAL(101,Table181115[[ system throughput]])</f>
        <v>#DIV/0!</v>
      </c>
      <c r="W15" t="e">
        <f>SUBTOTAL(101,Table181115[[ synchronization delay]])</f>
        <v>#DIV/0!</v>
      </c>
    </row>
    <row r="17" spans="1:23" x14ac:dyDescent="0.2">
      <c r="D17" t="s">
        <v>0</v>
      </c>
      <c r="E17" t="s">
        <v>7</v>
      </c>
      <c r="F17" t="s">
        <v>8</v>
      </c>
      <c r="G17" t="s">
        <v>9</v>
      </c>
      <c r="L17" t="s">
        <v>0</v>
      </c>
      <c r="M17" t="s">
        <v>7</v>
      </c>
      <c r="N17" t="s">
        <v>8</v>
      </c>
      <c r="O17" t="s">
        <v>9</v>
      </c>
      <c r="T17" t="s">
        <v>0</v>
      </c>
      <c r="U17" t="s">
        <v>7</v>
      </c>
      <c r="V17" t="s">
        <v>8</v>
      </c>
      <c r="W17" t="s">
        <v>9</v>
      </c>
    </row>
    <row r="18" spans="1:23" x14ac:dyDescent="0.2">
      <c r="D18">
        <v>15.79</v>
      </c>
      <c r="E18">
        <v>3382.42</v>
      </c>
      <c r="F18">
        <v>141.68</v>
      </c>
      <c r="G18">
        <v>148.79</v>
      </c>
      <c r="L18">
        <v>15.76</v>
      </c>
      <c r="M18">
        <v>1782.41</v>
      </c>
      <c r="N18">
        <v>249</v>
      </c>
      <c r="O18">
        <v>153.22999999999999</v>
      </c>
    </row>
    <row r="19" spans="1:23" x14ac:dyDescent="0.2">
      <c r="D19">
        <v>15.73</v>
      </c>
      <c r="E19">
        <v>3304.47</v>
      </c>
      <c r="F19">
        <v>144.47</v>
      </c>
      <c r="G19">
        <v>144.63</v>
      </c>
      <c r="L19">
        <v>15.76</v>
      </c>
      <c r="M19">
        <v>1528.2</v>
      </c>
      <c r="N19">
        <v>279.27999999999997</v>
      </c>
      <c r="O19">
        <v>128.72999999999999</v>
      </c>
    </row>
    <row r="20" spans="1:23" x14ac:dyDescent="0.2">
      <c r="D20">
        <v>15.72</v>
      </c>
      <c r="E20">
        <v>3400.44</v>
      </c>
      <c r="F20">
        <v>140.36000000000001</v>
      </c>
      <c r="G20">
        <v>150.28</v>
      </c>
      <c r="L20">
        <v>15.76</v>
      </c>
      <c r="M20">
        <v>1534.2</v>
      </c>
      <c r="N20">
        <v>282</v>
      </c>
      <c r="O20">
        <v>129.61000000000001</v>
      </c>
    </row>
    <row r="21" spans="1:23" x14ac:dyDescent="0.2">
      <c r="D21">
        <v>15.76</v>
      </c>
      <c r="E21">
        <v>3299.53</v>
      </c>
      <c r="F21">
        <v>144.63999999999999</v>
      </c>
      <c r="G21">
        <v>141.91999999999999</v>
      </c>
      <c r="L21">
        <v>15.79</v>
      </c>
      <c r="M21">
        <v>1609.02</v>
      </c>
      <c r="N21">
        <v>271.14999999999998</v>
      </c>
      <c r="O21">
        <v>132.5</v>
      </c>
    </row>
    <row r="22" spans="1:23" x14ac:dyDescent="0.2">
      <c r="D22">
        <v>15.75</v>
      </c>
      <c r="E22">
        <v>3438.23</v>
      </c>
      <c r="F22">
        <v>138.62</v>
      </c>
      <c r="G22">
        <v>144.9</v>
      </c>
      <c r="L22">
        <v>15.67</v>
      </c>
      <c r="M22">
        <v>1584.22</v>
      </c>
      <c r="N22">
        <v>273.94</v>
      </c>
      <c r="O22">
        <v>133.38</v>
      </c>
    </row>
    <row r="23" spans="1:23" x14ac:dyDescent="0.2">
      <c r="A23">
        <v>9</v>
      </c>
      <c r="B23">
        <v>10</v>
      </c>
      <c r="C23">
        <v>200</v>
      </c>
      <c r="D23">
        <f>SUBTOTAL(101,Table3[message complexity])</f>
        <v>15.75</v>
      </c>
      <c r="E23">
        <f>SUBTOTAL(101,Table3[[ response time]])</f>
        <v>3365.018</v>
      </c>
      <c r="F23">
        <f>SUBTOTAL(101,Table3[[ system throughput]])</f>
        <v>141.95400000000001</v>
      </c>
      <c r="G23">
        <f>SUBTOTAL(101,Table3[[ synchronization delay]])</f>
        <v>146.10399999999998</v>
      </c>
      <c r="I23">
        <v>9</v>
      </c>
      <c r="J23">
        <v>200</v>
      </c>
      <c r="K23">
        <v>10</v>
      </c>
      <c r="L23">
        <f>SUBTOTAL(101,Table1812[message complexity])</f>
        <v>15.747999999999999</v>
      </c>
      <c r="M23">
        <f>SUBTOTAL(101,Table1812[[ response time]])</f>
        <v>1607.6100000000001</v>
      </c>
      <c r="N23">
        <f>SUBTOTAL(101,Table1812[[ system throughput]])</f>
        <v>271.07399999999996</v>
      </c>
      <c r="O23">
        <f>SUBTOTAL(101,Table1812[[ synchronization delay]])</f>
        <v>135.48999999999998</v>
      </c>
      <c r="Q23">
        <v>27</v>
      </c>
      <c r="R23">
        <v>10</v>
      </c>
      <c r="S23">
        <v>10</v>
      </c>
      <c r="T23" t="e">
        <f>SUBTOTAL(101,Table181216[message complexity])</f>
        <v>#DIV/0!</v>
      </c>
      <c r="U23" t="e">
        <f>SUBTOTAL(101,Table181216[[ response time]])</f>
        <v>#DIV/0!</v>
      </c>
      <c r="V23" t="e">
        <f>SUBTOTAL(101,Table181216[[ system throughput]])</f>
        <v>#DIV/0!</v>
      </c>
      <c r="W23" t="e">
        <f>SUBTOTAL(101,Table181216[[ synchronization delay]])</f>
        <v>#DIV/0!</v>
      </c>
    </row>
    <row r="25" spans="1:23" x14ac:dyDescent="0.2">
      <c r="D25" t="s">
        <v>0</v>
      </c>
      <c r="E25" t="s">
        <v>7</v>
      </c>
      <c r="F25" t="s">
        <v>8</v>
      </c>
      <c r="G25" t="s">
        <v>9</v>
      </c>
      <c r="L25" t="s">
        <v>0</v>
      </c>
      <c r="M25" t="s">
        <v>7</v>
      </c>
      <c r="N25" t="s">
        <v>8</v>
      </c>
      <c r="O25" t="s">
        <v>9</v>
      </c>
      <c r="T25" t="s">
        <v>0</v>
      </c>
      <c r="U25" t="s">
        <v>7</v>
      </c>
      <c r="V25" t="s">
        <v>8</v>
      </c>
      <c r="W25" t="s">
        <v>9</v>
      </c>
    </row>
    <row r="26" spans="1:23" x14ac:dyDescent="0.2">
      <c r="D26">
        <v>15.76</v>
      </c>
      <c r="E26">
        <v>4868.1000000000004</v>
      </c>
      <c r="F26">
        <v>97.62</v>
      </c>
      <c r="G26">
        <v>145.13999999999999</v>
      </c>
      <c r="L26">
        <v>15.51</v>
      </c>
      <c r="M26">
        <v>1351.36</v>
      </c>
      <c r="N26">
        <v>272.70999999999998</v>
      </c>
      <c r="O26">
        <v>135.71</v>
      </c>
    </row>
    <row r="27" spans="1:23" x14ac:dyDescent="0.2">
      <c r="D27">
        <v>15.78</v>
      </c>
      <c r="E27">
        <v>5264.66</v>
      </c>
      <c r="F27">
        <v>90.75</v>
      </c>
      <c r="G27">
        <v>141.56</v>
      </c>
      <c r="L27">
        <v>15.64</v>
      </c>
      <c r="M27">
        <v>1330.7</v>
      </c>
      <c r="N27">
        <v>281.79000000000002</v>
      </c>
      <c r="O27">
        <v>130.01</v>
      </c>
    </row>
    <row r="28" spans="1:23" x14ac:dyDescent="0.2">
      <c r="D28">
        <v>15.67</v>
      </c>
      <c r="E28">
        <v>4890.92</v>
      </c>
      <c r="F28">
        <v>97.62</v>
      </c>
      <c r="G28">
        <v>146.07</v>
      </c>
      <c r="L28">
        <v>15.77</v>
      </c>
      <c r="M28">
        <v>1392.98</v>
      </c>
      <c r="N28">
        <v>274.87</v>
      </c>
      <c r="O28">
        <v>131.21</v>
      </c>
    </row>
    <row r="29" spans="1:23" x14ac:dyDescent="0.2">
      <c r="D29">
        <v>15.72</v>
      </c>
      <c r="E29">
        <v>4984.96</v>
      </c>
      <c r="F29">
        <v>95.72</v>
      </c>
      <c r="G29">
        <v>144.03</v>
      </c>
      <c r="L29">
        <v>15.5</v>
      </c>
      <c r="M29">
        <v>1347.72</v>
      </c>
      <c r="N29">
        <v>269.44</v>
      </c>
      <c r="O29">
        <v>135.97999999999999</v>
      </c>
    </row>
    <row r="30" spans="1:23" x14ac:dyDescent="0.2">
      <c r="D30">
        <v>15.82</v>
      </c>
      <c r="E30">
        <v>4617.3100000000004</v>
      </c>
      <c r="F30">
        <v>103.33</v>
      </c>
      <c r="G30">
        <v>141.36000000000001</v>
      </c>
      <c r="L30">
        <v>15.44</v>
      </c>
      <c r="M30">
        <v>1334.5</v>
      </c>
      <c r="N30">
        <v>273.18</v>
      </c>
      <c r="O30">
        <v>133.63</v>
      </c>
    </row>
    <row r="31" spans="1:23" x14ac:dyDescent="0.2">
      <c r="A31">
        <v>9</v>
      </c>
      <c r="B31">
        <v>10</v>
      </c>
      <c r="C31">
        <v>400</v>
      </c>
      <c r="D31">
        <f>SUBTOTAL(101,Table6[message complexity])</f>
        <v>15.75</v>
      </c>
      <c r="E31">
        <f>SUBTOTAL(101,Table6[[ response time]])</f>
        <v>4925.1900000000005</v>
      </c>
      <c r="F31">
        <f>SUBTOTAL(101,Table6[[ system throughput]])</f>
        <v>97.00800000000001</v>
      </c>
      <c r="G31">
        <f>SUBTOTAL(101,Table6[[ synchronization delay]])</f>
        <v>143.63200000000001</v>
      </c>
      <c r="I31">
        <v>9</v>
      </c>
      <c r="J31">
        <v>400</v>
      </c>
      <c r="K31">
        <v>10</v>
      </c>
      <c r="L31">
        <f>SUBTOTAL(101,Table1813[message complexity])</f>
        <v>15.571999999999999</v>
      </c>
      <c r="M31">
        <f>SUBTOTAL(101,Table1813[[ response time]])</f>
        <v>1351.452</v>
      </c>
      <c r="N31">
        <f>SUBTOTAL(101,Table1813[[ system throughput]])</f>
        <v>274.39800000000002</v>
      </c>
      <c r="O31">
        <f>SUBTOTAL(101,Table1813[[ synchronization delay]])</f>
        <v>133.30800000000002</v>
      </c>
      <c r="Q31">
        <v>36</v>
      </c>
      <c r="R31">
        <v>10</v>
      </c>
      <c r="S31">
        <v>10</v>
      </c>
      <c r="T31" t="e">
        <f>SUBTOTAL(101,Table181317[message complexity])</f>
        <v>#DIV/0!</v>
      </c>
      <c r="U31" t="e">
        <f>SUBTOTAL(101,Table181317[[ response time]])</f>
        <v>#DIV/0!</v>
      </c>
      <c r="V31" t="e">
        <f>SUBTOTAL(101,Table181317[[ system throughput]])</f>
        <v>#DIV/0!</v>
      </c>
      <c r="W31" t="e">
        <f>SUBTOTAL(101,Table181317[[ synchronization delay]])</f>
        <v>#DIV/0!</v>
      </c>
    </row>
    <row r="42" spans="12:15" x14ac:dyDescent="0.2">
      <c r="L42" s="1">
        <v>15.7</v>
      </c>
      <c r="M42" s="2">
        <v>1605.34</v>
      </c>
      <c r="N42" s="2">
        <v>243.8</v>
      </c>
      <c r="O42" s="5">
        <v>157.97999999999999</v>
      </c>
    </row>
    <row r="43" spans="12:15" x14ac:dyDescent="0.2">
      <c r="L43" s="3">
        <v>15.69</v>
      </c>
      <c r="M43" s="4">
        <v>1569.62</v>
      </c>
      <c r="N43" s="4">
        <v>256.01</v>
      </c>
      <c r="O43" s="6">
        <v>151.38</v>
      </c>
    </row>
    <row r="44" spans="12:15" x14ac:dyDescent="0.2">
      <c r="L44" s="1">
        <v>15.8</v>
      </c>
      <c r="M44" s="2">
        <v>1580</v>
      </c>
      <c r="N44" s="2">
        <v>251.85</v>
      </c>
      <c r="O44" s="5">
        <v>150.81</v>
      </c>
    </row>
    <row r="45" spans="12:15" x14ac:dyDescent="0.2">
      <c r="L45" s="3">
        <v>15.67</v>
      </c>
      <c r="M45" s="4">
        <v>1543.86</v>
      </c>
      <c r="N45" s="4">
        <v>248.19</v>
      </c>
      <c r="O45" s="6">
        <v>155.85</v>
      </c>
    </row>
    <row r="46" spans="12:15" x14ac:dyDescent="0.2">
      <c r="L46" s="1">
        <v>15.54</v>
      </c>
      <c r="M46" s="2">
        <v>1558.11</v>
      </c>
      <c r="N46" s="2">
        <v>246.34</v>
      </c>
      <c r="O46" s="5">
        <v>156.28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 He</dc:creator>
  <cp:lastModifiedBy>Hanlin He</cp:lastModifiedBy>
  <dcterms:created xsi:type="dcterms:W3CDTF">2018-12-03T03:23:54Z</dcterms:created>
  <dcterms:modified xsi:type="dcterms:W3CDTF">2018-12-03T23:16:15Z</dcterms:modified>
</cp:coreProperties>
</file>