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28680" yWindow="-120" windowWidth="28920" windowHeight="14745"/>
  </bookViews>
  <sheets>
    <sheet name="Resultats PGG" sheetId="1" r:id="rId1"/>
    <sheet name="Synthèse" sheetId="2" r:id="rId2"/>
    <sheet name="Delta Analysis" sheetId="9" r:id="rId3"/>
    <sheet name="Rapport PT" sheetId="10" r:id="rId4"/>
    <sheet name="PGG changement SMA" sheetId="5" r:id="rId5"/>
    <sheet name="Synthèse SMA " sheetId="7" r:id="rId6"/>
  </sheets>
  <definedNames>
    <definedName name="_xlnm._FilterDatabase" localSheetId="4" hidden="1">'PGG changement SMA'!$B$1:$O$12</definedName>
    <definedName name="_xlnm._FilterDatabase" localSheetId="0" hidden="1">'Resultats PGG'!$A$1:$N$703</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03" i="1"/>
  <c r="B703"/>
  <c r="A681"/>
  <c r="B681"/>
  <c r="A682"/>
  <c r="B682"/>
  <c r="A683"/>
  <c r="B683"/>
  <c r="A684"/>
  <c r="B684"/>
  <c r="A685"/>
  <c r="B685"/>
  <c r="A686"/>
  <c r="B686"/>
  <c r="A687"/>
  <c r="B687"/>
  <c r="A688"/>
  <c r="B688"/>
  <c r="A689"/>
  <c r="B689"/>
  <c r="A690"/>
  <c r="B690"/>
  <c r="A691"/>
  <c r="B691"/>
  <c r="A692"/>
  <c r="B692"/>
  <c r="A693"/>
  <c r="B693"/>
  <c r="A694"/>
  <c r="B694"/>
  <c r="A695"/>
  <c r="B695"/>
  <c r="A696"/>
  <c r="B696"/>
  <c r="A697"/>
  <c r="B697"/>
  <c r="A698"/>
  <c r="B698"/>
  <c r="A699"/>
  <c r="B699"/>
  <c r="A700"/>
  <c r="B700"/>
  <c r="A701"/>
  <c r="B701"/>
  <c r="A702"/>
  <c r="B702"/>
  <c r="A678"/>
  <c r="A679"/>
  <c r="A680"/>
  <c r="A313"/>
  <c r="B680"/>
  <c r="B679"/>
  <c r="B678"/>
  <c r="C4" i="9" l="1"/>
  <c r="A653" i="1" l="1"/>
  <c r="B653"/>
  <c r="A654"/>
  <c r="B654"/>
  <c r="A655"/>
  <c r="B655"/>
  <c r="A656"/>
  <c r="B656"/>
  <c r="A657"/>
  <c r="B657"/>
  <c r="A658"/>
  <c r="B658"/>
  <c r="A659"/>
  <c r="B659"/>
  <c r="A660"/>
  <c r="B660"/>
  <c r="A661"/>
  <c r="B661"/>
  <c r="A662"/>
  <c r="B662"/>
  <c r="A663"/>
  <c r="B663"/>
  <c r="A664"/>
  <c r="B664"/>
  <c r="A665"/>
  <c r="B665"/>
  <c r="A666"/>
  <c r="B666"/>
  <c r="A667"/>
  <c r="B667"/>
  <c r="A668"/>
  <c r="B668"/>
  <c r="A669"/>
  <c r="B669"/>
  <c r="A670"/>
  <c r="B670"/>
  <c r="A671"/>
  <c r="B671"/>
  <c r="A672"/>
  <c r="B672"/>
  <c r="A673"/>
  <c r="B673"/>
  <c r="A674"/>
  <c r="B674"/>
  <c r="A675"/>
  <c r="B675"/>
  <c r="A676"/>
  <c r="B676"/>
  <c r="A677"/>
  <c r="B677"/>
  <c r="B652"/>
  <c r="A652"/>
  <c r="B629" l="1"/>
  <c r="B630"/>
  <c r="B631"/>
  <c r="B632"/>
  <c r="B633"/>
  <c r="B634"/>
  <c r="B635"/>
  <c r="B636"/>
  <c r="B637"/>
  <c r="B638"/>
  <c r="B639"/>
  <c r="B640"/>
  <c r="B641"/>
  <c r="B642"/>
  <c r="B643"/>
  <c r="B644"/>
  <c r="B645"/>
  <c r="B646"/>
  <c r="B647"/>
  <c r="B648"/>
  <c r="B649"/>
  <c r="B650"/>
  <c r="B651"/>
  <c r="A626"/>
  <c r="A627"/>
  <c r="A628"/>
  <c r="A629"/>
  <c r="A630"/>
  <c r="A631"/>
  <c r="A632"/>
  <c r="A633"/>
  <c r="A634"/>
  <c r="A635"/>
  <c r="A636"/>
  <c r="A637"/>
  <c r="A638"/>
  <c r="A639"/>
  <c r="A640"/>
  <c r="A641"/>
  <c r="A642"/>
  <c r="A643"/>
  <c r="A644"/>
  <c r="A645"/>
  <c r="A646"/>
  <c r="A647"/>
  <c r="A648"/>
  <c r="A649"/>
  <c r="A650"/>
  <c r="A651"/>
  <c r="B628"/>
  <c r="B627"/>
  <c r="B626"/>
  <c r="B603" l="1"/>
  <c r="B604"/>
  <c r="B605"/>
  <c r="B606"/>
  <c r="B607"/>
  <c r="B608"/>
  <c r="B609"/>
  <c r="B610"/>
  <c r="B611"/>
  <c r="B612"/>
  <c r="B613"/>
  <c r="B614"/>
  <c r="B615"/>
  <c r="B616"/>
  <c r="B617"/>
  <c r="B618"/>
  <c r="B619"/>
  <c r="B620"/>
  <c r="B621"/>
  <c r="B622"/>
  <c r="B623"/>
  <c r="B624"/>
  <c r="B625"/>
  <c r="A600"/>
  <c r="A601"/>
  <c r="A602"/>
  <c r="A603"/>
  <c r="A604"/>
  <c r="A605"/>
  <c r="A606"/>
  <c r="A607"/>
  <c r="A608"/>
  <c r="A609"/>
  <c r="A610"/>
  <c r="A611"/>
  <c r="A612"/>
  <c r="A613"/>
  <c r="A614"/>
  <c r="A615"/>
  <c r="A616"/>
  <c r="A617"/>
  <c r="A618"/>
  <c r="A619"/>
  <c r="A620"/>
  <c r="A621"/>
  <c r="A622"/>
  <c r="A623"/>
  <c r="A624"/>
  <c r="A625"/>
  <c r="B602"/>
  <c r="B601"/>
  <c r="B600"/>
  <c r="A577" l="1"/>
  <c r="B577"/>
  <c r="A578"/>
  <c r="B578"/>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B574" l="1"/>
  <c r="B575"/>
  <c r="B576"/>
  <c r="A576"/>
  <c r="A575"/>
  <c r="A574"/>
  <c r="A548" l="1"/>
  <c r="A549"/>
  <c r="A550"/>
  <c r="A551"/>
  <c r="A552"/>
  <c r="A553"/>
  <c r="A554"/>
  <c r="A555"/>
  <c r="A556"/>
  <c r="A557"/>
  <c r="A558"/>
  <c r="A559"/>
  <c r="A560"/>
  <c r="A561"/>
  <c r="A562"/>
  <c r="A563"/>
  <c r="A564"/>
  <c r="A565"/>
  <c r="A566"/>
  <c r="A567"/>
  <c r="A568"/>
  <c r="A569"/>
  <c r="A570"/>
  <c r="A571"/>
  <c r="A572"/>
  <c r="A573"/>
  <c r="B551"/>
  <c r="B552"/>
  <c r="B553"/>
  <c r="B554"/>
  <c r="B555"/>
  <c r="B556"/>
  <c r="B557"/>
  <c r="B558"/>
  <c r="B559"/>
  <c r="B560"/>
  <c r="B561"/>
  <c r="B562"/>
  <c r="B563"/>
  <c r="B564"/>
  <c r="B565"/>
  <c r="B566"/>
  <c r="B567"/>
  <c r="B568"/>
  <c r="B569"/>
  <c r="B570"/>
  <c r="B571"/>
  <c r="B572"/>
  <c r="B573"/>
  <c r="B550"/>
  <c r="B549"/>
  <c r="B548"/>
  <c r="E35" i="10"/>
  <c r="U4"/>
  <c r="G32"/>
  <c r="F32"/>
  <c r="E32"/>
  <c r="B525" i="1"/>
  <c r="B526"/>
  <c r="B527"/>
  <c r="B528"/>
  <c r="B529"/>
  <c r="B530"/>
  <c r="B531"/>
  <c r="B532"/>
  <c r="B533"/>
  <c r="B534"/>
  <c r="B535"/>
  <c r="B536"/>
  <c r="B537"/>
  <c r="B538"/>
  <c r="B539"/>
  <c r="B540"/>
  <c r="B541"/>
  <c r="B542"/>
  <c r="B543"/>
  <c r="B544"/>
  <c r="B545"/>
  <c r="B546"/>
  <c r="B547"/>
  <c r="A522"/>
  <c r="A523"/>
  <c r="A524"/>
  <c r="A525"/>
  <c r="A526"/>
  <c r="A527"/>
  <c r="A528"/>
  <c r="A529"/>
  <c r="A530"/>
  <c r="A531"/>
  <c r="A532"/>
  <c r="A533"/>
  <c r="A534"/>
  <c r="A535"/>
  <c r="A536"/>
  <c r="A537"/>
  <c r="A538"/>
  <c r="A539"/>
  <c r="A540"/>
  <c r="A541"/>
  <c r="A542"/>
  <c r="A543"/>
  <c r="A544"/>
  <c r="A545"/>
  <c r="A546"/>
  <c r="A547"/>
  <c r="B524"/>
  <c r="B523"/>
  <c r="B522"/>
  <c r="E34" i="10"/>
  <c r="P288" i="1"/>
  <c r="E39" i="10" l="1"/>
  <c r="E19" i="5"/>
  <c r="E52"/>
  <c r="E51"/>
  <c r="A499" i="1"/>
  <c r="B499"/>
  <c r="A500"/>
  <c r="B500"/>
  <c r="A501"/>
  <c r="B501"/>
  <c r="A502"/>
  <c r="B502"/>
  <c r="A503"/>
  <c r="B503"/>
  <c r="A504"/>
  <c r="B504"/>
  <c r="A505"/>
  <c r="B505"/>
  <c r="A506"/>
  <c r="B506"/>
  <c r="A507"/>
  <c r="B507"/>
  <c r="A508"/>
  <c r="B508"/>
  <c r="A509"/>
  <c r="B509"/>
  <c r="A510"/>
  <c r="B510"/>
  <c r="A511"/>
  <c r="B511"/>
  <c r="A512"/>
  <c r="B512"/>
  <c r="A513"/>
  <c r="B513"/>
  <c r="A514"/>
  <c r="B514"/>
  <c r="A515"/>
  <c r="B515"/>
  <c r="A516"/>
  <c r="B516"/>
  <c r="A517"/>
  <c r="B517"/>
  <c r="A518"/>
  <c r="B518"/>
  <c r="A519"/>
  <c r="B519"/>
  <c r="A520"/>
  <c r="B520"/>
  <c r="A521"/>
  <c r="B521"/>
  <c r="B496" l="1"/>
  <c r="B497"/>
  <c r="B498"/>
  <c r="A498"/>
  <c r="A497"/>
  <c r="A496"/>
  <c r="E35" i="5" l="1"/>
  <c r="E36"/>
  <c r="E37"/>
  <c r="E38"/>
  <c r="E39"/>
  <c r="E40"/>
  <c r="E41"/>
  <c r="E42"/>
  <c r="E43"/>
  <c r="E44"/>
  <c r="E45"/>
  <c r="E46"/>
  <c r="E47"/>
  <c r="E48"/>
  <c r="E49"/>
  <c r="E50"/>
  <c r="E4"/>
  <c r="E5"/>
  <c r="E6"/>
  <c r="E7"/>
  <c r="E8"/>
  <c r="E9"/>
  <c r="E10"/>
  <c r="E11"/>
  <c r="E12"/>
  <c r="E13"/>
  <c r="E14"/>
  <c r="E15"/>
  <c r="E16"/>
  <c r="E17"/>
  <c r="E18"/>
  <c r="E20"/>
  <c r="E21"/>
  <c r="E22"/>
  <c r="E23"/>
  <c r="E24"/>
  <c r="E25"/>
  <c r="E26"/>
  <c r="E27"/>
  <c r="E28"/>
  <c r="E29"/>
  <c r="E30"/>
  <c r="E31"/>
  <c r="E32"/>
  <c r="E33"/>
  <c r="E34"/>
  <c r="E3"/>
  <c r="D5" i="7" s="1"/>
  <c r="B473" i="1" l="1"/>
  <c r="B474"/>
  <c r="B475"/>
  <c r="B476"/>
  <c r="B477"/>
  <c r="B478"/>
  <c r="B479"/>
  <c r="B480"/>
  <c r="B481"/>
  <c r="B482"/>
  <c r="B483"/>
  <c r="B484"/>
  <c r="B485"/>
  <c r="B486"/>
  <c r="B487"/>
  <c r="B488"/>
  <c r="B489"/>
  <c r="B490"/>
  <c r="B491"/>
  <c r="B492"/>
  <c r="B493"/>
  <c r="B494"/>
  <c r="B495"/>
  <c r="A470"/>
  <c r="A471"/>
  <c r="A472"/>
  <c r="A473"/>
  <c r="A474"/>
  <c r="A475"/>
  <c r="A476"/>
  <c r="A477"/>
  <c r="A478"/>
  <c r="A479"/>
  <c r="A480"/>
  <c r="A481"/>
  <c r="A482"/>
  <c r="A483"/>
  <c r="A484"/>
  <c r="A485"/>
  <c r="A486"/>
  <c r="A487"/>
  <c r="A488"/>
  <c r="A489"/>
  <c r="A490"/>
  <c r="A491"/>
  <c r="A492"/>
  <c r="A493"/>
  <c r="A494"/>
  <c r="A495"/>
  <c r="B472"/>
  <c r="B471"/>
  <c r="B470"/>
  <c r="B447" l="1"/>
  <c r="B448"/>
  <c r="B449"/>
  <c r="B450"/>
  <c r="B451"/>
  <c r="B452"/>
  <c r="B453"/>
  <c r="B454"/>
  <c r="B455"/>
  <c r="B456"/>
  <c r="B457"/>
  <c r="B458"/>
  <c r="B459"/>
  <c r="B460"/>
  <c r="B461"/>
  <c r="B462"/>
  <c r="B463"/>
  <c r="B464"/>
  <c r="B465"/>
  <c r="B466"/>
  <c r="B467"/>
  <c r="B468"/>
  <c r="B469"/>
  <c r="A444"/>
  <c r="A445"/>
  <c r="A446"/>
  <c r="A447"/>
  <c r="A448"/>
  <c r="A449"/>
  <c r="A450"/>
  <c r="A451"/>
  <c r="A452"/>
  <c r="A453"/>
  <c r="A454"/>
  <c r="A455"/>
  <c r="A456"/>
  <c r="A457"/>
  <c r="A458"/>
  <c r="A459"/>
  <c r="A460"/>
  <c r="A461"/>
  <c r="A462"/>
  <c r="A463"/>
  <c r="A464"/>
  <c r="A465"/>
  <c r="A466"/>
  <c r="A467"/>
  <c r="A468"/>
  <c r="A469"/>
  <c r="B446"/>
  <c r="B445"/>
  <c r="B444"/>
  <c r="B421" l="1"/>
  <c r="B422"/>
  <c r="B423"/>
  <c r="B424"/>
  <c r="B425"/>
  <c r="B426"/>
  <c r="B427"/>
  <c r="B428"/>
  <c r="B429"/>
  <c r="B430"/>
  <c r="B431"/>
  <c r="B432"/>
  <c r="B433"/>
  <c r="B434"/>
  <c r="B435"/>
  <c r="B436"/>
  <c r="B437"/>
  <c r="B438"/>
  <c r="B439"/>
  <c r="B440"/>
  <c r="B441"/>
  <c r="B442"/>
  <c r="B443"/>
  <c r="A418"/>
  <c r="A419"/>
  <c r="A420"/>
  <c r="A421"/>
  <c r="A422"/>
  <c r="A423"/>
  <c r="A424"/>
  <c r="A425"/>
  <c r="A426"/>
  <c r="A427"/>
  <c r="A428"/>
  <c r="A429"/>
  <c r="A430"/>
  <c r="A431"/>
  <c r="A432"/>
  <c r="A433"/>
  <c r="A434"/>
  <c r="A435"/>
  <c r="A436"/>
  <c r="A437"/>
  <c r="A438"/>
  <c r="A439"/>
  <c r="A440"/>
  <c r="A441"/>
  <c r="A442"/>
  <c r="A443"/>
  <c r="B420"/>
  <c r="B419"/>
  <c r="B418"/>
  <c r="B395" l="1"/>
  <c r="B396"/>
  <c r="B397"/>
  <c r="B398"/>
  <c r="B399"/>
  <c r="B400"/>
  <c r="B401"/>
  <c r="B402"/>
  <c r="B403"/>
  <c r="B404"/>
  <c r="B405"/>
  <c r="B406"/>
  <c r="B407"/>
  <c r="B408"/>
  <c r="B409"/>
  <c r="B410"/>
  <c r="B411"/>
  <c r="B412"/>
  <c r="B413"/>
  <c r="B414"/>
  <c r="B415"/>
  <c r="B416"/>
  <c r="B417"/>
  <c r="A392"/>
  <c r="A393"/>
  <c r="A394"/>
  <c r="A395"/>
  <c r="A396"/>
  <c r="A397"/>
  <c r="A398"/>
  <c r="A399"/>
  <c r="A400"/>
  <c r="A401"/>
  <c r="A402"/>
  <c r="A403"/>
  <c r="A404"/>
  <c r="A405"/>
  <c r="A406"/>
  <c r="A407"/>
  <c r="A408"/>
  <c r="A409"/>
  <c r="A410"/>
  <c r="A411"/>
  <c r="A412"/>
  <c r="A413"/>
  <c r="A414"/>
  <c r="A415"/>
  <c r="A416"/>
  <c r="A417"/>
  <c r="B394"/>
  <c r="B393"/>
  <c r="B392"/>
  <c r="Q391" l="1"/>
  <c r="P391"/>
  <c r="Q390"/>
  <c r="P390"/>
  <c r="Q389"/>
  <c r="P389"/>
  <c r="Q388"/>
  <c r="P388"/>
  <c r="Q387"/>
  <c r="P387"/>
  <c r="Q386"/>
  <c r="P386"/>
  <c r="Q385"/>
  <c r="P385"/>
  <c r="Q384"/>
  <c r="P384"/>
  <c r="Q383"/>
  <c r="P383"/>
  <c r="Q382"/>
  <c r="P382"/>
  <c r="Q381"/>
  <c r="P381"/>
  <c r="Q380"/>
  <c r="P380"/>
  <c r="Q379"/>
  <c r="P379"/>
  <c r="Q378"/>
  <c r="P378"/>
  <c r="Q377"/>
  <c r="P377"/>
  <c r="Q376"/>
  <c r="P376"/>
  <c r="Q375"/>
  <c r="P375"/>
  <c r="Q374"/>
  <c r="P374"/>
  <c r="Q373"/>
  <c r="P373"/>
  <c r="Q372"/>
  <c r="P372"/>
  <c r="Q371"/>
  <c r="P371"/>
  <c r="Q370"/>
  <c r="P370"/>
  <c r="Q369"/>
  <c r="P369"/>
  <c r="Q368"/>
  <c r="P368"/>
  <c r="Q367"/>
  <c r="P367"/>
  <c r="Q366"/>
  <c r="P366"/>
  <c r="Q340"/>
  <c r="B369"/>
  <c r="B370"/>
  <c r="B371"/>
  <c r="B372"/>
  <c r="B373"/>
  <c r="B374"/>
  <c r="B375"/>
  <c r="B376"/>
  <c r="B377"/>
  <c r="B378"/>
  <c r="B379"/>
  <c r="B380"/>
  <c r="B381"/>
  <c r="B382"/>
  <c r="B383"/>
  <c r="B384"/>
  <c r="B385"/>
  <c r="B386"/>
  <c r="B387"/>
  <c r="B388"/>
  <c r="B389"/>
  <c r="B390"/>
  <c r="B391"/>
  <c r="A366"/>
  <c r="A367"/>
  <c r="A368"/>
  <c r="A369"/>
  <c r="A370"/>
  <c r="A371"/>
  <c r="A372"/>
  <c r="A373"/>
  <c r="A374"/>
  <c r="A375"/>
  <c r="A376"/>
  <c r="A377"/>
  <c r="A378"/>
  <c r="A379"/>
  <c r="A380"/>
  <c r="A381"/>
  <c r="A382"/>
  <c r="A383"/>
  <c r="A384"/>
  <c r="A385"/>
  <c r="A386"/>
  <c r="A387"/>
  <c r="A388"/>
  <c r="A389"/>
  <c r="A390"/>
  <c r="A391"/>
  <c r="B368"/>
  <c r="B367"/>
  <c r="B366"/>
  <c r="P340"/>
  <c r="Q341"/>
  <c r="Q342"/>
  <c r="Q343"/>
  <c r="Q344"/>
  <c r="Q345"/>
  <c r="Q346"/>
  <c r="Q347"/>
  <c r="Q348"/>
  <c r="Q349"/>
  <c r="Q350"/>
  <c r="Q351"/>
  <c r="Q352"/>
  <c r="Q353"/>
  <c r="Q354"/>
  <c r="Q355"/>
  <c r="Q356"/>
  <c r="Q357"/>
  <c r="Q358"/>
  <c r="Q359"/>
  <c r="Q360"/>
  <c r="Q361"/>
  <c r="Q362"/>
  <c r="Q363"/>
  <c r="Q364"/>
  <c r="Q365"/>
  <c r="P364"/>
  <c r="P341"/>
  <c r="P342"/>
  <c r="P343"/>
  <c r="P344"/>
  <c r="P345"/>
  <c r="P346"/>
  <c r="P347"/>
  <c r="P348"/>
  <c r="P349"/>
  <c r="P350"/>
  <c r="P351"/>
  <c r="P352"/>
  <c r="P353"/>
  <c r="P354"/>
  <c r="P355"/>
  <c r="P356"/>
  <c r="P357"/>
  <c r="P358"/>
  <c r="P359"/>
  <c r="P360"/>
  <c r="P361"/>
  <c r="P362"/>
  <c r="P363"/>
  <c r="P365"/>
  <c r="P10"/>
  <c r="W10"/>
  <c r="V10"/>
  <c r="P6"/>
  <c r="Q6" s="1"/>
  <c r="B341"/>
  <c r="B342"/>
  <c r="B343"/>
  <c r="B344"/>
  <c r="B345"/>
  <c r="B346"/>
  <c r="B347"/>
  <c r="B348"/>
  <c r="B349"/>
  <c r="B350"/>
  <c r="B351"/>
  <c r="B352"/>
  <c r="B353"/>
  <c r="B354"/>
  <c r="B355"/>
  <c r="B356"/>
  <c r="B357"/>
  <c r="B358"/>
  <c r="B359"/>
  <c r="B360"/>
  <c r="B361"/>
  <c r="B362"/>
  <c r="B363"/>
  <c r="B364"/>
  <c r="B365"/>
  <c r="A340"/>
  <c r="A341"/>
  <c r="A342"/>
  <c r="A343"/>
  <c r="A344"/>
  <c r="A345"/>
  <c r="A346"/>
  <c r="A347"/>
  <c r="A348"/>
  <c r="A349"/>
  <c r="A350"/>
  <c r="A351"/>
  <c r="A352"/>
  <c r="A353"/>
  <c r="A354"/>
  <c r="A355"/>
  <c r="A356"/>
  <c r="A357"/>
  <c r="A358"/>
  <c r="A359"/>
  <c r="A360"/>
  <c r="A361"/>
  <c r="A362"/>
  <c r="A363"/>
  <c r="A364"/>
  <c r="A365"/>
  <c r="B340"/>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P2"/>
  <c r="Q2" s="1"/>
  <c r="R2"/>
  <c r="S2" s="1"/>
  <c r="P3"/>
  <c r="Q3" s="1"/>
  <c r="R3"/>
  <c r="S3" s="1"/>
  <c r="P4"/>
  <c r="Q4" s="1"/>
  <c r="R4"/>
  <c r="S4" s="1"/>
  <c r="P5"/>
  <c r="Q5" s="1"/>
  <c r="R5"/>
  <c r="S5" s="1"/>
  <c r="R6"/>
  <c r="S6" s="1"/>
  <c r="P7"/>
  <c r="Q7" s="1"/>
  <c r="R7"/>
  <c r="S7" s="1"/>
  <c r="P8"/>
  <c r="Q8" s="1"/>
  <c r="R8"/>
  <c r="S8" s="1"/>
  <c r="P9"/>
  <c r="Q9" s="1"/>
  <c r="R9"/>
  <c r="S9" s="1"/>
  <c r="Q10"/>
  <c r="R10"/>
  <c r="S10" s="1"/>
  <c r="P11"/>
  <c r="Q11" s="1"/>
  <c r="R11"/>
  <c r="S11" s="1"/>
  <c r="P12"/>
  <c r="Q12" s="1"/>
  <c r="R12"/>
  <c r="S12" s="1"/>
  <c r="P13"/>
  <c r="Q13" s="1"/>
  <c r="R13"/>
  <c r="S13" s="1"/>
  <c r="P14"/>
  <c r="Q14" s="1"/>
  <c r="R14"/>
  <c r="S14" s="1"/>
  <c r="P15"/>
  <c r="Q15" s="1"/>
  <c r="R15"/>
  <c r="S15" s="1"/>
  <c r="P16"/>
  <c r="Q16" s="1"/>
  <c r="R16"/>
  <c r="S16" s="1"/>
  <c r="P17"/>
  <c r="Q17" s="1"/>
  <c r="R17"/>
  <c r="S17" s="1"/>
  <c r="P18"/>
  <c r="Q18" s="1"/>
  <c r="R18"/>
  <c r="S18" s="1"/>
  <c r="P19"/>
  <c r="Q19" s="1"/>
  <c r="R19"/>
  <c r="S19" s="1"/>
  <c r="P20"/>
  <c r="Q20" s="1"/>
  <c r="R20"/>
  <c r="S20" s="1"/>
  <c r="P21"/>
  <c r="Q21" s="1"/>
  <c r="R21"/>
  <c r="S21" s="1"/>
  <c r="P22"/>
  <c r="Q22" s="1"/>
  <c r="R22"/>
  <c r="S22" s="1"/>
  <c r="P23"/>
  <c r="Q23" s="1"/>
  <c r="R23"/>
  <c r="S23" s="1"/>
  <c r="P24"/>
  <c r="Q24" s="1"/>
  <c r="R24"/>
  <c r="S24" s="1"/>
  <c r="P25"/>
  <c r="Q25" s="1"/>
  <c r="R25"/>
  <c r="S25" s="1"/>
  <c r="P26"/>
  <c r="Q26" s="1"/>
  <c r="R26"/>
  <c r="S26" s="1"/>
  <c r="T5" l="1"/>
  <c r="T18"/>
  <c r="T12"/>
  <c r="T22"/>
  <c r="T13"/>
  <c r="T25"/>
  <c r="T8"/>
  <c r="T4"/>
  <c r="T6"/>
  <c r="T17"/>
  <c r="T20"/>
  <c r="T9"/>
  <c r="T16"/>
  <c r="T26"/>
  <c r="T2"/>
  <c r="T24"/>
  <c r="T15"/>
  <c r="T10"/>
  <c r="T14"/>
  <c r="T7"/>
  <c r="T19"/>
  <c r="T23"/>
  <c r="T21"/>
  <c r="T11"/>
  <c r="T3"/>
  <c r="D4" i="7"/>
  <c r="D8" l="1"/>
  <c r="D9"/>
  <c r="D7" l="1"/>
  <c r="D10"/>
  <c r="D6"/>
  <c r="D11" s="1"/>
  <c r="B313" i="1" l="1"/>
  <c r="A288"/>
  <c r="B288"/>
  <c r="A289"/>
  <c r="B289"/>
  <c r="A290"/>
  <c r="B290"/>
  <c r="A291"/>
  <c r="B291"/>
  <c r="A292"/>
  <c r="B292"/>
  <c r="A293"/>
  <c r="B293"/>
  <c r="A294"/>
  <c r="B294"/>
  <c r="A295"/>
  <c r="B295"/>
  <c r="A296"/>
  <c r="B296"/>
  <c r="A297"/>
  <c r="B297"/>
  <c r="A298"/>
  <c r="B298"/>
  <c r="A299"/>
  <c r="B299"/>
  <c r="A300"/>
  <c r="B300"/>
  <c r="A301"/>
  <c r="B301"/>
  <c r="A302"/>
  <c r="B302"/>
  <c r="A303"/>
  <c r="B303"/>
  <c r="A304"/>
  <c r="B304"/>
  <c r="A305"/>
  <c r="B305"/>
  <c r="A306"/>
  <c r="B306"/>
  <c r="A307"/>
  <c r="B307"/>
  <c r="A308"/>
  <c r="B308"/>
  <c r="A309"/>
  <c r="B309"/>
  <c r="A310"/>
  <c r="B310"/>
  <c r="A311"/>
  <c r="B311"/>
  <c r="A312"/>
  <c r="B312"/>
  <c r="N313"/>
  <c r="F313"/>
  <c r="B265" l="1"/>
  <c r="B266"/>
  <c r="B267"/>
  <c r="B268"/>
  <c r="B269"/>
  <c r="B270"/>
  <c r="B271"/>
  <c r="B272"/>
  <c r="B273"/>
  <c r="B274"/>
  <c r="B275"/>
  <c r="B276"/>
  <c r="B277"/>
  <c r="B278"/>
  <c r="B279"/>
  <c r="B280"/>
  <c r="B281"/>
  <c r="B282"/>
  <c r="B283"/>
  <c r="B284"/>
  <c r="B285"/>
  <c r="B286"/>
  <c r="B287"/>
  <c r="A262"/>
  <c r="A263"/>
  <c r="A264"/>
  <c r="A265"/>
  <c r="A266"/>
  <c r="A267"/>
  <c r="A268"/>
  <c r="A269"/>
  <c r="A270"/>
  <c r="A271"/>
  <c r="A272"/>
  <c r="A273"/>
  <c r="A274"/>
  <c r="A275"/>
  <c r="A276"/>
  <c r="A277"/>
  <c r="A278"/>
  <c r="A279"/>
  <c r="A280"/>
  <c r="A281"/>
  <c r="A282"/>
  <c r="A283"/>
  <c r="A284"/>
  <c r="A285"/>
  <c r="A286"/>
  <c r="A287"/>
  <c r="B264"/>
  <c r="B263"/>
  <c r="B262"/>
  <c r="B239" l="1"/>
  <c r="B240"/>
  <c r="B241"/>
  <c r="B242"/>
  <c r="B243"/>
  <c r="B244"/>
  <c r="B245"/>
  <c r="B246"/>
  <c r="B247"/>
  <c r="B248"/>
  <c r="B249"/>
  <c r="B250"/>
  <c r="B251"/>
  <c r="B252"/>
  <c r="B253"/>
  <c r="B254"/>
  <c r="B255"/>
  <c r="B256"/>
  <c r="B257"/>
  <c r="B258"/>
  <c r="B259"/>
  <c r="B260"/>
  <c r="B261"/>
  <c r="A236"/>
  <c r="A237"/>
  <c r="A238"/>
  <c r="A239"/>
  <c r="A240"/>
  <c r="A241"/>
  <c r="A242"/>
  <c r="A243"/>
  <c r="A244"/>
  <c r="A245"/>
  <c r="A246"/>
  <c r="A247"/>
  <c r="A248"/>
  <c r="A249"/>
  <c r="A250"/>
  <c r="A251"/>
  <c r="A252"/>
  <c r="A253"/>
  <c r="A254"/>
  <c r="A255"/>
  <c r="A256"/>
  <c r="A257"/>
  <c r="A258"/>
  <c r="A259"/>
  <c r="A260"/>
  <c r="A261"/>
  <c r="B238"/>
  <c r="B237"/>
  <c r="B236"/>
  <c r="B213" l="1"/>
  <c r="B214"/>
  <c r="B215"/>
  <c r="B216"/>
  <c r="B217"/>
  <c r="B218"/>
  <c r="B219"/>
  <c r="B220"/>
  <c r="B221"/>
  <c r="B222"/>
  <c r="B223"/>
  <c r="B224"/>
  <c r="B225"/>
  <c r="B226"/>
  <c r="B227"/>
  <c r="B228"/>
  <c r="B229"/>
  <c r="B230"/>
  <c r="B231"/>
  <c r="B232"/>
  <c r="B233"/>
  <c r="B234"/>
  <c r="B235"/>
  <c r="A210"/>
  <c r="A211"/>
  <c r="A212"/>
  <c r="A213"/>
  <c r="A214"/>
  <c r="A215"/>
  <c r="A216"/>
  <c r="A217"/>
  <c r="A218"/>
  <c r="A219"/>
  <c r="A220"/>
  <c r="A221"/>
  <c r="A222"/>
  <c r="A223"/>
  <c r="A224"/>
  <c r="A225"/>
  <c r="A226"/>
  <c r="A227"/>
  <c r="A228"/>
  <c r="A229"/>
  <c r="A230"/>
  <c r="A231"/>
  <c r="A232"/>
  <c r="A233"/>
  <c r="A234"/>
  <c r="A235"/>
  <c r="B212"/>
  <c r="B211"/>
  <c r="B210"/>
  <c r="B187" l="1"/>
  <c r="B188"/>
  <c r="B189"/>
  <c r="B190"/>
  <c r="B191"/>
  <c r="B192"/>
  <c r="B193"/>
  <c r="B194"/>
  <c r="B195"/>
  <c r="B196"/>
  <c r="B197"/>
  <c r="B198"/>
  <c r="B199"/>
  <c r="B200"/>
  <c r="B201"/>
  <c r="B202"/>
  <c r="B203"/>
  <c r="B204"/>
  <c r="B205"/>
  <c r="B206"/>
  <c r="B207"/>
  <c r="B208"/>
  <c r="B209"/>
  <c r="A184"/>
  <c r="A185"/>
  <c r="A186"/>
  <c r="A187"/>
  <c r="A188"/>
  <c r="A189"/>
  <c r="A190"/>
  <c r="A191"/>
  <c r="A192"/>
  <c r="A193"/>
  <c r="A194"/>
  <c r="A195"/>
  <c r="A196"/>
  <c r="A197"/>
  <c r="A198"/>
  <c r="A199"/>
  <c r="A200"/>
  <c r="A201"/>
  <c r="A202"/>
  <c r="A203"/>
  <c r="A204"/>
  <c r="A205"/>
  <c r="A206"/>
  <c r="A207"/>
  <c r="A208"/>
  <c r="A209"/>
  <c r="B186"/>
  <c r="B185"/>
  <c r="B184"/>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60"/>
  <c r="B160"/>
  <c r="A159"/>
  <c r="B159"/>
  <c r="A158"/>
  <c r="B158"/>
  <c r="A136" l="1"/>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B135"/>
  <c r="A132"/>
  <c r="B132"/>
  <c r="A133"/>
  <c r="B133"/>
  <c r="A134"/>
  <c r="B134"/>
  <c r="A135"/>
  <c r="B109"/>
  <c r="B110"/>
  <c r="B111"/>
  <c r="B112"/>
  <c r="B113"/>
  <c r="B114"/>
  <c r="B115"/>
  <c r="B116"/>
  <c r="B117"/>
  <c r="B118"/>
  <c r="B119"/>
  <c r="B120"/>
  <c r="B121"/>
  <c r="B122"/>
  <c r="B123"/>
  <c r="B124"/>
  <c r="B125"/>
  <c r="B126"/>
  <c r="B127"/>
  <c r="B128"/>
  <c r="B129"/>
  <c r="B130"/>
  <c r="B131"/>
  <c r="A106"/>
  <c r="A107"/>
  <c r="A108"/>
  <c r="A109"/>
  <c r="A110"/>
  <c r="A111"/>
  <c r="A112"/>
  <c r="A113"/>
  <c r="A114"/>
  <c r="A115"/>
  <c r="A116"/>
  <c r="A117"/>
  <c r="A118"/>
  <c r="A119"/>
  <c r="A120"/>
  <c r="A121"/>
  <c r="A122"/>
  <c r="A123"/>
  <c r="A124"/>
  <c r="A125"/>
  <c r="A126"/>
  <c r="A127"/>
  <c r="A128"/>
  <c r="A129"/>
  <c r="A130"/>
  <c r="A131"/>
  <c r="B108"/>
  <c r="B107"/>
  <c r="B106"/>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54" l="1"/>
  <c r="B54"/>
  <c r="C55"/>
  <c r="C56" s="1"/>
  <c r="C57" l="1"/>
  <c r="C58" s="1"/>
  <c r="A56"/>
  <c r="A55"/>
  <c r="B55"/>
  <c r="B56"/>
  <c r="A3"/>
  <c r="A4"/>
  <c r="A5"/>
  <c r="A6"/>
  <c r="A7"/>
  <c r="A8"/>
  <c r="A9"/>
  <c r="A10"/>
  <c r="A11"/>
  <c r="A12"/>
  <c r="A13"/>
  <c r="A14"/>
  <c r="A15"/>
  <c r="A16"/>
  <c r="A17"/>
  <c r="A18"/>
  <c r="A19"/>
  <c r="A20"/>
  <c r="A21"/>
  <c r="A22"/>
  <c r="A23"/>
  <c r="A24"/>
  <c r="A25"/>
  <c r="A26"/>
  <c r="A27"/>
  <c r="A28"/>
  <c r="A2"/>
  <c r="C29"/>
  <c r="A29" s="1"/>
  <c r="B28"/>
  <c r="A57" l="1"/>
  <c r="B57"/>
  <c r="B29"/>
  <c r="C30"/>
  <c r="B30" s="1"/>
  <c r="A58"/>
  <c r="B58"/>
  <c r="C59"/>
  <c r="B3"/>
  <c r="B4"/>
  <c r="B5"/>
  <c r="B6"/>
  <c r="B7"/>
  <c r="B8"/>
  <c r="B9"/>
  <c r="B10"/>
  <c r="B11"/>
  <c r="B12"/>
  <c r="B13"/>
  <c r="B14"/>
  <c r="B15"/>
  <c r="B16"/>
  <c r="B17"/>
  <c r="B18"/>
  <c r="B19"/>
  <c r="B20"/>
  <c r="B21"/>
  <c r="B22"/>
  <c r="B23"/>
  <c r="B24"/>
  <c r="B25"/>
  <c r="B26"/>
  <c r="B27"/>
  <c r="B2"/>
  <c r="C31" l="1"/>
  <c r="B31" s="1"/>
  <c r="A30"/>
  <c r="F4" i="2"/>
  <c r="A31" i="1"/>
  <c r="A59"/>
  <c r="B59"/>
  <c r="C60"/>
  <c r="C32" l="1"/>
  <c r="A32" s="1"/>
  <c r="C33"/>
  <c r="A60"/>
  <c r="C61"/>
  <c r="B60"/>
  <c r="B32" l="1"/>
  <c r="A33"/>
  <c r="C34"/>
  <c r="B33"/>
  <c r="C62"/>
  <c r="A61"/>
  <c r="B61"/>
  <c r="A34" l="1"/>
  <c r="C35"/>
  <c r="B34"/>
  <c r="A62"/>
  <c r="B62"/>
  <c r="C63"/>
  <c r="A35" l="1"/>
  <c r="C36"/>
  <c r="B35"/>
  <c r="C64"/>
  <c r="A63"/>
  <c r="B63"/>
  <c r="A36" l="1"/>
  <c r="B36"/>
  <c r="C37"/>
  <c r="C65"/>
  <c r="B64"/>
  <c r="A64"/>
  <c r="A37" l="1"/>
  <c r="C38"/>
  <c r="B37"/>
  <c r="C66"/>
  <c r="B65"/>
  <c r="A65"/>
  <c r="A38" l="1"/>
  <c r="B38"/>
  <c r="C39"/>
  <c r="C67"/>
  <c r="A66"/>
  <c r="B66"/>
  <c r="A39" l="1"/>
  <c r="C40"/>
  <c r="B39"/>
  <c r="C68"/>
  <c r="A67"/>
  <c r="B67"/>
  <c r="A40" l="1"/>
  <c r="C41"/>
  <c r="B40"/>
  <c r="C69"/>
  <c r="B68"/>
  <c r="A68"/>
  <c r="A41" l="1"/>
  <c r="C42"/>
  <c r="B41"/>
  <c r="A69"/>
  <c r="B69"/>
  <c r="C70"/>
  <c r="A42" l="1"/>
  <c r="C43"/>
  <c r="B42"/>
  <c r="B70"/>
  <c r="A70"/>
  <c r="C71"/>
  <c r="A43" l="1"/>
  <c r="C44"/>
  <c r="B43"/>
  <c r="C72"/>
  <c r="A71"/>
  <c r="B71"/>
  <c r="A44" l="1"/>
  <c r="B44"/>
  <c r="C45"/>
  <c r="C73"/>
  <c r="B72"/>
  <c r="A72"/>
  <c r="A45" l="1"/>
  <c r="C46"/>
  <c r="B45"/>
  <c r="C74"/>
  <c r="A73"/>
  <c r="B73"/>
  <c r="A46" l="1"/>
  <c r="B46"/>
  <c r="C47"/>
  <c r="C75"/>
  <c r="A74"/>
  <c r="B74"/>
  <c r="A47" l="1"/>
  <c r="C48"/>
  <c r="B47"/>
  <c r="C76"/>
  <c r="A75"/>
  <c r="B75"/>
  <c r="A48" l="1"/>
  <c r="C49"/>
  <c r="B48"/>
  <c r="C77"/>
  <c r="B76"/>
  <c r="A76"/>
  <c r="A49" l="1"/>
  <c r="B49"/>
  <c r="C50"/>
  <c r="A77"/>
  <c r="B77"/>
  <c r="C78"/>
  <c r="A50" l="1"/>
  <c r="B50"/>
  <c r="C51"/>
  <c r="B78"/>
  <c r="A78"/>
  <c r="C79"/>
  <c r="A51" l="1"/>
  <c r="C52"/>
  <c r="B51"/>
  <c r="A79"/>
  <c r="B79"/>
  <c r="A52" l="1"/>
  <c r="C53"/>
  <c r="B52"/>
  <c r="A53" l="1"/>
  <c r="I29" i="2" s="1"/>
  <c r="B53" i="1"/>
  <c r="N14" i="10" s="1"/>
  <c r="J29" i="2" l="1"/>
  <c r="N16" i="10"/>
  <c r="N28"/>
  <c r="F29" i="2"/>
  <c r="M5" i="10"/>
  <c r="K27"/>
  <c r="M12"/>
  <c r="K29" i="2"/>
  <c r="H29"/>
  <c r="F9"/>
  <c r="E25" i="10"/>
  <c r="E20"/>
  <c r="H16" i="2"/>
  <c r="J27"/>
  <c r="K28"/>
  <c r="I25"/>
  <c r="I26"/>
  <c r="I24"/>
  <c r="K13" i="10"/>
  <c r="N25"/>
  <c r="I27" i="2"/>
  <c r="J28"/>
  <c r="L12" i="10"/>
  <c r="M6"/>
  <c r="J25" i="2"/>
  <c r="H26"/>
  <c r="F23"/>
  <c r="X5" i="10" s="1"/>
  <c r="P29"/>
  <c r="P38" s="1"/>
  <c r="K16"/>
  <c r="K9"/>
  <c r="H25" i="2"/>
  <c r="F25"/>
  <c r="E9" i="10"/>
  <c r="P21"/>
  <c r="N6"/>
  <c r="K24"/>
  <c r="K24" i="2"/>
  <c r="F27"/>
  <c r="N10" i="10"/>
  <c r="N29"/>
  <c r="N38" s="1"/>
  <c r="I28" i="2"/>
  <c r="K25"/>
  <c r="F26"/>
  <c r="F22" i="10"/>
  <c r="N5"/>
  <c r="P10"/>
  <c r="H28" i="2"/>
  <c r="K27"/>
  <c r="F24"/>
  <c r="Y5" i="10" s="1"/>
  <c r="P15"/>
  <c r="H27" i="2"/>
  <c r="K26"/>
  <c r="F28"/>
  <c r="G29" s="1"/>
  <c r="J24"/>
  <c r="H24"/>
  <c r="J26"/>
  <c r="F7" i="10"/>
  <c r="P9"/>
  <c r="O22"/>
  <c r="P12"/>
  <c r="M10"/>
  <c r="L19"/>
  <c r="M29"/>
  <c r="M38" s="1"/>
  <c r="O15"/>
  <c r="O24"/>
  <c r="O36" s="1"/>
  <c r="K11"/>
  <c r="P11"/>
  <c r="N8"/>
  <c r="M25"/>
  <c r="L25"/>
  <c r="M16"/>
  <c r="K23"/>
  <c r="M7"/>
  <c r="L16"/>
  <c r="O5"/>
  <c r="O6"/>
  <c r="P16"/>
  <c r="P23"/>
  <c r="O7"/>
  <c r="O11"/>
  <c r="N15"/>
  <c r="F17"/>
  <c r="M26"/>
  <c r="P27"/>
  <c r="L21"/>
  <c r="L17"/>
  <c r="O23"/>
  <c r="M11"/>
  <c r="L26"/>
  <c r="M28"/>
  <c r="K22"/>
  <c r="O12"/>
  <c r="O21"/>
  <c r="P7"/>
  <c r="K19"/>
  <c r="N22"/>
  <c r="P19"/>
  <c r="O16"/>
  <c r="L10"/>
  <c r="K12"/>
  <c r="P5"/>
  <c r="K15"/>
  <c r="N17"/>
  <c r="L8"/>
  <c r="M27"/>
  <c r="P17"/>
  <c r="P25"/>
  <c r="O20"/>
  <c r="L9"/>
  <c r="L29"/>
  <c r="L28"/>
  <c r="L13"/>
  <c r="K20"/>
  <c r="M15"/>
  <c r="N26"/>
  <c r="N13"/>
  <c r="M13"/>
  <c r="K7"/>
  <c r="O28"/>
  <c r="N7"/>
  <c r="M22"/>
  <c r="N21"/>
  <c r="N20"/>
  <c r="N11"/>
  <c r="K29"/>
  <c r="K38" s="1"/>
  <c r="M8"/>
  <c r="K6"/>
  <c r="O17"/>
  <c r="M14"/>
  <c r="K10"/>
  <c r="O18"/>
  <c r="O9"/>
  <c r="N24"/>
  <c r="N36" s="1"/>
  <c r="L11"/>
  <c r="L27"/>
  <c r="K21"/>
  <c r="O14"/>
  <c r="M19"/>
  <c r="L15"/>
  <c r="N18"/>
  <c r="O26"/>
  <c r="K8"/>
  <c r="M9"/>
  <c r="O27"/>
  <c r="M18"/>
  <c r="M23"/>
  <c r="K18"/>
  <c r="O25"/>
  <c r="P13"/>
  <c r="L6"/>
  <c r="P18"/>
  <c r="P14"/>
  <c r="O8"/>
  <c r="O19"/>
  <c r="O10"/>
  <c r="N12"/>
  <c r="Q12" s="1"/>
  <c r="O29"/>
  <c r="O38" s="1"/>
  <c r="L7"/>
  <c r="K26"/>
  <c r="K28"/>
  <c r="L22"/>
  <c r="P22"/>
  <c r="N9"/>
  <c r="L23"/>
  <c r="K36"/>
  <c r="N23"/>
  <c r="O13"/>
  <c r="M17"/>
  <c r="P24"/>
  <c r="P36" s="1"/>
  <c r="L20"/>
  <c r="L5"/>
  <c r="L18"/>
  <c r="K17"/>
  <c r="K5"/>
  <c r="K25"/>
  <c r="L24"/>
  <c r="P6"/>
  <c r="M21"/>
  <c r="P8"/>
  <c r="P26"/>
  <c r="P20"/>
  <c r="P28"/>
  <c r="N19"/>
  <c r="L14"/>
  <c r="N27"/>
  <c r="M20"/>
  <c r="K14"/>
  <c r="M24"/>
  <c r="M36" s="1"/>
  <c r="E8"/>
  <c r="E28"/>
  <c r="F26"/>
  <c r="F29"/>
  <c r="F46" s="1"/>
  <c r="E6"/>
  <c r="E16"/>
  <c r="F6"/>
  <c r="I23" i="2"/>
  <c r="E10" i="10"/>
  <c r="F24"/>
  <c r="F44" s="1"/>
  <c r="E23"/>
  <c r="F8"/>
  <c r="F20"/>
  <c r="G20" s="1"/>
  <c r="E15"/>
  <c r="E27"/>
  <c r="E19"/>
  <c r="E29"/>
  <c r="F27"/>
  <c r="F11"/>
  <c r="F11" i="2"/>
  <c r="F14" i="10"/>
  <c r="E5"/>
  <c r="E13"/>
  <c r="F15"/>
  <c r="E26"/>
  <c r="F10"/>
  <c r="E7"/>
  <c r="G7" s="1"/>
  <c r="E24"/>
  <c r="E44" s="1"/>
  <c r="E14"/>
  <c r="F5"/>
  <c r="G5" s="1"/>
  <c r="F18"/>
  <c r="F9"/>
  <c r="F16"/>
  <c r="F21"/>
  <c r="E17"/>
  <c r="G17" s="1"/>
  <c r="F25"/>
  <c r="G25" s="1"/>
  <c r="F12"/>
  <c r="E11"/>
  <c r="E12"/>
  <c r="F23"/>
  <c r="F28"/>
  <c r="F19"/>
  <c r="E21"/>
  <c r="E22"/>
  <c r="G22" s="1"/>
  <c r="E18"/>
  <c r="F13"/>
  <c r="H23" i="2"/>
  <c r="J23"/>
  <c r="K23"/>
  <c r="H3"/>
  <c r="I3"/>
  <c r="F21"/>
  <c r="I22"/>
  <c r="K21"/>
  <c r="I21"/>
  <c r="J21"/>
  <c r="H21"/>
  <c r="H9"/>
  <c r="I15"/>
  <c r="I13"/>
  <c r="I16"/>
  <c r="H6"/>
  <c r="K15"/>
  <c r="K9"/>
  <c r="F3"/>
  <c r="K13"/>
  <c r="F16"/>
  <c r="K8"/>
  <c r="J16"/>
  <c r="J4"/>
  <c r="H18"/>
  <c r="K3"/>
  <c r="H19"/>
  <c r="F19"/>
  <c r="I11"/>
  <c r="I20"/>
  <c r="F7"/>
  <c r="I17"/>
  <c r="J22"/>
  <c r="H7"/>
  <c r="I7"/>
  <c r="H14"/>
  <c r="F20"/>
  <c r="H8"/>
  <c r="F6"/>
  <c r="J8"/>
  <c r="I19"/>
  <c r="H15"/>
  <c r="J10"/>
  <c r="K17"/>
  <c r="J6"/>
  <c r="J18"/>
  <c r="K14"/>
  <c r="I4"/>
  <c r="F22"/>
  <c r="J19"/>
  <c r="I5"/>
  <c r="I10"/>
  <c r="K4"/>
  <c r="F8"/>
  <c r="J5"/>
  <c r="H17"/>
  <c r="J20"/>
  <c r="I6"/>
  <c r="J17"/>
  <c r="I9"/>
  <c r="I18"/>
  <c r="H10"/>
  <c r="K20"/>
  <c r="F17"/>
  <c r="H12"/>
  <c r="F10"/>
  <c r="G10" s="1"/>
  <c r="J11"/>
  <c r="H4"/>
  <c r="F5"/>
  <c r="G5" s="1"/>
  <c r="I8"/>
  <c r="H5"/>
  <c r="K16"/>
  <c r="K6"/>
  <c r="H13"/>
  <c r="K22"/>
  <c r="I14"/>
  <c r="K12"/>
  <c r="J14"/>
  <c r="K11"/>
  <c r="K18"/>
  <c r="I12"/>
  <c r="F12"/>
  <c r="F15"/>
  <c r="F13"/>
  <c r="K5"/>
  <c r="K10"/>
  <c r="J15"/>
  <c r="H11"/>
  <c r="J13"/>
  <c r="J12"/>
  <c r="F14"/>
  <c r="K7"/>
  <c r="J9"/>
  <c r="J7"/>
  <c r="H20"/>
  <c r="K19"/>
  <c r="H22"/>
  <c r="F18"/>
  <c r="J3"/>
  <c r="G22" l="1"/>
  <c r="G9" i="10"/>
  <c r="G24" i="2"/>
  <c r="G26"/>
  <c r="W5" i="10"/>
  <c r="G25" i="2"/>
  <c r="V5" i="10"/>
  <c r="G28" i="2"/>
  <c r="G27"/>
  <c r="U5" i="10"/>
  <c r="G3" i="2"/>
  <c r="R12" i="10"/>
  <c r="K34"/>
  <c r="U6"/>
  <c r="X6"/>
  <c r="X7" s="1"/>
  <c r="V6"/>
  <c r="W6"/>
  <c r="Y6"/>
  <c r="Y7" s="1"/>
  <c r="K35"/>
  <c r="G27"/>
  <c r="N34"/>
  <c r="M34"/>
  <c r="G26"/>
  <c r="G23"/>
  <c r="G15"/>
  <c r="G8"/>
  <c r="G13"/>
  <c r="G28"/>
  <c r="M30"/>
  <c r="N35"/>
  <c r="N30"/>
  <c r="N37"/>
  <c r="L35"/>
  <c r="Q14"/>
  <c r="R14"/>
  <c r="Q28"/>
  <c r="R28"/>
  <c r="K37"/>
  <c r="R22"/>
  <c r="Q22"/>
  <c r="R15"/>
  <c r="Q15"/>
  <c r="R29"/>
  <c r="R38" s="1"/>
  <c r="L38"/>
  <c r="Q29"/>
  <c r="Q38" s="1"/>
  <c r="Q20"/>
  <c r="R20"/>
  <c r="G10"/>
  <c r="K30"/>
  <c r="P35"/>
  <c r="R9"/>
  <c r="Q9"/>
  <c r="P34"/>
  <c r="P30"/>
  <c r="R17"/>
  <c r="Q17"/>
  <c r="L37"/>
  <c r="Q25"/>
  <c r="R25"/>
  <c r="R19"/>
  <c r="Q19"/>
  <c r="G29"/>
  <c r="G46" s="1"/>
  <c r="O35"/>
  <c r="M35"/>
  <c r="R21"/>
  <c r="Q21"/>
  <c r="M37"/>
  <c r="L36"/>
  <c r="R24"/>
  <c r="R36" s="1"/>
  <c r="Q24"/>
  <c r="Q36" s="1"/>
  <c r="R7"/>
  <c r="Q7"/>
  <c r="R6"/>
  <c r="Q6"/>
  <c r="P37"/>
  <c r="Q10"/>
  <c r="R10"/>
  <c r="Q27"/>
  <c r="R27"/>
  <c r="O34"/>
  <c r="O30"/>
  <c r="R18"/>
  <c r="Q18"/>
  <c r="R23"/>
  <c r="Q23"/>
  <c r="O37"/>
  <c r="R11"/>
  <c r="Q11"/>
  <c r="R16"/>
  <c r="Q16"/>
  <c r="L34"/>
  <c r="Q5"/>
  <c r="L30"/>
  <c r="R5"/>
  <c r="R13"/>
  <c r="Q13"/>
  <c r="R8"/>
  <c r="Q8"/>
  <c r="Q26"/>
  <c r="R26"/>
  <c r="G19"/>
  <c r="F42"/>
  <c r="G6"/>
  <c r="G12" i="2"/>
  <c r="G16" i="10"/>
  <c r="G18"/>
  <c r="G12"/>
  <c r="F30"/>
  <c r="E42"/>
  <c r="E30"/>
  <c r="E43"/>
  <c r="G14"/>
  <c r="F43"/>
  <c r="G24"/>
  <c r="F45"/>
  <c r="E45"/>
  <c r="G11"/>
  <c r="G21"/>
  <c r="E46"/>
  <c r="G23" i="2"/>
  <c r="G17"/>
  <c r="G16"/>
  <c r="G18"/>
  <c r="G8"/>
  <c r="G20"/>
  <c r="G21"/>
  <c r="G13"/>
  <c r="G19"/>
  <c r="G14"/>
  <c r="G15"/>
  <c r="G9"/>
  <c r="G6"/>
  <c r="G4"/>
  <c r="G7"/>
  <c r="G11"/>
  <c r="C5" i="9" l="1"/>
  <c r="C10"/>
  <c r="U7" i="10"/>
  <c r="C7" i="9"/>
  <c r="C6"/>
  <c r="C8"/>
  <c r="C9"/>
  <c r="W7" i="10"/>
  <c r="V7"/>
  <c r="G44"/>
  <c r="F36"/>
  <c r="G36" s="1"/>
  <c r="F35"/>
  <c r="G35" s="1"/>
  <c r="F38"/>
  <c r="G38" s="1"/>
  <c r="E47"/>
  <c r="N39"/>
  <c r="M39"/>
  <c r="K39"/>
  <c r="R37"/>
  <c r="L39"/>
  <c r="P39"/>
  <c r="O39"/>
  <c r="R35"/>
  <c r="Q37"/>
  <c r="Q35"/>
  <c r="R34"/>
  <c r="R30"/>
  <c r="Q34"/>
  <c r="Q30"/>
  <c r="F34"/>
  <c r="G34" s="1"/>
  <c r="G45"/>
  <c r="F37"/>
  <c r="G37" s="1"/>
  <c r="F47"/>
  <c r="G43"/>
  <c r="G42"/>
  <c r="G30"/>
  <c r="C11" i="9" l="1"/>
  <c r="C13" s="1"/>
  <c r="R39" i="10"/>
  <c r="Q39"/>
  <c r="F39"/>
  <c r="G39"/>
  <c r="G47"/>
</calcChain>
</file>

<file path=xl/comments1.xml><?xml version="1.0" encoding="utf-8"?>
<comments xmlns="http://schemas.openxmlformats.org/spreadsheetml/2006/main">
  <authors>
    <author>Auteur</author>
  </authors>
  <commentList>
    <comment ref="K3" authorId="0">
      <text>
        <r>
          <rPr>
            <sz val="10"/>
            <color indexed="81"/>
            <rFont val="Tahoma"/>
            <family val="2"/>
          </rPr>
          <t>provision math + 
provision PB +
+ report primes</t>
        </r>
      </text>
    </comment>
    <comment ref="K32" authorId="0">
      <text>
        <r>
          <rPr>
            <sz val="10"/>
            <color indexed="81"/>
            <rFont val="Tahoma"/>
            <family val="2"/>
          </rPr>
          <t>provision math + 
provision PB +
+ report primes</t>
        </r>
      </text>
    </comment>
  </commentList>
</comments>
</file>

<file path=xl/sharedStrings.xml><?xml version="1.0" encoding="utf-8"?>
<sst xmlns="http://schemas.openxmlformats.org/spreadsheetml/2006/main" count="1887" uniqueCount="221">
  <si>
    <t>EP000</t>
  </si>
  <si>
    <t>EP025</t>
  </si>
  <si>
    <t>EP050</t>
  </si>
  <si>
    <t>EP075</t>
  </si>
  <si>
    <t>EP125</t>
  </si>
  <si>
    <t>EP150</t>
  </si>
  <si>
    <t>EP175</t>
  </si>
  <si>
    <t>EP200</t>
  </si>
  <si>
    <t>EP250</t>
  </si>
  <si>
    <t>M0</t>
  </si>
  <si>
    <t>M0.25</t>
  </si>
  <si>
    <t>M0.5</t>
  </si>
  <si>
    <t>M0.75</t>
  </si>
  <si>
    <t>M1</t>
  </si>
  <si>
    <t>M1.25</t>
  </si>
  <si>
    <t>M1.75</t>
  </si>
  <si>
    <t>M2.5</t>
  </si>
  <si>
    <t>M2</t>
  </si>
  <si>
    <t>M3.5</t>
  </si>
  <si>
    <t>Fun</t>
  </si>
  <si>
    <t>VE</t>
  </si>
  <si>
    <t>Prev</t>
  </si>
  <si>
    <t>Preciso</t>
  </si>
  <si>
    <t>Hospitalis</t>
  </si>
  <si>
    <t>Axiprotect</t>
  </si>
  <si>
    <t>PGG</t>
  </si>
  <si>
    <t>Provision Bilan</t>
  </si>
  <si>
    <t xml:space="preserve">Bio et frais </t>
  </si>
  <si>
    <t>BE+Marge</t>
  </si>
  <si>
    <t>BE</t>
  </si>
  <si>
    <t>RL</t>
  </si>
  <si>
    <t xml:space="preserve">Annulation + 24.75% </t>
  </si>
  <si>
    <t>Annulation - 24.75%</t>
  </si>
  <si>
    <t>MAX</t>
  </si>
  <si>
    <t>STEP</t>
  </si>
  <si>
    <t xml:space="preserve">Portefeuille Model point </t>
  </si>
  <si>
    <t>Description</t>
  </si>
  <si>
    <t>Action</t>
  </si>
  <si>
    <t>XL resultats</t>
  </si>
  <si>
    <t xml:space="preserve">Prophet </t>
  </si>
  <si>
    <t>DCS</t>
  </si>
  <si>
    <t>Global.fac</t>
  </si>
  <si>
    <t>paramgtiecompl.fac</t>
  </si>
  <si>
    <t>rachats.fac</t>
  </si>
  <si>
    <t>reducs.fac</t>
  </si>
  <si>
    <t>MàJ Tables GLOBAL (Année, Inflation, Sinistralité DC)</t>
  </si>
  <si>
    <t>MàJ Table Sinistralité</t>
  </si>
  <si>
    <t>PGG initial 30.09.2018 (tx rdt au 30.11.2018)</t>
  </si>
  <si>
    <t>-</t>
  </si>
  <si>
    <t>MàJ coût par police et frais gestion</t>
  </si>
  <si>
    <t>MàJ Table rachats</t>
  </si>
  <si>
    <t>MàJ Table réductions</t>
  </si>
  <si>
    <t>paramfrais.fac</t>
  </si>
  <si>
    <t>actu.fac</t>
  </si>
  <si>
    <t>MàJ courbe des rendements</t>
  </si>
  <si>
    <t>rdt_est.fac</t>
  </si>
  <si>
    <t>MàJ des paramètres de PB</t>
  </si>
  <si>
    <t>Montants</t>
  </si>
  <si>
    <t>sous-portefeuille</t>
  </si>
  <si>
    <t>MàJ date d'extraction et lien VPORTPOLPM</t>
  </si>
  <si>
    <t>Delta STEP</t>
  </si>
  <si>
    <t>Mixte</t>
  </si>
  <si>
    <t>Risque</t>
  </si>
  <si>
    <t>Vie entière</t>
  </si>
  <si>
    <t>EP</t>
  </si>
  <si>
    <t>Prophet</t>
  </si>
  <si>
    <t>Classe</t>
  </si>
  <si>
    <t>ID PGG</t>
  </si>
  <si>
    <t>ID Classe</t>
  </si>
  <si>
    <t>Date de Projection</t>
  </si>
  <si>
    <t xml:space="preserve">Correction Commission PA+ Epargne "IC_PROTEC_PC" </t>
  </si>
  <si>
    <t>paramcom.fac</t>
  </si>
  <si>
    <t>PGG au 31.12.2017</t>
  </si>
  <si>
    <t>CHF 114.28</t>
  </si>
  <si>
    <t>Correction commission de gestion retiré des mixtes</t>
  </si>
  <si>
    <t>PB Tables rdt_est.fac</t>
  </si>
  <si>
    <t>Rendements Tables actu.fac</t>
  </si>
  <si>
    <t>Coût par Police Table</t>
  </si>
  <si>
    <t>CHF 126.42</t>
  </si>
  <si>
    <t>Reduction Tables</t>
  </si>
  <si>
    <t>CHF 126.41</t>
  </si>
  <si>
    <t>Rachats Tables</t>
  </si>
  <si>
    <t>CHF 126.40</t>
  </si>
  <si>
    <t>Sinistralité Tables paramgtiecompl.fac</t>
  </si>
  <si>
    <t>CHF 126.39</t>
  </si>
  <si>
    <t>MàJ Tables Global.fac</t>
  </si>
  <si>
    <t>CHF 126.38</t>
  </si>
  <si>
    <t>Date de Projection et PM</t>
  </si>
  <si>
    <t>CHF 126.37</t>
  </si>
  <si>
    <t>Portefeuille VPORPOLMPM MàJ fichier output</t>
  </si>
  <si>
    <t>Date fichier output au 30.09.2018</t>
  </si>
  <si>
    <t>PGG Final au 30.06.2018</t>
  </si>
  <si>
    <t>Initial</t>
  </si>
  <si>
    <t xml:space="preserve">Inflation à 1.25% </t>
  </si>
  <si>
    <t>MàJ Vecteur rdt selon Ricardo risk defaut as initial</t>
  </si>
  <si>
    <t>MàJ Vecteur rdt selon Ricardo risk defaut as prob defaut</t>
  </si>
  <si>
    <t>MàJ Ricardo Crispim Modélisation Protection d'avenir DC / Modélisation Décès police épargne / Funéraille Changement d'Âge / Table de Mortalité d'expérience EKM05I</t>
  </si>
  <si>
    <t>MàJ Vecteur rendement default risk reinvestissement -1% actions</t>
  </si>
  <si>
    <t>MàJ Sinistralité Hospitalis</t>
  </si>
  <si>
    <t>MàJ Vecteurs rendements nouvelles hypothèses</t>
  </si>
  <si>
    <t>CHF 142.-</t>
  </si>
  <si>
    <t>Sinistralité Tables paramgtiecompl.fac + Global.fac</t>
  </si>
  <si>
    <t>Répartition EY</t>
  </si>
  <si>
    <t>Maximum
des Scénarios</t>
  </si>
  <si>
    <t>Coût pas police 
dans sc. BE</t>
  </si>
  <si>
    <t xml:space="preserve">Courbes de 
rendement au: </t>
  </si>
  <si>
    <t xml:space="preserve">Réductions au: </t>
  </si>
  <si>
    <t xml:space="preserve">Rachats au: </t>
  </si>
  <si>
    <t xml:space="preserve">Sinistralité
au: </t>
  </si>
  <si>
    <t xml:space="preserve">État des Polices au: </t>
  </si>
  <si>
    <t>Date de la
projection</t>
  </si>
  <si>
    <t>Description de la Modification</t>
  </si>
  <si>
    <t>Modifation N°</t>
  </si>
  <si>
    <t xml:space="preserve">Correction EY vecteur de rendement </t>
  </si>
  <si>
    <t>Vecteur de rendement au 30.11.2018</t>
  </si>
  <si>
    <t>Remarque pour SMA</t>
  </si>
  <si>
    <t>Valeur de la PGG</t>
  </si>
  <si>
    <t xml:space="preserve">Delta de l'étape </t>
  </si>
  <si>
    <t xml:space="preserve">Date </t>
  </si>
  <si>
    <t>PGG Final au 31.12.2017 Valeur Auditée si nous avions appliqué la répartition du portefeuille par taux technique la valeur aurait été (3'859'498)</t>
  </si>
  <si>
    <t xml:space="preserve">Initial </t>
  </si>
  <si>
    <t xml:space="preserve">Final </t>
  </si>
  <si>
    <t>PGG Final au 31.12.2017 Auditée si nous avions appliqué la répartition du portefeuille par taux technique la valeur aurait été (3'859'498)</t>
  </si>
  <si>
    <t>Delta Source</t>
  </si>
  <si>
    <t>Lapse</t>
  </si>
  <si>
    <t>Sinistrality</t>
  </si>
  <si>
    <t>Portfolio</t>
  </si>
  <si>
    <t>Model</t>
  </si>
  <si>
    <t>Rate</t>
  </si>
  <si>
    <t>Cost</t>
  </si>
  <si>
    <t>Nature</t>
  </si>
  <si>
    <t>Remarque</t>
  </si>
  <si>
    <t>Insérer 50 à la place de 99999 dans la variable IC_PROTECT_PC pour les produits FPP33, FPP36 et FEPSEC</t>
  </si>
  <si>
    <t>Suite à une demande de EY (email du 24.01.2018) les taux lapse pour l'ensemble des risques sont uniformisé à la moyenne globale des risques</t>
  </si>
  <si>
    <t>Suite à une demande de EY (email du 24.01.2018) Nous Devons instauré une marge de sécurité sur les Lapse du scénario Best Estimate plus marge. Effectué via la table Global avec la variable SENS_RACH_PC dans le run 51 avec la même marge de sécurité que dans le scénario 81 de comportement des clients</t>
  </si>
  <si>
    <t>MàJ Tables GLOBAL sensibilité rachat BE+ Marge (+124.75)</t>
  </si>
  <si>
    <t>MàJ Tables GLOBAL sensibilité rachat BE+ Marge (-74.25)</t>
  </si>
  <si>
    <t>Suite à une demande de EY (email du 24.01.2018) Nous Devons instaurer une marge de sécurité sur les Lapse du scénario Best Estimate plus marge. Effectué via la table Global avec la variable SENS_RACH_PC dans le run 51 avec la même marge de sécurité que dans le scénario 81 de comportement des clients. Nous préférons retenir la diminution du paramètre qui implique une augmentation de la PGG dans les portefeuilles Epargne et Mixtes à taux élevé. La sécurité recherchée est mieux reflétée par une baisse de la sensibilité aux rachats que par la hausse effectué au 9.2</t>
  </si>
  <si>
    <t>Cout par police réel à 109</t>
  </si>
  <si>
    <t>Répartition EY granularité en sous portefeuille effet au 31.12.2017</t>
  </si>
  <si>
    <t>Cout par police à 130% à 141</t>
  </si>
  <si>
    <t>Cout par police à 110% à 120</t>
  </si>
  <si>
    <t>Cout par police à 117% à 127</t>
  </si>
  <si>
    <t>Cout par police à 110% à 120.00</t>
  </si>
  <si>
    <t>Sous-portefeuille</t>
  </si>
  <si>
    <t>Provision 
bilan**</t>
  </si>
  <si>
    <t>Provisions 
Nécessaires</t>
  </si>
  <si>
    <t>Ecart</t>
  </si>
  <si>
    <t>Mixtes</t>
  </si>
  <si>
    <t>Prévoyance</t>
  </si>
  <si>
    <t>Total</t>
  </si>
  <si>
    <t>Provision bilan**</t>
  </si>
  <si>
    <t>Provisions Nécessaires</t>
  </si>
  <si>
    <t>Provisions selon le test d'exigences minimales de la directive ASA</t>
  </si>
  <si>
    <t>Produit</t>
  </si>
  <si>
    <t>Type produit</t>
  </si>
  <si>
    <t>Epargne</t>
  </si>
  <si>
    <t>Capital en cas de décès</t>
  </si>
  <si>
    <t>Rente journalière Hosp.</t>
  </si>
  <si>
    <t>Sensibilité</t>
  </si>
  <si>
    <t>Sensibilité Rapport PT Rachat +10%</t>
  </si>
  <si>
    <t>Variable SENS_RACH_PC multipliée par 1.1 pour tous les runs</t>
  </si>
  <si>
    <t>STEP FINAL</t>
  </si>
  <si>
    <t>Mixtes 0%</t>
  </si>
  <si>
    <t>Mixtes 0.25%</t>
  </si>
  <si>
    <t>Mixtes 0.5%</t>
  </si>
  <si>
    <t>Mixtes 0.75%</t>
  </si>
  <si>
    <t>Mixtes 1%</t>
  </si>
  <si>
    <t>Mixtes 1.25%</t>
  </si>
  <si>
    <t>Mixtes 1.75%</t>
  </si>
  <si>
    <t>Mixtes 2.5%</t>
  </si>
  <si>
    <t>Mixtes 2%</t>
  </si>
  <si>
    <t>Mixtes 3.5%</t>
  </si>
  <si>
    <t>Funéraille</t>
  </si>
  <si>
    <t>Epargnes</t>
  </si>
  <si>
    <t>Epargnes 0%</t>
  </si>
  <si>
    <t>Epargnes 0.25%</t>
  </si>
  <si>
    <t>Epargnes 0.5%</t>
  </si>
  <si>
    <t>Epargnes 0.75%</t>
  </si>
  <si>
    <t>Epargnes 1.25%</t>
  </si>
  <si>
    <t>Epargnes 1.5%</t>
  </si>
  <si>
    <t>Epargnes 1.75%</t>
  </si>
  <si>
    <t>Epargnes 2%</t>
  </si>
  <si>
    <t>Epargnes 2.5%</t>
  </si>
  <si>
    <t>Risques pures</t>
  </si>
  <si>
    <t>Best Estimate</t>
  </si>
  <si>
    <t>Renforcement retenu PGG</t>
  </si>
  <si>
    <t>Rendement et longévité
(chap. 10.2)</t>
  </si>
  <si>
    <t>Biométrie et frais
(chap. 10.3)</t>
  </si>
  <si>
    <t>Comportement des clients
(chap. 10.4)</t>
  </si>
  <si>
    <t>Renforcement test d'exigence minimum</t>
  </si>
  <si>
    <t>Best Estimate plus marge de sécurité
(chap 1 à 9)</t>
  </si>
  <si>
    <t>Variable SENS_RACH_PC multipliée par 0.9 pour tous les runs</t>
  </si>
  <si>
    <t>Sensibilité Rapport PT Rachat -10%</t>
  </si>
  <si>
    <t>Renforcement</t>
  </si>
  <si>
    <t xml:space="preserve">Provision Bilan </t>
  </si>
  <si>
    <t>Provision globale de gestion</t>
  </si>
  <si>
    <t>Selon sensibilité</t>
  </si>
  <si>
    <t>∆ de la sensibilité</t>
  </si>
  <si>
    <t>1) Rendement et Longévité</t>
  </si>
  <si>
    <t>Année</t>
  </si>
  <si>
    <t>2) Biométrie et frais "Sinistralité"</t>
  </si>
  <si>
    <t>+10%</t>
  </si>
  <si>
    <t>-10%</t>
  </si>
  <si>
    <t>3) Comportement des clients "Rachats"</t>
  </si>
  <si>
    <t>NUMERO de STEP</t>
  </si>
  <si>
    <t>Retenue</t>
  </si>
  <si>
    <t>Sensibilité Rapport PT Sinistralité +10%</t>
  </si>
  <si>
    <t>Variable PROP_EXPQ_PC et EXPQ_FUN_PC  multipliée par 1.1 pour tous les runs</t>
  </si>
  <si>
    <t>Sensibilité Rapport PT Sinistralité -10%</t>
  </si>
  <si>
    <t>Variable PROP_EXPQ_PC et EXPQ_FUN_PC  multipliée par 0.9 pour tous les runs</t>
  </si>
  <si>
    <t xml:space="preserve">Sensibilité Rapport PT Rendements </t>
  </si>
  <si>
    <t>Dans les tables de rendements "actu.fac" nous utilisons les taux au 31.12.2017 (ceux qui ont produit le résultat final de la PGG)</t>
  </si>
  <si>
    <t>Modèle au 31.12.2017 avec nouveaux rdt au 31.12.2017</t>
  </si>
  <si>
    <t>Analyse demandée par les AR pour répondre à une question de la FINMA sur les rendements 2017</t>
  </si>
  <si>
    <t>Epargnes*</t>
  </si>
  <si>
    <t>Mixtes*</t>
  </si>
  <si>
    <t>Vie entière*</t>
  </si>
  <si>
    <t xml:space="preserve">Vie entière </t>
  </si>
  <si>
    <t>Scénario retenu</t>
  </si>
  <si>
    <t>Correction des commissions</t>
  </si>
</sst>
</file>

<file path=xl/styles.xml><?xml version="1.0" encoding="utf-8"?>
<styleSheet xmlns="http://schemas.openxmlformats.org/spreadsheetml/2006/main">
  <numFmts count="3">
    <numFmt numFmtId="164" formatCode="#######"/>
    <numFmt numFmtId="165" formatCode="_ * #,##0_ ;_ * \-#,##0_ ;_ * &quot;-&quot;??_ ;_ @_ "/>
    <numFmt numFmtId="166" formatCode="0.0000"/>
  </numFmts>
  <fonts count="32">
    <font>
      <sz val="11"/>
      <color theme="1"/>
      <name val="Calibri"/>
      <family val="2"/>
      <scheme val="minor"/>
    </font>
    <font>
      <sz val="10"/>
      <name val="Arial"/>
      <family val="2"/>
    </font>
    <font>
      <sz val="10"/>
      <name val="Arial"/>
      <family val="2"/>
    </font>
    <font>
      <b/>
      <sz val="12"/>
      <name val="Arial"/>
      <family val="2"/>
    </font>
    <font>
      <sz val="10"/>
      <color theme="0"/>
      <name val="Arial"/>
      <family val="2"/>
    </font>
    <font>
      <b/>
      <sz val="10"/>
      <name val="Arial"/>
      <family val="2"/>
    </font>
    <font>
      <i/>
      <sz val="10"/>
      <name val="Arial"/>
      <family val="2"/>
    </font>
    <font>
      <b/>
      <sz val="14"/>
      <color theme="1"/>
      <name val="Calibri"/>
      <family val="2"/>
      <scheme val="minor"/>
    </font>
    <font>
      <sz val="10"/>
      <color rgb="FFFFFFFF"/>
      <name val="Arial"/>
      <family val="2"/>
    </font>
    <font>
      <sz val="10"/>
      <color rgb="FFFF0000"/>
      <name val="Arial"/>
      <family val="2"/>
    </font>
    <font>
      <b/>
      <sz val="14"/>
      <color rgb="FFFF0000"/>
      <name val="Calibri"/>
      <family val="2"/>
      <scheme val="minor"/>
    </font>
    <font>
      <b/>
      <sz val="11"/>
      <color theme="1"/>
      <name val="Calibri"/>
      <family val="2"/>
      <scheme val="minor"/>
    </font>
    <font>
      <b/>
      <sz val="11"/>
      <name val="Arial"/>
      <family val="2"/>
    </font>
    <font>
      <sz val="10"/>
      <color theme="4" tint="-0.249977111117893"/>
      <name val="Arial"/>
      <family val="2"/>
    </font>
    <font>
      <sz val="10"/>
      <color indexed="10"/>
      <name val="Arial"/>
      <family val="2"/>
    </font>
    <font>
      <sz val="11"/>
      <name val="Arial"/>
      <family val="2"/>
    </font>
    <font>
      <sz val="10"/>
      <color theme="9" tint="-0.249977111117893"/>
      <name val="Arial"/>
      <family val="2"/>
    </font>
    <font>
      <b/>
      <sz val="14"/>
      <name val="Arial"/>
      <family val="2"/>
    </font>
    <font>
      <sz val="10"/>
      <name val="Arial"/>
      <family val="2"/>
    </font>
    <font>
      <sz val="10"/>
      <name val="Arial"/>
      <family val="2"/>
    </font>
    <font>
      <i/>
      <sz val="10"/>
      <name val="Arial"/>
      <family val="2"/>
    </font>
    <font>
      <sz val="10"/>
      <color indexed="10"/>
      <name val="Arial"/>
      <family val="2"/>
    </font>
    <font>
      <b/>
      <sz val="10"/>
      <name val="Arial"/>
      <family val="2"/>
    </font>
    <font>
      <b/>
      <sz val="11"/>
      <name val="Arial"/>
      <family val="2"/>
    </font>
    <font>
      <sz val="14"/>
      <name val="Arial"/>
      <family val="2"/>
    </font>
    <font>
      <b/>
      <sz val="11"/>
      <color rgb="FF000000"/>
      <name val="Calibri"/>
      <family val="2"/>
    </font>
    <font>
      <sz val="11"/>
      <color theme="1"/>
      <name val="Calibri"/>
      <family val="2"/>
    </font>
    <font>
      <sz val="10"/>
      <name val="Calibri"/>
      <family val="2"/>
      <scheme val="minor"/>
    </font>
    <font>
      <b/>
      <sz val="10"/>
      <name val="Calibri"/>
      <family val="2"/>
      <scheme val="minor"/>
    </font>
    <font>
      <sz val="10"/>
      <color indexed="81"/>
      <name val="Tahoma"/>
      <family val="2"/>
    </font>
    <font>
      <b/>
      <sz val="9"/>
      <color theme="1"/>
      <name val="Calibri"/>
      <family val="2"/>
      <scheme val="minor"/>
    </font>
    <font>
      <sz val="10"/>
      <name val="Arial"/>
      <family val="2"/>
    </font>
  </fonts>
  <fills count="13">
    <fill>
      <patternFill patternType="none"/>
    </fill>
    <fill>
      <patternFill patternType="gray125"/>
    </fill>
    <fill>
      <patternFill patternType="solid">
        <fgColor indexed="26"/>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rgb="FF000000"/>
      </patternFill>
    </fill>
    <fill>
      <patternFill patternType="solid">
        <fgColor rgb="FF000000"/>
        <bgColor rgb="FF000000"/>
      </patternFill>
    </fill>
    <fill>
      <patternFill patternType="solid">
        <fgColor rgb="FFD9D9D9"/>
        <bgColor rgb="FF000000"/>
      </patternFill>
    </fill>
    <fill>
      <patternFill patternType="solid">
        <fgColor rgb="FFFFFFFF"/>
        <bgColor rgb="FF000000"/>
      </patternFill>
    </fill>
    <fill>
      <patternFill patternType="solid">
        <fgColor theme="0"/>
        <bgColor indexed="64"/>
      </patternFill>
    </fill>
    <fill>
      <patternFill patternType="solid">
        <fgColor theme="3" tint="0.39997558519241921"/>
        <bgColor rgb="FF000000"/>
      </patternFill>
    </fill>
    <fill>
      <patternFill patternType="solid">
        <fgColor theme="3" tint="0.39997558519241921"/>
        <bgColor indexed="64"/>
      </patternFill>
    </fill>
  </fills>
  <borders count="12">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xf numFmtId="164" fontId="2" fillId="0" borderId="0"/>
    <xf numFmtId="0" fontId="1" fillId="0" borderId="0"/>
  </cellStyleXfs>
  <cellXfs count="124">
    <xf numFmtId="0" fontId="0" fillId="0" borderId="0" xfId="0"/>
    <xf numFmtId="0" fontId="2" fillId="2" borderId="0" xfId="1" applyFont="1" applyFill="1"/>
    <xf numFmtId="3" fontId="1" fillId="2" borderId="0" xfId="1" applyNumberFormat="1" applyFill="1"/>
    <xf numFmtId="0" fontId="3" fillId="2" borderId="1" xfId="1" applyFont="1" applyFill="1" applyBorder="1"/>
    <xf numFmtId="3" fontId="3" fillId="2" borderId="1" xfId="1" applyNumberFormat="1" applyFont="1" applyFill="1" applyBorder="1"/>
    <xf numFmtId="3" fontId="3" fillId="2" borderId="1" xfId="1" applyNumberFormat="1" applyFont="1" applyFill="1" applyBorder="1" applyAlignment="1">
      <alignment horizontal="center" vertical="center"/>
    </xf>
    <xf numFmtId="3" fontId="4" fillId="3" borderId="0" xfId="1" applyNumberFormat="1" applyFont="1" applyFill="1"/>
    <xf numFmtId="0" fontId="5" fillId="0" borderId="0" xfId="0" applyFont="1" applyAlignment="1">
      <alignment horizontal="left"/>
    </xf>
    <xf numFmtId="0" fontId="2" fillId="0" borderId="0" xfId="0" applyFont="1" applyAlignment="1">
      <alignment horizontal="center" vertical="center"/>
    </xf>
    <xf numFmtId="0" fontId="6" fillId="0" borderId="0" xfId="0" applyFont="1" applyAlignment="1">
      <alignment horizontal="left" vertical="center" wrapText="1"/>
    </xf>
    <xf numFmtId="0" fontId="6" fillId="0" borderId="0" xfId="0" quotePrefix="1" applyFont="1" applyAlignment="1">
      <alignment horizontal="left" vertical="center"/>
    </xf>
    <xf numFmtId="0" fontId="6" fillId="0" borderId="0" xfId="0" quotePrefix="1" applyFont="1" applyAlignment="1">
      <alignment horizontal="left"/>
    </xf>
    <xf numFmtId="0" fontId="6" fillId="0" borderId="0" xfId="0" applyFont="1" applyAlignment="1">
      <alignment horizontal="left"/>
    </xf>
    <xf numFmtId="0" fontId="7" fillId="4" borderId="0" xfId="0" applyFont="1" applyFill="1"/>
    <xf numFmtId="3" fontId="0" fillId="0" borderId="0" xfId="0" applyNumberFormat="1"/>
    <xf numFmtId="3" fontId="7" fillId="4" borderId="0" xfId="0" applyNumberFormat="1" applyFont="1" applyFill="1"/>
    <xf numFmtId="3" fontId="0" fillId="0" borderId="0" xfId="0" applyNumberFormat="1" applyAlignment="1">
      <alignment horizontal="center"/>
    </xf>
    <xf numFmtId="3" fontId="0" fillId="5" borderId="0" xfId="0" applyNumberFormat="1" applyFill="1"/>
    <xf numFmtId="0" fontId="2" fillId="6" borderId="0" xfId="0" applyFont="1" applyFill="1"/>
    <xf numFmtId="3" fontId="1" fillId="6" borderId="0" xfId="0" applyNumberFormat="1" applyFont="1" applyFill="1"/>
    <xf numFmtId="0" fontId="3" fillId="6" borderId="1" xfId="0" applyFont="1" applyFill="1" applyBorder="1"/>
    <xf numFmtId="3" fontId="3" fillId="6" borderId="1" xfId="0" applyNumberFormat="1" applyFont="1" applyFill="1" applyBorder="1"/>
    <xf numFmtId="3" fontId="3" fillId="6" borderId="1" xfId="0" applyNumberFormat="1" applyFont="1" applyFill="1" applyBorder="1" applyAlignment="1">
      <alignment horizontal="center" vertical="center"/>
    </xf>
    <xf numFmtId="3" fontId="7" fillId="0" borderId="0" xfId="0" applyNumberFormat="1" applyFont="1" applyAlignment="1">
      <alignment horizontal="center"/>
    </xf>
    <xf numFmtId="0" fontId="2" fillId="6" borderId="0" xfId="0" applyFont="1" applyFill="1" applyAlignment="1">
      <alignment vertical="center"/>
    </xf>
    <xf numFmtId="0" fontId="3" fillId="6" borderId="1" xfId="0" applyFont="1" applyFill="1" applyBorder="1" applyAlignment="1">
      <alignment vertical="center"/>
    </xf>
    <xf numFmtId="3" fontId="8" fillId="7" borderId="0" xfId="0" applyNumberFormat="1" applyFont="1" applyFill="1"/>
    <xf numFmtId="3" fontId="9" fillId="5" borderId="0" xfId="1" applyNumberFormat="1" applyFont="1" applyFill="1"/>
    <xf numFmtId="3" fontId="2" fillId="6" borderId="0" xfId="0" applyNumberFormat="1" applyFont="1" applyFill="1"/>
    <xf numFmtId="0" fontId="1" fillId="2" borderId="0" xfId="0" applyFont="1" applyFill="1"/>
    <xf numFmtId="3" fontId="0" fillId="2" borderId="0" xfId="0" applyNumberFormat="1" applyFill="1"/>
    <xf numFmtId="3" fontId="10" fillId="0" borderId="0" xfId="0" applyNumberFormat="1" applyFont="1" applyAlignment="1">
      <alignment horizontal="center"/>
    </xf>
    <xf numFmtId="0" fontId="1" fillId="0" borderId="0" xfId="3"/>
    <xf numFmtId="165" fontId="1" fillId="0" borderId="0" xfId="3" applyNumberFormat="1" applyAlignment="1">
      <alignment horizontal="center" vertical="center"/>
    </xf>
    <xf numFmtId="165" fontId="12" fillId="0" borderId="0" xfId="3" applyNumberFormat="1" applyFont="1" applyAlignment="1">
      <alignment horizontal="center" vertical="center"/>
    </xf>
    <xf numFmtId="14" fontId="5" fillId="0" borderId="0" xfId="0" applyNumberFormat="1" applyFont="1" applyAlignment="1">
      <alignment horizontal="center" vertical="center"/>
    </xf>
    <xf numFmtId="14" fontId="13" fillId="0" borderId="0" xfId="0" applyNumberFormat="1" applyFont="1" applyAlignment="1">
      <alignment horizontal="center" vertical="center"/>
    </xf>
    <xf numFmtId="14" fontId="14" fillId="0" borderId="0" xfId="3" applyNumberFormat="1" applyFont="1" applyAlignment="1">
      <alignment horizontal="center" vertical="center"/>
    </xf>
    <xf numFmtId="2" fontId="15" fillId="0" borderId="0" xfId="3" applyNumberFormat="1" applyFont="1"/>
    <xf numFmtId="166" fontId="15" fillId="0" borderId="0" xfId="3" applyNumberFormat="1" applyFont="1"/>
    <xf numFmtId="14" fontId="5" fillId="0" borderId="0" xfId="3" applyNumberFormat="1" applyFont="1" applyAlignment="1">
      <alignment horizontal="center" vertical="center"/>
    </xf>
    <xf numFmtId="0" fontId="6" fillId="0" borderId="0" xfId="3" applyFont="1" applyAlignment="1">
      <alignment horizontal="left"/>
    </xf>
    <xf numFmtId="0" fontId="1" fillId="0" borderId="0" xfId="3" applyAlignment="1">
      <alignment horizontal="center" vertical="center"/>
    </xf>
    <xf numFmtId="0" fontId="1" fillId="0" borderId="0" xfId="3" applyAlignment="1">
      <alignment horizontal="center"/>
    </xf>
    <xf numFmtId="0" fontId="1" fillId="0" borderId="0" xfId="3" quotePrefix="1"/>
    <xf numFmtId="0" fontId="6" fillId="0" borderId="0" xfId="3" quotePrefix="1" applyFont="1" applyAlignment="1">
      <alignment horizontal="left"/>
    </xf>
    <xf numFmtId="14" fontId="1" fillId="0" borderId="0" xfId="3" applyNumberFormat="1" applyAlignment="1">
      <alignment horizontal="center" vertical="center"/>
    </xf>
    <xf numFmtId="0" fontId="6" fillId="0" borderId="0" xfId="3" quotePrefix="1" applyFont="1" applyAlignment="1">
      <alignment horizontal="left" vertical="center"/>
    </xf>
    <xf numFmtId="0" fontId="6" fillId="0" borderId="0" xfId="3" applyFont="1" applyAlignment="1">
      <alignment horizontal="left" vertical="center" wrapText="1"/>
    </xf>
    <xf numFmtId="0" fontId="1" fillId="0" borderId="0" xfId="3" applyAlignment="1">
      <alignment wrapText="1"/>
    </xf>
    <xf numFmtId="0" fontId="5" fillId="0" borderId="0" xfId="3" applyFont="1" applyAlignment="1">
      <alignment horizontal="left"/>
    </xf>
    <xf numFmtId="0" fontId="5" fillId="0" borderId="0" xfId="3" applyFont="1" applyAlignment="1">
      <alignment horizontal="center" vertical="center"/>
    </xf>
    <xf numFmtId="165" fontId="1" fillId="0" borderId="0" xfId="3" applyNumberFormat="1" applyAlignment="1">
      <alignment horizontal="center" vertical="center" wrapText="1"/>
    </xf>
    <xf numFmtId="14" fontId="14" fillId="0" borderId="0" xfId="0" applyNumberFormat="1" applyFont="1" applyAlignment="1">
      <alignment horizontal="center" vertical="center"/>
    </xf>
    <xf numFmtId="165" fontId="0" fillId="0" borderId="0" xfId="0" applyNumberFormat="1" applyAlignment="1">
      <alignment horizontal="center"/>
    </xf>
    <xf numFmtId="14" fontId="16" fillId="0" borderId="0" xfId="0" applyNumberFormat="1" applyFont="1" applyAlignment="1">
      <alignment horizontal="center" vertical="center"/>
    </xf>
    <xf numFmtId="14" fontId="1" fillId="0" borderId="0" xfId="3" applyNumberFormat="1" applyAlignment="1">
      <alignment horizontal="center"/>
    </xf>
    <xf numFmtId="0" fontId="1" fillId="0" borderId="0" xfId="3" applyAlignment="1">
      <alignment horizontal="left" vertical="center"/>
    </xf>
    <xf numFmtId="3" fontId="11" fillId="0" borderId="0" xfId="0" applyNumberFormat="1" applyFont="1" applyAlignment="1">
      <alignment horizontal="right"/>
    </xf>
    <xf numFmtId="14" fontId="0" fillId="0" borderId="0" xfId="0" applyNumberFormat="1"/>
    <xf numFmtId="0" fontId="1" fillId="6" borderId="0" xfId="0" applyFont="1" applyFill="1" applyAlignment="1">
      <alignment vertical="center"/>
    </xf>
    <xf numFmtId="0" fontId="1" fillId="6" borderId="0" xfId="0" applyFont="1" applyFill="1"/>
    <xf numFmtId="3" fontId="18" fillId="6" borderId="0" xfId="0" applyNumberFormat="1" applyFont="1" applyFill="1"/>
    <xf numFmtId="0" fontId="18" fillId="6" borderId="0" xfId="0" applyFont="1" applyFill="1" applyAlignment="1">
      <alignment vertical="center"/>
    </xf>
    <xf numFmtId="3" fontId="19" fillId="6" borderId="0" xfId="0" applyNumberFormat="1" applyFont="1" applyFill="1"/>
    <xf numFmtId="0" fontId="19" fillId="6" borderId="0" xfId="0" applyFont="1" applyFill="1" applyAlignment="1">
      <alignment vertical="center"/>
    </xf>
    <xf numFmtId="0" fontId="20" fillId="0" borderId="0" xfId="3" applyFont="1" applyAlignment="1">
      <alignment horizontal="left"/>
    </xf>
    <xf numFmtId="14" fontId="21" fillId="0" borderId="0" xfId="3" applyNumberFormat="1" applyFont="1" applyAlignment="1">
      <alignment horizontal="center" vertical="center"/>
    </xf>
    <xf numFmtId="14" fontId="22" fillId="0" borderId="0" xfId="3" applyNumberFormat="1" applyFont="1" applyAlignment="1">
      <alignment horizontal="center" vertical="center"/>
    </xf>
    <xf numFmtId="165" fontId="23" fillId="0" borderId="0" xfId="3" applyNumberFormat="1" applyFont="1" applyAlignment="1">
      <alignment horizontal="center"/>
    </xf>
    <xf numFmtId="165" fontId="17" fillId="0" borderId="2" xfId="3" applyNumberFormat="1" applyFont="1" applyBorder="1" applyAlignment="1">
      <alignment horizontal="left" vertical="center"/>
    </xf>
    <xf numFmtId="3" fontId="11" fillId="0" borderId="2" xfId="0" applyNumberFormat="1" applyFont="1" applyBorder="1" applyAlignment="1">
      <alignment horizontal="right"/>
    </xf>
    <xf numFmtId="165" fontId="17" fillId="0" borderId="3" xfId="3" applyNumberFormat="1" applyFont="1" applyBorder="1" applyAlignment="1">
      <alignment horizontal="left" vertical="center"/>
    </xf>
    <xf numFmtId="3" fontId="11" fillId="0" borderId="3" xfId="0" applyNumberFormat="1" applyFont="1" applyBorder="1" applyAlignment="1">
      <alignment horizontal="right"/>
    </xf>
    <xf numFmtId="165" fontId="24" fillId="0" borderId="2" xfId="3" applyNumberFormat="1" applyFont="1" applyBorder="1" applyAlignment="1">
      <alignment horizontal="left" vertical="center"/>
    </xf>
    <xf numFmtId="3" fontId="0" fillId="0" borderId="2" xfId="0" applyNumberFormat="1" applyBorder="1" applyAlignment="1">
      <alignment horizontal="right"/>
    </xf>
    <xf numFmtId="165" fontId="24" fillId="0" borderId="4" xfId="3" applyNumberFormat="1" applyFont="1" applyBorder="1" applyAlignment="1">
      <alignment horizontal="left" vertical="center"/>
    </xf>
    <xf numFmtId="3" fontId="0" fillId="0" borderId="4" xfId="0" applyNumberFormat="1" applyBorder="1" applyAlignment="1">
      <alignment horizontal="right"/>
    </xf>
    <xf numFmtId="165" fontId="12" fillId="0" borderId="0" xfId="3" applyNumberFormat="1" applyFont="1" applyAlignment="1">
      <alignment horizontal="center"/>
    </xf>
    <xf numFmtId="14" fontId="1" fillId="0" borderId="0" xfId="0" applyNumberFormat="1" applyFont="1" applyAlignment="1">
      <alignment horizontal="left" vertical="center"/>
    </xf>
    <xf numFmtId="165" fontId="1" fillId="5" borderId="0" xfId="3" applyNumberFormat="1" applyFill="1" applyAlignment="1">
      <alignment horizontal="center" vertical="center"/>
    </xf>
    <xf numFmtId="0" fontId="26" fillId="9" borderId="2" xfId="0" applyFont="1" applyFill="1" applyBorder="1"/>
    <xf numFmtId="3" fontId="26" fillId="9" borderId="2" xfId="0" applyNumberFormat="1" applyFont="1" applyFill="1" applyBorder="1"/>
    <xf numFmtId="0" fontId="25" fillId="9" borderId="2" xfId="0" applyFont="1" applyFill="1" applyBorder="1"/>
    <xf numFmtId="3" fontId="25" fillId="9" borderId="2" xfId="0" applyNumberFormat="1" applyFont="1" applyFill="1" applyBorder="1"/>
    <xf numFmtId="0" fontId="0" fillId="0" borderId="2" xfId="0" applyBorder="1"/>
    <xf numFmtId="3" fontId="0" fillId="0" borderId="2" xfId="0" applyNumberFormat="1" applyBorder="1"/>
    <xf numFmtId="0" fontId="11" fillId="0" borderId="2" xfId="0" applyFont="1" applyBorder="1"/>
    <xf numFmtId="3" fontId="11" fillId="0" borderId="2" xfId="0" applyNumberFormat="1" applyFont="1" applyBorder="1"/>
    <xf numFmtId="0" fontId="27" fillId="10" borderId="2" xfId="0" applyFont="1" applyFill="1" applyBorder="1"/>
    <xf numFmtId="0" fontId="1" fillId="0" borderId="0" xfId="0" applyFont="1" applyAlignment="1">
      <alignment horizontal="center" vertical="center"/>
    </xf>
    <xf numFmtId="0" fontId="0" fillId="5" borderId="0" xfId="0" applyFill="1"/>
    <xf numFmtId="0" fontId="1" fillId="2" borderId="0" xfId="1" applyFill="1"/>
    <xf numFmtId="0" fontId="0" fillId="0" borderId="5" xfId="0" applyBorder="1"/>
    <xf numFmtId="3" fontId="0" fillId="0" borderId="5" xfId="0" applyNumberFormat="1" applyBorder="1"/>
    <xf numFmtId="0" fontId="30" fillId="4" borderId="2" xfId="0" applyFont="1" applyFill="1" applyBorder="1"/>
    <xf numFmtId="3" fontId="30" fillId="4" borderId="2" xfId="0" applyNumberFormat="1" applyFont="1" applyFill="1" applyBorder="1" applyAlignment="1">
      <alignment wrapText="1"/>
    </xf>
    <xf numFmtId="0" fontId="30" fillId="4" borderId="2" xfId="0" applyFont="1" applyFill="1" applyBorder="1" applyAlignment="1">
      <alignment wrapText="1"/>
    </xf>
    <xf numFmtId="0" fontId="25" fillId="8" borderId="7" xfId="0" applyFont="1" applyFill="1" applyBorder="1" applyAlignment="1">
      <alignment vertical="center" wrapText="1"/>
    </xf>
    <xf numFmtId="0" fontId="25" fillId="8" borderId="9" xfId="0" applyFont="1" applyFill="1" applyBorder="1" applyAlignment="1">
      <alignment vertical="center" wrapText="1"/>
    </xf>
    <xf numFmtId="9" fontId="25" fillId="8" borderId="9" xfId="0" quotePrefix="1" applyNumberFormat="1" applyFont="1" applyFill="1" applyBorder="1" applyAlignment="1">
      <alignment horizontal="center" vertical="center" wrapText="1"/>
    </xf>
    <xf numFmtId="9" fontId="25" fillId="8" borderId="11" xfId="0" quotePrefix="1" applyNumberFormat="1" applyFont="1" applyFill="1" applyBorder="1" applyAlignment="1">
      <alignment horizontal="center" vertical="center" wrapText="1"/>
    </xf>
    <xf numFmtId="3" fontId="31" fillId="6" borderId="0" xfId="0" applyNumberFormat="1" applyFont="1" applyFill="1"/>
    <xf numFmtId="0" fontId="31" fillId="6" borderId="0" xfId="0" applyFont="1" applyFill="1" applyAlignment="1">
      <alignment vertical="center"/>
    </xf>
    <xf numFmtId="3" fontId="25" fillId="0" borderId="2" xfId="0" applyNumberFormat="1" applyFont="1" applyBorder="1"/>
    <xf numFmtId="0" fontId="25" fillId="8" borderId="7" xfId="0" applyFont="1" applyFill="1" applyBorder="1" applyAlignment="1">
      <alignment horizontal="center" vertical="center" wrapText="1"/>
    </xf>
    <xf numFmtId="0" fontId="25" fillId="8" borderId="9" xfId="0" applyFont="1" applyFill="1" applyBorder="1" applyAlignment="1">
      <alignment horizontal="center" vertical="center" wrapText="1"/>
    </xf>
    <xf numFmtId="0" fontId="25" fillId="8" borderId="8"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5" xfId="0" applyFont="1" applyFill="1" applyBorder="1" applyAlignment="1">
      <alignment horizontal="center" vertical="center" wrapText="1"/>
    </xf>
    <xf numFmtId="0" fontId="25" fillId="8" borderId="6"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8" fillId="12" borderId="0" xfId="0" applyFont="1" applyFill="1" applyAlignment="1">
      <alignment horizontal="center" vertical="top" wrapText="1"/>
    </xf>
    <xf numFmtId="0" fontId="0" fillId="0" borderId="0" xfId="0" applyAlignment="1">
      <alignment horizontal="center"/>
    </xf>
    <xf numFmtId="0" fontId="1" fillId="2" borderId="0" xfId="0" applyFont="1" applyFill="1" applyAlignment="1">
      <alignment vertical="center"/>
    </xf>
    <xf numFmtId="0" fontId="1" fillId="2" borderId="0" xfId="0" applyFont="1" applyFill="1" applyBorder="1"/>
    <xf numFmtId="0" fontId="0" fillId="2" borderId="0" xfId="0" applyFill="1" applyAlignment="1">
      <alignment vertical="center"/>
    </xf>
    <xf numFmtId="0" fontId="3" fillId="2" borderId="1" xfId="0" applyFont="1" applyFill="1" applyBorder="1" applyAlignment="1">
      <alignment vertical="center"/>
    </xf>
    <xf numFmtId="0" fontId="3" fillId="2" borderId="1" xfId="0" applyFont="1" applyFill="1" applyBorder="1"/>
    <xf numFmtId="3" fontId="3" fillId="2" borderId="1" xfId="0" applyNumberFormat="1" applyFont="1" applyFill="1" applyBorder="1"/>
    <xf numFmtId="3" fontId="3" fillId="2" borderId="1" xfId="0" applyNumberFormat="1" applyFont="1" applyFill="1" applyBorder="1" applyAlignment="1">
      <alignment horizontal="center" vertical="center"/>
    </xf>
  </cellXfs>
  <cellStyles count="4">
    <cellStyle name="Normal" xfId="0" builtinId="0"/>
    <cellStyle name="Normal 2" xfId="2"/>
    <cellStyle name="Normal 2 2" xfId="3"/>
    <cellStyle name="Normal 3" xfId="1"/>
  </cellStyles>
  <dxfs count="15">
    <dxf>
      <font>
        <b/>
        <i val="0"/>
        <strike val="0"/>
        <condense val="0"/>
        <extend val="0"/>
        <outline val="0"/>
        <shadow val="0"/>
        <u val="none"/>
        <vertAlign val="baseline"/>
        <sz val="11"/>
        <color auto="1"/>
        <name val="Arial"/>
        <scheme val="none"/>
      </font>
      <numFmt numFmtId="165" formatCode="_ * #,##0_ ;_ * \-#,##0_ ;_ * &quot;-&quot;??_ ;_ @_ "/>
      <alignment horizontal="center" vertical="bottom" textRotation="0" wrapText="0" indent="0" relativeIndent="255" justifyLastLine="0" shrinkToFit="0" readingOrder="0"/>
    </dxf>
    <dxf>
      <font>
        <b/>
        <i val="0"/>
        <strike val="0"/>
        <condense val="0"/>
        <extend val="0"/>
        <outline val="0"/>
        <shadow val="0"/>
        <u val="none"/>
        <vertAlign val="baseline"/>
        <sz val="10"/>
        <color auto="1"/>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val="0"/>
        <strike val="0"/>
        <condense val="0"/>
        <extend val="0"/>
        <outline val="0"/>
        <shadow val="0"/>
        <u val="none"/>
        <vertAlign val="baseline"/>
        <sz val="10"/>
        <color indexed="10"/>
        <name val="Arial"/>
        <scheme val="none"/>
      </font>
      <numFmt numFmtId="19" formatCode="dd/mm/yyyy"/>
      <alignment horizontal="center" vertical="center" textRotation="0" wrapText="0" indent="0" relativeIndent="255" justifyLastLine="0" shrinkToFit="0" readingOrder="0"/>
    </dxf>
    <dxf>
      <font>
        <b val="0"/>
        <i/>
        <strike val="0"/>
        <condense val="0"/>
        <extend val="0"/>
        <outline val="0"/>
        <shadow val="0"/>
        <u val="none"/>
        <vertAlign val="baseline"/>
        <sz val="10"/>
        <color auto="1"/>
        <name val="Arial"/>
        <scheme val="none"/>
      </font>
      <alignment horizontal="left" vertical="bottom" textRotation="0" wrapText="0" indent="0" relativeIndent="255" justifyLastLine="0" shrinkToFit="0" readingOrder="0"/>
    </dxf>
    <dxf>
      <font>
        <b val="0"/>
        <i val="0"/>
        <strike val="0"/>
        <condense val="0"/>
        <extend val="0"/>
        <outline val="0"/>
        <shadow val="0"/>
        <u val="none"/>
        <vertAlign val="baseline"/>
        <sz val="10"/>
        <color auto="1"/>
        <name val="Arial"/>
        <scheme val="none"/>
      </font>
      <numFmt numFmtId="165" formatCode="_ * #,##0_ ;_ * \-#,##0_ ;_ * &quot;-&quot;??_ ;_ @_ "/>
      <alignment horizontal="center" vertical="center" textRotation="0" wrapText="0" indent="0" relativeIndent="255"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readingOrder="0"/>
    </dxf>
    <dxf>
      <font>
        <b val="0"/>
        <i val="0"/>
        <strike val="0"/>
        <condense val="0"/>
        <extend val="0"/>
        <outline val="0"/>
        <shadow val="0"/>
        <u val="none"/>
        <vertAlign val="baseline"/>
        <sz val="10"/>
        <color auto="1"/>
        <name val="Arial"/>
        <scheme val="none"/>
      </font>
      <numFmt numFmtId="165" formatCode="_ * #,##0_ ;_ * \-#,##0_ ;_ * &quot;-&quot;??_ ;_ @_ "/>
      <alignment horizontal="center" vertical="center" textRotation="0" wrapText="0" indent="0" relativeIndent="255" justifyLastLine="0" shrinkToFit="0" readingOrder="0"/>
    </dxf>
    <dxf>
      <font>
        <b val="0"/>
        <i val="0"/>
        <strike val="0"/>
        <condense val="0"/>
        <extend val="0"/>
        <outline val="0"/>
        <shadow val="0"/>
        <u val="none"/>
        <vertAlign val="baseline"/>
        <sz val="10"/>
        <color auto="1"/>
        <name val="Arial"/>
        <scheme val="none"/>
      </font>
      <numFmt numFmtId="0" formatCode="General"/>
      <alignment horizontal="left" vertical="center" textRotation="0" wrapText="0" indent="0" relativeIndent="255"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readingOrder="0"/>
    </dxf>
    <dxf>
      <numFmt numFmtId="165" formatCode="_ * #,##0_ ;_ * \-#,##0_ ;_ * &quot;-&quot;??_ ;_ @_ "/>
      <alignment horizontal="center" vertical="center"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Répartition PGG FINAL</a:t>
            </a:r>
          </a:p>
        </c:rich>
      </c:tx>
      <c:layout/>
      <c:spPr>
        <a:noFill/>
        <a:ln>
          <a:noFill/>
        </a:ln>
        <a:effectLst/>
      </c:spPr>
    </c:title>
    <c:plotArea>
      <c:layout/>
      <c:pieChart>
        <c:varyColors val="1"/>
        <c:ser>
          <c:idx val="0"/>
          <c:order val="0"/>
          <c:tx>
            <c:strRef>
              <c:f>Synthèse!$H$2:$K$2</c:f>
              <c:strCache>
                <c:ptCount val="1"/>
                <c:pt idx="0">
                  <c:v>EP Mixte Risque Vie entière</c:v>
                </c:pt>
              </c:strCache>
            </c:strRef>
          </c:tx>
          <c:dPt>
            <c:idx val="0"/>
            <c:explosion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9C0-43ED-B356-0F3CF4280BDF}"/>
              </c:ext>
            </c:extLst>
          </c:dPt>
          <c:dPt>
            <c:idx val="1"/>
            <c:explosion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9C0-43ED-B356-0F3CF4280BDF}"/>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9C0-43ED-B356-0F3CF4280BDF}"/>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9C0-43ED-B356-0F3CF4280BDF}"/>
              </c:ext>
            </c:extLst>
          </c:dPt>
          <c:dLbls>
            <c:dLbl>
              <c:idx val="0"/>
              <c:layout>
                <c:manualLayout>
                  <c:x val="3.6597331583551961E-2"/>
                  <c:y val="7.8060426152801288E-2"/>
                </c:manualLayout>
              </c:layout>
              <c:dLblPos val="bestFit"/>
              <c:showCatName val="1"/>
              <c:showPercent val="1"/>
              <c:extLst xmlns:c16r2="http://schemas.microsoft.com/office/drawing/2015/06/chart">
                <c:ext xmlns:c15="http://schemas.microsoft.com/office/drawing/2012/chart" uri="{CE6537A1-D6FC-4f65-9D91-7224C49458BB}">
                  <c15:layout>
                    <c:manualLayout>
                      <c:w val="0.15768197725284339"/>
                      <c:h val="0.19537037037037036"/>
                    </c:manualLayout>
                  </c15:layout>
                </c:ext>
                <c:ext xmlns:c16="http://schemas.microsoft.com/office/drawing/2014/chart" uri="{C3380CC4-5D6E-409C-BE32-E72D297353CC}">
                  <c16:uniqueId val="{00000001-F9C0-43ED-B356-0F3CF4280BDF}"/>
                </c:ext>
              </c:extLst>
            </c:dLbl>
            <c:dLbl>
              <c:idx val="1"/>
              <c:layout>
                <c:manualLayout>
                  <c:x val="-0.13611111111111113"/>
                  <c:y val="9.3500346535490358E-2"/>
                </c:manualLayout>
              </c:layout>
              <c:dLblPos val="bestFit"/>
              <c:showCatName val="1"/>
              <c:showPercent val="1"/>
              <c:extLst xmlns:c16r2="http://schemas.microsoft.com/office/drawing/2015/06/chart">
                <c:ext xmlns:c15="http://schemas.microsoft.com/office/drawing/2012/chart" uri="{CE6537A1-D6FC-4f65-9D91-7224C49458BB}">
                  <c15:layout>
                    <c:manualLayout>
                      <c:w val="0.15394510061242345"/>
                      <c:h val="0.17445019372578427"/>
                    </c:manualLayout>
                  </c15:layout>
                </c:ext>
                <c:ext xmlns:c16="http://schemas.microsoft.com/office/drawing/2014/chart" uri="{C3380CC4-5D6E-409C-BE32-E72D297353CC}">
                  <c16:uniqueId val="{00000003-F9C0-43ED-B356-0F3CF4280BDF}"/>
                </c:ext>
              </c:extLst>
            </c:dLbl>
            <c:dLbl>
              <c:idx val="2"/>
              <c:layout>
                <c:manualLayout>
                  <c:x val="-0.17603193350831148"/>
                  <c:y val="0.12226438361871435"/>
                </c:manualLayout>
              </c:layout>
              <c:dLblPos val="bestFit"/>
              <c:showCatName val="1"/>
              <c:showPercent val="1"/>
              <c:extLst xmlns:c16r2="http://schemas.microsoft.com/office/drawing/2015/06/chart">
                <c:ext xmlns:c15="http://schemas.microsoft.com/office/drawing/2012/chart" uri="{CE6537A1-D6FC-4f65-9D91-7224C49458BB}">
                  <c15:layout>
                    <c:manualLayout>
                      <c:w val="0.1575194663167104"/>
                      <c:h val="0.19984701912260969"/>
                    </c:manualLayout>
                  </c15:layout>
                </c:ext>
                <c:ext xmlns:c16="http://schemas.microsoft.com/office/drawing/2014/chart" uri="{C3380CC4-5D6E-409C-BE32-E72D297353CC}">
                  <c16:uniqueId val="{00000005-F9C0-43ED-B356-0F3CF4280BDF}"/>
                </c:ext>
              </c:extLst>
            </c:dLbl>
            <c:dLbl>
              <c:idx val="3"/>
              <c:layout>
                <c:manualLayout>
                  <c:x val="0.31388888888888899"/>
                  <c:y val="0.10901687289088861"/>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5701377952755904"/>
                      <c:h val="0.16259295713035871"/>
                    </c:manualLayout>
                  </c15:layout>
                </c:ext>
                <c:ext xmlns:c16="http://schemas.microsoft.com/office/drawing/2014/chart" uri="{C3380CC4-5D6E-409C-BE32-E72D297353CC}">
                  <c16:uniqueId val="{00000007-F9C0-43ED-B356-0F3CF4280BD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s>
          <c:cat>
            <c:strRef>
              <c:f>Synthèse!$H$2:$K$2</c:f>
              <c:strCache>
                <c:ptCount val="4"/>
                <c:pt idx="0">
                  <c:v>EP</c:v>
                </c:pt>
                <c:pt idx="1">
                  <c:v>Mixte</c:v>
                </c:pt>
                <c:pt idx="2">
                  <c:v>Risque</c:v>
                </c:pt>
                <c:pt idx="3">
                  <c:v>Vie entière</c:v>
                </c:pt>
              </c:strCache>
            </c:strRef>
          </c:cat>
          <c:val>
            <c:numRef>
              <c:f>Synthèse!$H$22:$K$22</c:f>
              <c:numCache>
                <c:formatCode>#,##0</c:formatCode>
                <c:ptCount val="4"/>
                <c:pt idx="0">
                  <c:v>985297</c:v>
                </c:pt>
                <c:pt idx="1">
                  <c:v>685796</c:v>
                </c:pt>
                <c:pt idx="2">
                  <c:v>251757</c:v>
                </c:pt>
                <c:pt idx="3">
                  <c:v>0</c:v>
                </c:pt>
              </c:numCache>
            </c:numRef>
          </c:val>
          <c:extLst xmlns:c16r2="http://schemas.microsoft.com/office/drawing/2015/06/chart">
            <c:ext xmlns:c16="http://schemas.microsoft.com/office/drawing/2014/chart" uri="{C3380CC4-5D6E-409C-BE32-E72D297353CC}">
              <c16:uniqueId val="{00000008-F9C0-43ED-B356-0F3CF4280BDF}"/>
            </c:ext>
          </c:extLst>
        </c:ser>
        <c:dLbls/>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zero"/>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Répartition PGG INITIAL</a:t>
            </a:r>
          </a:p>
        </c:rich>
      </c:tx>
      <c:layout/>
      <c:spPr>
        <a:noFill/>
        <a:ln>
          <a:noFill/>
        </a:ln>
        <a:effectLst/>
      </c:spPr>
    </c:title>
    <c:plotArea>
      <c:layout/>
      <c:pieChart>
        <c:varyColors val="1"/>
        <c:ser>
          <c:idx val="0"/>
          <c:order val="0"/>
          <c:tx>
            <c:strRef>
              <c:f>Synthèse!$H$2:$K$2</c:f>
              <c:strCache>
                <c:ptCount val="1"/>
                <c:pt idx="0">
                  <c:v>EP Mixte Risque Vie entière</c:v>
                </c:pt>
              </c:strCache>
            </c:strRef>
          </c:tx>
          <c:dPt>
            <c:idx val="0"/>
            <c:explosion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2EA-4AAD-8435-728107CE7BB3}"/>
              </c:ext>
            </c:extLst>
          </c:dPt>
          <c:dPt>
            <c:idx val="1"/>
            <c:explosion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2EA-4AAD-8435-728107CE7BB3}"/>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2EA-4AAD-8435-728107CE7BB3}"/>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2EA-4AAD-8435-728107CE7BB3}"/>
              </c:ext>
            </c:extLst>
          </c:dPt>
          <c:dLbls>
            <c:dLbl>
              <c:idx val="0"/>
              <c:layout>
                <c:manualLayout>
                  <c:x val="0.16159733158355208"/>
                  <c:y val="0.27827341869806216"/>
                </c:manualLayout>
              </c:layout>
              <c:dLblPos val="bestFit"/>
              <c:showCatName val="1"/>
              <c:showPercent val="1"/>
              <c:extLst xmlns:c16r2="http://schemas.microsoft.com/office/drawing/2015/06/chart">
                <c:ext xmlns:c15="http://schemas.microsoft.com/office/drawing/2012/chart" uri="{CE6537A1-D6FC-4f65-9D91-7224C49458BB}">
                  <c15:layout>
                    <c:manualLayout>
                      <c:w val="0.15768197725284339"/>
                      <c:h val="0.19537037037037036"/>
                    </c:manualLayout>
                  </c15:layout>
                </c:ext>
                <c:ext xmlns:c16="http://schemas.microsoft.com/office/drawing/2014/chart" uri="{C3380CC4-5D6E-409C-BE32-E72D297353CC}">
                  <c16:uniqueId val="{00000001-F2EA-4AAD-8435-728107CE7BB3}"/>
                </c:ext>
              </c:extLst>
            </c:dLbl>
            <c:dLbl>
              <c:idx val="1"/>
              <c:layout>
                <c:manualLayout>
                  <c:x val="0.14027777777777778"/>
                  <c:y val="-3.1948881789137379E-2"/>
                </c:manualLayout>
              </c:layout>
              <c:dLblPos val="bestFit"/>
              <c:showCatName val="1"/>
              <c:showPercent val="1"/>
              <c:extLst xmlns:c16r2="http://schemas.microsoft.com/office/drawing/2015/06/chart">
                <c:ext xmlns:c15="http://schemas.microsoft.com/office/drawing/2012/chart" uri="{CE6537A1-D6FC-4f65-9D91-7224C49458BB}">
                  <c15:layout>
                    <c:manualLayout>
                      <c:w val="0.15672287839020121"/>
                      <c:h val="0.15426563692318013"/>
                    </c:manualLayout>
                  </c15:layout>
                </c:ext>
                <c:ext xmlns:c16="http://schemas.microsoft.com/office/drawing/2014/chart" uri="{C3380CC4-5D6E-409C-BE32-E72D297353CC}">
                  <c16:uniqueId val="{00000003-F2EA-4AAD-8435-728107CE7BB3}"/>
                </c:ext>
              </c:extLst>
            </c:dLbl>
            <c:dLbl>
              <c:idx val="2"/>
              <c:layout>
                <c:manualLayout>
                  <c:x val="-2.9046587926509194E-2"/>
                  <c:y val="2.555910543130991E-2"/>
                </c:manualLayout>
              </c:layout>
              <c:dLblPos val="bestFit"/>
              <c:showCatName val="1"/>
              <c:showPercent val="1"/>
              <c:extLst xmlns:c16r2="http://schemas.microsoft.com/office/drawing/2015/06/chart">
                <c:ext xmlns:c15="http://schemas.microsoft.com/office/drawing/2012/chart" uri="{CE6537A1-D6FC-4f65-9D91-7224C49458BB}">
                  <c15:layout>
                    <c:manualLayout>
                      <c:w val="0.14363057742782151"/>
                      <c:h val="0.18408459325970836"/>
                    </c:manualLayout>
                  </c15:layout>
                </c:ext>
                <c:ext xmlns:c16="http://schemas.microsoft.com/office/drawing/2014/chart" uri="{C3380CC4-5D6E-409C-BE32-E72D297353CC}">
                  <c16:uniqueId val="{00000005-F2EA-4AAD-8435-728107CE7BB3}"/>
                </c:ext>
              </c:extLst>
            </c:dLbl>
            <c:dLbl>
              <c:idx val="3"/>
              <c:layout>
                <c:manualLayout>
                  <c:x val="-0.32083333333333341"/>
                  <c:y val="9.1490453419760212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5979155730533684"/>
                      <c:h val="0.16259280688955416"/>
                    </c:manualLayout>
                  </c15:layout>
                </c:ext>
                <c:ext xmlns:c16="http://schemas.microsoft.com/office/drawing/2014/chart" uri="{C3380CC4-5D6E-409C-BE32-E72D297353CC}">
                  <c16:uniqueId val="{00000007-F2EA-4AAD-8435-728107CE7BB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s>
          <c:cat>
            <c:strRef>
              <c:f>Synthèse!$H$2:$K$2</c:f>
              <c:strCache>
                <c:ptCount val="4"/>
                <c:pt idx="0">
                  <c:v>EP</c:v>
                </c:pt>
                <c:pt idx="1">
                  <c:v>Mixte</c:v>
                </c:pt>
                <c:pt idx="2">
                  <c:v>Risque</c:v>
                </c:pt>
                <c:pt idx="3">
                  <c:v>Vie entière</c:v>
                </c:pt>
              </c:strCache>
            </c:strRef>
          </c:cat>
          <c:val>
            <c:numRef>
              <c:f>Synthèse!$H$3:$K$3</c:f>
              <c:numCache>
                <c:formatCode>#,##0</c:formatCode>
                <c:ptCount val="4"/>
                <c:pt idx="0">
                  <c:v>1111611.0385321821</c:v>
                </c:pt>
                <c:pt idx="1">
                  <c:v>948641.01750373875</c:v>
                </c:pt>
                <c:pt idx="2">
                  <c:v>1799246.1021720958</c:v>
                </c:pt>
                <c:pt idx="3">
                  <c:v>0</c:v>
                </c:pt>
              </c:numCache>
            </c:numRef>
          </c:val>
          <c:extLst xmlns:c16r2="http://schemas.microsoft.com/office/drawing/2015/06/chart">
            <c:ext xmlns:c16="http://schemas.microsoft.com/office/drawing/2014/chart" uri="{C3380CC4-5D6E-409C-BE32-E72D297353CC}">
              <c16:uniqueId val="{00000008-F2EA-4AAD-8435-728107CE7BB3}"/>
            </c:ext>
          </c:extLst>
        </c:ser>
        <c:dLbls/>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zero"/>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219074</xdr:colOff>
      <xdr:row>2</xdr:row>
      <xdr:rowOff>133348</xdr:rowOff>
    </xdr:from>
    <xdr:to>
      <xdr:col>17</xdr:col>
      <xdr:colOff>200025</xdr:colOff>
      <xdr:row>61</xdr:row>
      <xdr:rowOff>171449</xdr:rowOff>
    </xdr:to>
    <xdr:sp macro="" textlink="">
      <xdr:nvSpPr>
        <xdr:cNvPr id="4" name="ZoneTexte 3">
          <a:extLst>
            <a:ext uri="{FF2B5EF4-FFF2-40B4-BE49-F238E27FC236}">
              <a16:creationId xmlns:a16="http://schemas.microsoft.com/office/drawing/2014/main" xmlns="" id="{FA43875F-4ECF-4BA4-BB44-5107D179C879}"/>
            </a:ext>
          </a:extLst>
        </xdr:cNvPr>
        <xdr:cNvSpPr txBox="1"/>
      </xdr:nvSpPr>
      <xdr:spPr>
        <a:xfrm>
          <a:off x="3714749" y="514348"/>
          <a:ext cx="9886951" cy="11601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1100" b="1" u="sng">
              <a:solidFill>
                <a:schemeClr val="dk1"/>
              </a:solidFill>
              <a:effectLst/>
              <a:latin typeface="+mn-lt"/>
              <a:ea typeface="+mn-ea"/>
              <a:cs typeface="+mn-cs"/>
            </a:rPr>
            <a:t>Evolution de la PGG</a:t>
          </a:r>
        </a:p>
        <a:p>
          <a:r>
            <a:rPr lang="fr-CH" sz="1100">
              <a:solidFill>
                <a:schemeClr val="dk1"/>
              </a:solidFill>
              <a:effectLst/>
              <a:latin typeface="+mn-lt"/>
              <a:ea typeface="+mn-ea"/>
              <a:cs typeface="+mn-cs"/>
            </a:rPr>
            <a:t>La PGG au 31.12.2018 est à </a:t>
          </a:r>
          <a:r>
            <a:rPr lang="fr-CH" sz="1100" b="1">
              <a:solidFill>
                <a:schemeClr val="dk1"/>
              </a:solidFill>
              <a:effectLst/>
              <a:latin typeface="+mn-lt"/>
              <a:ea typeface="+mn-ea"/>
              <a:cs typeface="+mn-cs"/>
            </a:rPr>
            <a:t>CHF 1'922’849 </a:t>
          </a:r>
          <a:r>
            <a:rPr lang="fr-CH" sz="1100">
              <a:solidFill>
                <a:schemeClr val="dk1"/>
              </a:solidFill>
              <a:effectLst/>
              <a:latin typeface="+mn-lt"/>
              <a:ea typeface="+mn-ea"/>
              <a:cs typeface="+mn-cs"/>
            </a:rPr>
            <a:t>contre </a:t>
          </a:r>
          <a:r>
            <a:rPr lang="fr-CH" sz="1100" b="1">
              <a:solidFill>
                <a:schemeClr val="dk1"/>
              </a:solidFill>
              <a:effectLst/>
              <a:latin typeface="+mn-lt"/>
              <a:ea typeface="+mn-ea"/>
              <a:cs typeface="+mn-cs"/>
            </a:rPr>
            <a:t>CHF 2'848’197</a:t>
          </a:r>
          <a:r>
            <a:rPr lang="fr-CH" sz="1100">
              <a:solidFill>
                <a:schemeClr val="dk1"/>
              </a:solidFill>
              <a:effectLst/>
              <a:latin typeface="+mn-lt"/>
              <a:ea typeface="+mn-ea"/>
              <a:cs typeface="+mn-cs"/>
            </a:rPr>
            <a:t> au 31.12.2017. Nous constatons une diminution de </a:t>
          </a:r>
          <a:r>
            <a:rPr lang="fr-CH" sz="1100" b="1">
              <a:solidFill>
                <a:schemeClr val="dk1"/>
              </a:solidFill>
              <a:effectLst/>
              <a:latin typeface="+mn-lt"/>
              <a:ea typeface="+mn-ea"/>
              <a:cs typeface="+mn-cs"/>
            </a:rPr>
            <a:t>925’348</a:t>
          </a:r>
          <a:r>
            <a:rPr lang="fr-CH" sz="1100">
              <a:solidFill>
                <a:schemeClr val="dk1"/>
              </a:solidFill>
              <a:effectLst/>
              <a:latin typeface="+mn-lt"/>
              <a:ea typeface="+mn-ea"/>
              <a:cs typeface="+mn-cs"/>
            </a:rPr>
            <a:t> sur l’exercice. Les chapitres suivants du présent document visent à détailler le delta entre les exercices 2017 et 2018 présentés dans le tableau ci-dessous.</a:t>
          </a:r>
        </a:p>
        <a:p>
          <a:r>
            <a:rPr lang="fr-CH" sz="1100">
              <a:solidFill>
                <a:schemeClr val="dk1"/>
              </a:solidFill>
              <a:effectLst/>
              <a:latin typeface="+mn-lt"/>
              <a:ea typeface="+mn-ea"/>
              <a:cs typeface="+mn-cs"/>
            </a:rPr>
            <a:t>La PGG peut être regroupée en type de produit. Nous présentons ci-après un niveau de granularité de la PGG entre les produits Epargne, Mixte, Vie Entière et risque pure. L’agrégation du modèle de PGG s’effectue cependant sur une granularité plus fine, notamment entre les générations des produits à composante épargne et les types de produit de risque. Les graphiques ci-dessous présente la répartition des types de produits dans le poids de la PGG entre les deux exercices.</a:t>
          </a:r>
        </a:p>
        <a:p>
          <a:r>
            <a:rPr lang="fr-CH" sz="1100">
              <a:solidFill>
                <a:schemeClr val="dk1"/>
              </a:solidFill>
              <a:effectLst/>
              <a:latin typeface="+mn-lt"/>
              <a:ea typeface="+mn-ea"/>
              <a:cs typeface="+mn-cs"/>
            </a:rPr>
            <a:t>Nous pouvons constater que le poids relatif des produits de risque est en forte diminution passant de </a:t>
          </a:r>
          <a:r>
            <a:rPr lang="fr-CH" sz="1100" b="1">
              <a:solidFill>
                <a:schemeClr val="dk1"/>
              </a:solidFill>
              <a:effectLst/>
              <a:latin typeface="+mn-lt"/>
              <a:ea typeface="+mn-ea"/>
              <a:cs typeface="+mn-cs"/>
            </a:rPr>
            <a:t>45%</a:t>
          </a:r>
          <a:r>
            <a:rPr lang="fr-CH" sz="1100">
              <a:solidFill>
                <a:schemeClr val="dk1"/>
              </a:solidFill>
              <a:effectLst/>
              <a:latin typeface="+mn-lt"/>
              <a:ea typeface="+mn-ea"/>
              <a:cs typeface="+mn-cs"/>
            </a:rPr>
            <a:t> à </a:t>
          </a:r>
          <a:r>
            <a:rPr lang="fr-CH" sz="1100" b="1">
              <a:solidFill>
                <a:schemeClr val="dk1"/>
              </a:solidFill>
              <a:effectLst/>
              <a:latin typeface="+mn-lt"/>
              <a:ea typeface="+mn-ea"/>
              <a:cs typeface="+mn-cs"/>
            </a:rPr>
            <a:t>13%</a:t>
          </a:r>
          <a:r>
            <a:rPr lang="fr-CH" sz="1100">
              <a:solidFill>
                <a:schemeClr val="dk1"/>
              </a:solidFill>
              <a:effectLst/>
              <a:latin typeface="+mn-lt"/>
              <a:ea typeface="+mn-ea"/>
              <a:cs typeface="+mn-cs"/>
            </a:rPr>
            <a:t>. Cette diminution est expliquée par la correction du taux de sinistralité pour le produit Hospitalis et dans une moindre mesure par la diminution du coût par police passant de CHF 142 à CHF 120. Le poids relatif des produits d’épargne et mixte ont augmentés. Ces augmentations s’expliquent par la granularité plus fine demandée par EY dans la détermination des réserves suffisante. En effet, les compensations croisées entre les différentes générations de produits ne sont plus envisageables. </a:t>
          </a:r>
        </a:p>
        <a:p>
          <a:r>
            <a:rPr lang="fr-CH" sz="1100" b="1" u="sng">
              <a:solidFill>
                <a:schemeClr val="dk1"/>
              </a:solidFill>
              <a:effectLst/>
              <a:latin typeface="+mn-lt"/>
              <a:ea typeface="+mn-ea"/>
              <a:cs typeface="+mn-cs"/>
            </a:rPr>
            <a:t>Le Modèle</a:t>
          </a:r>
        </a:p>
        <a:p>
          <a:r>
            <a:rPr lang="fr-CH" sz="1100">
              <a:solidFill>
                <a:schemeClr val="dk1"/>
              </a:solidFill>
              <a:effectLst/>
              <a:latin typeface="+mn-lt"/>
              <a:ea typeface="+mn-ea"/>
              <a:cs typeface="+mn-cs"/>
            </a:rPr>
            <a:t>L’effet modèle s’élève à </a:t>
          </a:r>
          <a:r>
            <a:rPr lang="fr-CH" sz="1100" b="1">
              <a:solidFill>
                <a:schemeClr val="dk1"/>
              </a:solidFill>
              <a:effectLst/>
              <a:latin typeface="+mn-lt"/>
              <a:ea typeface="+mn-ea"/>
              <a:cs typeface="+mn-cs"/>
            </a:rPr>
            <a:t>+ 1'166'111</a:t>
          </a:r>
          <a:r>
            <a:rPr lang="fr-CH" sz="1100">
              <a:solidFill>
                <a:schemeClr val="dk1"/>
              </a:solidFill>
              <a:effectLst/>
              <a:latin typeface="+mn-lt"/>
              <a:ea typeface="+mn-ea"/>
              <a:cs typeface="+mn-cs"/>
            </a:rPr>
            <a:t>. Cette augmentation se peut se décomposer de la manière suivante : </a:t>
          </a:r>
        </a:p>
        <a:p>
          <a:pPr lvl="0"/>
          <a:r>
            <a:rPr lang="fr-CH" sz="1100">
              <a:solidFill>
                <a:schemeClr val="dk1"/>
              </a:solidFill>
              <a:effectLst/>
              <a:latin typeface="+mn-lt"/>
              <a:ea typeface="+mn-ea"/>
              <a:cs typeface="+mn-cs"/>
            </a:rPr>
            <a:t>Le changement de Scoop demandé par EY dans la synthétisation des résultats </a:t>
          </a:r>
          <a:r>
            <a:rPr lang="fr-CH" sz="1100" b="1">
              <a:solidFill>
                <a:schemeClr val="dk1"/>
              </a:solidFill>
              <a:effectLst/>
              <a:latin typeface="+mn-lt"/>
              <a:ea typeface="+mn-ea"/>
              <a:cs typeface="+mn-cs"/>
            </a:rPr>
            <a:t>+1'011'301</a:t>
          </a:r>
          <a:r>
            <a:rPr lang="fr-CH" sz="1100">
              <a:solidFill>
                <a:schemeClr val="dk1"/>
              </a:solidFill>
              <a:effectLst/>
              <a:latin typeface="+mn-lt"/>
              <a:ea typeface="+mn-ea"/>
              <a:cs typeface="+mn-cs"/>
            </a:rPr>
            <a:t>. Cela correspond à l’abandons du subventionnement croisé décrit dans la section précédente.</a:t>
          </a:r>
        </a:p>
        <a:p>
          <a:pPr lvl="0"/>
          <a:r>
            <a:rPr lang="fr-CH" sz="1100">
              <a:solidFill>
                <a:schemeClr val="dk1"/>
              </a:solidFill>
              <a:effectLst/>
              <a:latin typeface="+mn-lt"/>
              <a:ea typeface="+mn-ea"/>
              <a:cs typeface="+mn-cs"/>
            </a:rPr>
            <a:t>Les changements sémantiques dans le modèle ont eu un impact net de </a:t>
          </a:r>
          <a:r>
            <a:rPr lang="fr-CH" sz="1100" b="1">
              <a:solidFill>
                <a:schemeClr val="dk1"/>
              </a:solidFill>
              <a:effectLst/>
              <a:latin typeface="+mn-lt"/>
              <a:ea typeface="+mn-ea"/>
              <a:cs typeface="+mn-cs"/>
            </a:rPr>
            <a:t>+10'133</a:t>
          </a:r>
          <a:r>
            <a:rPr lang="fr-CH" sz="1100">
              <a:solidFill>
                <a:schemeClr val="dk1"/>
              </a:solidFill>
              <a:effectLst/>
              <a:latin typeface="+mn-lt"/>
              <a:ea typeface="+mn-ea"/>
              <a:cs typeface="+mn-cs"/>
            </a:rPr>
            <a:t>. Les modifications effectuées concernent la modélisation d’une du risque décès d’une garantie complémentaire, la modélisation du risque pour les polices d’épargne, la mise à jour de la table de mortalité d’expérience, la correction des commissions de gestion des produits mixtes, ainsi que la correction de l’âge pour le produit de risque Funérailles.</a:t>
          </a:r>
        </a:p>
        <a:p>
          <a:pPr lvl="0"/>
          <a:r>
            <a:rPr lang="fr-CH" sz="1100">
              <a:solidFill>
                <a:schemeClr val="dk1"/>
              </a:solidFill>
              <a:effectLst/>
              <a:latin typeface="+mn-lt"/>
              <a:ea typeface="+mn-ea"/>
              <a:cs typeface="+mn-cs"/>
            </a:rPr>
            <a:t> Pour donner suite à une demande intrinsèque d’EY lors des divers échanges en regard des modifications d’hypothèse, nous avons constaté que dans notre scénario « Best Estimate plus marge de sécurité », il manquait une marge de sécurité concernant le comportement des clients. Nous avons implémenté la même marge de sécurité que dans le scénario de choc de ce paramètre, conformément à la méthodologie suivie pour les autres paramètres. Cette modification à eu un impact de </a:t>
          </a:r>
          <a:r>
            <a:rPr lang="fr-CH" sz="1100" b="1">
              <a:solidFill>
                <a:schemeClr val="dk1"/>
              </a:solidFill>
              <a:effectLst/>
              <a:latin typeface="+mn-lt"/>
              <a:ea typeface="+mn-ea"/>
              <a:cs typeface="+mn-cs"/>
            </a:rPr>
            <a:t>+144'677</a:t>
          </a:r>
          <a:r>
            <a:rPr lang="fr-CH" sz="1100">
              <a:solidFill>
                <a:schemeClr val="dk1"/>
              </a:solidFill>
              <a:effectLst/>
              <a:latin typeface="+mn-lt"/>
              <a:ea typeface="+mn-ea"/>
              <a:cs typeface="+mn-cs"/>
            </a:rPr>
            <a:t>.</a:t>
          </a:r>
        </a:p>
        <a:p>
          <a:r>
            <a:rPr lang="fr-CH" sz="1100" b="1" u="sng">
              <a:solidFill>
                <a:schemeClr val="dk1"/>
              </a:solidFill>
              <a:effectLst/>
              <a:latin typeface="+mn-lt"/>
              <a:ea typeface="+mn-ea"/>
              <a:cs typeface="+mn-cs"/>
            </a:rPr>
            <a:t>Le Portefeuille</a:t>
          </a:r>
        </a:p>
        <a:p>
          <a:r>
            <a:rPr lang="fr-CH" sz="1100">
              <a:solidFill>
                <a:schemeClr val="dk1"/>
              </a:solidFill>
              <a:effectLst/>
              <a:latin typeface="+mn-lt"/>
              <a:ea typeface="+mn-ea"/>
              <a:cs typeface="+mn-cs"/>
            </a:rPr>
            <a:t>L’effet du changement de portefeuille s’élève à </a:t>
          </a:r>
          <a:r>
            <a:rPr lang="fr-CH" sz="1100" b="1">
              <a:solidFill>
                <a:schemeClr val="dk1"/>
              </a:solidFill>
              <a:effectLst/>
              <a:latin typeface="+mn-lt"/>
              <a:ea typeface="+mn-ea"/>
              <a:cs typeface="+mn-cs"/>
            </a:rPr>
            <a:t>-226'714</a:t>
          </a:r>
          <a:r>
            <a:rPr lang="fr-CH" sz="1100">
              <a:solidFill>
                <a:schemeClr val="dk1"/>
              </a:solidFill>
              <a:effectLst/>
              <a:latin typeface="+mn-lt"/>
              <a:ea typeface="+mn-ea"/>
              <a:cs typeface="+mn-cs"/>
            </a:rPr>
            <a:t>. Cette diminution peut se décomposer de la manière suivante :</a:t>
          </a:r>
        </a:p>
        <a:p>
          <a:pPr lvl="0"/>
          <a:r>
            <a:rPr lang="fr-CH" sz="1100">
              <a:solidFill>
                <a:schemeClr val="dk1"/>
              </a:solidFill>
              <a:effectLst/>
              <a:latin typeface="+mn-lt"/>
              <a:ea typeface="+mn-ea"/>
              <a:cs typeface="+mn-cs"/>
            </a:rPr>
            <a:t>La mise à jour du portefeuille a eu un effet de </a:t>
          </a:r>
          <a:r>
            <a:rPr lang="fr-CH" sz="1100" b="1">
              <a:solidFill>
                <a:schemeClr val="dk1"/>
              </a:solidFill>
              <a:effectLst/>
              <a:latin typeface="+mn-lt"/>
              <a:ea typeface="+mn-ea"/>
              <a:cs typeface="+mn-cs"/>
            </a:rPr>
            <a:t>+790'539</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La mise à jour du portefeuille en décembre à révélé une incohérence dans le portefeuille d’épargne à 0%. À la suite d’une forte production d’une garantie complémentaire sur des contrats existant, nous avons constaté que la commissions n’était pas prise en compte correctement. La mise en cohérence de ce facteur de commission a eu un effet de </a:t>
          </a:r>
          <a:r>
            <a:rPr lang="fr-CH" sz="1100" b="1">
              <a:solidFill>
                <a:schemeClr val="dk1"/>
              </a:solidFill>
              <a:effectLst/>
              <a:latin typeface="+mn-lt"/>
              <a:ea typeface="+mn-ea"/>
              <a:cs typeface="+mn-cs"/>
            </a:rPr>
            <a:t>-1'017'253</a:t>
          </a:r>
          <a:r>
            <a:rPr lang="fr-CH" sz="1100">
              <a:solidFill>
                <a:schemeClr val="dk1"/>
              </a:solidFill>
              <a:effectLst/>
              <a:latin typeface="+mn-lt"/>
              <a:ea typeface="+mn-ea"/>
              <a:cs typeface="+mn-cs"/>
            </a:rPr>
            <a:t>. Notons que la correction définitive de cette commission prendra place lors de la revue 2019 de l’ensemble des commissions du modèle.</a:t>
          </a:r>
        </a:p>
        <a:p>
          <a:r>
            <a:rPr lang="fr-CH" sz="1100" b="1" u="sng">
              <a:solidFill>
                <a:schemeClr val="dk1"/>
              </a:solidFill>
              <a:effectLst/>
              <a:latin typeface="+mn-lt"/>
              <a:ea typeface="+mn-ea"/>
              <a:cs typeface="+mn-cs"/>
            </a:rPr>
            <a:t>La Sinistralité</a:t>
          </a:r>
        </a:p>
        <a:p>
          <a:r>
            <a:rPr lang="fr-CH" sz="1100">
              <a:solidFill>
                <a:schemeClr val="dk1"/>
              </a:solidFill>
              <a:effectLst/>
              <a:latin typeface="+mn-lt"/>
              <a:ea typeface="+mn-ea"/>
              <a:cs typeface="+mn-cs"/>
            </a:rPr>
            <a:t>L’effet de l’évolution de la sinistralité s’élève à </a:t>
          </a:r>
          <a:r>
            <a:rPr lang="fr-CH" sz="1100" b="1">
              <a:solidFill>
                <a:schemeClr val="dk1"/>
              </a:solidFill>
              <a:effectLst/>
              <a:latin typeface="+mn-lt"/>
              <a:ea typeface="+mn-ea"/>
              <a:cs typeface="+mn-cs"/>
            </a:rPr>
            <a:t>-135'193</a:t>
          </a:r>
          <a:r>
            <a:rPr lang="fr-CH" sz="1100">
              <a:solidFill>
                <a:schemeClr val="dk1"/>
              </a:solidFill>
              <a:effectLst/>
              <a:latin typeface="+mn-lt"/>
              <a:ea typeface="+mn-ea"/>
              <a:cs typeface="+mn-cs"/>
            </a:rPr>
            <a:t>. Ce qui reflète une sinistralité favorable pour 2018. Nous pouvons décomposer cette diminution de la manière suivante :</a:t>
          </a:r>
        </a:p>
        <a:p>
          <a:pPr lvl="0"/>
          <a:r>
            <a:rPr lang="fr-CH" sz="1100">
              <a:solidFill>
                <a:schemeClr val="dk1"/>
              </a:solidFill>
              <a:effectLst/>
              <a:latin typeface="+mn-lt"/>
              <a:ea typeface="+mn-ea"/>
              <a:cs typeface="+mn-cs"/>
            </a:rPr>
            <a:t>La baisse de la sinistralité de notre portefeuille pour </a:t>
          </a:r>
          <a:r>
            <a:rPr lang="fr-CH" sz="1100" b="1">
              <a:solidFill>
                <a:schemeClr val="dk1"/>
              </a:solidFill>
              <a:effectLst/>
              <a:latin typeface="+mn-lt"/>
              <a:ea typeface="+mn-ea"/>
              <a:cs typeface="+mn-cs"/>
            </a:rPr>
            <a:t>-44'181</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La modification du modèle de détermination des taux de sinistralité </a:t>
          </a:r>
          <a:r>
            <a:rPr lang="fr-CH" sz="1100" b="1">
              <a:solidFill>
                <a:schemeClr val="dk1"/>
              </a:solidFill>
              <a:effectLst/>
              <a:latin typeface="+mn-lt"/>
              <a:ea typeface="+mn-ea"/>
              <a:cs typeface="+mn-cs"/>
            </a:rPr>
            <a:t>+95'323</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La correction du facteur de sinistralité pour le produit Hospitalis </a:t>
          </a:r>
          <a:r>
            <a:rPr lang="fr-CH" sz="1100" b="1">
              <a:solidFill>
                <a:schemeClr val="dk1"/>
              </a:solidFill>
              <a:effectLst/>
              <a:latin typeface="+mn-lt"/>
              <a:ea typeface="+mn-ea"/>
              <a:cs typeface="+mn-cs"/>
            </a:rPr>
            <a:t>-831'709</a:t>
          </a:r>
          <a:r>
            <a:rPr lang="fr-CH" sz="1100">
              <a:solidFill>
                <a:schemeClr val="dk1"/>
              </a:solidFill>
              <a:effectLst/>
              <a:latin typeface="+mn-lt"/>
              <a:ea typeface="+mn-ea"/>
              <a:cs typeface="+mn-cs"/>
            </a:rPr>
            <a:t>. En effet, au 31.12.2017 un facteur erroné était indiqué pour la sinistralité de ce produit.</a:t>
          </a:r>
        </a:p>
        <a:p>
          <a:pPr lvl="0"/>
          <a:r>
            <a:rPr lang="fr-CH" sz="1100">
              <a:solidFill>
                <a:schemeClr val="dk1"/>
              </a:solidFill>
              <a:effectLst/>
              <a:latin typeface="+mn-lt"/>
              <a:ea typeface="+mn-ea"/>
              <a:cs typeface="+mn-cs"/>
            </a:rPr>
            <a:t>Un effet correctif en lien avec la modification de la granularité demandé par EY de </a:t>
          </a:r>
          <a:r>
            <a:rPr lang="fr-CH" sz="1100" b="1">
              <a:solidFill>
                <a:schemeClr val="dk1"/>
              </a:solidFill>
              <a:effectLst/>
              <a:latin typeface="+mn-lt"/>
              <a:ea typeface="+mn-ea"/>
              <a:cs typeface="+mn-cs"/>
            </a:rPr>
            <a:t>+645'373</a:t>
          </a:r>
          <a:r>
            <a:rPr lang="fr-CH" sz="1100">
              <a:solidFill>
                <a:schemeClr val="dk1"/>
              </a:solidFill>
              <a:effectLst/>
              <a:latin typeface="+mn-lt"/>
              <a:ea typeface="+mn-ea"/>
              <a:cs typeface="+mn-cs"/>
            </a:rPr>
            <a:t>. Nous avons pris en compte cette impacte dans cette catégorie pour une question de cohérence, mais il n’implique pas d’explications en lien avec la sinistralité.</a:t>
          </a:r>
        </a:p>
        <a:p>
          <a:r>
            <a:rPr lang="fr-CH" sz="1100" b="1" u="sng">
              <a:solidFill>
                <a:schemeClr val="dk1"/>
              </a:solidFill>
              <a:effectLst/>
              <a:latin typeface="+mn-lt"/>
              <a:ea typeface="+mn-ea"/>
              <a:cs typeface="+mn-cs"/>
            </a:rPr>
            <a:t>Les Lapses</a:t>
          </a:r>
        </a:p>
        <a:p>
          <a:r>
            <a:rPr lang="fr-CH" sz="1100">
              <a:solidFill>
                <a:schemeClr val="dk1"/>
              </a:solidFill>
              <a:effectLst/>
              <a:latin typeface="+mn-lt"/>
              <a:ea typeface="+mn-ea"/>
              <a:cs typeface="+mn-cs"/>
            </a:rPr>
            <a:t>L’effet de la mise à jour des lois de chutes s’élève à </a:t>
          </a:r>
          <a:r>
            <a:rPr lang="fr-CH" sz="1100" b="1">
              <a:solidFill>
                <a:schemeClr val="dk1"/>
              </a:solidFill>
              <a:effectLst/>
              <a:latin typeface="+mn-lt"/>
              <a:ea typeface="+mn-ea"/>
              <a:cs typeface="+mn-cs"/>
            </a:rPr>
            <a:t>-440’699</a:t>
          </a:r>
          <a:r>
            <a:rPr lang="fr-CH" sz="1100">
              <a:solidFill>
                <a:schemeClr val="dk1"/>
              </a:solidFill>
              <a:effectLst/>
              <a:latin typeface="+mn-lt"/>
              <a:ea typeface="+mn-ea"/>
              <a:cs typeface="+mn-cs"/>
            </a:rPr>
            <a:t>. Cette diminution peut se décomposer de la manière suivante :</a:t>
          </a:r>
        </a:p>
        <a:p>
          <a:pPr lvl="0"/>
          <a:r>
            <a:rPr lang="fr-CH" sz="1100">
              <a:solidFill>
                <a:schemeClr val="dk1"/>
              </a:solidFill>
              <a:effectLst/>
              <a:latin typeface="+mn-lt"/>
              <a:ea typeface="+mn-ea"/>
              <a:cs typeface="+mn-cs"/>
            </a:rPr>
            <a:t>Les évolutions en lien avec les taux de rachats : </a:t>
          </a:r>
        </a:p>
        <a:p>
          <a:pPr lvl="1"/>
          <a:r>
            <a:rPr lang="fr-CH" sz="1100">
              <a:solidFill>
                <a:schemeClr val="dk1"/>
              </a:solidFill>
              <a:effectLst/>
              <a:latin typeface="+mn-lt"/>
              <a:ea typeface="+mn-ea"/>
              <a:cs typeface="+mn-cs"/>
            </a:rPr>
            <a:t>L’évolution favorable des taux de rachats implique en effet de </a:t>
          </a:r>
          <a:r>
            <a:rPr lang="fr-CH" sz="1100" b="1">
              <a:solidFill>
                <a:schemeClr val="dk1"/>
              </a:solidFill>
              <a:effectLst/>
              <a:latin typeface="+mn-lt"/>
              <a:ea typeface="+mn-ea"/>
              <a:cs typeface="+mn-cs"/>
            </a:rPr>
            <a:t>-260'227.</a:t>
          </a:r>
          <a:endParaRPr lang="fr-CH" sz="1100">
            <a:solidFill>
              <a:schemeClr val="dk1"/>
            </a:solidFill>
            <a:effectLst/>
            <a:latin typeface="+mn-lt"/>
            <a:ea typeface="+mn-ea"/>
            <a:cs typeface="+mn-cs"/>
          </a:endParaRPr>
        </a:p>
        <a:p>
          <a:pPr lvl="1"/>
          <a:r>
            <a:rPr lang="fr-CH" sz="1100">
              <a:solidFill>
                <a:schemeClr val="dk1"/>
              </a:solidFill>
              <a:effectLst/>
              <a:latin typeface="+mn-lt"/>
              <a:ea typeface="+mn-ea"/>
              <a:cs typeface="+mn-cs"/>
            </a:rPr>
            <a:t>Le changement dans le modèle de détermination des taux de rachat implique un effet de </a:t>
          </a:r>
          <a:r>
            <a:rPr lang="fr-CH" sz="1100" b="1">
              <a:solidFill>
                <a:schemeClr val="dk1"/>
              </a:solidFill>
              <a:effectLst/>
              <a:latin typeface="+mn-lt"/>
              <a:ea typeface="+mn-ea"/>
              <a:cs typeface="+mn-cs"/>
            </a:rPr>
            <a:t>-225'509</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Les évolutions en lien avec les taux de réduction : </a:t>
          </a:r>
        </a:p>
        <a:p>
          <a:pPr lvl="1"/>
          <a:r>
            <a:rPr lang="fr-CH" sz="1100">
              <a:solidFill>
                <a:schemeClr val="dk1"/>
              </a:solidFill>
              <a:effectLst/>
              <a:latin typeface="+mn-lt"/>
              <a:ea typeface="+mn-ea"/>
              <a:cs typeface="+mn-cs"/>
            </a:rPr>
            <a:t>L’évolution défavorable des taux de réductions implique en effet de </a:t>
          </a:r>
          <a:r>
            <a:rPr lang="fr-CH" sz="1100" b="1">
              <a:solidFill>
                <a:schemeClr val="dk1"/>
              </a:solidFill>
              <a:effectLst/>
              <a:latin typeface="+mn-lt"/>
              <a:ea typeface="+mn-ea"/>
              <a:cs typeface="+mn-cs"/>
            </a:rPr>
            <a:t>+57’997.</a:t>
          </a:r>
          <a:endParaRPr lang="fr-CH" sz="1100">
            <a:solidFill>
              <a:schemeClr val="dk1"/>
            </a:solidFill>
            <a:effectLst/>
            <a:latin typeface="+mn-lt"/>
            <a:ea typeface="+mn-ea"/>
            <a:cs typeface="+mn-cs"/>
          </a:endParaRPr>
        </a:p>
        <a:p>
          <a:pPr lvl="1"/>
          <a:r>
            <a:rPr lang="fr-CH" sz="1100">
              <a:solidFill>
                <a:schemeClr val="dk1"/>
              </a:solidFill>
              <a:effectLst/>
              <a:latin typeface="+mn-lt"/>
              <a:ea typeface="+mn-ea"/>
              <a:cs typeface="+mn-cs"/>
            </a:rPr>
            <a:t>Le changement dans le modèle de détermination des taux de réduction implique un effet de </a:t>
          </a:r>
          <a:r>
            <a:rPr lang="fr-CH" sz="1100" b="1">
              <a:solidFill>
                <a:schemeClr val="dk1"/>
              </a:solidFill>
              <a:effectLst/>
              <a:latin typeface="+mn-lt"/>
              <a:ea typeface="+mn-ea"/>
              <a:cs typeface="+mn-cs"/>
            </a:rPr>
            <a:t>-12’960</a:t>
          </a:r>
          <a:r>
            <a:rPr lang="fr-CH" sz="1100">
              <a:solidFill>
                <a:schemeClr val="dk1"/>
              </a:solidFill>
              <a:effectLst/>
              <a:latin typeface="+mn-lt"/>
              <a:ea typeface="+mn-ea"/>
              <a:cs typeface="+mn-cs"/>
            </a:rPr>
            <a:t>.</a:t>
          </a:r>
        </a:p>
        <a:p>
          <a:r>
            <a:rPr lang="fr-CH" sz="1100" b="1" u="sng">
              <a:solidFill>
                <a:schemeClr val="dk1"/>
              </a:solidFill>
              <a:effectLst/>
              <a:latin typeface="+mn-lt"/>
              <a:ea typeface="+mn-ea"/>
              <a:cs typeface="+mn-cs"/>
            </a:rPr>
            <a:t>Les Coûts</a:t>
          </a:r>
        </a:p>
        <a:p>
          <a:r>
            <a:rPr lang="fr-CH" sz="1100">
              <a:solidFill>
                <a:schemeClr val="dk1"/>
              </a:solidFill>
              <a:effectLst/>
              <a:latin typeface="+mn-lt"/>
              <a:ea typeface="+mn-ea"/>
              <a:cs typeface="+mn-cs"/>
            </a:rPr>
            <a:t>L’effet de la mise à jour des coûts s’élève à </a:t>
          </a:r>
          <a:r>
            <a:rPr lang="fr-CH" sz="1100" b="1">
              <a:solidFill>
                <a:schemeClr val="dk1"/>
              </a:solidFill>
              <a:effectLst/>
              <a:latin typeface="+mn-lt"/>
              <a:ea typeface="+mn-ea"/>
              <a:cs typeface="+mn-cs"/>
            </a:rPr>
            <a:t>-959’629</a:t>
          </a:r>
          <a:r>
            <a:rPr lang="fr-CH" sz="1100">
              <a:solidFill>
                <a:schemeClr val="dk1"/>
              </a:solidFill>
              <a:effectLst/>
              <a:latin typeface="+mn-lt"/>
              <a:ea typeface="+mn-ea"/>
              <a:cs typeface="+mn-cs"/>
            </a:rPr>
            <a:t>. Cette variation peut se décomposer de la manière suivante :</a:t>
          </a:r>
        </a:p>
        <a:p>
          <a:pPr lvl="0"/>
          <a:r>
            <a:rPr lang="fr-CH" sz="1100">
              <a:solidFill>
                <a:schemeClr val="dk1"/>
              </a:solidFill>
              <a:effectLst/>
              <a:latin typeface="+mn-lt"/>
              <a:ea typeface="+mn-ea"/>
              <a:cs typeface="+mn-cs"/>
            </a:rPr>
            <a:t>Changement de méthodologie dans la détermination du coût par police, ainsi que du coût de gestion des placements. Nous constatons un impact de </a:t>
          </a:r>
          <a:r>
            <a:rPr lang="fr-CH" sz="1100" b="1">
              <a:solidFill>
                <a:schemeClr val="dk1"/>
              </a:solidFill>
              <a:effectLst/>
              <a:latin typeface="+mn-lt"/>
              <a:ea typeface="+mn-ea"/>
              <a:cs typeface="+mn-cs"/>
            </a:rPr>
            <a:t>-980'204</a:t>
          </a:r>
          <a:r>
            <a:rPr lang="fr-CH" sz="1100">
              <a:solidFill>
                <a:schemeClr val="dk1"/>
              </a:solidFill>
              <a:effectLst/>
              <a:latin typeface="+mn-lt"/>
              <a:ea typeface="+mn-ea"/>
              <a:cs typeface="+mn-cs"/>
            </a:rPr>
            <a:t> au 30.06.2018 principalement due au changement de modélisation et marginalement à l’effet naturelle de baisse du coût par police en lien avec l’augmentation de la production. Le changement de modélisation dans la dérivation du paramètre du coût par police et du coût de gestion des placements provient essentiellement d’un alignement comptable. Nous considérons à présent les coûts effectifs à une date donnée.</a:t>
          </a:r>
        </a:p>
        <a:p>
          <a:pPr lvl="0"/>
          <a:r>
            <a:rPr lang="fr-CH" sz="1100">
              <a:solidFill>
                <a:schemeClr val="dk1"/>
              </a:solidFill>
              <a:effectLst/>
              <a:latin typeface="+mn-lt"/>
              <a:ea typeface="+mn-ea"/>
              <a:cs typeface="+mn-cs"/>
            </a:rPr>
            <a:t>L’impact de l’évolution des coûts et du nombre de police entre le 30.06.2018 et le 31.12.2018 s’élève à </a:t>
          </a:r>
          <a:r>
            <a:rPr lang="fr-CH" sz="1100" b="1">
              <a:solidFill>
                <a:schemeClr val="dk1"/>
              </a:solidFill>
              <a:effectLst/>
              <a:latin typeface="+mn-lt"/>
              <a:ea typeface="+mn-ea"/>
              <a:cs typeface="+mn-cs"/>
            </a:rPr>
            <a:t>-590’525</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Nous anticipons une augmentation des coûts pour l’année 2019. Selon la direction les coûts vont augmenter de 10% par rapport aux coûts de gestion annuels effectifs. Cela implique un impact de </a:t>
          </a:r>
          <a:r>
            <a:rPr lang="fr-CH" sz="1100" b="1">
              <a:solidFill>
                <a:schemeClr val="dk1"/>
              </a:solidFill>
              <a:effectLst/>
              <a:latin typeface="+mn-lt"/>
              <a:ea typeface="+mn-ea"/>
              <a:cs typeface="+mn-cs"/>
            </a:rPr>
            <a:t>+390’137</a:t>
          </a:r>
          <a:r>
            <a:rPr lang="fr-CH" sz="1100">
              <a:solidFill>
                <a:schemeClr val="dk1"/>
              </a:solidFill>
              <a:effectLst/>
              <a:latin typeface="+mn-lt"/>
              <a:ea typeface="+mn-ea"/>
              <a:cs typeface="+mn-cs"/>
            </a:rPr>
            <a:t>.</a:t>
          </a:r>
        </a:p>
        <a:p>
          <a:pPr lvl="0"/>
          <a:r>
            <a:rPr lang="fr-CH" sz="1100">
              <a:solidFill>
                <a:schemeClr val="dk1"/>
              </a:solidFill>
              <a:effectLst/>
              <a:latin typeface="+mn-lt"/>
              <a:ea typeface="+mn-ea"/>
              <a:cs typeface="+mn-cs"/>
            </a:rPr>
            <a:t>Changement du paramètre d’inflation à 1.25% au lieu de 1% qui a eu un impact de </a:t>
          </a:r>
          <a:r>
            <a:rPr lang="fr-CH" sz="1100" b="1">
              <a:solidFill>
                <a:schemeClr val="dk1"/>
              </a:solidFill>
              <a:effectLst/>
              <a:latin typeface="+mn-lt"/>
              <a:ea typeface="+mn-ea"/>
              <a:cs typeface="+mn-cs"/>
            </a:rPr>
            <a:t>+220'963</a:t>
          </a:r>
          <a:r>
            <a:rPr lang="fr-CH" sz="1100">
              <a:solidFill>
                <a:schemeClr val="dk1"/>
              </a:solidFill>
              <a:effectLst/>
              <a:latin typeface="+mn-lt"/>
              <a:ea typeface="+mn-ea"/>
              <a:cs typeface="+mn-cs"/>
            </a:rPr>
            <a:t>. Ce changement a été effectué à la demande de la direction.</a:t>
          </a:r>
        </a:p>
        <a:p>
          <a:r>
            <a:rPr lang="fr-CH" sz="1100">
              <a:solidFill>
                <a:schemeClr val="dk1"/>
              </a:solidFill>
              <a:effectLst/>
              <a:latin typeface="+mn-lt"/>
              <a:ea typeface="+mn-ea"/>
              <a:cs typeface="+mn-cs"/>
            </a:rPr>
            <a:t>Finalement, nous avons retenu un coût par police de </a:t>
          </a:r>
          <a:r>
            <a:rPr lang="fr-CH" sz="1100" b="1">
              <a:solidFill>
                <a:schemeClr val="dk1"/>
              </a:solidFill>
              <a:effectLst/>
              <a:latin typeface="+mn-lt"/>
              <a:ea typeface="+mn-ea"/>
              <a:cs typeface="+mn-cs"/>
            </a:rPr>
            <a:t>CHF 120</a:t>
          </a:r>
          <a:r>
            <a:rPr lang="fr-CH" sz="1100">
              <a:solidFill>
                <a:schemeClr val="dk1"/>
              </a:solidFill>
              <a:effectLst/>
              <a:latin typeface="+mn-lt"/>
              <a:ea typeface="+mn-ea"/>
              <a:cs typeface="+mn-cs"/>
            </a:rPr>
            <a:t> (contre CHF 142) et un coût de gestion des placements de </a:t>
          </a:r>
          <a:r>
            <a:rPr lang="fr-CH" sz="1100" b="1">
              <a:solidFill>
                <a:schemeClr val="dk1"/>
              </a:solidFill>
              <a:effectLst/>
              <a:latin typeface="+mn-lt"/>
              <a:ea typeface="+mn-ea"/>
              <a:cs typeface="+mn-cs"/>
            </a:rPr>
            <a:t>0.328</a:t>
          </a:r>
          <a:r>
            <a:rPr lang="fr-CH" sz="1100">
              <a:solidFill>
                <a:schemeClr val="dk1"/>
              </a:solidFill>
              <a:effectLst/>
              <a:latin typeface="+mn-lt"/>
              <a:ea typeface="+mn-ea"/>
              <a:cs typeface="+mn-cs"/>
            </a:rPr>
            <a:t> (contre 0.270).</a:t>
          </a:r>
        </a:p>
        <a:p>
          <a:r>
            <a:rPr lang="fr-CH" sz="1100">
              <a:solidFill>
                <a:schemeClr val="dk1"/>
              </a:solidFill>
              <a:effectLst/>
              <a:latin typeface="+mn-lt"/>
              <a:ea typeface="+mn-ea"/>
              <a:cs typeface="+mn-cs"/>
            </a:rPr>
            <a:t/>
          </a:r>
          <a:br>
            <a:rPr lang="fr-CH" sz="1100">
              <a:solidFill>
                <a:schemeClr val="dk1"/>
              </a:solidFill>
              <a:effectLst/>
              <a:latin typeface="+mn-lt"/>
              <a:ea typeface="+mn-ea"/>
              <a:cs typeface="+mn-cs"/>
            </a:rPr>
          </a:br>
          <a:r>
            <a:rPr lang="fr-CH" sz="1100">
              <a:solidFill>
                <a:schemeClr val="dk1"/>
              </a:solidFill>
              <a:effectLst/>
              <a:latin typeface="+mn-lt"/>
              <a:ea typeface="+mn-ea"/>
              <a:cs typeface="+mn-cs"/>
            </a:rPr>
            <a:t> </a:t>
          </a:r>
        </a:p>
        <a:p>
          <a:r>
            <a:rPr lang="fr-CH" sz="1100">
              <a:solidFill>
                <a:schemeClr val="dk1"/>
              </a:solidFill>
              <a:effectLst/>
              <a:latin typeface="+mn-lt"/>
              <a:ea typeface="+mn-ea"/>
              <a:cs typeface="+mn-cs"/>
            </a:rPr>
            <a:t> </a:t>
          </a:r>
        </a:p>
        <a:p>
          <a:r>
            <a:rPr lang="fr-CH" sz="1100" b="1" u="sng">
              <a:solidFill>
                <a:schemeClr val="dk1"/>
              </a:solidFill>
              <a:effectLst/>
              <a:latin typeface="+mn-lt"/>
              <a:ea typeface="+mn-ea"/>
              <a:cs typeface="+mn-cs"/>
            </a:rPr>
            <a:t>Les Taux d'intérêts</a:t>
          </a:r>
        </a:p>
        <a:p>
          <a:r>
            <a:rPr lang="fr-CH" sz="1100">
              <a:solidFill>
                <a:schemeClr val="dk1"/>
              </a:solidFill>
              <a:effectLst/>
              <a:latin typeface="+mn-lt"/>
              <a:ea typeface="+mn-ea"/>
              <a:cs typeface="+mn-cs"/>
            </a:rPr>
            <a:t>L’effet du changement des taux d’intérêt s’élève à </a:t>
          </a:r>
          <a:r>
            <a:rPr lang="fr-CH" sz="1100" b="1">
              <a:solidFill>
                <a:schemeClr val="dk1"/>
              </a:solidFill>
              <a:effectLst/>
              <a:latin typeface="+mn-lt"/>
              <a:ea typeface="+mn-ea"/>
              <a:cs typeface="+mn-cs"/>
            </a:rPr>
            <a:t>-329’224</a:t>
          </a:r>
          <a:r>
            <a:rPr lang="fr-CH" sz="1100">
              <a:solidFill>
                <a:schemeClr val="dk1"/>
              </a:solidFill>
              <a:effectLst/>
              <a:latin typeface="+mn-lt"/>
              <a:ea typeface="+mn-ea"/>
              <a:cs typeface="+mn-cs"/>
            </a:rPr>
            <a:t>. Cette diminution peut se décomposer de la manière suivante :</a:t>
          </a:r>
        </a:p>
        <a:p>
          <a:pPr lvl="0"/>
          <a:r>
            <a:rPr lang="fr-CH" sz="1100">
              <a:solidFill>
                <a:schemeClr val="dk1"/>
              </a:solidFill>
              <a:effectLst/>
              <a:latin typeface="+mn-lt"/>
              <a:ea typeface="+mn-ea"/>
              <a:cs typeface="+mn-cs"/>
            </a:rPr>
            <a:t>Les taux d’intérêts de référence ont évolué négativement durant l’exercice 2018, nous constatons par conséquent un effet de </a:t>
          </a:r>
          <a:r>
            <a:rPr lang="fr-CH" sz="1100" b="1">
              <a:solidFill>
                <a:schemeClr val="dk1"/>
              </a:solidFill>
              <a:effectLst/>
              <a:latin typeface="+mn-lt"/>
              <a:ea typeface="+mn-ea"/>
              <a:cs typeface="+mn-cs"/>
            </a:rPr>
            <a:t>+538'877</a:t>
          </a:r>
          <a:r>
            <a:rPr lang="fr-CH" sz="1100">
              <a:solidFill>
                <a:schemeClr val="dk1"/>
              </a:solidFill>
              <a:effectLst/>
              <a:latin typeface="+mn-lt"/>
              <a:ea typeface="+mn-ea"/>
              <a:cs typeface="+mn-cs"/>
            </a:rPr>
            <a:t>, en lien avec la diminution des taux de SWAP de référence de l’ASA. Les rendements insuffisants de notre portefeuille d’actif par rapport aux passifs en sont la cause. L’allocation d’actif en est la cause principale. </a:t>
          </a:r>
        </a:p>
        <a:p>
          <a:pPr lvl="0"/>
          <a:r>
            <a:rPr lang="fr-CH" sz="1100">
              <a:solidFill>
                <a:schemeClr val="dk1"/>
              </a:solidFill>
              <a:effectLst/>
              <a:latin typeface="+mn-lt"/>
              <a:ea typeface="+mn-ea"/>
              <a:cs typeface="+mn-cs"/>
            </a:rPr>
            <a:t>La modification du modèle de détermination des taux de rendement a eu quant à lui un impact positif de </a:t>
          </a:r>
          <a:r>
            <a:rPr lang="fr-CH" sz="1100" b="1">
              <a:solidFill>
                <a:schemeClr val="dk1"/>
              </a:solidFill>
              <a:effectLst/>
              <a:latin typeface="+mn-lt"/>
              <a:ea typeface="+mn-ea"/>
              <a:cs typeface="+mn-cs"/>
            </a:rPr>
            <a:t>-868'102</a:t>
          </a:r>
          <a:r>
            <a:rPr lang="fr-CH" sz="1100">
              <a:solidFill>
                <a:schemeClr val="dk1"/>
              </a:solidFill>
              <a:effectLst/>
              <a:latin typeface="+mn-lt"/>
              <a:ea typeface="+mn-ea"/>
              <a:cs typeface="+mn-cs"/>
            </a:rPr>
            <a:t>. Cet impact est expliqué principalement par l’implémentation de l’hypothèse d’un actif décroissant adossé aux passifs. </a:t>
          </a:r>
        </a:p>
        <a:p>
          <a:r>
            <a:rPr lang="fr-CH" sz="1100">
              <a:solidFill>
                <a:schemeClr val="dk1"/>
              </a:solidFill>
              <a:effectLst/>
              <a:latin typeface="+mn-lt"/>
              <a:ea typeface="+mn-ea"/>
              <a:cs typeface="+mn-cs"/>
            </a:rPr>
            <a:t>Ainsi, malgré des taux de rendement en berne sur les marchés financier, reflété par des taux de références en diminution, nous sommes parvenus à maintenir un impact positif de l’effet taux. Pour l’exercice 2019, la marge de manœuvre sera très limitée en regard de ce paramètre, et la provision globale de gestion est particulièrement sensible à ce paramètre. L’unique marge de manœuvre que nous avons est d’augmenté de 1% les rendements projeté des actions, car nous sommes actuellement plus conservateurs que le préconise la directive de l’ASA dans certains scénarios de stress. </a:t>
          </a:r>
        </a:p>
        <a:p>
          <a:r>
            <a:rPr lang="fr-CH" sz="1100">
              <a:solidFill>
                <a:schemeClr val="dk1"/>
              </a:solidFill>
              <a:effectLst/>
              <a:latin typeface="+mn-lt"/>
              <a:ea typeface="+mn-ea"/>
              <a:cs typeface="+mn-cs"/>
            </a:rPr>
            <a:t> </a:t>
          </a:r>
        </a:p>
        <a:p>
          <a:endParaRPr lang="fr-CH" sz="1100" baseline="0"/>
        </a:p>
      </xdr:txBody>
    </xdr:sp>
    <xdr:clientData/>
  </xdr:twoCellAnchor>
  <xdr:twoCellAnchor>
    <xdr:from>
      <xdr:col>18</xdr:col>
      <xdr:colOff>0</xdr:colOff>
      <xdr:row>3</xdr:row>
      <xdr:rowOff>0</xdr:rowOff>
    </xdr:from>
    <xdr:to>
      <xdr:col>24</xdr:col>
      <xdr:colOff>0</xdr:colOff>
      <xdr:row>17</xdr:row>
      <xdr:rowOff>9525</xdr:rowOff>
    </xdr:to>
    <xdr:graphicFrame macro="">
      <xdr:nvGraphicFramePr>
        <xdr:cNvPr id="3" name="Chart 1">
          <a:extLst>
            <a:ext uri="{FF2B5EF4-FFF2-40B4-BE49-F238E27FC236}">
              <a16:creationId xmlns:a16="http://schemas.microsoft.com/office/drawing/2014/main" xmlns="" id="{B69C96E4-304D-4940-A424-8F8E8127C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733425</xdr:colOff>
      <xdr:row>17</xdr:row>
      <xdr:rowOff>47625</xdr:rowOff>
    </xdr:from>
    <xdr:to>
      <xdr:col>23</xdr:col>
      <xdr:colOff>733425</xdr:colOff>
      <xdr:row>32</xdr:row>
      <xdr:rowOff>171450</xdr:rowOff>
    </xdr:to>
    <xdr:graphicFrame macro="">
      <xdr:nvGraphicFramePr>
        <xdr:cNvPr id="5" name="Chart 1">
          <a:extLst>
            <a:ext uri="{FF2B5EF4-FFF2-40B4-BE49-F238E27FC236}">
              <a16:creationId xmlns:a16="http://schemas.microsoft.com/office/drawing/2014/main" xmlns="" id="{2ECE8B2E-9B8C-44C8-95A2-206F99DFE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au495162107120160175191240309364441482525680727752753806834947129713001334134213771408142014451459147415053" displayName="Tableau495162107120160175191240309364441482525680727752753806834947129713001334134213771408142014451459147415053" ref="B1:O52" totalsRowShown="0" headerRowDxfId="14">
  <autoFilter ref="B1:O52">
    <filterColumn colId="4">
      <filters>
        <filter val="Cost"/>
      </filters>
    </filterColumn>
  </autoFilter>
  <tableColumns count="14">
    <tableColumn id="1" name="Modifation N°" dataDxfId="13" dataCellStyle="Normal 2 2"/>
    <tableColumn id="14" name="Remarque pour SMA" dataDxfId="12" dataCellStyle="Normal 2 2"/>
    <tableColumn id="15" name="Valeur de la PGG" dataDxfId="11" dataCellStyle="Normal 2 2"/>
    <tableColumn id="16" name="Delta de l'étape " dataDxfId="10" dataCellStyle="Normal 2 2"/>
    <tableColumn id="18" name="Delta Source" dataDxfId="9" dataCellStyle="Normal 2 2"/>
    <tableColumn id="2" name="Description de la Modification" dataDxfId="8"/>
    <tableColumn id="3" name="Date de la_x000a_projection" dataDxfId="7"/>
    <tableColumn id="4" name="État des Polices au: " dataDxfId="6"/>
    <tableColumn id="5" name="Sinistralité_x000a_au: " dataDxfId="5"/>
    <tableColumn id="6" name="Rachats au: " dataDxfId="4"/>
    <tableColumn id="7" name="Réductions au: " dataDxfId="3"/>
    <tableColumn id="8" name="Courbes de _x000a_rendement au: " dataDxfId="2"/>
    <tableColumn id="9" name="Coût pas police _x000a_dans sc. BE" dataDxfId="1"/>
    <tableColumn id="11" name="Maximum_x000a_des Scénario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Feuil2"/>
  <dimension ref="A1:W704"/>
  <sheetViews>
    <sheetView tabSelected="1" topLeftCell="A685" workbookViewId="0">
      <selection activeCell="J713" sqref="J713"/>
    </sheetView>
  </sheetViews>
  <sheetFormatPr baseColWidth="10" defaultColWidth="9.140625" defaultRowHeight="15"/>
  <cols>
    <col min="2" max="2" width="11.28515625" bestFit="1" customWidth="1"/>
    <col min="4" max="10" width="12.7109375" customWidth="1"/>
    <col min="11" max="11" width="19" bestFit="1" customWidth="1"/>
    <col min="12" max="14" width="12.7109375" customWidth="1"/>
  </cols>
  <sheetData>
    <row r="1" spans="1:23">
      <c r="A1" s="6" t="s">
        <v>68</v>
      </c>
      <c r="B1" s="6" t="s">
        <v>67</v>
      </c>
      <c r="C1" s="27" t="s">
        <v>34</v>
      </c>
      <c r="D1" s="6" t="s">
        <v>66</v>
      </c>
      <c r="E1" s="26" t="s">
        <v>65</v>
      </c>
      <c r="F1" s="6" t="s">
        <v>26</v>
      </c>
      <c r="G1" s="6" t="s">
        <v>27</v>
      </c>
      <c r="H1" s="6" t="s">
        <v>28</v>
      </c>
      <c r="I1" s="6" t="s">
        <v>29</v>
      </c>
      <c r="J1" s="6" t="s">
        <v>30</v>
      </c>
      <c r="K1" s="6" t="s">
        <v>31</v>
      </c>
      <c r="L1" s="6" t="s">
        <v>32</v>
      </c>
      <c r="M1" s="6" t="s">
        <v>33</v>
      </c>
      <c r="N1" s="6" t="s">
        <v>25</v>
      </c>
    </row>
    <row r="2" spans="1:23">
      <c r="A2" t="str">
        <f>C2&amp;D2</f>
        <v>0EP</v>
      </c>
      <c r="B2" t="str">
        <f>C2&amp;E2</f>
        <v>0EP000</v>
      </c>
      <c r="C2">
        <v>0</v>
      </c>
      <c r="D2" s="24" t="s">
        <v>64</v>
      </c>
      <c r="E2" s="1" t="s">
        <v>0</v>
      </c>
      <c r="F2" s="2">
        <v>145234.79999999999</v>
      </c>
      <c r="G2" s="2">
        <v>303215.50256872666</v>
      </c>
      <c r="H2" s="2">
        <v>298578.97646368906</v>
      </c>
      <c r="I2" s="2">
        <v>287216.31967565388</v>
      </c>
      <c r="J2" s="2">
        <v>288181.27670605213</v>
      </c>
      <c r="K2" s="2">
        <v>306959.64789813029</v>
      </c>
      <c r="L2" s="2">
        <v>261067.44675559521</v>
      </c>
      <c r="M2" s="2">
        <v>306959.64789813029</v>
      </c>
      <c r="N2" s="2">
        <v>161724.84789813031</v>
      </c>
      <c r="P2" s="14">
        <f>K2-L2</f>
        <v>45892.201142535079</v>
      </c>
      <c r="Q2">
        <f>P2/ABS(P2)</f>
        <v>1</v>
      </c>
      <c r="R2" s="14">
        <f t="shared" ref="R2:R26" si="0">K262-L262</f>
        <v>55768</v>
      </c>
      <c r="S2">
        <f>R2/ABS(R2)</f>
        <v>1</v>
      </c>
      <c r="T2">
        <f>Q2+S2</f>
        <v>2</v>
      </c>
    </row>
    <row r="3" spans="1:23">
      <c r="A3" t="str">
        <f t="shared" ref="A3:A53" si="1">C3&amp;D3</f>
        <v>0EP</v>
      </c>
      <c r="B3" t="str">
        <f t="shared" ref="B3:B28" si="2">C3&amp;E3</f>
        <v>0EP025</v>
      </c>
      <c r="C3">
        <v>0</v>
      </c>
      <c r="D3" s="24" t="s">
        <v>64</v>
      </c>
      <c r="E3" s="1" t="s">
        <v>1</v>
      </c>
      <c r="F3" s="2">
        <v>60974</v>
      </c>
      <c r="G3" s="2">
        <v>46870.148473930334</v>
      </c>
      <c r="H3" s="2">
        <v>46175.170083301775</v>
      </c>
      <c r="I3" s="2">
        <v>44458.430972971139</v>
      </c>
      <c r="J3" s="2">
        <v>44846.881019586326</v>
      </c>
      <c r="K3" s="2">
        <v>46583.092471576747</v>
      </c>
      <c r="L3" s="2">
        <v>41992.885624246082</v>
      </c>
      <c r="M3" s="2">
        <v>46870.148473930334</v>
      </c>
      <c r="N3" s="2">
        <v>0</v>
      </c>
      <c r="P3" s="14">
        <f t="shared" ref="P3:P26" si="3">K3-L3</f>
        <v>4590.2068473306645</v>
      </c>
      <c r="Q3">
        <f t="shared" ref="Q3:Q26" si="4">P3/ABS(P3)</f>
        <v>1</v>
      </c>
      <c r="R3" s="14">
        <f t="shared" si="0"/>
        <v>1747</v>
      </c>
      <c r="S3">
        <f t="shared" ref="S3:S26" si="5">R3/ABS(R3)</f>
        <v>1</v>
      </c>
      <c r="T3">
        <f t="shared" ref="T3:T26" si="6">Q3+S3</f>
        <v>2</v>
      </c>
    </row>
    <row r="4" spans="1:23">
      <c r="A4" t="str">
        <f t="shared" si="1"/>
        <v>0EP</v>
      </c>
      <c r="B4" t="str">
        <f t="shared" si="2"/>
        <v>0EP050</v>
      </c>
      <c r="C4">
        <v>0</v>
      </c>
      <c r="D4" s="24" t="s">
        <v>64</v>
      </c>
      <c r="E4" s="1" t="s">
        <v>2</v>
      </c>
      <c r="F4" s="2">
        <v>140761.60000000003</v>
      </c>
      <c r="G4" s="2">
        <v>137083.3936266074</v>
      </c>
      <c r="H4" s="2">
        <v>135990.29939480612</v>
      </c>
      <c r="I4" s="2">
        <v>132787.25241970966</v>
      </c>
      <c r="J4" s="2">
        <v>133370.53690758391</v>
      </c>
      <c r="K4" s="2">
        <v>132922.29719878361</v>
      </c>
      <c r="L4" s="2">
        <v>132900.85128259403</v>
      </c>
      <c r="M4" s="2">
        <v>137083.3936266074</v>
      </c>
      <c r="N4" s="2">
        <v>0</v>
      </c>
      <c r="P4" s="14">
        <f t="shared" si="3"/>
        <v>21.445916189579293</v>
      </c>
      <c r="Q4">
        <f t="shared" si="4"/>
        <v>1</v>
      </c>
      <c r="R4" s="14">
        <f t="shared" si="0"/>
        <v>-415</v>
      </c>
      <c r="S4">
        <f t="shared" si="5"/>
        <v>-1</v>
      </c>
      <c r="T4">
        <f t="shared" si="6"/>
        <v>0</v>
      </c>
    </row>
    <row r="5" spans="1:23">
      <c r="A5" t="str">
        <f t="shared" si="1"/>
        <v>0EP</v>
      </c>
      <c r="B5" t="str">
        <f t="shared" si="2"/>
        <v>0EP075</v>
      </c>
      <c r="C5">
        <v>0</v>
      </c>
      <c r="D5" s="24" t="s">
        <v>64</v>
      </c>
      <c r="E5" s="1" t="s">
        <v>3</v>
      </c>
      <c r="F5" s="2">
        <v>177208.7</v>
      </c>
      <c r="G5" s="2">
        <v>163054.55604722784</v>
      </c>
      <c r="H5" s="2">
        <v>161578.0501214127</v>
      </c>
      <c r="I5" s="2">
        <v>157526.44514851819</v>
      </c>
      <c r="J5" s="2">
        <v>158561.71027197957</v>
      </c>
      <c r="K5" s="2">
        <v>159236.85231736896</v>
      </c>
      <c r="L5" s="2">
        <v>155707.93091630787</v>
      </c>
      <c r="M5" s="2">
        <v>163054.55604722784</v>
      </c>
      <c r="N5" s="2">
        <v>0</v>
      </c>
      <c r="P5" s="14">
        <f t="shared" si="3"/>
        <v>3528.9214010610885</v>
      </c>
      <c r="Q5">
        <f t="shared" si="4"/>
        <v>1</v>
      </c>
      <c r="R5" s="14">
        <f t="shared" si="0"/>
        <v>1857</v>
      </c>
      <c r="S5">
        <f t="shared" si="5"/>
        <v>1</v>
      </c>
      <c r="T5">
        <f t="shared" si="6"/>
        <v>2</v>
      </c>
    </row>
    <row r="6" spans="1:23">
      <c r="A6" t="str">
        <f t="shared" si="1"/>
        <v>0EP</v>
      </c>
      <c r="B6" t="str">
        <f t="shared" si="2"/>
        <v>0EP125</v>
      </c>
      <c r="C6">
        <v>0</v>
      </c>
      <c r="D6" s="24" t="s">
        <v>64</v>
      </c>
      <c r="E6" s="1" t="s">
        <v>4</v>
      </c>
      <c r="F6" s="2">
        <v>268090.99999999994</v>
      </c>
      <c r="G6" s="2">
        <v>274252.11022942729</v>
      </c>
      <c r="H6" s="2">
        <v>276087.69863110909</v>
      </c>
      <c r="I6" s="2">
        <v>271402.74815063097</v>
      </c>
      <c r="J6" s="2">
        <v>281138.64991471346</v>
      </c>
      <c r="K6" s="2">
        <v>271096.53590580687</v>
      </c>
      <c r="L6" s="2">
        <v>271915.62085296889</v>
      </c>
      <c r="M6" s="2">
        <v>281138.64991471346</v>
      </c>
      <c r="N6" s="2">
        <v>13047.649914713518</v>
      </c>
      <c r="P6" s="14">
        <f>K6-L6</f>
        <v>-819.08494716201676</v>
      </c>
      <c r="Q6">
        <f t="shared" si="4"/>
        <v>-1</v>
      </c>
      <c r="R6" s="14">
        <f t="shared" si="0"/>
        <v>-1089</v>
      </c>
      <c r="S6">
        <f t="shared" si="5"/>
        <v>-1</v>
      </c>
      <c r="T6">
        <f t="shared" si="6"/>
        <v>-2</v>
      </c>
    </row>
    <row r="7" spans="1:23">
      <c r="A7" t="str">
        <f t="shared" si="1"/>
        <v>0EP</v>
      </c>
      <c r="B7" t="str">
        <f t="shared" si="2"/>
        <v>0EP150</v>
      </c>
      <c r="C7">
        <v>0</v>
      </c>
      <c r="D7" s="24" t="s">
        <v>64</v>
      </c>
      <c r="E7" s="1" t="s">
        <v>5</v>
      </c>
      <c r="F7" s="2">
        <v>30579.3</v>
      </c>
      <c r="G7" s="2">
        <v>11976.605659852859</v>
      </c>
      <c r="H7" s="2">
        <v>12227.828478798287</v>
      </c>
      <c r="I7" s="2">
        <v>11781.346353821644</v>
      </c>
      <c r="J7" s="2">
        <v>12880.96101604445</v>
      </c>
      <c r="K7" s="2">
        <v>11475.77809709284</v>
      </c>
      <c r="L7" s="2">
        <v>12079.319196006722</v>
      </c>
      <c r="M7" s="2">
        <v>12880.96101604445</v>
      </c>
      <c r="N7" s="2">
        <v>0</v>
      </c>
      <c r="P7" s="14">
        <f t="shared" si="3"/>
        <v>-603.5410989138818</v>
      </c>
      <c r="Q7">
        <f t="shared" si="4"/>
        <v>-1</v>
      </c>
      <c r="R7" s="14">
        <f t="shared" si="0"/>
        <v>-912</v>
      </c>
      <c r="S7">
        <f t="shared" si="5"/>
        <v>-1</v>
      </c>
      <c r="T7">
        <f t="shared" si="6"/>
        <v>-2</v>
      </c>
    </row>
    <row r="8" spans="1:23">
      <c r="A8" t="str">
        <f t="shared" si="1"/>
        <v>0EP</v>
      </c>
      <c r="B8" t="str">
        <f t="shared" si="2"/>
        <v>0EP175</v>
      </c>
      <c r="C8">
        <v>0</v>
      </c>
      <c r="D8" s="24" t="s">
        <v>64</v>
      </c>
      <c r="E8" s="1" t="s">
        <v>6</v>
      </c>
      <c r="F8" s="2">
        <v>1568063.3000000005</v>
      </c>
      <c r="G8" s="2">
        <v>1692827.8259213469</v>
      </c>
      <c r="H8" s="2">
        <v>1707928.3396582177</v>
      </c>
      <c r="I8" s="2">
        <v>1673005.0828134886</v>
      </c>
      <c r="J8" s="2">
        <v>1736425.153875049</v>
      </c>
      <c r="K8" s="2">
        <v>1661176.0103481505</v>
      </c>
      <c r="L8" s="2">
        <v>1686954.1750957631</v>
      </c>
      <c r="M8" s="2">
        <v>1736425.153875049</v>
      </c>
      <c r="N8" s="2">
        <v>168361.85387504846</v>
      </c>
      <c r="P8" s="14">
        <f t="shared" si="3"/>
        <v>-25778.164747612551</v>
      </c>
      <c r="Q8">
        <f t="shared" si="4"/>
        <v>-1</v>
      </c>
      <c r="R8" s="14">
        <f t="shared" si="0"/>
        <v>-30594</v>
      </c>
      <c r="S8">
        <f t="shared" si="5"/>
        <v>-1</v>
      </c>
      <c r="T8">
        <f t="shared" si="6"/>
        <v>-2</v>
      </c>
    </row>
    <row r="9" spans="1:23">
      <c r="A9" t="str">
        <f t="shared" si="1"/>
        <v>0EP</v>
      </c>
      <c r="B9" t="str">
        <f t="shared" si="2"/>
        <v>0EP200</v>
      </c>
      <c r="C9">
        <v>0</v>
      </c>
      <c r="D9" s="24" t="s">
        <v>64</v>
      </c>
      <c r="E9" s="1" t="s">
        <v>7</v>
      </c>
      <c r="F9" s="2">
        <v>6060592.1000000006</v>
      </c>
      <c r="G9" s="2">
        <v>6613983.417129349</v>
      </c>
      <c r="H9" s="2">
        <v>6670378.0639533401</v>
      </c>
      <c r="I9" s="2">
        <v>6557382.1025527231</v>
      </c>
      <c r="J9" s="2">
        <v>6766960.2961981725</v>
      </c>
      <c r="K9" s="2">
        <v>6503509.6264480874</v>
      </c>
      <c r="L9" s="2">
        <v>6620245.1577688353</v>
      </c>
      <c r="M9" s="2">
        <v>6766960.2961981725</v>
      </c>
      <c r="N9" s="2">
        <v>706368.19619817194</v>
      </c>
      <c r="P9" s="14">
        <f t="shared" si="3"/>
        <v>-116735.53132074792</v>
      </c>
      <c r="Q9">
        <f t="shared" si="4"/>
        <v>-1</v>
      </c>
      <c r="R9" s="14">
        <f t="shared" si="0"/>
        <v>-138260</v>
      </c>
      <c r="S9">
        <f t="shared" si="5"/>
        <v>-1</v>
      </c>
      <c r="T9">
        <f t="shared" si="6"/>
        <v>-2</v>
      </c>
    </row>
    <row r="10" spans="1:23">
      <c r="A10" t="str">
        <f t="shared" si="1"/>
        <v>0EP</v>
      </c>
      <c r="B10" t="str">
        <f t="shared" si="2"/>
        <v>0EP250</v>
      </c>
      <c r="C10">
        <v>0</v>
      </c>
      <c r="D10" s="24" t="s">
        <v>64</v>
      </c>
      <c r="E10" s="1" t="s">
        <v>8</v>
      </c>
      <c r="F10" s="2">
        <v>2956778.3000000012</v>
      </c>
      <c r="G10" s="2">
        <v>3056681.4495081916</v>
      </c>
      <c r="H10" s="2">
        <v>3064806.7760542599</v>
      </c>
      <c r="I10" s="2">
        <v>3050820.1065788972</v>
      </c>
      <c r="J10" s="2">
        <v>3066625.6684292438</v>
      </c>
      <c r="K10" s="2">
        <v>3043087.6572355358</v>
      </c>
      <c r="L10" s="2">
        <v>3059476.9226881191</v>
      </c>
      <c r="M10" s="2">
        <v>3066625.6684292401</v>
      </c>
      <c r="N10" s="2">
        <v>109847.36842924263</v>
      </c>
      <c r="P10" s="14">
        <f>K10-L10</f>
        <v>-16389.26545258332</v>
      </c>
      <c r="Q10">
        <f t="shared" si="4"/>
        <v>-1</v>
      </c>
      <c r="R10" s="14">
        <f t="shared" si="0"/>
        <v>-18152</v>
      </c>
      <c r="S10">
        <f t="shared" si="5"/>
        <v>-1</v>
      </c>
      <c r="T10">
        <f t="shared" si="6"/>
        <v>-2</v>
      </c>
      <c r="V10" s="14">
        <f>F10-L10</f>
        <v>-102698.6226881179</v>
      </c>
      <c r="W10" s="14">
        <f>F10-M10</f>
        <v>-109847.36842923891</v>
      </c>
    </row>
    <row r="11" spans="1:23">
      <c r="A11" t="str">
        <f t="shared" si="1"/>
        <v>0Mixte</v>
      </c>
      <c r="B11" t="str">
        <f t="shared" si="2"/>
        <v>0M0</v>
      </c>
      <c r="C11">
        <v>0</v>
      </c>
      <c r="D11" s="24" t="s">
        <v>61</v>
      </c>
      <c r="E11" s="1" t="s">
        <v>9</v>
      </c>
      <c r="F11" s="2">
        <v>182166.7</v>
      </c>
      <c r="G11" s="2">
        <v>78797.435622206423</v>
      </c>
      <c r="H11" s="2">
        <v>74165.978193197487</v>
      </c>
      <c r="I11" s="2">
        <v>63965.626768441318</v>
      </c>
      <c r="J11" s="2">
        <v>64045.676901327904</v>
      </c>
      <c r="K11" s="2">
        <v>80422.950471789431</v>
      </c>
      <c r="L11" s="2">
        <v>41948.949997419237</v>
      </c>
      <c r="M11" s="2">
        <v>80422.950471789431</v>
      </c>
      <c r="N11" s="2">
        <v>0</v>
      </c>
      <c r="P11" s="14">
        <f t="shared" si="3"/>
        <v>38474.000474370194</v>
      </c>
      <c r="Q11">
        <f t="shared" si="4"/>
        <v>1</v>
      </c>
      <c r="R11" s="14">
        <f t="shared" si="0"/>
        <v>49656</v>
      </c>
      <c r="S11">
        <f t="shared" si="5"/>
        <v>1</v>
      </c>
      <c r="T11">
        <f t="shared" si="6"/>
        <v>2</v>
      </c>
    </row>
    <row r="12" spans="1:23">
      <c r="A12" t="str">
        <f t="shared" si="1"/>
        <v>0Mixte</v>
      </c>
      <c r="B12" t="str">
        <f t="shared" si="2"/>
        <v>0M0.25</v>
      </c>
      <c r="C12">
        <v>0</v>
      </c>
      <c r="D12" s="24" t="s">
        <v>61</v>
      </c>
      <c r="E12" s="1" t="s">
        <v>10</v>
      </c>
      <c r="F12" s="2">
        <v>280656.5</v>
      </c>
      <c r="G12" s="2">
        <v>77162.896915746634</v>
      </c>
      <c r="H12" s="2">
        <v>76165.462682211437</v>
      </c>
      <c r="I12" s="2">
        <v>72900.444488546214</v>
      </c>
      <c r="J12" s="2">
        <v>72982.29089633566</v>
      </c>
      <c r="K12" s="2">
        <v>80056.600319295976</v>
      </c>
      <c r="L12" s="2">
        <v>64626.376023002238</v>
      </c>
      <c r="M12" s="2">
        <v>80056.600319295976</v>
      </c>
      <c r="N12" s="2">
        <v>0</v>
      </c>
      <c r="P12" s="14">
        <f t="shared" si="3"/>
        <v>15430.224296293738</v>
      </c>
      <c r="Q12">
        <f t="shared" si="4"/>
        <v>1</v>
      </c>
      <c r="R12" s="14">
        <f t="shared" si="0"/>
        <v>14506</v>
      </c>
      <c r="S12">
        <f t="shared" si="5"/>
        <v>1</v>
      </c>
      <c r="T12">
        <f t="shared" si="6"/>
        <v>2</v>
      </c>
    </row>
    <row r="13" spans="1:23">
      <c r="A13" t="str">
        <f t="shared" si="1"/>
        <v>0Mixte</v>
      </c>
      <c r="B13" t="str">
        <f t="shared" si="2"/>
        <v>0M0.5</v>
      </c>
      <c r="C13">
        <v>0</v>
      </c>
      <c r="D13" s="24" t="s">
        <v>61</v>
      </c>
      <c r="E13" s="1" t="s">
        <v>11</v>
      </c>
      <c r="F13" s="2">
        <v>389275.89999999997</v>
      </c>
      <c r="G13" s="2">
        <v>301441.15061645873</v>
      </c>
      <c r="H13" s="2">
        <v>298660.89857534226</v>
      </c>
      <c r="I13" s="2">
        <v>286298.9405263401</v>
      </c>
      <c r="J13" s="2">
        <v>286311.75027986133</v>
      </c>
      <c r="K13" s="2">
        <v>307732.3398299769</v>
      </c>
      <c r="L13" s="2">
        <v>261877.20899677792</v>
      </c>
      <c r="M13" s="2">
        <v>307732.3398299769</v>
      </c>
      <c r="N13" s="2">
        <v>0</v>
      </c>
      <c r="P13" s="14">
        <f t="shared" si="3"/>
        <v>45855.130833198986</v>
      </c>
      <c r="Q13">
        <f t="shared" si="4"/>
        <v>1</v>
      </c>
      <c r="R13" s="14">
        <f t="shared" si="0"/>
        <v>45361</v>
      </c>
      <c r="S13">
        <f t="shared" si="5"/>
        <v>1</v>
      </c>
      <c r="T13">
        <f t="shared" si="6"/>
        <v>2</v>
      </c>
    </row>
    <row r="14" spans="1:23">
      <c r="A14" t="str">
        <f t="shared" si="1"/>
        <v>0Mixte</v>
      </c>
      <c r="B14" t="str">
        <f t="shared" si="2"/>
        <v>0M0.75</v>
      </c>
      <c r="C14">
        <v>0</v>
      </c>
      <c r="D14" s="24" t="s">
        <v>61</v>
      </c>
      <c r="E14" s="1" t="s">
        <v>12</v>
      </c>
      <c r="F14" s="2">
        <v>59847.199999999997</v>
      </c>
      <c r="G14" s="2">
        <v>49347.62629123628</v>
      </c>
      <c r="H14" s="2">
        <v>49029.851632295504</v>
      </c>
      <c r="I14" s="2">
        <v>47716.855521579811</v>
      </c>
      <c r="J14" s="2">
        <v>47936.380915379414</v>
      </c>
      <c r="K14" s="2">
        <v>48830.485906115398</v>
      </c>
      <c r="L14" s="2">
        <v>46479.004627707633</v>
      </c>
      <c r="M14" s="2">
        <v>49347.62629123628</v>
      </c>
      <c r="N14" s="2">
        <v>0</v>
      </c>
      <c r="P14" s="14">
        <f t="shared" si="3"/>
        <v>2351.4812784077658</v>
      </c>
      <c r="Q14">
        <f t="shared" si="4"/>
        <v>1</v>
      </c>
      <c r="R14" s="14">
        <f t="shared" si="0"/>
        <v>1528</v>
      </c>
      <c r="S14">
        <f t="shared" si="5"/>
        <v>1</v>
      </c>
      <c r="T14">
        <f t="shared" si="6"/>
        <v>2</v>
      </c>
    </row>
    <row r="15" spans="1:23">
      <c r="A15" t="str">
        <f t="shared" si="1"/>
        <v>0Mixte</v>
      </c>
      <c r="B15" t="str">
        <f t="shared" si="2"/>
        <v>0M1</v>
      </c>
      <c r="C15">
        <v>0</v>
      </c>
      <c r="D15" s="24" t="s">
        <v>61</v>
      </c>
      <c r="E15" s="1" t="s">
        <v>13</v>
      </c>
      <c r="F15" s="2">
        <v>95323</v>
      </c>
      <c r="G15" s="2">
        <v>39141.69041765869</v>
      </c>
      <c r="H15" s="2">
        <v>39164.929496552693</v>
      </c>
      <c r="I15" s="2">
        <v>39068.309387544992</v>
      </c>
      <c r="J15" s="2">
        <v>39116.577463511778</v>
      </c>
      <c r="K15" s="2">
        <v>39026.07018025314</v>
      </c>
      <c r="L15" s="2">
        <v>39111.256927450828</v>
      </c>
      <c r="M15" s="2">
        <v>39164.929496552693</v>
      </c>
      <c r="N15" s="2">
        <v>0</v>
      </c>
      <c r="P15" s="14">
        <f t="shared" si="3"/>
        <v>-85.186747197687509</v>
      </c>
      <c r="Q15">
        <f t="shared" si="4"/>
        <v>-1</v>
      </c>
      <c r="R15" s="14">
        <f t="shared" si="0"/>
        <v>-101</v>
      </c>
      <c r="S15">
        <f t="shared" si="5"/>
        <v>-1</v>
      </c>
      <c r="T15">
        <f t="shared" si="6"/>
        <v>-2</v>
      </c>
    </row>
    <row r="16" spans="1:23">
      <c r="A16" t="str">
        <f t="shared" si="1"/>
        <v>0Mixte</v>
      </c>
      <c r="B16" t="str">
        <f t="shared" si="2"/>
        <v>0M1.25</v>
      </c>
      <c r="C16">
        <v>0</v>
      </c>
      <c r="D16" s="24" t="s">
        <v>61</v>
      </c>
      <c r="E16" s="1" t="s">
        <v>14</v>
      </c>
      <c r="F16" s="2">
        <v>30265.5</v>
      </c>
      <c r="G16" s="2">
        <v>17236.862332517354</v>
      </c>
      <c r="H16" s="2">
        <v>17631.807125036092</v>
      </c>
      <c r="I16" s="2">
        <v>16073.596990244758</v>
      </c>
      <c r="J16" s="2">
        <v>18683.532523752434</v>
      </c>
      <c r="K16" s="2">
        <v>17401.599141169616</v>
      </c>
      <c r="L16" s="2">
        <v>14546.511559946292</v>
      </c>
      <c r="M16" s="2">
        <v>18683.532523752434</v>
      </c>
      <c r="N16" s="2">
        <v>0</v>
      </c>
      <c r="P16" s="14">
        <f t="shared" si="3"/>
        <v>2855.0875812233244</v>
      </c>
      <c r="Q16">
        <f t="shared" si="4"/>
        <v>1</v>
      </c>
      <c r="R16" s="14">
        <f t="shared" si="0"/>
        <v>3107</v>
      </c>
      <c r="S16">
        <f t="shared" si="5"/>
        <v>1</v>
      </c>
      <c r="T16">
        <f t="shared" si="6"/>
        <v>2</v>
      </c>
    </row>
    <row r="17" spans="1:20">
      <c r="A17" t="str">
        <f t="shared" si="1"/>
        <v>0Mixte</v>
      </c>
      <c r="B17" t="str">
        <f t="shared" si="2"/>
        <v>0M1.75</v>
      </c>
      <c r="C17">
        <v>0</v>
      </c>
      <c r="D17" s="24" t="s">
        <v>61</v>
      </c>
      <c r="E17" s="1" t="s">
        <v>15</v>
      </c>
      <c r="F17" s="2">
        <v>118430.7</v>
      </c>
      <c r="G17" s="2">
        <v>163816.69601311983</v>
      </c>
      <c r="H17" s="2">
        <v>167010.20053695803</v>
      </c>
      <c r="I17" s="2">
        <v>157745.64376641833</v>
      </c>
      <c r="J17" s="2">
        <v>175936.12194240218</v>
      </c>
      <c r="K17" s="2">
        <v>161125.45897551219</v>
      </c>
      <c r="L17" s="2">
        <v>153715.56083638413</v>
      </c>
      <c r="M17" s="2">
        <v>175936.12194240218</v>
      </c>
      <c r="N17" s="2">
        <v>57505.421942402187</v>
      </c>
      <c r="P17" s="14">
        <f t="shared" si="3"/>
        <v>7409.898139128054</v>
      </c>
      <c r="Q17">
        <f t="shared" si="4"/>
        <v>1</v>
      </c>
      <c r="R17" s="14">
        <f t="shared" si="0"/>
        <v>3383</v>
      </c>
      <c r="S17">
        <f t="shared" si="5"/>
        <v>1</v>
      </c>
      <c r="T17">
        <f t="shared" si="6"/>
        <v>2</v>
      </c>
    </row>
    <row r="18" spans="1:20">
      <c r="A18" t="str">
        <f t="shared" si="1"/>
        <v>0Mixte</v>
      </c>
      <c r="B18" t="str">
        <f t="shared" si="2"/>
        <v>0M2.5</v>
      </c>
      <c r="C18">
        <v>0</v>
      </c>
      <c r="D18" s="24" t="s">
        <v>61</v>
      </c>
      <c r="E18" s="1" t="s">
        <v>16</v>
      </c>
      <c r="F18" s="2">
        <v>70795.100000000006</v>
      </c>
      <c r="G18" s="2">
        <v>122745.13877522953</v>
      </c>
      <c r="H18" s="2">
        <v>123003.10484072362</v>
      </c>
      <c r="I18" s="2">
        <v>122231.14149031008</v>
      </c>
      <c r="J18" s="2">
        <v>123297.91314407423</v>
      </c>
      <c r="K18" s="2">
        <v>122138.40006041412</v>
      </c>
      <c r="L18" s="2">
        <v>122333.52440043066</v>
      </c>
      <c r="M18" s="2">
        <v>123297.91314407423</v>
      </c>
      <c r="N18" s="2">
        <v>52502.813144074229</v>
      </c>
      <c r="P18" s="14">
        <f t="shared" si="3"/>
        <v>-195.12434001654037</v>
      </c>
      <c r="Q18">
        <f t="shared" si="4"/>
        <v>-1</v>
      </c>
      <c r="R18" s="14">
        <f t="shared" si="0"/>
        <v>-201</v>
      </c>
      <c r="S18">
        <f t="shared" si="5"/>
        <v>-1</v>
      </c>
      <c r="T18">
        <f t="shared" si="6"/>
        <v>-2</v>
      </c>
    </row>
    <row r="19" spans="1:20">
      <c r="A19" t="str">
        <f t="shared" si="1"/>
        <v>0Mixte</v>
      </c>
      <c r="B19" t="str">
        <f t="shared" si="2"/>
        <v>0M2</v>
      </c>
      <c r="C19">
        <v>0</v>
      </c>
      <c r="D19" s="24" t="s">
        <v>61</v>
      </c>
      <c r="E19" s="1" t="s">
        <v>17</v>
      </c>
      <c r="F19" s="2">
        <v>1260813</v>
      </c>
      <c r="G19" s="2">
        <v>1211242.44913611</v>
      </c>
      <c r="H19" s="2">
        <v>1234572.8012460519</v>
      </c>
      <c r="I19" s="2">
        <v>1177299.3613031125</v>
      </c>
      <c r="J19" s="2">
        <v>1267796.5713698461</v>
      </c>
      <c r="K19" s="2">
        <v>1188338.9633823142</v>
      </c>
      <c r="L19" s="2">
        <v>1164391.4683273593</v>
      </c>
      <c r="M19" s="2">
        <v>1267796.5713698461</v>
      </c>
      <c r="N19" s="2">
        <v>6983.5713698461186</v>
      </c>
      <c r="P19" s="14">
        <f t="shared" si="3"/>
        <v>23947.495054954896</v>
      </c>
      <c r="Q19">
        <f t="shared" si="4"/>
        <v>1</v>
      </c>
      <c r="R19" s="14">
        <f t="shared" si="0"/>
        <v>17357</v>
      </c>
      <c r="S19">
        <f t="shared" si="5"/>
        <v>1</v>
      </c>
      <c r="T19">
        <f t="shared" si="6"/>
        <v>2</v>
      </c>
    </row>
    <row r="20" spans="1:20">
      <c r="A20" t="str">
        <f t="shared" si="1"/>
        <v>0Mixte</v>
      </c>
      <c r="B20" t="str">
        <f t="shared" si="2"/>
        <v>0M3.5</v>
      </c>
      <c r="C20">
        <v>0</v>
      </c>
      <c r="D20" s="24" t="s">
        <v>61</v>
      </c>
      <c r="E20" s="1" t="s">
        <v>18</v>
      </c>
      <c r="F20" s="2">
        <v>9419993.9999999925</v>
      </c>
      <c r="G20" s="2">
        <v>9765860.5145113561</v>
      </c>
      <c r="H20" s="2">
        <v>9878713.3704536278</v>
      </c>
      <c r="I20" s="2">
        <v>9608451.2699904609</v>
      </c>
      <c r="J20" s="2">
        <v>9855660.8660196308</v>
      </c>
      <c r="K20" s="2">
        <v>9578093.7514648046</v>
      </c>
      <c r="L20" s="2">
        <v>9643615.1861410215</v>
      </c>
      <c r="M20" s="2">
        <v>9878713.3704536278</v>
      </c>
      <c r="N20" s="2">
        <v>458719.37045363523</v>
      </c>
      <c r="P20" s="14">
        <f t="shared" si="3"/>
        <v>-65521.434676216915</v>
      </c>
      <c r="Q20">
        <f t="shared" si="4"/>
        <v>-1</v>
      </c>
      <c r="R20" s="14">
        <f t="shared" si="0"/>
        <v>-79257</v>
      </c>
      <c r="S20">
        <f t="shared" si="5"/>
        <v>-1</v>
      </c>
      <c r="T20">
        <f t="shared" si="6"/>
        <v>-2</v>
      </c>
    </row>
    <row r="21" spans="1:20">
      <c r="A21" t="str">
        <f t="shared" si="1"/>
        <v>0Risque</v>
      </c>
      <c r="B21" t="str">
        <f t="shared" si="2"/>
        <v>0Fun</v>
      </c>
      <c r="C21">
        <v>0</v>
      </c>
      <c r="D21" s="24" t="s">
        <v>62</v>
      </c>
      <c r="E21" s="1" t="s">
        <v>19</v>
      </c>
      <c r="F21" s="2">
        <v>146466</v>
      </c>
      <c r="G21" s="2">
        <v>17559.74391612882</v>
      </c>
      <c r="H21" s="2">
        <v>-131070.74697717809</v>
      </c>
      <c r="I21" s="2">
        <v>-494762.89661163336</v>
      </c>
      <c r="J21" s="2">
        <v>-487948.04280668648</v>
      </c>
      <c r="K21" s="2">
        <v>-466459.22815060552</v>
      </c>
      <c r="L21" s="2">
        <v>-523817.35554887971</v>
      </c>
      <c r="M21" s="2">
        <v>17559.74391612882</v>
      </c>
      <c r="N21" s="2">
        <v>0</v>
      </c>
      <c r="P21" s="14">
        <f t="shared" si="3"/>
        <v>57358.127398274199</v>
      </c>
      <c r="Q21">
        <f t="shared" si="4"/>
        <v>1</v>
      </c>
      <c r="R21" s="14">
        <f t="shared" si="0"/>
        <v>46009</v>
      </c>
      <c r="S21">
        <f t="shared" si="5"/>
        <v>1</v>
      </c>
      <c r="T21">
        <f t="shared" si="6"/>
        <v>2</v>
      </c>
    </row>
    <row r="22" spans="1:20">
      <c r="A22" t="str">
        <f t="shared" si="1"/>
        <v>0Vie entière</v>
      </c>
      <c r="B22" t="str">
        <f t="shared" si="2"/>
        <v>0VE</v>
      </c>
      <c r="C22">
        <v>0</v>
      </c>
      <c r="D22" s="24" t="s">
        <v>63</v>
      </c>
      <c r="E22" s="1" t="s">
        <v>20</v>
      </c>
      <c r="F22" s="2">
        <v>95428.299999999988</v>
      </c>
      <c r="G22" s="2">
        <v>-52754.227497165179</v>
      </c>
      <c r="H22" s="2">
        <v>-56546.826011216755</v>
      </c>
      <c r="I22" s="2">
        <v>-74275.517800151938</v>
      </c>
      <c r="J22" s="2">
        <v>-67873.578471782152</v>
      </c>
      <c r="K22" s="2">
        <v>-55543.075800956809</v>
      </c>
      <c r="L22" s="2">
        <v>-95256.299268150382</v>
      </c>
      <c r="M22" s="2">
        <v>-52754.227497165179</v>
      </c>
      <c r="N22" s="2">
        <v>0</v>
      </c>
      <c r="P22" s="14">
        <f t="shared" si="3"/>
        <v>39713.223467193573</v>
      </c>
      <c r="Q22">
        <f t="shared" si="4"/>
        <v>1</v>
      </c>
      <c r="R22" s="14">
        <f t="shared" si="0"/>
        <v>3361</v>
      </c>
      <c r="S22">
        <f t="shared" si="5"/>
        <v>1</v>
      </c>
      <c r="T22">
        <f t="shared" si="6"/>
        <v>2</v>
      </c>
    </row>
    <row r="23" spans="1:20">
      <c r="A23" t="str">
        <f t="shared" si="1"/>
        <v>0Risque</v>
      </c>
      <c r="B23" t="str">
        <f t="shared" si="2"/>
        <v>0Prev</v>
      </c>
      <c r="C23">
        <v>0</v>
      </c>
      <c r="D23" s="24" t="s">
        <v>62</v>
      </c>
      <c r="E23" s="1" t="s">
        <v>21</v>
      </c>
      <c r="F23" s="2">
        <v>31137.4</v>
      </c>
      <c r="G23" s="2">
        <v>-29745.007626216586</v>
      </c>
      <c r="H23" s="2">
        <v>-30344.667634792106</v>
      </c>
      <c r="I23" s="2">
        <v>-33011.513694859852</v>
      </c>
      <c r="J23" s="2">
        <v>-33166.680847454772</v>
      </c>
      <c r="K23" s="2">
        <v>-31141.704771211582</v>
      </c>
      <c r="L23" s="2">
        <v>-35111.538261277456</v>
      </c>
      <c r="M23" s="2">
        <v>-29745.007626216586</v>
      </c>
      <c r="N23" s="2">
        <v>0</v>
      </c>
      <c r="P23" s="14">
        <f t="shared" si="3"/>
        <v>3969.8334900658738</v>
      </c>
      <c r="Q23">
        <f t="shared" si="4"/>
        <v>1</v>
      </c>
      <c r="R23" s="14">
        <f t="shared" si="0"/>
        <v>4145</v>
      </c>
      <c r="S23">
        <f t="shared" si="5"/>
        <v>1</v>
      </c>
      <c r="T23">
        <f t="shared" si="6"/>
        <v>2</v>
      </c>
    </row>
    <row r="24" spans="1:20">
      <c r="A24" t="str">
        <f t="shared" si="1"/>
        <v>0Risque</v>
      </c>
      <c r="B24" t="str">
        <f t="shared" si="2"/>
        <v>0Preciso</v>
      </c>
      <c r="C24">
        <v>0</v>
      </c>
      <c r="D24" s="24" t="s">
        <v>62</v>
      </c>
      <c r="E24" s="1" t="s">
        <v>22</v>
      </c>
      <c r="F24" s="2">
        <v>6666.5000000000009</v>
      </c>
      <c r="G24" s="2">
        <v>-119238.24025443813</v>
      </c>
      <c r="H24" s="2">
        <v>-126084.62038904114</v>
      </c>
      <c r="I24" s="2">
        <v>-145614.12284324222</v>
      </c>
      <c r="J24" s="2">
        <v>-146989.09283820799</v>
      </c>
      <c r="K24" s="2">
        <v>-112608.24193978435</v>
      </c>
      <c r="L24" s="2">
        <v>-187334.7887929338</v>
      </c>
      <c r="M24" s="2">
        <v>-112608.24193978435</v>
      </c>
      <c r="N24" s="2">
        <v>0</v>
      </c>
      <c r="P24" s="14">
        <f t="shared" si="3"/>
        <v>74726.546853149455</v>
      </c>
      <c r="Q24">
        <f t="shared" si="4"/>
        <v>1</v>
      </c>
      <c r="R24" s="14">
        <f t="shared" si="0"/>
        <v>56067</v>
      </c>
      <c r="S24">
        <f t="shared" si="5"/>
        <v>1</v>
      </c>
      <c r="T24">
        <f t="shared" si="6"/>
        <v>2</v>
      </c>
    </row>
    <row r="25" spans="1:20">
      <c r="A25" t="str">
        <f t="shared" si="1"/>
        <v>0Risque</v>
      </c>
      <c r="B25" t="str">
        <f t="shared" si="2"/>
        <v>0Hospitalis</v>
      </c>
      <c r="C25">
        <v>0</v>
      </c>
      <c r="D25" s="24" t="s">
        <v>62</v>
      </c>
      <c r="E25" s="1" t="s">
        <v>23</v>
      </c>
      <c r="F25" s="2">
        <v>1810.4000000000003</v>
      </c>
      <c r="G25" s="2">
        <v>118008.47912345163</v>
      </c>
      <c r="H25" s="2">
        <v>44607.905754474035</v>
      </c>
      <c r="I25" s="2">
        <v>-72122.475560340186</v>
      </c>
      <c r="J25" s="2">
        <v>-67919.141622977855</v>
      </c>
      <c r="K25" s="2">
        <v>-19522.403687559727</v>
      </c>
      <c r="L25" s="2">
        <v>-135017.33612789592</v>
      </c>
      <c r="M25" s="2">
        <v>118008.47912345163</v>
      </c>
      <c r="N25" s="2">
        <v>116198.07912345164</v>
      </c>
      <c r="P25" s="14">
        <f t="shared" si="3"/>
        <v>115494.9324403362</v>
      </c>
      <c r="Q25">
        <f t="shared" si="4"/>
        <v>1</v>
      </c>
      <c r="R25" s="14">
        <f t="shared" si="0"/>
        <v>124786</v>
      </c>
      <c r="S25">
        <f t="shared" si="5"/>
        <v>1</v>
      </c>
      <c r="T25">
        <f t="shared" si="6"/>
        <v>2</v>
      </c>
    </row>
    <row r="26" spans="1:20">
      <c r="A26" t="str">
        <f t="shared" si="1"/>
        <v>0Risque</v>
      </c>
      <c r="B26" t="str">
        <f t="shared" si="2"/>
        <v>0Axiprotect</v>
      </c>
      <c r="C26">
        <v>0</v>
      </c>
      <c r="D26" s="24" t="s">
        <v>62</v>
      </c>
      <c r="E26" s="1" t="s">
        <v>24</v>
      </c>
      <c r="F26" s="2">
        <v>4820.0999999999976</v>
      </c>
      <c r="G26" s="2">
        <v>-1257840.5740777375</v>
      </c>
      <c r="H26" s="2">
        <v>-1325873.5497371871</v>
      </c>
      <c r="I26" s="2">
        <v>-1482428.2959925993</v>
      </c>
      <c r="J26" s="2">
        <v>-1505462.4293539692</v>
      </c>
      <c r="K26" s="2">
        <v>-1257191.9469949077</v>
      </c>
      <c r="L26" s="2">
        <v>-1765618.6876201553</v>
      </c>
      <c r="M26" s="2">
        <v>-1257191.9469949077</v>
      </c>
      <c r="N26" s="2">
        <v>0</v>
      </c>
      <c r="P26" s="14">
        <f t="shared" si="3"/>
        <v>508426.74062524759</v>
      </c>
      <c r="Q26">
        <f t="shared" si="4"/>
        <v>1</v>
      </c>
      <c r="R26" s="14">
        <f t="shared" si="0"/>
        <v>574713</v>
      </c>
      <c r="S26">
        <f t="shared" si="5"/>
        <v>1</v>
      </c>
      <c r="T26">
        <f t="shared" si="6"/>
        <v>2</v>
      </c>
    </row>
    <row r="27" spans="1:20" ht="16.5" thickBot="1">
      <c r="A27" t="str">
        <f t="shared" si="1"/>
        <v>0</v>
      </c>
      <c r="B27" t="str">
        <f t="shared" si="2"/>
        <v>0PGG</v>
      </c>
      <c r="C27">
        <v>0</v>
      </c>
      <c r="D27" s="25"/>
      <c r="E27" s="3" t="s">
        <v>25</v>
      </c>
      <c r="F27" s="4">
        <v>23602179.399999991</v>
      </c>
      <c r="G27" s="4"/>
      <c r="H27" s="4"/>
      <c r="I27" s="4"/>
      <c r="J27" s="4"/>
      <c r="K27" s="4"/>
      <c r="L27" s="4"/>
      <c r="M27" s="4"/>
      <c r="N27" s="5">
        <v>1851259.1723487163</v>
      </c>
    </row>
    <row r="28" spans="1:20" ht="15.75" thickTop="1">
      <c r="A28" t="str">
        <f t="shared" si="1"/>
        <v>1EP</v>
      </c>
      <c r="B28" t="str">
        <f t="shared" si="2"/>
        <v>1EP000</v>
      </c>
      <c r="C28">
        <v>1</v>
      </c>
      <c r="D28" s="24" t="s">
        <v>64</v>
      </c>
      <c r="E28" s="18" t="s">
        <v>0</v>
      </c>
      <c r="F28" s="19">
        <v>207597</v>
      </c>
      <c r="G28" s="19">
        <v>255844</v>
      </c>
      <c r="H28" s="19">
        <v>251267</v>
      </c>
      <c r="I28" s="19">
        <v>240325</v>
      </c>
      <c r="J28" s="19">
        <v>241228</v>
      </c>
      <c r="K28" s="19">
        <v>258427</v>
      </c>
      <c r="L28" s="19">
        <v>215723</v>
      </c>
      <c r="M28" s="19">
        <v>258427</v>
      </c>
      <c r="N28" s="19">
        <v>50830</v>
      </c>
    </row>
    <row r="29" spans="1:20">
      <c r="A29" t="str">
        <f t="shared" si="1"/>
        <v>1EP</v>
      </c>
      <c r="B29" t="str">
        <f t="shared" ref="B29:B53" si="7">C29&amp;E29</f>
        <v>1EP025</v>
      </c>
      <c r="C29">
        <f>C28</f>
        <v>1</v>
      </c>
      <c r="D29" s="24" t="s">
        <v>64</v>
      </c>
      <c r="E29" s="18" t="s">
        <v>1</v>
      </c>
      <c r="F29" s="19">
        <v>65260</v>
      </c>
      <c r="G29" s="19">
        <v>49556</v>
      </c>
      <c r="H29" s="19">
        <v>48866</v>
      </c>
      <c r="I29" s="19">
        <v>47202</v>
      </c>
      <c r="J29" s="19">
        <v>47581</v>
      </c>
      <c r="K29" s="19">
        <v>48592</v>
      </c>
      <c r="L29" s="19">
        <v>45441</v>
      </c>
      <c r="M29" s="19">
        <v>49556</v>
      </c>
      <c r="N29" s="19">
        <v>0</v>
      </c>
    </row>
    <row r="30" spans="1:20">
      <c r="A30" t="str">
        <f t="shared" si="1"/>
        <v>1EP</v>
      </c>
      <c r="B30" t="str">
        <f t="shared" si="7"/>
        <v>1EP050</v>
      </c>
      <c r="C30">
        <f t="shared" ref="C30:C53" si="8">C29</f>
        <v>1</v>
      </c>
      <c r="D30" s="24" t="s">
        <v>64</v>
      </c>
      <c r="E30" s="18" t="s">
        <v>2</v>
      </c>
      <c r="F30" s="19">
        <v>140758</v>
      </c>
      <c r="G30" s="19">
        <v>140095</v>
      </c>
      <c r="H30" s="19">
        <v>139006</v>
      </c>
      <c r="I30" s="19">
        <v>135929</v>
      </c>
      <c r="J30" s="19">
        <v>136483</v>
      </c>
      <c r="K30" s="19">
        <v>134922</v>
      </c>
      <c r="L30" s="19">
        <v>137162</v>
      </c>
      <c r="M30" s="19">
        <v>140095</v>
      </c>
      <c r="N30" s="19">
        <v>0</v>
      </c>
    </row>
    <row r="31" spans="1:20">
      <c r="A31" t="str">
        <f t="shared" si="1"/>
        <v>1EP</v>
      </c>
      <c r="B31" t="str">
        <f t="shared" si="7"/>
        <v>1EP075</v>
      </c>
      <c r="C31">
        <f t="shared" si="8"/>
        <v>1</v>
      </c>
      <c r="D31" s="24" t="s">
        <v>64</v>
      </c>
      <c r="E31" s="18" t="s">
        <v>3</v>
      </c>
      <c r="F31" s="19">
        <v>175290</v>
      </c>
      <c r="G31" s="19">
        <v>165578</v>
      </c>
      <c r="H31" s="19">
        <v>164100</v>
      </c>
      <c r="I31" s="19">
        <v>160180</v>
      </c>
      <c r="J31" s="19">
        <v>161181</v>
      </c>
      <c r="K31" s="19">
        <v>160350</v>
      </c>
      <c r="L31" s="19">
        <v>159876</v>
      </c>
      <c r="M31" s="19">
        <v>165578</v>
      </c>
      <c r="N31" s="19">
        <v>0</v>
      </c>
    </row>
    <row r="32" spans="1:20">
      <c r="A32" t="str">
        <f t="shared" si="1"/>
        <v>1EP</v>
      </c>
      <c r="B32" t="str">
        <f t="shared" si="7"/>
        <v>1EP125</v>
      </c>
      <c r="C32">
        <f t="shared" si="8"/>
        <v>1</v>
      </c>
      <c r="D32" s="24" t="s">
        <v>64</v>
      </c>
      <c r="E32" s="18" t="s">
        <v>4</v>
      </c>
      <c r="F32" s="19">
        <v>276469</v>
      </c>
      <c r="G32" s="19">
        <v>275800</v>
      </c>
      <c r="H32" s="19">
        <v>277604</v>
      </c>
      <c r="I32" s="19">
        <v>273026</v>
      </c>
      <c r="J32" s="19">
        <v>282734</v>
      </c>
      <c r="K32" s="19">
        <v>270930</v>
      </c>
      <c r="L32" s="19">
        <v>275302</v>
      </c>
      <c r="M32" s="19">
        <v>282734</v>
      </c>
      <c r="N32" s="19">
        <v>6265</v>
      </c>
    </row>
    <row r="33" spans="1:14">
      <c r="A33" t="str">
        <f t="shared" si="1"/>
        <v>1EP</v>
      </c>
      <c r="B33" t="str">
        <f t="shared" si="7"/>
        <v>1EP150</v>
      </c>
      <c r="C33">
        <f t="shared" si="8"/>
        <v>1</v>
      </c>
      <c r="D33" s="24" t="s">
        <v>64</v>
      </c>
      <c r="E33" s="18" t="s">
        <v>5</v>
      </c>
      <c r="F33" s="19">
        <v>32546</v>
      </c>
      <c r="G33" s="19">
        <v>11279</v>
      </c>
      <c r="H33" s="19">
        <v>11529</v>
      </c>
      <c r="I33" s="19">
        <v>11086</v>
      </c>
      <c r="J33" s="19">
        <v>12186</v>
      </c>
      <c r="K33" s="19">
        <v>10631</v>
      </c>
      <c r="L33" s="19">
        <v>11543</v>
      </c>
      <c r="M33" s="19">
        <v>12186</v>
      </c>
      <c r="N33" s="19">
        <v>0</v>
      </c>
    </row>
    <row r="34" spans="1:14">
      <c r="A34" t="str">
        <f t="shared" si="1"/>
        <v>1EP</v>
      </c>
      <c r="B34" t="str">
        <f t="shared" si="7"/>
        <v>1EP175</v>
      </c>
      <c r="C34">
        <f t="shared" si="8"/>
        <v>1</v>
      </c>
      <c r="D34" s="24" t="s">
        <v>64</v>
      </c>
      <c r="E34" s="18" t="s">
        <v>6</v>
      </c>
      <c r="F34" s="19">
        <v>1480581</v>
      </c>
      <c r="G34" s="19">
        <v>1713229</v>
      </c>
      <c r="H34" s="19">
        <v>1728166</v>
      </c>
      <c r="I34" s="19">
        <v>1693940</v>
      </c>
      <c r="J34" s="19">
        <v>1757199</v>
      </c>
      <c r="K34" s="19">
        <v>1674188</v>
      </c>
      <c r="L34" s="19">
        <v>1715718</v>
      </c>
      <c r="M34" s="19">
        <v>1757199</v>
      </c>
      <c r="N34" s="19">
        <v>276618</v>
      </c>
    </row>
    <row r="35" spans="1:14">
      <c r="A35" t="str">
        <f t="shared" si="1"/>
        <v>1EP</v>
      </c>
      <c r="B35" t="str">
        <f t="shared" si="7"/>
        <v>1EP200</v>
      </c>
      <c r="C35">
        <f t="shared" si="8"/>
        <v>1</v>
      </c>
      <c r="D35" s="24" t="s">
        <v>64</v>
      </c>
      <c r="E35" s="18" t="s">
        <v>7</v>
      </c>
      <c r="F35" s="19">
        <v>5900224</v>
      </c>
      <c r="G35" s="19">
        <v>6652623</v>
      </c>
      <c r="H35" s="19">
        <v>6708219</v>
      </c>
      <c r="I35" s="19">
        <v>6597644</v>
      </c>
      <c r="J35" s="19">
        <v>6806444</v>
      </c>
      <c r="K35" s="19">
        <v>6512673</v>
      </c>
      <c r="L35" s="19">
        <v>6691231</v>
      </c>
      <c r="M35" s="19">
        <v>6806444</v>
      </c>
      <c r="N35" s="19">
        <v>906220</v>
      </c>
    </row>
    <row r="36" spans="1:14">
      <c r="A36" t="str">
        <f t="shared" si="1"/>
        <v>1EP</v>
      </c>
      <c r="B36" t="str">
        <f t="shared" si="7"/>
        <v>1EP250</v>
      </c>
      <c r="C36">
        <f t="shared" si="8"/>
        <v>1</v>
      </c>
      <c r="D36" s="24" t="s">
        <v>64</v>
      </c>
      <c r="E36" s="18" t="s">
        <v>8</v>
      </c>
      <c r="F36" s="19">
        <v>2883444</v>
      </c>
      <c r="G36" s="19">
        <v>2997751</v>
      </c>
      <c r="H36" s="19">
        <v>3005350</v>
      </c>
      <c r="I36" s="19">
        <v>2992400</v>
      </c>
      <c r="J36" s="19">
        <v>3007539</v>
      </c>
      <c r="K36" s="19">
        <v>2969668</v>
      </c>
      <c r="L36" s="19">
        <v>3015869</v>
      </c>
      <c r="M36" s="19">
        <v>3015869</v>
      </c>
      <c r="N36" s="19">
        <v>132425</v>
      </c>
    </row>
    <row r="37" spans="1:14">
      <c r="A37" t="str">
        <f t="shared" si="1"/>
        <v>1Mixte</v>
      </c>
      <c r="B37" t="str">
        <f t="shared" si="7"/>
        <v>1M0</v>
      </c>
      <c r="C37">
        <f t="shared" si="8"/>
        <v>1</v>
      </c>
      <c r="D37" s="24" t="s">
        <v>61</v>
      </c>
      <c r="E37" s="18" t="s">
        <v>9</v>
      </c>
      <c r="F37" s="19">
        <v>255559</v>
      </c>
      <c r="G37" s="19">
        <v>106166</v>
      </c>
      <c r="H37" s="19">
        <v>101599</v>
      </c>
      <c r="I37" s="19">
        <v>91682</v>
      </c>
      <c r="J37" s="19">
        <v>91745</v>
      </c>
      <c r="K37" s="19">
        <v>107609</v>
      </c>
      <c r="L37" s="19">
        <v>70156</v>
      </c>
      <c r="M37" s="19">
        <v>107609</v>
      </c>
      <c r="N37" s="19">
        <v>0</v>
      </c>
    </row>
    <row r="38" spans="1:14">
      <c r="A38" t="str">
        <f t="shared" si="1"/>
        <v>1Mixte</v>
      </c>
      <c r="B38" t="str">
        <f t="shared" si="7"/>
        <v>1M0.25</v>
      </c>
      <c r="C38">
        <f t="shared" si="8"/>
        <v>1</v>
      </c>
      <c r="D38" s="24" t="s">
        <v>61</v>
      </c>
      <c r="E38" s="18" t="s">
        <v>10</v>
      </c>
      <c r="F38" s="19">
        <v>305825</v>
      </c>
      <c r="G38" s="19">
        <v>78714</v>
      </c>
      <c r="H38" s="19">
        <v>77712</v>
      </c>
      <c r="I38" s="19">
        <v>74541</v>
      </c>
      <c r="J38" s="19">
        <v>74606</v>
      </c>
      <c r="K38" s="19">
        <v>79883</v>
      </c>
      <c r="L38" s="19">
        <v>67994</v>
      </c>
      <c r="M38" s="19">
        <v>79883</v>
      </c>
      <c r="N38" s="19">
        <v>0</v>
      </c>
    </row>
    <row r="39" spans="1:14">
      <c r="A39" t="str">
        <f t="shared" si="1"/>
        <v>1Mixte</v>
      </c>
      <c r="B39" t="str">
        <f t="shared" si="7"/>
        <v>1M0.5</v>
      </c>
      <c r="C39">
        <f t="shared" si="8"/>
        <v>1</v>
      </c>
      <c r="D39" s="24" t="s">
        <v>61</v>
      </c>
      <c r="E39" s="18" t="s">
        <v>11</v>
      </c>
      <c r="F39" s="19">
        <v>396461</v>
      </c>
      <c r="G39" s="19">
        <v>316596</v>
      </c>
      <c r="H39" s="19">
        <v>313777</v>
      </c>
      <c r="I39" s="19">
        <v>301796</v>
      </c>
      <c r="J39" s="19">
        <v>301739</v>
      </c>
      <c r="K39" s="19">
        <v>319418</v>
      </c>
      <c r="L39" s="19">
        <v>281065</v>
      </c>
      <c r="M39" s="19">
        <v>319418</v>
      </c>
      <c r="N39" s="19">
        <v>0</v>
      </c>
    </row>
    <row r="40" spans="1:14">
      <c r="A40" t="str">
        <f t="shared" si="1"/>
        <v>1Mixte</v>
      </c>
      <c r="B40" t="str">
        <f t="shared" si="7"/>
        <v>1M0.75</v>
      </c>
      <c r="C40">
        <f t="shared" si="8"/>
        <v>1</v>
      </c>
      <c r="D40" s="24" t="s">
        <v>61</v>
      </c>
      <c r="E40" s="18" t="s">
        <v>12</v>
      </c>
      <c r="F40" s="19">
        <v>57038</v>
      </c>
      <c r="G40" s="19">
        <v>50828</v>
      </c>
      <c r="H40" s="19">
        <v>50504</v>
      </c>
      <c r="I40" s="19">
        <v>49238</v>
      </c>
      <c r="J40" s="19">
        <v>49447</v>
      </c>
      <c r="K40" s="19">
        <v>49987</v>
      </c>
      <c r="L40" s="19">
        <v>48358</v>
      </c>
      <c r="M40" s="19">
        <v>50828</v>
      </c>
      <c r="N40" s="19">
        <v>0</v>
      </c>
    </row>
    <row r="41" spans="1:14">
      <c r="A41" t="str">
        <f t="shared" si="1"/>
        <v>1Mixte</v>
      </c>
      <c r="B41" t="str">
        <f t="shared" si="7"/>
        <v>1M1</v>
      </c>
      <c r="C41">
        <f t="shared" si="8"/>
        <v>1</v>
      </c>
      <c r="D41" s="24" t="s">
        <v>61</v>
      </c>
      <c r="E41" s="18" t="s">
        <v>13</v>
      </c>
      <c r="F41" s="19">
        <v>95419</v>
      </c>
      <c r="G41" s="19">
        <v>38557</v>
      </c>
      <c r="H41" s="19">
        <v>38576</v>
      </c>
      <c r="I41" s="19">
        <v>38498</v>
      </c>
      <c r="J41" s="19">
        <v>38537</v>
      </c>
      <c r="K41" s="19">
        <v>38335</v>
      </c>
      <c r="L41" s="19">
        <v>38661</v>
      </c>
      <c r="M41" s="19">
        <v>38661</v>
      </c>
      <c r="N41" s="19">
        <v>0</v>
      </c>
    </row>
    <row r="42" spans="1:14">
      <c r="A42" t="str">
        <f t="shared" si="1"/>
        <v>1Mixte</v>
      </c>
      <c r="B42" t="str">
        <f t="shared" si="7"/>
        <v>1M1.25</v>
      </c>
      <c r="C42">
        <f t="shared" si="8"/>
        <v>1</v>
      </c>
      <c r="D42" s="24" t="s">
        <v>61</v>
      </c>
      <c r="E42" s="18" t="s">
        <v>14</v>
      </c>
      <c r="F42" s="19">
        <v>31542</v>
      </c>
      <c r="G42" s="19">
        <v>18435</v>
      </c>
      <c r="H42" s="19">
        <v>18826</v>
      </c>
      <c r="I42" s="19">
        <v>17289</v>
      </c>
      <c r="J42" s="19">
        <v>19905</v>
      </c>
      <c r="K42" s="19">
        <v>18549</v>
      </c>
      <c r="L42" s="19">
        <v>15827</v>
      </c>
      <c r="M42" s="19">
        <v>19905</v>
      </c>
      <c r="N42" s="19">
        <v>0</v>
      </c>
    </row>
    <row r="43" spans="1:14">
      <c r="A43" t="str">
        <f t="shared" si="1"/>
        <v>1Mixte</v>
      </c>
      <c r="B43" t="str">
        <f t="shared" si="7"/>
        <v>1M1.75</v>
      </c>
      <c r="C43">
        <f t="shared" si="8"/>
        <v>1</v>
      </c>
      <c r="D43" s="24" t="s">
        <v>61</v>
      </c>
      <c r="E43" s="18" t="s">
        <v>15</v>
      </c>
      <c r="F43" s="19">
        <v>106377</v>
      </c>
      <c r="G43" s="19">
        <v>165394</v>
      </c>
      <c r="H43" s="19">
        <v>168558</v>
      </c>
      <c r="I43" s="19">
        <v>159409</v>
      </c>
      <c r="J43" s="19">
        <v>177631</v>
      </c>
      <c r="K43" s="19">
        <v>162214</v>
      </c>
      <c r="L43" s="19">
        <v>155946</v>
      </c>
      <c r="M43" s="19">
        <v>177631</v>
      </c>
      <c r="N43" s="19">
        <v>71254</v>
      </c>
    </row>
    <row r="44" spans="1:14">
      <c r="A44" t="str">
        <f t="shared" si="1"/>
        <v>1Mixte</v>
      </c>
      <c r="B44" t="str">
        <f t="shared" si="7"/>
        <v>1M2.5</v>
      </c>
      <c r="C44">
        <f t="shared" si="8"/>
        <v>1</v>
      </c>
      <c r="D44" s="24" t="s">
        <v>61</v>
      </c>
      <c r="E44" s="18" t="s">
        <v>16</v>
      </c>
      <c r="F44" s="19">
        <v>62969</v>
      </c>
      <c r="G44" s="19">
        <v>113368</v>
      </c>
      <c r="H44" s="19">
        <v>113605</v>
      </c>
      <c r="I44" s="19">
        <v>112873</v>
      </c>
      <c r="J44" s="19">
        <v>113915</v>
      </c>
      <c r="K44" s="19">
        <v>112431</v>
      </c>
      <c r="L44" s="19">
        <v>113322</v>
      </c>
      <c r="M44" s="19">
        <v>113915</v>
      </c>
      <c r="N44" s="19">
        <v>50945</v>
      </c>
    </row>
    <row r="45" spans="1:14">
      <c r="A45" t="str">
        <f t="shared" si="1"/>
        <v>1Mixte</v>
      </c>
      <c r="B45" t="str">
        <f t="shared" si="7"/>
        <v>1M2</v>
      </c>
      <c r="C45">
        <f t="shared" si="8"/>
        <v>1</v>
      </c>
      <c r="D45" s="24" t="s">
        <v>61</v>
      </c>
      <c r="E45" s="18" t="s">
        <v>17</v>
      </c>
      <c r="F45" s="19">
        <v>1259082</v>
      </c>
      <c r="G45" s="19">
        <v>1225393</v>
      </c>
      <c r="H45" s="19">
        <v>1248460</v>
      </c>
      <c r="I45" s="19">
        <v>1192071</v>
      </c>
      <c r="J45" s="19">
        <v>1282631</v>
      </c>
      <c r="K45" s="19">
        <v>1198945</v>
      </c>
      <c r="L45" s="19">
        <v>1183282</v>
      </c>
      <c r="M45" s="19">
        <v>1282631</v>
      </c>
      <c r="N45" s="19">
        <v>23549</v>
      </c>
    </row>
    <row r="46" spans="1:14">
      <c r="A46" t="str">
        <f t="shared" si="1"/>
        <v>1Mixte</v>
      </c>
      <c r="B46" t="str">
        <f t="shared" si="7"/>
        <v>1M3.5</v>
      </c>
      <c r="C46">
        <f t="shared" si="8"/>
        <v>1</v>
      </c>
      <c r="D46" s="24" t="s">
        <v>61</v>
      </c>
      <c r="E46" s="18" t="s">
        <v>18</v>
      </c>
      <c r="F46" s="19">
        <v>8849699</v>
      </c>
      <c r="G46" s="19">
        <v>9691397</v>
      </c>
      <c r="H46" s="19">
        <v>9801614</v>
      </c>
      <c r="I46" s="19">
        <v>9538938</v>
      </c>
      <c r="J46" s="19">
        <v>9784785</v>
      </c>
      <c r="K46" s="19">
        <v>9478555</v>
      </c>
      <c r="L46" s="19">
        <v>9603860</v>
      </c>
      <c r="M46" s="19">
        <v>9801614</v>
      </c>
      <c r="N46" s="19">
        <v>951915</v>
      </c>
    </row>
    <row r="47" spans="1:14">
      <c r="A47" t="str">
        <f t="shared" si="1"/>
        <v>1Risque</v>
      </c>
      <c r="B47" t="str">
        <f t="shared" si="7"/>
        <v>1Fun</v>
      </c>
      <c r="C47">
        <f t="shared" si="8"/>
        <v>1</v>
      </c>
      <c r="D47" s="24" t="s">
        <v>62</v>
      </c>
      <c r="E47" s="18" t="s">
        <v>19</v>
      </c>
      <c r="F47" s="19">
        <v>148756</v>
      </c>
      <c r="G47" s="19">
        <v>37060</v>
      </c>
      <c r="H47" s="19">
        <v>-108677</v>
      </c>
      <c r="I47" s="19">
        <v>-465676</v>
      </c>
      <c r="J47" s="19">
        <v>-458717</v>
      </c>
      <c r="K47" s="19">
        <v>-437930</v>
      </c>
      <c r="L47" s="19">
        <v>-494177</v>
      </c>
      <c r="M47" s="19">
        <v>37060</v>
      </c>
      <c r="N47" s="19">
        <v>0</v>
      </c>
    </row>
    <row r="48" spans="1:14">
      <c r="A48" t="str">
        <f t="shared" si="1"/>
        <v>1Vie entière</v>
      </c>
      <c r="B48" t="str">
        <f t="shared" si="7"/>
        <v>1VE</v>
      </c>
      <c r="C48">
        <f t="shared" si="8"/>
        <v>1</v>
      </c>
      <c r="D48" s="24" t="s">
        <v>63</v>
      </c>
      <c r="E48" s="18" t="s">
        <v>20</v>
      </c>
      <c r="F48" s="19">
        <v>100671</v>
      </c>
      <c r="G48" s="19">
        <v>-49112</v>
      </c>
      <c r="H48" s="19">
        <v>-52808</v>
      </c>
      <c r="I48" s="19">
        <v>-70296</v>
      </c>
      <c r="J48" s="19">
        <v>-63852</v>
      </c>
      <c r="K48" s="19">
        <v>-51909</v>
      </c>
      <c r="L48" s="19">
        <v>-90955</v>
      </c>
      <c r="M48" s="19">
        <v>-49112</v>
      </c>
      <c r="N48" s="19">
        <v>0</v>
      </c>
    </row>
    <row r="49" spans="1:14">
      <c r="A49" t="str">
        <f t="shared" si="1"/>
        <v>1Risque</v>
      </c>
      <c r="B49" t="str">
        <f t="shared" si="7"/>
        <v>1Prev</v>
      </c>
      <c r="C49">
        <f t="shared" si="8"/>
        <v>1</v>
      </c>
      <c r="D49" s="24" t="s">
        <v>62</v>
      </c>
      <c r="E49" s="18" t="s">
        <v>21</v>
      </c>
      <c r="F49" s="19">
        <v>34241</v>
      </c>
      <c r="G49" s="19">
        <v>-28406</v>
      </c>
      <c r="H49" s="19">
        <v>-28981</v>
      </c>
      <c r="I49" s="19">
        <v>-31550</v>
      </c>
      <c r="J49" s="19">
        <v>-31698</v>
      </c>
      <c r="K49" s="19">
        <v>-29673</v>
      </c>
      <c r="L49" s="19">
        <v>-33658</v>
      </c>
      <c r="M49" s="19">
        <v>-28406</v>
      </c>
      <c r="N49" s="19">
        <v>0</v>
      </c>
    </row>
    <row r="50" spans="1:14">
      <c r="A50" t="str">
        <f t="shared" si="1"/>
        <v>1Risque</v>
      </c>
      <c r="B50" t="str">
        <f t="shared" si="7"/>
        <v>1Preciso</v>
      </c>
      <c r="C50">
        <f t="shared" si="8"/>
        <v>1</v>
      </c>
      <c r="D50" s="24" t="s">
        <v>62</v>
      </c>
      <c r="E50" s="18" t="s">
        <v>22</v>
      </c>
      <c r="F50" s="19">
        <v>7652</v>
      </c>
      <c r="G50" s="19">
        <v>-113321</v>
      </c>
      <c r="H50" s="19">
        <v>-119891</v>
      </c>
      <c r="I50" s="19">
        <v>-138623</v>
      </c>
      <c r="J50" s="19">
        <v>-139969</v>
      </c>
      <c r="K50" s="19">
        <v>-105581</v>
      </c>
      <c r="L50" s="19">
        <v>-180418</v>
      </c>
      <c r="M50" s="19">
        <v>-105581</v>
      </c>
      <c r="N50" s="19">
        <v>0</v>
      </c>
    </row>
    <row r="51" spans="1:14">
      <c r="A51" t="str">
        <f t="shared" si="1"/>
        <v>1Risque</v>
      </c>
      <c r="B51" t="str">
        <f t="shared" si="7"/>
        <v>1Hospitalis</v>
      </c>
      <c r="C51">
        <f t="shared" si="8"/>
        <v>1</v>
      </c>
      <c r="D51" s="24" t="s">
        <v>62</v>
      </c>
      <c r="E51" s="18" t="s">
        <v>23</v>
      </c>
      <c r="F51" s="19">
        <v>2330</v>
      </c>
      <c r="G51" s="19">
        <v>64699</v>
      </c>
      <c r="H51" s="19">
        <v>-7168</v>
      </c>
      <c r="I51" s="19">
        <v>-121571</v>
      </c>
      <c r="J51" s="19">
        <v>-117330</v>
      </c>
      <c r="K51" s="19">
        <v>-68679</v>
      </c>
      <c r="L51" s="19">
        <v>-184797</v>
      </c>
      <c r="M51" s="19">
        <v>64699</v>
      </c>
      <c r="N51" s="19">
        <v>62369</v>
      </c>
    </row>
    <row r="52" spans="1:14">
      <c r="A52" t="str">
        <f t="shared" si="1"/>
        <v>1Risque</v>
      </c>
      <c r="B52" t="str">
        <f t="shared" si="7"/>
        <v>1Axiprotect</v>
      </c>
      <c r="C52">
        <f t="shared" si="8"/>
        <v>1</v>
      </c>
      <c r="D52" s="24" t="s">
        <v>62</v>
      </c>
      <c r="E52" s="18" t="s">
        <v>24</v>
      </c>
      <c r="F52" s="19">
        <v>5862</v>
      </c>
      <c r="G52" s="19">
        <v>-1261493</v>
      </c>
      <c r="H52" s="19">
        <v>-1327736</v>
      </c>
      <c r="I52" s="19">
        <v>-1480201</v>
      </c>
      <c r="J52" s="19">
        <v>-1502967</v>
      </c>
      <c r="K52" s="19">
        <v>-1254068</v>
      </c>
      <c r="L52" s="19">
        <v>-1764526</v>
      </c>
      <c r="M52" s="19">
        <v>-1254068</v>
      </c>
      <c r="N52" s="19">
        <v>0</v>
      </c>
    </row>
    <row r="53" spans="1:14" ht="16.5" thickBot="1">
      <c r="A53" t="str">
        <f t="shared" si="1"/>
        <v>1</v>
      </c>
      <c r="B53" t="str">
        <f t="shared" si="7"/>
        <v>1PGG</v>
      </c>
      <c r="C53">
        <f t="shared" si="8"/>
        <v>1</v>
      </c>
      <c r="D53" s="25"/>
      <c r="E53" s="20" t="s">
        <v>25</v>
      </c>
      <c r="F53" s="21">
        <v>22881654</v>
      </c>
      <c r="G53" s="21"/>
      <c r="H53" s="21"/>
      <c r="I53" s="21"/>
      <c r="J53" s="21"/>
      <c r="K53" s="21"/>
      <c r="L53" s="21"/>
      <c r="M53" s="21"/>
      <c r="N53" s="22">
        <v>2532389</v>
      </c>
    </row>
    <row r="54" spans="1:14" ht="15.75" thickTop="1">
      <c r="A54" t="str">
        <f t="shared" ref="A54:A79" si="9">C54&amp;D54</f>
        <v>2EP</v>
      </c>
      <c r="B54" t="str">
        <f t="shared" ref="B54:B79" si="10">C54&amp;E54</f>
        <v>2EP000</v>
      </c>
      <c r="C54">
        <v>2</v>
      </c>
      <c r="D54" s="24" t="s">
        <v>64</v>
      </c>
      <c r="E54" s="18" t="s">
        <v>0</v>
      </c>
      <c r="F54" s="28">
        <v>207597</v>
      </c>
      <c r="G54" s="28">
        <v>303085</v>
      </c>
      <c r="H54" s="28">
        <v>298462</v>
      </c>
      <c r="I54" s="28">
        <v>287090</v>
      </c>
      <c r="J54" s="28">
        <v>288102</v>
      </c>
      <c r="K54" s="28">
        <v>306874</v>
      </c>
      <c r="L54" s="28">
        <v>260857</v>
      </c>
      <c r="M54" s="28">
        <v>306874</v>
      </c>
      <c r="N54" s="28">
        <v>99277</v>
      </c>
    </row>
    <row r="55" spans="1:14">
      <c r="A55" t="str">
        <f t="shared" si="9"/>
        <v>2EP</v>
      </c>
      <c r="B55" t="str">
        <f t="shared" si="10"/>
        <v>2EP025</v>
      </c>
      <c r="C55">
        <f>C54</f>
        <v>2</v>
      </c>
      <c r="D55" s="24" t="s">
        <v>64</v>
      </c>
      <c r="E55" s="18" t="s">
        <v>1</v>
      </c>
      <c r="F55" s="28">
        <v>65260</v>
      </c>
      <c r="G55" s="28">
        <v>46692</v>
      </c>
      <c r="H55" s="28">
        <v>46015</v>
      </c>
      <c r="I55" s="28">
        <v>44281</v>
      </c>
      <c r="J55" s="28">
        <v>44779</v>
      </c>
      <c r="K55" s="28">
        <v>46461</v>
      </c>
      <c r="L55" s="28">
        <v>41728</v>
      </c>
      <c r="M55" s="28">
        <v>46692</v>
      </c>
      <c r="N55" s="28">
        <v>0</v>
      </c>
    </row>
    <row r="56" spans="1:14">
      <c r="A56" t="str">
        <f t="shared" si="9"/>
        <v>2EP</v>
      </c>
      <c r="B56" t="str">
        <f t="shared" si="10"/>
        <v>2EP050</v>
      </c>
      <c r="C56">
        <f t="shared" ref="C56:C79" si="11">C55</f>
        <v>2</v>
      </c>
      <c r="D56" s="24" t="s">
        <v>64</v>
      </c>
      <c r="E56" s="18" t="s">
        <v>2</v>
      </c>
      <c r="F56" s="28">
        <v>140758</v>
      </c>
      <c r="G56" s="28">
        <v>136990</v>
      </c>
      <c r="H56" s="28">
        <v>135909</v>
      </c>
      <c r="I56" s="28">
        <v>132695</v>
      </c>
      <c r="J56" s="28">
        <v>133340</v>
      </c>
      <c r="K56" s="28">
        <v>132847</v>
      </c>
      <c r="L56" s="28">
        <v>132785</v>
      </c>
      <c r="M56" s="28">
        <v>136990</v>
      </c>
      <c r="N56" s="28">
        <v>0</v>
      </c>
    </row>
    <row r="57" spans="1:14">
      <c r="A57" t="str">
        <f t="shared" si="9"/>
        <v>2EP</v>
      </c>
      <c r="B57" t="str">
        <f t="shared" si="10"/>
        <v>2EP075</v>
      </c>
      <c r="C57">
        <f t="shared" si="11"/>
        <v>2</v>
      </c>
      <c r="D57" s="24" t="s">
        <v>64</v>
      </c>
      <c r="E57" s="18" t="s">
        <v>3</v>
      </c>
      <c r="F57" s="28">
        <v>175290</v>
      </c>
      <c r="G57" s="28">
        <v>162984</v>
      </c>
      <c r="H57" s="28">
        <v>161524</v>
      </c>
      <c r="I57" s="28">
        <v>157457</v>
      </c>
      <c r="J57" s="28">
        <v>158576</v>
      </c>
      <c r="K57" s="28">
        <v>159185</v>
      </c>
      <c r="L57" s="28">
        <v>155617</v>
      </c>
      <c r="M57" s="28">
        <v>162984</v>
      </c>
      <c r="N57" s="28">
        <v>0</v>
      </c>
    </row>
    <row r="58" spans="1:14">
      <c r="A58" t="str">
        <f t="shared" si="9"/>
        <v>2EP</v>
      </c>
      <c r="B58" t="str">
        <f t="shared" si="10"/>
        <v>2EP125</v>
      </c>
      <c r="C58">
        <f t="shared" si="11"/>
        <v>2</v>
      </c>
      <c r="D58" s="24" t="s">
        <v>64</v>
      </c>
      <c r="E58" s="18" t="s">
        <v>4</v>
      </c>
      <c r="F58" s="28">
        <v>276469</v>
      </c>
      <c r="G58" s="28">
        <v>274340</v>
      </c>
      <c r="H58" s="28">
        <v>276132</v>
      </c>
      <c r="I58" s="28">
        <v>271492</v>
      </c>
      <c r="J58" s="28">
        <v>281304</v>
      </c>
      <c r="K58" s="28">
        <v>271125</v>
      </c>
      <c r="L58" s="28">
        <v>272120</v>
      </c>
      <c r="M58" s="28">
        <v>281304</v>
      </c>
      <c r="N58" s="28">
        <v>4836</v>
      </c>
    </row>
    <row r="59" spans="1:14">
      <c r="A59" t="str">
        <f t="shared" si="9"/>
        <v>2EP</v>
      </c>
      <c r="B59" t="str">
        <f t="shared" si="10"/>
        <v>2EP150</v>
      </c>
      <c r="C59">
        <f t="shared" si="11"/>
        <v>2</v>
      </c>
      <c r="D59" s="24" t="s">
        <v>64</v>
      </c>
      <c r="E59" s="18" t="s">
        <v>5</v>
      </c>
      <c r="F59" s="28">
        <v>32546</v>
      </c>
      <c r="G59" s="28">
        <v>11279</v>
      </c>
      <c r="H59" s="28">
        <v>11529</v>
      </c>
      <c r="I59" s="28">
        <v>11086</v>
      </c>
      <c r="J59" s="28">
        <v>12186</v>
      </c>
      <c r="K59" s="28">
        <v>10631</v>
      </c>
      <c r="L59" s="28">
        <v>11543</v>
      </c>
      <c r="M59" s="28">
        <v>12186</v>
      </c>
      <c r="N59" s="28">
        <v>0</v>
      </c>
    </row>
    <row r="60" spans="1:14">
      <c r="A60" t="str">
        <f t="shared" si="9"/>
        <v>2EP</v>
      </c>
      <c r="B60" t="str">
        <f t="shared" si="10"/>
        <v>2EP175</v>
      </c>
      <c r="C60">
        <f t="shared" si="11"/>
        <v>2</v>
      </c>
      <c r="D60" s="24" t="s">
        <v>64</v>
      </c>
      <c r="E60" s="18" t="s">
        <v>6</v>
      </c>
      <c r="F60" s="28">
        <v>1480581</v>
      </c>
      <c r="G60" s="28">
        <v>1691481</v>
      </c>
      <c r="H60" s="28">
        <v>1706598</v>
      </c>
      <c r="I60" s="28">
        <v>1671661</v>
      </c>
      <c r="J60" s="28">
        <v>1736906</v>
      </c>
      <c r="K60" s="28">
        <v>1660115</v>
      </c>
      <c r="L60" s="28">
        <v>1685253</v>
      </c>
      <c r="M60" s="28">
        <v>1736906</v>
      </c>
      <c r="N60" s="28">
        <v>256324</v>
      </c>
    </row>
    <row r="61" spans="1:14">
      <c r="A61" t="str">
        <f t="shared" si="9"/>
        <v>2EP</v>
      </c>
      <c r="B61" t="str">
        <f t="shared" si="10"/>
        <v>2EP200</v>
      </c>
      <c r="C61">
        <f t="shared" si="11"/>
        <v>2</v>
      </c>
      <c r="D61" s="24" t="s">
        <v>64</v>
      </c>
      <c r="E61" s="18" t="s">
        <v>7</v>
      </c>
      <c r="F61" s="28">
        <v>5900224</v>
      </c>
      <c r="G61" s="28">
        <v>6609894</v>
      </c>
      <c r="H61" s="28">
        <v>6666401</v>
      </c>
      <c r="I61" s="28">
        <v>6553302</v>
      </c>
      <c r="J61" s="28">
        <v>6768616</v>
      </c>
      <c r="K61" s="28">
        <v>6500279</v>
      </c>
      <c r="L61" s="28">
        <v>6615097</v>
      </c>
      <c r="M61" s="28">
        <v>6768616</v>
      </c>
      <c r="N61" s="28">
        <v>868391</v>
      </c>
    </row>
    <row r="62" spans="1:14">
      <c r="A62" t="str">
        <f t="shared" si="9"/>
        <v>2EP</v>
      </c>
      <c r="B62" t="str">
        <f t="shared" si="10"/>
        <v>2EP250</v>
      </c>
      <c r="C62">
        <f t="shared" si="11"/>
        <v>2</v>
      </c>
      <c r="D62" s="24" t="s">
        <v>64</v>
      </c>
      <c r="E62" s="18" t="s">
        <v>8</v>
      </c>
      <c r="F62" s="28">
        <v>2883444</v>
      </c>
      <c r="G62" s="28">
        <v>3056446</v>
      </c>
      <c r="H62" s="28">
        <v>3064571</v>
      </c>
      <c r="I62" s="28">
        <v>3050585</v>
      </c>
      <c r="J62" s="28">
        <v>3066834</v>
      </c>
      <c r="K62" s="28">
        <v>3042887</v>
      </c>
      <c r="L62" s="28">
        <v>3059199</v>
      </c>
      <c r="M62" s="28">
        <v>3066834</v>
      </c>
      <c r="N62" s="28">
        <v>183390</v>
      </c>
    </row>
    <row r="63" spans="1:14">
      <c r="A63" t="str">
        <f t="shared" si="9"/>
        <v>2Mixte</v>
      </c>
      <c r="B63" t="str">
        <f t="shared" si="10"/>
        <v>2M0</v>
      </c>
      <c r="C63">
        <f t="shared" si="11"/>
        <v>2</v>
      </c>
      <c r="D63" s="24" t="s">
        <v>61</v>
      </c>
      <c r="E63" s="18" t="s">
        <v>9</v>
      </c>
      <c r="F63" s="28">
        <v>255559</v>
      </c>
      <c r="G63" s="28">
        <v>79368</v>
      </c>
      <c r="H63" s="28">
        <v>74687</v>
      </c>
      <c r="I63" s="28">
        <v>64539</v>
      </c>
      <c r="J63" s="28">
        <v>64522</v>
      </c>
      <c r="K63" s="28">
        <v>80985</v>
      </c>
      <c r="L63" s="28">
        <v>42521</v>
      </c>
      <c r="M63" s="28">
        <v>80985</v>
      </c>
      <c r="N63" s="28">
        <v>0</v>
      </c>
    </row>
    <row r="64" spans="1:14">
      <c r="A64" t="str">
        <f t="shared" si="9"/>
        <v>2Mixte</v>
      </c>
      <c r="B64" t="str">
        <f t="shared" si="10"/>
        <v>2M0.25</v>
      </c>
      <c r="C64">
        <f t="shared" si="11"/>
        <v>2</v>
      </c>
      <c r="D64" s="24" t="s">
        <v>61</v>
      </c>
      <c r="E64" s="18" t="s">
        <v>10</v>
      </c>
      <c r="F64" s="28">
        <v>305825</v>
      </c>
      <c r="G64" s="28">
        <v>76848</v>
      </c>
      <c r="H64" s="28">
        <v>75874</v>
      </c>
      <c r="I64" s="28">
        <v>72585</v>
      </c>
      <c r="J64" s="28">
        <v>72931</v>
      </c>
      <c r="K64" s="28">
        <v>79871</v>
      </c>
      <c r="L64" s="28">
        <v>64136</v>
      </c>
      <c r="M64" s="28">
        <v>79871</v>
      </c>
      <c r="N64" s="28">
        <v>0</v>
      </c>
    </row>
    <row r="65" spans="1:14">
      <c r="A65" t="str">
        <f t="shared" si="9"/>
        <v>2Mixte</v>
      </c>
      <c r="B65" t="str">
        <f t="shared" si="10"/>
        <v>2M0.5</v>
      </c>
      <c r="C65">
        <f t="shared" si="11"/>
        <v>2</v>
      </c>
      <c r="D65" s="24" t="s">
        <v>61</v>
      </c>
      <c r="E65" s="18" t="s">
        <v>11</v>
      </c>
      <c r="F65" s="28">
        <v>396461</v>
      </c>
      <c r="G65" s="28">
        <v>302611</v>
      </c>
      <c r="H65" s="28">
        <v>299654</v>
      </c>
      <c r="I65" s="28">
        <v>287473</v>
      </c>
      <c r="J65" s="28">
        <v>287131</v>
      </c>
      <c r="K65" s="28">
        <v>308762</v>
      </c>
      <c r="L65" s="28">
        <v>263251</v>
      </c>
      <c r="M65" s="28">
        <v>308762</v>
      </c>
      <c r="N65" s="28">
        <v>0</v>
      </c>
    </row>
    <row r="66" spans="1:14">
      <c r="A66" t="str">
        <f t="shared" si="9"/>
        <v>2Mixte</v>
      </c>
      <c r="B66" t="str">
        <f t="shared" si="10"/>
        <v>2M0.75</v>
      </c>
      <c r="C66">
        <f t="shared" si="11"/>
        <v>2</v>
      </c>
      <c r="D66" s="24" t="s">
        <v>61</v>
      </c>
      <c r="E66" s="18" t="s">
        <v>12</v>
      </c>
      <c r="F66" s="28">
        <v>57038</v>
      </c>
      <c r="G66" s="28">
        <v>49579</v>
      </c>
      <c r="H66" s="28">
        <v>49219</v>
      </c>
      <c r="I66" s="28">
        <v>47949</v>
      </c>
      <c r="J66" s="28">
        <v>48012</v>
      </c>
      <c r="K66" s="28">
        <v>49026</v>
      </c>
      <c r="L66" s="28">
        <v>46757</v>
      </c>
      <c r="M66" s="28">
        <v>49579</v>
      </c>
      <c r="N66" s="28">
        <v>0</v>
      </c>
    </row>
    <row r="67" spans="1:14">
      <c r="A67" t="str">
        <f t="shared" si="9"/>
        <v>2Mixte</v>
      </c>
      <c r="B67" t="str">
        <f t="shared" si="10"/>
        <v>2M1</v>
      </c>
      <c r="C67">
        <f t="shared" si="11"/>
        <v>2</v>
      </c>
      <c r="D67" s="24" t="s">
        <v>61</v>
      </c>
      <c r="E67" s="18" t="s">
        <v>13</v>
      </c>
      <c r="F67" s="28">
        <v>95419</v>
      </c>
      <c r="G67" s="28">
        <v>39140</v>
      </c>
      <c r="H67" s="28">
        <v>39163</v>
      </c>
      <c r="I67" s="28">
        <v>39067</v>
      </c>
      <c r="J67" s="28">
        <v>39115</v>
      </c>
      <c r="K67" s="28">
        <v>39025</v>
      </c>
      <c r="L67" s="28">
        <v>39110</v>
      </c>
      <c r="M67" s="28">
        <v>39163</v>
      </c>
      <c r="N67" s="28">
        <v>0</v>
      </c>
    </row>
    <row r="68" spans="1:14">
      <c r="A68" t="str">
        <f t="shared" si="9"/>
        <v>2Mixte</v>
      </c>
      <c r="B68" t="str">
        <f t="shared" si="10"/>
        <v>2M1.25</v>
      </c>
      <c r="C68">
        <f t="shared" si="11"/>
        <v>2</v>
      </c>
      <c r="D68" s="24" t="s">
        <v>61</v>
      </c>
      <c r="E68" s="18" t="s">
        <v>14</v>
      </c>
      <c r="F68" s="28">
        <v>31542</v>
      </c>
      <c r="G68" s="28">
        <v>17332</v>
      </c>
      <c r="H68" s="28">
        <v>17691</v>
      </c>
      <c r="I68" s="28">
        <v>16169</v>
      </c>
      <c r="J68" s="28">
        <v>18702</v>
      </c>
      <c r="K68" s="28">
        <v>17471</v>
      </c>
      <c r="L68" s="28">
        <v>14677</v>
      </c>
      <c r="M68" s="28">
        <v>18702</v>
      </c>
      <c r="N68" s="28">
        <v>0</v>
      </c>
    </row>
    <row r="69" spans="1:14">
      <c r="A69" t="str">
        <f t="shared" si="9"/>
        <v>2Mixte</v>
      </c>
      <c r="B69" t="str">
        <f t="shared" si="10"/>
        <v>2M1.75</v>
      </c>
      <c r="C69">
        <f t="shared" si="11"/>
        <v>2</v>
      </c>
      <c r="D69" s="24" t="s">
        <v>61</v>
      </c>
      <c r="E69" s="18" t="s">
        <v>15</v>
      </c>
      <c r="F69" s="28">
        <v>106377</v>
      </c>
      <c r="G69" s="28">
        <v>163708</v>
      </c>
      <c r="H69" s="28">
        <v>166836</v>
      </c>
      <c r="I69" s="28">
        <v>157641</v>
      </c>
      <c r="J69" s="28">
        <v>175974</v>
      </c>
      <c r="K69" s="28">
        <v>161011</v>
      </c>
      <c r="L69" s="28">
        <v>153638</v>
      </c>
      <c r="M69" s="28">
        <v>175974</v>
      </c>
      <c r="N69" s="28">
        <v>69597</v>
      </c>
    </row>
    <row r="70" spans="1:14">
      <c r="A70" t="str">
        <f t="shared" si="9"/>
        <v>2Mixte</v>
      </c>
      <c r="B70" t="str">
        <f t="shared" si="10"/>
        <v>2M2.5</v>
      </c>
      <c r="C70">
        <f t="shared" si="11"/>
        <v>2</v>
      </c>
      <c r="D70" s="24" t="s">
        <v>61</v>
      </c>
      <c r="E70" s="18" t="s">
        <v>16</v>
      </c>
      <c r="F70" s="28">
        <v>62969</v>
      </c>
      <c r="G70" s="28">
        <v>122718</v>
      </c>
      <c r="H70" s="28">
        <v>122970</v>
      </c>
      <c r="I70" s="28">
        <v>122204</v>
      </c>
      <c r="J70" s="28">
        <v>123308</v>
      </c>
      <c r="K70" s="28">
        <v>122117</v>
      </c>
      <c r="L70" s="28">
        <v>122300</v>
      </c>
      <c r="M70" s="28">
        <v>123308</v>
      </c>
      <c r="N70" s="28">
        <v>60339</v>
      </c>
    </row>
    <row r="71" spans="1:14">
      <c r="A71" t="str">
        <f t="shared" si="9"/>
        <v>2Mixte</v>
      </c>
      <c r="B71" t="str">
        <f t="shared" si="10"/>
        <v>2M2</v>
      </c>
      <c r="C71">
        <f t="shared" si="11"/>
        <v>2</v>
      </c>
      <c r="D71" s="24" t="s">
        <v>61</v>
      </c>
      <c r="E71" s="18" t="s">
        <v>17</v>
      </c>
      <c r="F71" s="28">
        <v>1259082</v>
      </c>
      <c r="G71" s="28">
        <v>1209437</v>
      </c>
      <c r="H71" s="28">
        <v>1232825</v>
      </c>
      <c r="I71" s="28">
        <v>1175506</v>
      </c>
      <c r="J71" s="28">
        <v>1267922</v>
      </c>
      <c r="K71" s="28">
        <v>1186844</v>
      </c>
      <c r="L71" s="28">
        <v>1162234</v>
      </c>
      <c r="M71" s="28">
        <v>1267922</v>
      </c>
      <c r="N71" s="28">
        <v>8840</v>
      </c>
    </row>
    <row r="72" spans="1:14">
      <c r="A72" t="str">
        <f t="shared" si="9"/>
        <v>2Mixte</v>
      </c>
      <c r="B72" t="str">
        <f t="shared" si="10"/>
        <v>2M3.5</v>
      </c>
      <c r="C72">
        <f t="shared" si="11"/>
        <v>2</v>
      </c>
      <c r="D72" s="24" t="s">
        <v>61</v>
      </c>
      <c r="E72" s="18" t="s">
        <v>18</v>
      </c>
      <c r="F72" s="28">
        <v>8849699</v>
      </c>
      <c r="G72" s="28">
        <v>9760434</v>
      </c>
      <c r="H72" s="28">
        <v>9873472</v>
      </c>
      <c r="I72" s="28">
        <v>9603043</v>
      </c>
      <c r="J72" s="28">
        <v>9857834</v>
      </c>
      <c r="K72" s="28">
        <v>9573431</v>
      </c>
      <c r="L72" s="28">
        <v>9637341</v>
      </c>
      <c r="M72" s="28">
        <v>9873472</v>
      </c>
      <c r="N72" s="28">
        <v>1023773</v>
      </c>
    </row>
    <row r="73" spans="1:14">
      <c r="A73" t="str">
        <f t="shared" si="9"/>
        <v>2Risque</v>
      </c>
      <c r="B73" t="str">
        <f t="shared" si="10"/>
        <v>2Fun</v>
      </c>
      <c r="C73">
        <f t="shared" si="11"/>
        <v>2</v>
      </c>
      <c r="D73" s="24" t="s">
        <v>62</v>
      </c>
      <c r="E73" s="18" t="s">
        <v>19</v>
      </c>
      <c r="F73" s="28">
        <v>148756</v>
      </c>
      <c r="G73" s="28">
        <v>17215</v>
      </c>
      <c r="H73" s="28">
        <v>-131339</v>
      </c>
      <c r="I73" s="28">
        <v>-494893</v>
      </c>
      <c r="J73" s="28">
        <v>-487977</v>
      </c>
      <c r="K73" s="28">
        <v>-466570</v>
      </c>
      <c r="L73" s="28">
        <v>-523972</v>
      </c>
      <c r="M73" s="28">
        <v>17215</v>
      </c>
      <c r="N73" s="28">
        <v>0</v>
      </c>
    </row>
    <row r="74" spans="1:14">
      <c r="A74" t="str">
        <f t="shared" si="9"/>
        <v>2Vie entière</v>
      </c>
      <c r="B74" t="str">
        <f t="shared" si="10"/>
        <v>2VE</v>
      </c>
      <c r="C74">
        <f t="shared" si="11"/>
        <v>2</v>
      </c>
      <c r="D74" s="24" t="s">
        <v>63</v>
      </c>
      <c r="E74" s="18" t="s">
        <v>20</v>
      </c>
      <c r="F74" s="28">
        <v>100671</v>
      </c>
      <c r="G74" s="28">
        <v>-52810</v>
      </c>
      <c r="H74" s="28">
        <v>-56595</v>
      </c>
      <c r="I74" s="28">
        <v>-74318</v>
      </c>
      <c r="J74" s="28">
        <v>-67842</v>
      </c>
      <c r="K74" s="28">
        <v>-55593</v>
      </c>
      <c r="L74" s="28">
        <v>-95272</v>
      </c>
      <c r="M74" s="28">
        <v>-52810</v>
      </c>
      <c r="N74" s="28">
        <v>0</v>
      </c>
    </row>
    <row r="75" spans="1:14">
      <c r="A75" t="str">
        <f t="shared" si="9"/>
        <v>2Risque</v>
      </c>
      <c r="B75" t="str">
        <f t="shared" si="10"/>
        <v>2Prev</v>
      </c>
      <c r="C75">
        <f t="shared" si="11"/>
        <v>2</v>
      </c>
      <c r="D75" s="24" t="s">
        <v>62</v>
      </c>
      <c r="E75" s="18" t="s">
        <v>21</v>
      </c>
      <c r="F75" s="28">
        <v>34241</v>
      </c>
      <c r="G75" s="28">
        <v>-29744</v>
      </c>
      <c r="H75" s="28">
        <v>-30343</v>
      </c>
      <c r="I75" s="28">
        <v>-33010</v>
      </c>
      <c r="J75" s="28">
        <v>-33170</v>
      </c>
      <c r="K75" s="28">
        <v>-31140</v>
      </c>
      <c r="L75" s="28">
        <v>-35109</v>
      </c>
      <c r="M75" s="28">
        <v>-29744</v>
      </c>
      <c r="N75" s="28">
        <v>0</v>
      </c>
    </row>
    <row r="76" spans="1:14">
      <c r="A76" t="str">
        <f t="shared" si="9"/>
        <v>2Risque</v>
      </c>
      <c r="B76" t="str">
        <f t="shared" si="10"/>
        <v>2Preciso</v>
      </c>
      <c r="C76">
        <f t="shared" si="11"/>
        <v>2</v>
      </c>
      <c r="D76" s="24" t="s">
        <v>62</v>
      </c>
      <c r="E76" s="18" t="s">
        <v>22</v>
      </c>
      <c r="F76" s="28">
        <v>7652</v>
      </c>
      <c r="G76" s="28">
        <v>-119221</v>
      </c>
      <c r="H76" s="28">
        <v>-126066</v>
      </c>
      <c r="I76" s="28">
        <v>-145590</v>
      </c>
      <c r="J76" s="28">
        <v>-147005</v>
      </c>
      <c r="K76" s="28">
        <v>-112594</v>
      </c>
      <c r="L76" s="28">
        <v>-187294</v>
      </c>
      <c r="M76" s="28">
        <v>-112594</v>
      </c>
      <c r="N76" s="28">
        <v>0</v>
      </c>
    </row>
    <row r="77" spans="1:14">
      <c r="A77" t="str">
        <f t="shared" si="9"/>
        <v>2Risque</v>
      </c>
      <c r="B77" t="str">
        <f t="shared" si="10"/>
        <v>2Hospitalis</v>
      </c>
      <c r="C77">
        <f t="shared" si="11"/>
        <v>2</v>
      </c>
      <c r="D77" s="24" t="s">
        <v>62</v>
      </c>
      <c r="E77" s="18" t="s">
        <v>23</v>
      </c>
      <c r="F77" s="28">
        <v>2330</v>
      </c>
      <c r="G77" s="28">
        <v>118067</v>
      </c>
      <c r="H77" s="28">
        <v>44713</v>
      </c>
      <c r="I77" s="28">
        <v>-71950</v>
      </c>
      <c r="J77" s="28">
        <v>-67875</v>
      </c>
      <c r="K77" s="28">
        <v>-19401</v>
      </c>
      <c r="L77" s="28">
        <v>-134782</v>
      </c>
      <c r="M77" s="28">
        <v>118067</v>
      </c>
      <c r="N77" s="28">
        <v>115737</v>
      </c>
    </row>
    <row r="78" spans="1:14">
      <c r="A78" t="str">
        <f t="shared" si="9"/>
        <v>2Risque</v>
      </c>
      <c r="B78" t="str">
        <f t="shared" si="10"/>
        <v>2Axiprotect</v>
      </c>
      <c r="C78">
        <f t="shared" si="11"/>
        <v>2</v>
      </c>
      <c r="D78" s="24" t="s">
        <v>62</v>
      </c>
      <c r="E78" s="18" t="s">
        <v>24</v>
      </c>
      <c r="F78" s="28">
        <v>5862</v>
      </c>
      <c r="G78" s="28">
        <v>-1257514</v>
      </c>
      <c r="H78" s="28">
        <v>-1325541</v>
      </c>
      <c r="I78" s="28">
        <v>-1482030</v>
      </c>
      <c r="J78" s="28">
        <v>-1505717</v>
      </c>
      <c r="K78" s="28">
        <v>-1256921</v>
      </c>
      <c r="L78" s="28">
        <v>-1765030</v>
      </c>
      <c r="M78" s="28">
        <v>-1256921</v>
      </c>
      <c r="N78" s="28">
        <v>0</v>
      </c>
    </row>
    <row r="79" spans="1:14" ht="16.5" thickBot="1">
      <c r="A79" t="str">
        <f t="shared" si="9"/>
        <v>2</v>
      </c>
      <c r="B79" t="str">
        <f t="shared" si="10"/>
        <v>2PGG</v>
      </c>
      <c r="C79">
        <f t="shared" si="11"/>
        <v>2</v>
      </c>
      <c r="D79" s="25"/>
      <c r="E79" s="20" t="s">
        <v>25</v>
      </c>
      <c r="F79" s="21">
        <v>22881654</v>
      </c>
      <c r="G79" s="21"/>
      <c r="H79" s="21"/>
      <c r="I79" s="21"/>
      <c r="J79" s="21"/>
      <c r="K79" s="21"/>
      <c r="L79" s="21"/>
      <c r="M79" s="21"/>
      <c r="N79" s="22">
        <v>2690504</v>
      </c>
    </row>
    <row r="80" spans="1:14" ht="15.75" thickTop="1">
      <c r="A80" t="str">
        <f t="shared" ref="A80:A131" si="12">C80&amp;D80</f>
        <v>3EP</v>
      </c>
      <c r="B80" t="str">
        <f t="shared" ref="B80:B131" si="13">C80&amp;E80</f>
        <v>3EP000</v>
      </c>
      <c r="C80">
        <v>3</v>
      </c>
      <c r="D80" s="24" t="s">
        <v>64</v>
      </c>
      <c r="E80" s="18" t="s">
        <v>0</v>
      </c>
      <c r="F80" s="28">
        <v>207597</v>
      </c>
      <c r="G80" s="28">
        <v>2263408</v>
      </c>
      <c r="H80" s="28">
        <v>2257651</v>
      </c>
      <c r="I80" s="28">
        <v>2240726</v>
      </c>
      <c r="J80" s="28">
        <v>2242743</v>
      </c>
      <c r="K80" s="28">
        <v>2261027</v>
      </c>
      <c r="L80" s="28">
        <v>2210780</v>
      </c>
      <c r="M80" s="28">
        <v>2263408</v>
      </c>
      <c r="N80" s="28">
        <v>2055811</v>
      </c>
    </row>
    <row r="81" spans="1:14">
      <c r="A81" t="str">
        <f t="shared" si="12"/>
        <v>3EP</v>
      </c>
      <c r="B81" t="str">
        <f t="shared" si="13"/>
        <v>3EP025</v>
      </c>
      <c r="C81">
        <v>3</v>
      </c>
      <c r="D81" s="24" t="s">
        <v>64</v>
      </c>
      <c r="E81" s="18" t="s">
        <v>1</v>
      </c>
      <c r="F81" s="28">
        <v>65260</v>
      </c>
      <c r="G81" s="28">
        <v>56460</v>
      </c>
      <c r="H81" s="28">
        <v>55823</v>
      </c>
      <c r="I81" s="28">
        <v>54153</v>
      </c>
      <c r="J81" s="28">
        <v>54592</v>
      </c>
      <c r="K81" s="28">
        <v>55257</v>
      </c>
      <c r="L81" s="28">
        <v>53008</v>
      </c>
      <c r="M81" s="28">
        <v>56460</v>
      </c>
      <c r="N81" s="28">
        <v>0</v>
      </c>
    </row>
    <row r="82" spans="1:14">
      <c r="A82" t="str">
        <f t="shared" si="12"/>
        <v>3EP</v>
      </c>
      <c r="B82" t="str">
        <f t="shared" si="13"/>
        <v>3EP050</v>
      </c>
      <c r="C82">
        <v>3</v>
      </c>
      <c r="D82" s="24" t="s">
        <v>64</v>
      </c>
      <c r="E82" s="18" t="s">
        <v>2</v>
      </c>
      <c r="F82" s="28">
        <v>140758</v>
      </c>
      <c r="G82" s="28">
        <v>137763</v>
      </c>
      <c r="H82" s="28">
        <v>136702</v>
      </c>
      <c r="I82" s="28">
        <v>133578</v>
      </c>
      <c r="J82" s="28">
        <v>134176</v>
      </c>
      <c r="K82" s="28">
        <v>133653</v>
      </c>
      <c r="L82" s="28">
        <v>133743</v>
      </c>
      <c r="M82" s="28">
        <v>137763</v>
      </c>
      <c r="N82" s="28">
        <v>0</v>
      </c>
    </row>
    <row r="83" spans="1:14">
      <c r="A83" t="str">
        <f t="shared" si="12"/>
        <v>3EP</v>
      </c>
      <c r="B83" t="str">
        <f t="shared" si="13"/>
        <v>3EP075</v>
      </c>
      <c r="C83">
        <v>3</v>
      </c>
      <c r="D83" s="24" t="s">
        <v>64</v>
      </c>
      <c r="E83" s="18" t="s">
        <v>3</v>
      </c>
      <c r="F83" s="28">
        <v>175290</v>
      </c>
      <c r="G83" s="28">
        <v>163792</v>
      </c>
      <c r="H83" s="28">
        <v>162389</v>
      </c>
      <c r="I83" s="28">
        <v>158457</v>
      </c>
      <c r="J83" s="28">
        <v>159530</v>
      </c>
      <c r="K83" s="28">
        <v>159651</v>
      </c>
      <c r="L83" s="28">
        <v>157335</v>
      </c>
      <c r="M83" s="28">
        <v>163792</v>
      </c>
      <c r="N83" s="28">
        <v>0</v>
      </c>
    </row>
    <row r="84" spans="1:14">
      <c r="A84" t="str">
        <f t="shared" si="12"/>
        <v>3EP</v>
      </c>
      <c r="B84" t="str">
        <f t="shared" si="13"/>
        <v>3EP125</v>
      </c>
      <c r="C84">
        <v>3</v>
      </c>
      <c r="D84" s="24" t="s">
        <v>64</v>
      </c>
      <c r="E84" s="18" t="s">
        <v>4</v>
      </c>
      <c r="F84" s="28">
        <v>276469</v>
      </c>
      <c r="G84" s="28">
        <v>283002</v>
      </c>
      <c r="H84" s="28">
        <v>284848</v>
      </c>
      <c r="I84" s="28">
        <v>280110</v>
      </c>
      <c r="J84" s="28">
        <v>290132</v>
      </c>
      <c r="K84" s="28">
        <v>279864</v>
      </c>
      <c r="L84" s="28">
        <v>280545</v>
      </c>
      <c r="M84" s="28">
        <v>290132</v>
      </c>
      <c r="N84" s="28">
        <v>13663</v>
      </c>
    </row>
    <row r="85" spans="1:14">
      <c r="A85" t="str">
        <f t="shared" si="12"/>
        <v>3EP</v>
      </c>
      <c r="B85" t="str">
        <f t="shared" si="13"/>
        <v>3EP150</v>
      </c>
      <c r="C85">
        <v>3</v>
      </c>
      <c r="D85" s="24" t="s">
        <v>64</v>
      </c>
      <c r="E85" s="18" t="s">
        <v>5</v>
      </c>
      <c r="F85" s="28">
        <v>32546</v>
      </c>
      <c r="G85" s="28">
        <v>11279</v>
      </c>
      <c r="H85" s="28">
        <v>11529</v>
      </c>
      <c r="I85" s="28">
        <v>11086</v>
      </c>
      <c r="J85" s="28">
        <v>12186</v>
      </c>
      <c r="K85" s="28">
        <v>10631</v>
      </c>
      <c r="L85" s="28">
        <v>11543</v>
      </c>
      <c r="M85" s="28">
        <v>12186</v>
      </c>
      <c r="N85" s="28">
        <v>0</v>
      </c>
    </row>
    <row r="86" spans="1:14">
      <c r="A86" t="str">
        <f t="shared" si="12"/>
        <v>3EP</v>
      </c>
      <c r="B86" t="str">
        <f t="shared" si="13"/>
        <v>3EP175</v>
      </c>
      <c r="C86">
        <v>3</v>
      </c>
      <c r="D86" s="24" t="s">
        <v>64</v>
      </c>
      <c r="E86" s="18" t="s">
        <v>6</v>
      </c>
      <c r="F86" s="28">
        <v>1480581</v>
      </c>
      <c r="G86" s="28">
        <v>1592416</v>
      </c>
      <c r="H86" s="28">
        <v>1606659</v>
      </c>
      <c r="I86" s="28">
        <v>1574181</v>
      </c>
      <c r="J86" s="28">
        <v>1635275</v>
      </c>
      <c r="K86" s="28">
        <v>1563813</v>
      </c>
      <c r="L86" s="28">
        <v>1586377</v>
      </c>
      <c r="M86" s="28">
        <v>1635275</v>
      </c>
      <c r="N86" s="28">
        <v>154694</v>
      </c>
    </row>
    <row r="87" spans="1:14">
      <c r="A87" t="str">
        <f t="shared" si="12"/>
        <v>3EP</v>
      </c>
      <c r="B87" t="str">
        <f t="shared" si="13"/>
        <v>3EP200</v>
      </c>
      <c r="C87">
        <v>3</v>
      </c>
      <c r="D87" s="24" t="s">
        <v>64</v>
      </c>
      <c r="E87" s="18" t="s">
        <v>7</v>
      </c>
      <c r="F87" s="28">
        <v>5900224</v>
      </c>
      <c r="G87" s="28">
        <v>6425015</v>
      </c>
      <c r="H87" s="28">
        <v>6479415</v>
      </c>
      <c r="I87" s="28">
        <v>6371061</v>
      </c>
      <c r="J87" s="28">
        <v>6576693</v>
      </c>
      <c r="K87" s="28">
        <v>6320731</v>
      </c>
      <c r="L87" s="28">
        <v>6429654</v>
      </c>
      <c r="M87" s="28">
        <v>6576693</v>
      </c>
      <c r="N87" s="28">
        <v>676468</v>
      </c>
    </row>
    <row r="88" spans="1:14">
      <c r="A88" t="str">
        <f t="shared" si="12"/>
        <v>3EP</v>
      </c>
      <c r="B88" t="str">
        <f t="shared" si="13"/>
        <v>3EP250</v>
      </c>
      <c r="C88">
        <v>3</v>
      </c>
      <c r="D88" s="24" t="s">
        <v>64</v>
      </c>
      <c r="E88" s="18" t="s">
        <v>8</v>
      </c>
      <c r="F88" s="28">
        <v>2883444</v>
      </c>
      <c r="G88" s="28">
        <v>2997789</v>
      </c>
      <c r="H88" s="28">
        <v>3005391</v>
      </c>
      <c r="I88" s="28">
        <v>2992346</v>
      </c>
      <c r="J88" s="28">
        <v>3007566</v>
      </c>
      <c r="K88" s="28">
        <v>2985054</v>
      </c>
      <c r="L88" s="28">
        <v>3000514</v>
      </c>
      <c r="M88" s="28">
        <v>3007566</v>
      </c>
      <c r="N88" s="28">
        <v>124122</v>
      </c>
    </row>
    <row r="89" spans="1:14">
      <c r="A89" t="str">
        <f t="shared" si="12"/>
        <v>3Mixte</v>
      </c>
      <c r="B89" t="str">
        <f t="shared" si="13"/>
        <v>3M0</v>
      </c>
      <c r="C89">
        <v>3</v>
      </c>
      <c r="D89" s="24" t="s">
        <v>61</v>
      </c>
      <c r="E89" s="18" t="s">
        <v>9</v>
      </c>
      <c r="F89" s="28">
        <v>255559</v>
      </c>
      <c r="G89" s="28">
        <v>126997</v>
      </c>
      <c r="H89" s="28">
        <v>120742</v>
      </c>
      <c r="I89" s="28">
        <v>107648</v>
      </c>
      <c r="J89" s="28">
        <v>108223</v>
      </c>
      <c r="K89" s="28">
        <v>128611</v>
      </c>
      <c r="L89" s="28">
        <v>79526</v>
      </c>
      <c r="M89" s="28">
        <v>128611</v>
      </c>
      <c r="N89" s="28">
        <v>0</v>
      </c>
    </row>
    <row r="90" spans="1:14">
      <c r="A90" t="str">
        <f t="shared" si="12"/>
        <v>3Mixte</v>
      </c>
      <c r="B90" t="str">
        <f t="shared" si="13"/>
        <v>3M0.25</v>
      </c>
      <c r="C90">
        <v>3</v>
      </c>
      <c r="D90" s="24" t="s">
        <v>61</v>
      </c>
      <c r="E90" s="18" t="s">
        <v>10</v>
      </c>
      <c r="F90" s="28">
        <v>305825</v>
      </c>
      <c r="G90" s="28">
        <v>81209</v>
      </c>
      <c r="H90" s="28">
        <v>80161</v>
      </c>
      <c r="I90" s="28">
        <v>77029</v>
      </c>
      <c r="J90" s="28">
        <v>77084</v>
      </c>
      <c r="K90" s="28">
        <v>83541</v>
      </c>
      <c r="L90" s="28">
        <v>69548</v>
      </c>
      <c r="M90" s="28">
        <v>83541</v>
      </c>
      <c r="N90" s="28">
        <v>0</v>
      </c>
    </row>
    <row r="91" spans="1:14">
      <c r="A91" t="str">
        <f t="shared" si="12"/>
        <v>3Mixte</v>
      </c>
      <c r="B91" t="str">
        <f t="shared" si="13"/>
        <v>3M0.5</v>
      </c>
      <c r="C91">
        <v>3</v>
      </c>
      <c r="D91" s="24" t="s">
        <v>61</v>
      </c>
      <c r="E91" s="18" t="s">
        <v>11</v>
      </c>
      <c r="F91" s="28">
        <v>396461</v>
      </c>
      <c r="G91" s="28">
        <v>286011</v>
      </c>
      <c r="H91" s="28">
        <v>283163</v>
      </c>
      <c r="I91" s="28">
        <v>271610</v>
      </c>
      <c r="J91" s="28">
        <v>271391</v>
      </c>
      <c r="K91" s="28">
        <v>290843</v>
      </c>
      <c r="L91" s="28">
        <v>249761</v>
      </c>
      <c r="M91" s="28">
        <v>290843</v>
      </c>
      <c r="N91" s="28">
        <v>0</v>
      </c>
    </row>
    <row r="92" spans="1:14">
      <c r="A92" t="str">
        <f t="shared" si="12"/>
        <v>3Mixte</v>
      </c>
      <c r="B92" t="str">
        <f t="shared" si="13"/>
        <v>3M0.75</v>
      </c>
      <c r="C92">
        <v>3</v>
      </c>
      <c r="D92" s="24" t="s">
        <v>61</v>
      </c>
      <c r="E92" s="18" t="s">
        <v>12</v>
      </c>
      <c r="F92" s="28">
        <v>57038</v>
      </c>
      <c r="G92" s="28">
        <v>45269</v>
      </c>
      <c r="H92" s="28">
        <v>45010</v>
      </c>
      <c r="I92" s="28">
        <v>43746</v>
      </c>
      <c r="J92" s="28">
        <v>44053</v>
      </c>
      <c r="K92" s="28">
        <v>44365</v>
      </c>
      <c r="L92" s="28">
        <v>43108</v>
      </c>
      <c r="M92" s="28">
        <v>45269</v>
      </c>
      <c r="N92" s="28">
        <v>0</v>
      </c>
    </row>
    <row r="93" spans="1:14">
      <c r="A93" t="str">
        <f t="shared" si="12"/>
        <v>3Mixte</v>
      </c>
      <c r="B93" t="str">
        <f t="shared" si="13"/>
        <v>3M1</v>
      </c>
      <c r="C93">
        <v>3</v>
      </c>
      <c r="D93" s="24" t="s">
        <v>61</v>
      </c>
      <c r="E93" s="18" t="s">
        <v>13</v>
      </c>
      <c r="F93" s="28">
        <v>95419</v>
      </c>
      <c r="G93" s="28">
        <v>39123</v>
      </c>
      <c r="H93" s="28">
        <v>39142</v>
      </c>
      <c r="I93" s="28">
        <v>39063</v>
      </c>
      <c r="J93" s="28">
        <v>39102</v>
      </c>
      <c r="K93" s="28">
        <v>39023</v>
      </c>
      <c r="L93" s="28">
        <v>39103</v>
      </c>
      <c r="M93" s="28">
        <v>39142</v>
      </c>
      <c r="N93" s="28">
        <v>0</v>
      </c>
    </row>
    <row r="94" spans="1:14">
      <c r="A94" t="str">
        <f t="shared" si="12"/>
        <v>3Mixte</v>
      </c>
      <c r="B94" t="str">
        <f t="shared" si="13"/>
        <v>3M1.25</v>
      </c>
      <c r="C94">
        <v>3</v>
      </c>
      <c r="D94" s="24" t="s">
        <v>61</v>
      </c>
      <c r="E94" s="18" t="s">
        <v>14</v>
      </c>
      <c r="F94" s="28">
        <v>31542</v>
      </c>
      <c r="G94" s="28">
        <v>18572</v>
      </c>
      <c r="H94" s="28">
        <v>18968</v>
      </c>
      <c r="I94" s="28">
        <v>17416</v>
      </c>
      <c r="J94" s="28">
        <v>20057</v>
      </c>
      <c r="K94" s="28">
        <v>18731</v>
      </c>
      <c r="L94" s="28">
        <v>15905</v>
      </c>
      <c r="M94" s="28">
        <v>20057</v>
      </c>
      <c r="N94" s="28">
        <v>0</v>
      </c>
    </row>
    <row r="95" spans="1:14">
      <c r="A95" t="str">
        <f t="shared" si="12"/>
        <v>3Mixte</v>
      </c>
      <c r="B95" t="str">
        <f t="shared" si="13"/>
        <v>3M1.75</v>
      </c>
      <c r="C95">
        <v>3</v>
      </c>
      <c r="D95" s="24" t="s">
        <v>61</v>
      </c>
      <c r="E95" s="18" t="s">
        <v>15</v>
      </c>
      <c r="F95" s="28">
        <v>106377</v>
      </c>
      <c r="G95" s="28">
        <v>130300</v>
      </c>
      <c r="H95" s="28">
        <v>132720</v>
      </c>
      <c r="I95" s="28">
        <v>125148</v>
      </c>
      <c r="J95" s="28">
        <v>139251</v>
      </c>
      <c r="K95" s="28">
        <v>126992</v>
      </c>
      <c r="L95" s="28">
        <v>122990</v>
      </c>
      <c r="M95" s="28">
        <v>139251</v>
      </c>
      <c r="N95" s="28">
        <v>32874</v>
      </c>
    </row>
    <row r="96" spans="1:14">
      <c r="A96" t="str">
        <f t="shared" si="12"/>
        <v>3Mixte</v>
      </c>
      <c r="B96" t="str">
        <f t="shared" si="13"/>
        <v>3M2.5</v>
      </c>
      <c r="C96">
        <v>3</v>
      </c>
      <c r="D96" s="24" t="s">
        <v>61</v>
      </c>
      <c r="E96" s="18" t="s">
        <v>16</v>
      </c>
      <c r="F96" s="28">
        <v>62969</v>
      </c>
      <c r="G96" s="28">
        <v>114899</v>
      </c>
      <c r="H96" s="28">
        <v>115139</v>
      </c>
      <c r="I96" s="28">
        <v>114398</v>
      </c>
      <c r="J96" s="28">
        <v>115453</v>
      </c>
      <c r="K96" s="28">
        <v>114318</v>
      </c>
      <c r="L96" s="28">
        <v>114487</v>
      </c>
      <c r="M96" s="28">
        <v>115453</v>
      </c>
      <c r="N96" s="28">
        <v>52484</v>
      </c>
    </row>
    <row r="97" spans="1:14">
      <c r="A97" t="str">
        <f t="shared" si="12"/>
        <v>3Mixte</v>
      </c>
      <c r="B97" t="str">
        <f t="shared" si="13"/>
        <v>3M2</v>
      </c>
      <c r="C97">
        <v>3</v>
      </c>
      <c r="D97" s="24" t="s">
        <v>61</v>
      </c>
      <c r="E97" s="18" t="s">
        <v>17</v>
      </c>
      <c r="F97" s="28">
        <v>1259082</v>
      </c>
      <c r="G97" s="28">
        <v>1243442</v>
      </c>
      <c r="H97" s="28">
        <v>1266693</v>
      </c>
      <c r="I97" s="28">
        <v>1209968</v>
      </c>
      <c r="J97" s="28">
        <v>1301436</v>
      </c>
      <c r="K97" s="28">
        <v>1220594</v>
      </c>
      <c r="L97" s="28">
        <v>1197519</v>
      </c>
      <c r="M97" s="28">
        <v>1301436</v>
      </c>
      <c r="N97" s="28">
        <v>42353</v>
      </c>
    </row>
    <row r="98" spans="1:14">
      <c r="A98" t="str">
        <f t="shared" si="12"/>
        <v>3Mixte</v>
      </c>
      <c r="B98" t="str">
        <f t="shared" si="13"/>
        <v>3M3.5</v>
      </c>
      <c r="C98">
        <v>3</v>
      </c>
      <c r="D98" s="24" t="s">
        <v>61</v>
      </c>
      <c r="E98" s="18" t="s">
        <v>18</v>
      </c>
      <c r="F98" s="28">
        <v>8849699</v>
      </c>
      <c r="G98" s="28">
        <v>9217008</v>
      </c>
      <c r="H98" s="28">
        <v>9321611</v>
      </c>
      <c r="I98" s="28">
        <v>9072148</v>
      </c>
      <c r="J98" s="28">
        <v>9305315</v>
      </c>
      <c r="K98" s="28">
        <v>9043315</v>
      </c>
      <c r="L98" s="28">
        <v>9105435</v>
      </c>
      <c r="M98" s="28">
        <v>9321611</v>
      </c>
      <c r="N98" s="28">
        <v>471911</v>
      </c>
    </row>
    <row r="99" spans="1:14">
      <c r="A99" t="str">
        <f t="shared" si="12"/>
        <v>3Risque</v>
      </c>
      <c r="B99" t="str">
        <f t="shared" si="13"/>
        <v>3Fun</v>
      </c>
      <c r="C99">
        <v>3</v>
      </c>
      <c r="D99" s="24" t="s">
        <v>62</v>
      </c>
      <c r="E99" s="18" t="s">
        <v>19</v>
      </c>
      <c r="F99" s="28">
        <v>148756</v>
      </c>
      <c r="G99" s="28">
        <v>-3595</v>
      </c>
      <c r="H99" s="28">
        <v>-152925</v>
      </c>
      <c r="I99" s="28">
        <v>-517916</v>
      </c>
      <c r="J99" s="28">
        <v>-511564</v>
      </c>
      <c r="K99" s="28">
        <v>-487982</v>
      </c>
      <c r="L99" s="28">
        <v>-548782</v>
      </c>
      <c r="M99" s="28">
        <v>-3595</v>
      </c>
      <c r="N99" s="28">
        <v>0</v>
      </c>
    </row>
    <row r="100" spans="1:14">
      <c r="A100" t="str">
        <f t="shared" si="12"/>
        <v>3Vie entière</v>
      </c>
      <c r="B100" t="str">
        <f t="shared" si="13"/>
        <v>3VE</v>
      </c>
      <c r="C100">
        <v>3</v>
      </c>
      <c r="D100" s="24" t="s">
        <v>63</v>
      </c>
      <c r="E100" s="18" t="s">
        <v>20</v>
      </c>
      <c r="F100" s="28">
        <v>100671</v>
      </c>
      <c r="G100" s="28">
        <v>-98822</v>
      </c>
      <c r="H100" s="28">
        <v>-107972</v>
      </c>
      <c r="I100" s="28">
        <v>-145697</v>
      </c>
      <c r="J100" s="28">
        <v>-135986</v>
      </c>
      <c r="K100" s="28">
        <v>-116963</v>
      </c>
      <c r="L100" s="28">
        <v>-175298</v>
      </c>
      <c r="M100" s="28">
        <v>-98822</v>
      </c>
      <c r="N100" s="28">
        <v>0</v>
      </c>
    </row>
    <row r="101" spans="1:14">
      <c r="A101" t="str">
        <f t="shared" si="12"/>
        <v>3Risque</v>
      </c>
      <c r="B101" t="str">
        <f t="shared" si="13"/>
        <v>3Prev</v>
      </c>
      <c r="C101">
        <v>3</v>
      </c>
      <c r="D101" s="24" t="s">
        <v>62</v>
      </c>
      <c r="E101" s="18" t="s">
        <v>21</v>
      </c>
      <c r="F101" s="28">
        <v>34241</v>
      </c>
      <c r="G101" s="28">
        <v>-28051</v>
      </c>
      <c r="H101" s="28">
        <v>-28590</v>
      </c>
      <c r="I101" s="28">
        <v>-31086</v>
      </c>
      <c r="J101" s="28">
        <v>-31232</v>
      </c>
      <c r="K101" s="28">
        <v>-29342</v>
      </c>
      <c r="L101" s="28">
        <v>-33027</v>
      </c>
      <c r="M101" s="28">
        <v>-28051</v>
      </c>
      <c r="N101" s="28">
        <v>0</v>
      </c>
    </row>
    <row r="102" spans="1:14">
      <c r="A102" t="str">
        <f t="shared" si="12"/>
        <v>3Risque</v>
      </c>
      <c r="B102" t="str">
        <f t="shared" si="13"/>
        <v>3Preciso</v>
      </c>
      <c r="C102">
        <v>3</v>
      </c>
      <c r="D102" s="24" t="s">
        <v>62</v>
      </c>
      <c r="E102" s="18" t="s">
        <v>22</v>
      </c>
      <c r="F102" s="28">
        <v>7652</v>
      </c>
      <c r="G102" s="28">
        <v>-118155</v>
      </c>
      <c r="H102" s="28">
        <v>-125178</v>
      </c>
      <c r="I102" s="28">
        <v>-145221</v>
      </c>
      <c r="J102" s="28">
        <v>-146656</v>
      </c>
      <c r="K102" s="28">
        <v>-111534</v>
      </c>
      <c r="L102" s="28">
        <v>-187419</v>
      </c>
      <c r="M102" s="28">
        <v>-111534</v>
      </c>
      <c r="N102" s="28">
        <v>0</v>
      </c>
    </row>
    <row r="103" spans="1:14">
      <c r="A103" t="str">
        <f t="shared" si="12"/>
        <v>3Risque</v>
      </c>
      <c r="B103" t="str">
        <f t="shared" si="13"/>
        <v>3Hospitalis</v>
      </c>
      <c r="C103">
        <v>3</v>
      </c>
      <c r="D103" s="24" t="s">
        <v>62</v>
      </c>
      <c r="E103" s="18" t="s">
        <v>23</v>
      </c>
      <c r="F103" s="28">
        <v>2330</v>
      </c>
      <c r="G103" s="28">
        <v>110254</v>
      </c>
      <c r="H103" s="28">
        <v>21080</v>
      </c>
      <c r="I103" s="28">
        <v>-118652</v>
      </c>
      <c r="J103" s="28">
        <v>-116577</v>
      </c>
      <c r="K103" s="28">
        <v>-45533</v>
      </c>
      <c r="L103" s="28">
        <v>-207278</v>
      </c>
      <c r="M103" s="28">
        <v>110254</v>
      </c>
      <c r="N103" s="28">
        <v>107925</v>
      </c>
    </row>
    <row r="104" spans="1:14">
      <c r="A104" t="str">
        <f t="shared" si="12"/>
        <v>3Risque</v>
      </c>
      <c r="B104" t="str">
        <f t="shared" si="13"/>
        <v>3Axiprotect</v>
      </c>
      <c r="C104">
        <v>3</v>
      </c>
      <c r="D104" s="24" t="s">
        <v>62</v>
      </c>
      <c r="E104" s="18" t="s">
        <v>24</v>
      </c>
      <c r="F104" s="28">
        <v>5862</v>
      </c>
      <c r="G104" s="28">
        <v>-1478192</v>
      </c>
      <c r="H104" s="28">
        <v>-1555637</v>
      </c>
      <c r="I104" s="28">
        <v>-1733823</v>
      </c>
      <c r="J104" s="28">
        <v>-1761060</v>
      </c>
      <c r="K104" s="28">
        <v>-1474280</v>
      </c>
      <c r="L104" s="28">
        <v>-2059937</v>
      </c>
      <c r="M104" s="28">
        <v>-1474280</v>
      </c>
      <c r="N104" s="28">
        <v>0</v>
      </c>
    </row>
    <row r="105" spans="1:14" ht="16.5" thickBot="1">
      <c r="A105" t="str">
        <f t="shared" si="12"/>
        <v>3</v>
      </c>
      <c r="B105" t="str">
        <f t="shared" si="13"/>
        <v>3PGG</v>
      </c>
      <c r="C105">
        <v>3</v>
      </c>
      <c r="D105" s="25"/>
      <c r="E105" s="20" t="s">
        <v>25</v>
      </c>
      <c r="F105" s="21">
        <v>22881654</v>
      </c>
      <c r="G105" s="21"/>
      <c r="H105" s="21"/>
      <c r="I105" s="21"/>
      <c r="J105" s="21"/>
      <c r="K105" s="21"/>
      <c r="L105" s="21"/>
      <c r="M105" s="21"/>
      <c r="N105" s="22">
        <v>3732305</v>
      </c>
    </row>
    <row r="106" spans="1:14" ht="15.75" thickTop="1">
      <c r="A106" t="str">
        <f t="shared" si="12"/>
        <v>4EP</v>
      </c>
      <c r="B106" t="str">
        <f t="shared" si="13"/>
        <v>4EP000</v>
      </c>
      <c r="C106">
        <v>4</v>
      </c>
      <c r="D106" s="24" t="s">
        <v>64</v>
      </c>
      <c r="E106" s="18" t="s">
        <v>0</v>
      </c>
      <c r="F106" s="28">
        <v>207597</v>
      </c>
      <c r="G106" s="28">
        <v>2266651</v>
      </c>
      <c r="H106" s="28">
        <v>2260868</v>
      </c>
      <c r="I106" s="28">
        <v>2243736</v>
      </c>
      <c r="J106" s="28">
        <v>2245814</v>
      </c>
      <c r="K106" s="28">
        <v>2263399</v>
      </c>
      <c r="L106" s="28">
        <v>2214660</v>
      </c>
      <c r="M106" s="28">
        <v>2266651</v>
      </c>
      <c r="N106" s="28">
        <v>2059054</v>
      </c>
    </row>
    <row r="107" spans="1:14">
      <c r="A107" t="str">
        <f t="shared" si="12"/>
        <v>4EP</v>
      </c>
      <c r="B107" t="str">
        <f t="shared" si="13"/>
        <v>4EP025</v>
      </c>
      <c r="C107">
        <v>4</v>
      </c>
      <c r="D107" s="24" t="s">
        <v>64</v>
      </c>
      <c r="E107" s="18" t="s">
        <v>1</v>
      </c>
      <c r="F107" s="28">
        <v>65260</v>
      </c>
      <c r="G107" s="28">
        <v>56756</v>
      </c>
      <c r="H107" s="28">
        <v>56118</v>
      </c>
      <c r="I107" s="28">
        <v>54428</v>
      </c>
      <c r="J107" s="28">
        <v>54875</v>
      </c>
      <c r="K107" s="28">
        <v>55476</v>
      </c>
      <c r="L107" s="28">
        <v>53359</v>
      </c>
      <c r="M107" s="28">
        <v>56756</v>
      </c>
      <c r="N107" s="28">
        <v>0</v>
      </c>
    </row>
    <row r="108" spans="1:14">
      <c r="A108" t="str">
        <f t="shared" si="12"/>
        <v>4EP</v>
      </c>
      <c r="B108" t="str">
        <f t="shared" si="13"/>
        <v>4EP050</v>
      </c>
      <c r="C108">
        <v>4</v>
      </c>
      <c r="D108" s="24" t="s">
        <v>64</v>
      </c>
      <c r="E108" s="18" t="s">
        <v>2</v>
      </c>
      <c r="F108" s="28">
        <v>140758</v>
      </c>
      <c r="G108" s="28">
        <v>138683</v>
      </c>
      <c r="H108" s="28">
        <v>137612</v>
      </c>
      <c r="I108" s="28">
        <v>134430</v>
      </c>
      <c r="J108" s="28">
        <v>135039</v>
      </c>
      <c r="K108" s="28">
        <v>134395</v>
      </c>
      <c r="L108" s="28">
        <v>134729</v>
      </c>
      <c r="M108" s="28">
        <v>138683</v>
      </c>
      <c r="N108" s="28">
        <v>0</v>
      </c>
    </row>
    <row r="109" spans="1:14">
      <c r="A109" t="str">
        <f t="shared" si="12"/>
        <v>4EP</v>
      </c>
      <c r="B109" t="str">
        <f t="shared" si="13"/>
        <v>4EP075</v>
      </c>
      <c r="C109">
        <v>4</v>
      </c>
      <c r="D109" s="24" t="s">
        <v>64</v>
      </c>
      <c r="E109" s="18" t="s">
        <v>3</v>
      </c>
      <c r="F109" s="28">
        <v>175290</v>
      </c>
      <c r="G109" s="28">
        <v>164683</v>
      </c>
      <c r="H109" s="28">
        <v>163272</v>
      </c>
      <c r="I109" s="28">
        <v>159284</v>
      </c>
      <c r="J109" s="28">
        <v>160372</v>
      </c>
      <c r="K109" s="28">
        <v>160357</v>
      </c>
      <c r="L109" s="28">
        <v>158311</v>
      </c>
      <c r="M109" s="28">
        <v>164683</v>
      </c>
      <c r="N109" s="28">
        <v>0</v>
      </c>
    </row>
    <row r="110" spans="1:14">
      <c r="A110" t="str">
        <f t="shared" si="12"/>
        <v>4EP</v>
      </c>
      <c r="B110" t="str">
        <f t="shared" si="13"/>
        <v>4EP125</v>
      </c>
      <c r="C110">
        <v>4</v>
      </c>
      <c r="D110" s="24" t="s">
        <v>64</v>
      </c>
      <c r="E110" s="18" t="s">
        <v>4</v>
      </c>
      <c r="F110" s="28">
        <v>276469</v>
      </c>
      <c r="G110" s="28">
        <v>283219</v>
      </c>
      <c r="H110" s="28">
        <v>285062</v>
      </c>
      <c r="I110" s="28">
        <v>280313</v>
      </c>
      <c r="J110" s="28">
        <v>290329</v>
      </c>
      <c r="K110" s="28">
        <v>280048</v>
      </c>
      <c r="L110" s="28">
        <v>280770</v>
      </c>
      <c r="M110" s="28">
        <v>290329</v>
      </c>
      <c r="N110" s="28">
        <v>13860</v>
      </c>
    </row>
    <row r="111" spans="1:14">
      <c r="A111" t="str">
        <f t="shared" si="12"/>
        <v>4EP</v>
      </c>
      <c r="B111" t="str">
        <f t="shared" si="13"/>
        <v>4EP150</v>
      </c>
      <c r="C111">
        <v>4</v>
      </c>
      <c r="D111" s="24" t="s">
        <v>64</v>
      </c>
      <c r="E111" s="18" t="s">
        <v>5</v>
      </c>
      <c r="F111" s="28">
        <v>32546</v>
      </c>
      <c r="G111" s="28">
        <v>11279</v>
      </c>
      <c r="H111" s="28">
        <v>11529</v>
      </c>
      <c r="I111" s="28">
        <v>11086</v>
      </c>
      <c r="J111" s="28">
        <v>12186</v>
      </c>
      <c r="K111" s="28">
        <v>10631</v>
      </c>
      <c r="L111" s="28">
        <v>11543</v>
      </c>
      <c r="M111" s="28">
        <v>12186</v>
      </c>
      <c r="N111" s="28">
        <v>0</v>
      </c>
    </row>
    <row r="112" spans="1:14">
      <c r="A112" t="str">
        <f t="shared" si="12"/>
        <v>4EP</v>
      </c>
      <c r="B112" t="str">
        <f t="shared" si="13"/>
        <v>4EP175</v>
      </c>
      <c r="C112">
        <v>4</v>
      </c>
      <c r="D112" s="24" t="s">
        <v>64</v>
      </c>
      <c r="E112" s="18" t="s">
        <v>6</v>
      </c>
      <c r="F112" s="28">
        <v>1480581</v>
      </c>
      <c r="G112" s="28">
        <v>1593640</v>
      </c>
      <c r="H112" s="28">
        <v>1607857</v>
      </c>
      <c r="I112" s="28">
        <v>1575323</v>
      </c>
      <c r="J112" s="28">
        <v>1636367</v>
      </c>
      <c r="K112" s="28">
        <v>1564851</v>
      </c>
      <c r="L112" s="28">
        <v>1587643</v>
      </c>
      <c r="M112" s="28">
        <v>1636367</v>
      </c>
      <c r="N112" s="28">
        <v>155785</v>
      </c>
    </row>
    <row r="113" spans="1:14">
      <c r="A113" t="str">
        <f t="shared" si="12"/>
        <v>4EP</v>
      </c>
      <c r="B113" t="str">
        <f t="shared" si="13"/>
        <v>4EP200</v>
      </c>
      <c r="C113">
        <v>4</v>
      </c>
      <c r="D113" s="24" t="s">
        <v>64</v>
      </c>
      <c r="E113" s="18" t="s">
        <v>7</v>
      </c>
      <c r="F113" s="28">
        <v>5900224</v>
      </c>
      <c r="G113" s="28">
        <v>6427761</v>
      </c>
      <c r="H113" s="28">
        <v>6482087</v>
      </c>
      <c r="I113" s="28">
        <v>6373628</v>
      </c>
      <c r="J113" s="28">
        <v>6579079</v>
      </c>
      <c r="K113" s="28">
        <v>6323090</v>
      </c>
      <c r="L113" s="28">
        <v>6432461</v>
      </c>
      <c r="M113" s="28">
        <v>6579079</v>
      </c>
      <c r="N113" s="28">
        <v>678855</v>
      </c>
    </row>
    <row r="114" spans="1:14">
      <c r="A114" t="str">
        <f t="shared" si="12"/>
        <v>4EP</v>
      </c>
      <c r="B114" t="str">
        <f t="shared" si="13"/>
        <v>4EP250</v>
      </c>
      <c r="C114">
        <v>4</v>
      </c>
      <c r="D114" s="24" t="s">
        <v>64</v>
      </c>
      <c r="E114" s="18" t="s">
        <v>8</v>
      </c>
      <c r="F114" s="28">
        <v>2883444</v>
      </c>
      <c r="G114" s="28">
        <v>2998044</v>
      </c>
      <c r="H114" s="28">
        <v>3005637</v>
      </c>
      <c r="I114" s="28">
        <v>2992584</v>
      </c>
      <c r="J114" s="28">
        <v>3007793</v>
      </c>
      <c r="K114" s="28">
        <v>2985278</v>
      </c>
      <c r="L114" s="28">
        <v>3000767</v>
      </c>
      <c r="M114" s="28">
        <v>3007793</v>
      </c>
      <c r="N114" s="28">
        <v>124349</v>
      </c>
    </row>
    <row r="115" spans="1:14">
      <c r="A115" t="str">
        <f t="shared" si="12"/>
        <v>4Mixte</v>
      </c>
      <c r="B115" t="str">
        <f t="shared" si="13"/>
        <v>4M0</v>
      </c>
      <c r="C115">
        <v>4</v>
      </c>
      <c r="D115" s="24" t="s">
        <v>61</v>
      </c>
      <c r="E115" s="18" t="s">
        <v>9</v>
      </c>
      <c r="F115" s="28">
        <v>255559</v>
      </c>
      <c r="G115" s="28">
        <v>129054</v>
      </c>
      <c r="H115" s="28">
        <v>122780</v>
      </c>
      <c r="I115" s="28">
        <v>109562</v>
      </c>
      <c r="J115" s="28">
        <v>110163</v>
      </c>
      <c r="K115" s="28">
        <v>130240</v>
      </c>
      <c r="L115" s="28">
        <v>81786</v>
      </c>
      <c r="M115" s="28">
        <v>130240</v>
      </c>
      <c r="N115" s="28">
        <v>0</v>
      </c>
    </row>
    <row r="116" spans="1:14">
      <c r="A116" t="str">
        <f t="shared" si="12"/>
        <v>4Mixte</v>
      </c>
      <c r="B116" t="str">
        <f t="shared" si="13"/>
        <v>4M0.25</v>
      </c>
      <c r="C116">
        <v>4</v>
      </c>
      <c r="D116" s="24" t="s">
        <v>61</v>
      </c>
      <c r="E116" s="18" t="s">
        <v>10</v>
      </c>
      <c r="F116" s="28">
        <v>305825</v>
      </c>
      <c r="G116" s="28">
        <v>81502</v>
      </c>
      <c r="H116" s="28">
        <v>80452</v>
      </c>
      <c r="I116" s="28">
        <v>77303</v>
      </c>
      <c r="J116" s="28">
        <v>77361</v>
      </c>
      <c r="K116" s="28">
        <v>83780</v>
      </c>
      <c r="L116" s="28">
        <v>69861</v>
      </c>
      <c r="M116" s="28">
        <v>83780</v>
      </c>
      <c r="N116" s="28">
        <v>0</v>
      </c>
    </row>
    <row r="117" spans="1:14">
      <c r="A117" t="str">
        <f t="shared" si="12"/>
        <v>4Mixte</v>
      </c>
      <c r="B117" t="str">
        <f t="shared" si="13"/>
        <v>4M0.5</v>
      </c>
      <c r="C117">
        <v>4</v>
      </c>
      <c r="D117" s="24" t="s">
        <v>61</v>
      </c>
      <c r="E117" s="18" t="s">
        <v>11</v>
      </c>
      <c r="F117" s="28">
        <v>396461</v>
      </c>
      <c r="G117" s="28">
        <v>287000</v>
      </c>
      <c r="H117" s="28">
        <v>284143</v>
      </c>
      <c r="I117" s="28">
        <v>272533</v>
      </c>
      <c r="J117" s="28">
        <v>272327</v>
      </c>
      <c r="K117" s="28">
        <v>291673</v>
      </c>
      <c r="L117" s="28">
        <v>250791</v>
      </c>
      <c r="M117" s="28">
        <v>291673</v>
      </c>
      <c r="N117" s="28">
        <v>0</v>
      </c>
    </row>
    <row r="118" spans="1:14">
      <c r="A118" t="str">
        <f t="shared" si="12"/>
        <v>4Mixte</v>
      </c>
      <c r="B118" t="str">
        <f t="shared" si="13"/>
        <v>4M0.75</v>
      </c>
      <c r="C118">
        <v>4</v>
      </c>
      <c r="D118" s="24" t="s">
        <v>61</v>
      </c>
      <c r="E118" s="18" t="s">
        <v>12</v>
      </c>
      <c r="F118" s="28">
        <v>57038</v>
      </c>
      <c r="G118" s="28">
        <v>45395</v>
      </c>
      <c r="H118" s="28">
        <v>45135</v>
      </c>
      <c r="I118" s="28">
        <v>43864</v>
      </c>
      <c r="J118" s="28">
        <v>44171</v>
      </c>
      <c r="K118" s="28">
        <v>44476</v>
      </c>
      <c r="L118" s="28">
        <v>43233</v>
      </c>
      <c r="M118" s="28">
        <v>45395</v>
      </c>
      <c r="N118" s="28">
        <v>0</v>
      </c>
    </row>
    <row r="119" spans="1:14">
      <c r="A119" t="str">
        <f t="shared" si="12"/>
        <v>4Mixte</v>
      </c>
      <c r="B119" t="str">
        <f t="shared" si="13"/>
        <v>4M1</v>
      </c>
      <c r="C119">
        <v>4</v>
      </c>
      <c r="D119" s="24" t="s">
        <v>61</v>
      </c>
      <c r="E119" s="18" t="s">
        <v>13</v>
      </c>
      <c r="F119" s="28">
        <v>95419</v>
      </c>
      <c r="G119" s="28">
        <v>39123</v>
      </c>
      <c r="H119" s="28">
        <v>39142</v>
      </c>
      <c r="I119" s="28">
        <v>39063</v>
      </c>
      <c r="J119" s="28">
        <v>39102</v>
      </c>
      <c r="K119" s="28">
        <v>39023</v>
      </c>
      <c r="L119" s="28">
        <v>39103</v>
      </c>
      <c r="M119" s="28">
        <v>39142</v>
      </c>
      <c r="N119" s="28">
        <v>0</v>
      </c>
    </row>
    <row r="120" spans="1:14">
      <c r="A120" t="str">
        <f t="shared" si="12"/>
        <v>4Mixte</v>
      </c>
      <c r="B120" t="str">
        <f t="shared" si="13"/>
        <v>4M1.25</v>
      </c>
      <c r="C120">
        <v>4</v>
      </c>
      <c r="D120" s="24" t="s">
        <v>61</v>
      </c>
      <c r="E120" s="18" t="s">
        <v>14</v>
      </c>
      <c r="F120" s="28">
        <v>31542</v>
      </c>
      <c r="G120" s="28">
        <v>18659</v>
      </c>
      <c r="H120" s="28">
        <v>19054</v>
      </c>
      <c r="I120" s="28">
        <v>17497</v>
      </c>
      <c r="J120" s="28">
        <v>20136</v>
      </c>
      <c r="K120" s="28">
        <v>18804</v>
      </c>
      <c r="L120" s="28">
        <v>15995</v>
      </c>
      <c r="M120" s="28">
        <v>20136</v>
      </c>
      <c r="N120" s="28">
        <v>0</v>
      </c>
    </row>
    <row r="121" spans="1:14">
      <c r="A121" t="str">
        <f t="shared" si="12"/>
        <v>4Mixte</v>
      </c>
      <c r="B121" t="str">
        <f t="shared" si="13"/>
        <v>4M1.75</v>
      </c>
      <c r="C121">
        <v>4</v>
      </c>
      <c r="D121" s="24" t="s">
        <v>61</v>
      </c>
      <c r="E121" s="18" t="s">
        <v>15</v>
      </c>
      <c r="F121" s="28">
        <v>106377</v>
      </c>
      <c r="G121" s="28">
        <v>130473</v>
      </c>
      <c r="H121" s="28">
        <v>132891</v>
      </c>
      <c r="I121" s="28">
        <v>125311</v>
      </c>
      <c r="J121" s="28">
        <v>139405</v>
      </c>
      <c r="K121" s="28">
        <v>127135</v>
      </c>
      <c r="L121" s="28">
        <v>123176</v>
      </c>
      <c r="M121" s="28">
        <v>139405</v>
      </c>
      <c r="N121" s="28">
        <v>33027</v>
      </c>
    </row>
    <row r="122" spans="1:14">
      <c r="A122" t="str">
        <f t="shared" si="12"/>
        <v>4Mixte</v>
      </c>
      <c r="B122" t="str">
        <f t="shared" si="13"/>
        <v>4M2.5</v>
      </c>
      <c r="C122">
        <v>4</v>
      </c>
      <c r="D122" s="24" t="s">
        <v>61</v>
      </c>
      <c r="E122" s="18" t="s">
        <v>16</v>
      </c>
      <c r="F122" s="28">
        <v>62969</v>
      </c>
      <c r="G122" s="28">
        <v>114899</v>
      </c>
      <c r="H122" s="28">
        <v>115139</v>
      </c>
      <c r="I122" s="28">
        <v>114398</v>
      </c>
      <c r="J122" s="28">
        <v>115453</v>
      </c>
      <c r="K122" s="28">
        <v>114318</v>
      </c>
      <c r="L122" s="28">
        <v>114487</v>
      </c>
      <c r="M122" s="28">
        <v>115453</v>
      </c>
      <c r="N122" s="28">
        <v>52484</v>
      </c>
    </row>
    <row r="123" spans="1:14">
      <c r="A123" t="str">
        <f t="shared" si="12"/>
        <v>4Mixte</v>
      </c>
      <c r="B123" t="str">
        <f t="shared" si="13"/>
        <v>4M2</v>
      </c>
      <c r="C123">
        <v>4</v>
      </c>
      <c r="D123" s="24" t="s">
        <v>61</v>
      </c>
      <c r="E123" s="18" t="s">
        <v>17</v>
      </c>
      <c r="F123" s="28">
        <v>1259082</v>
      </c>
      <c r="G123" s="28">
        <v>1245055</v>
      </c>
      <c r="H123" s="28">
        <v>1268271</v>
      </c>
      <c r="I123" s="28">
        <v>1211479</v>
      </c>
      <c r="J123" s="28">
        <v>1302859</v>
      </c>
      <c r="K123" s="28">
        <v>1221958</v>
      </c>
      <c r="L123" s="28">
        <v>1199201</v>
      </c>
      <c r="M123" s="28">
        <v>1302859</v>
      </c>
      <c r="N123" s="28">
        <v>43777</v>
      </c>
    </row>
    <row r="124" spans="1:14">
      <c r="A124" t="str">
        <f t="shared" si="12"/>
        <v>4Mixte</v>
      </c>
      <c r="B124" t="str">
        <f t="shared" si="13"/>
        <v>4M3.5</v>
      </c>
      <c r="C124">
        <v>4</v>
      </c>
      <c r="D124" s="24" t="s">
        <v>61</v>
      </c>
      <c r="E124" s="18" t="s">
        <v>18</v>
      </c>
      <c r="F124" s="28">
        <v>8849699</v>
      </c>
      <c r="G124" s="28">
        <v>9222494</v>
      </c>
      <c r="H124" s="28">
        <v>9326947</v>
      </c>
      <c r="I124" s="28">
        <v>9077305</v>
      </c>
      <c r="J124" s="28">
        <v>9310227</v>
      </c>
      <c r="K124" s="28">
        <v>9048176</v>
      </c>
      <c r="L124" s="28">
        <v>9110914</v>
      </c>
      <c r="M124" s="28">
        <v>9326947</v>
      </c>
      <c r="N124" s="28">
        <v>477247</v>
      </c>
    </row>
    <row r="125" spans="1:14">
      <c r="A125" t="str">
        <f t="shared" si="12"/>
        <v>4Risque</v>
      </c>
      <c r="B125" t="str">
        <f t="shared" si="13"/>
        <v>4Fun</v>
      </c>
      <c r="C125">
        <v>4</v>
      </c>
      <c r="D125" s="24" t="s">
        <v>62</v>
      </c>
      <c r="E125" s="18" t="s">
        <v>19</v>
      </c>
      <c r="F125" s="28">
        <v>148756</v>
      </c>
      <c r="G125" s="28">
        <v>88074</v>
      </c>
      <c r="H125" s="28">
        <v>-61763</v>
      </c>
      <c r="I125" s="28">
        <v>-432459</v>
      </c>
      <c r="J125" s="28">
        <v>-423805</v>
      </c>
      <c r="K125" s="28">
        <v>-409896</v>
      </c>
      <c r="L125" s="28">
        <v>-454921</v>
      </c>
      <c r="M125" s="28">
        <v>88074</v>
      </c>
      <c r="N125" s="28">
        <v>0</v>
      </c>
    </row>
    <row r="126" spans="1:14">
      <c r="A126" t="str">
        <f t="shared" si="12"/>
        <v>4Vie entière</v>
      </c>
      <c r="B126" t="str">
        <f t="shared" si="13"/>
        <v>4VE</v>
      </c>
      <c r="C126">
        <v>4</v>
      </c>
      <c r="D126" s="24" t="s">
        <v>63</v>
      </c>
      <c r="E126" s="18" t="s">
        <v>20</v>
      </c>
      <c r="F126" s="28">
        <v>100671</v>
      </c>
      <c r="G126" s="28">
        <v>-90786</v>
      </c>
      <c r="H126" s="28">
        <v>-99882</v>
      </c>
      <c r="I126" s="28">
        <v>-137851</v>
      </c>
      <c r="J126" s="28">
        <v>-127847</v>
      </c>
      <c r="K126" s="28">
        <v>-110842</v>
      </c>
      <c r="L126" s="28">
        <v>-165108</v>
      </c>
      <c r="M126" s="28">
        <v>-90786</v>
      </c>
      <c r="N126" s="28">
        <v>0</v>
      </c>
    </row>
    <row r="127" spans="1:14">
      <c r="A127" t="str">
        <f t="shared" si="12"/>
        <v>4Risque</v>
      </c>
      <c r="B127" t="str">
        <f t="shared" si="13"/>
        <v>4Prev</v>
      </c>
      <c r="C127">
        <v>4</v>
      </c>
      <c r="D127" s="24" t="s">
        <v>62</v>
      </c>
      <c r="E127" s="18" t="s">
        <v>21</v>
      </c>
      <c r="F127" s="28">
        <v>34241</v>
      </c>
      <c r="G127" s="28">
        <v>-26736</v>
      </c>
      <c r="H127" s="28">
        <v>-27290</v>
      </c>
      <c r="I127" s="28">
        <v>-29869</v>
      </c>
      <c r="J127" s="28">
        <v>-30003</v>
      </c>
      <c r="K127" s="28">
        <v>-28206</v>
      </c>
      <c r="L127" s="28">
        <v>-31714</v>
      </c>
      <c r="M127" s="28">
        <v>-26736</v>
      </c>
      <c r="N127" s="28">
        <v>0</v>
      </c>
    </row>
    <row r="128" spans="1:14">
      <c r="A128" t="str">
        <f t="shared" si="12"/>
        <v>4Risque</v>
      </c>
      <c r="B128" t="str">
        <f t="shared" si="13"/>
        <v>4Preciso</v>
      </c>
      <c r="C128">
        <v>4</v>
      </c>
      <c r="D128" s="24" t="s">
        <v>62</v>
      </c>
      <c r="E128" s="18" t="s">
        <v>22</v>
      </c>
      <c r="F128" s="28">
        <v>7652</v>
      </c>
      <c r="G128" s="28">
        <v>-115003</v>
      </c>
      <c r="H128" s="28">
        <v>-122054</v>
      </c>
      <c r="I128" s="28">
        <v>-142294</v>
      </c>
      <c r="J128" s="28">
        <v>-143677</v>
      </c>
      <c r="K128" s="28">
        <v>-109393</v>
      </c>
      <c r="L128" s="28">
        <v>-183433</v>
      </c>
      <c r="M128" s="28">
        <v>-109393</v>
      </c>
      <c r="N128" s="28">
        <v>0</v>
      </c>
    </row>
    <row r="129" spans="1:14">
      <c r="A129" t="str">
        <f t="shared" si="12"/>
        <v>4Risque</v>
      </c>
      <c r="B129" t="str">
        <f t="shared" si="13"/>
        <v>4Hospitalis</v>
      </c>
      <c r="C129">
        <v>4</v>
      </c>
      <c r="D129" s="24" t="s">
        <v>62</v>
      </c>
      <c r="E129" s="18" t="s">
        <v>23</v>
      </c>
      <c r="F129" s="28">
        <v>2330</v>
      </c>
      <c r="G129" s="28">
        <v>110321</v>
      </c>
      <c r="H129" s="28">
        <v>21287</v>
      </c>
      <c r="I129" s="28">
        <v>-118235</v>
      </c>
      <c r="J129" s="28">
        <v>-116177</v>
      </c>
      <c r="K129" s="28">
        <v>-45224</v>
      </c>
      <c r="L129" s="28">
        <v>-206729</v>
      </c>
      <c r="M129" s="28">
        <v>110321</v>
      </c>
      <c r="N129" s="28">
        <v>107991</v>
      </c>
    </row>
    <row r="130" spans="1:14">
      <c r="A130" t="str">
        <f t="shared" si="12"/>
        <v>4Risque</v>
      </c>
      <c r="B130" t="str">
        <f t="shared" si="13"/>
        <v>4Axiprotect</v>
      </c>
      <c r="C130">
        <v>4</v>
      </c>
      <c r="D130" s="24" t="s">
        <v>62</v>
      </c>
      <c r="E130" s="18" t="s">
        <v>24</v>
      </c>
      <c r="F130" s="28">
        <v>5862</v>
      </c>
      <c r="G130" s="28">
        <v>-1466196</v>
      </c>
      <c r="H130" s="28">
        <v>-1543705</v>
      </c>
      <c r="I130" s="28">
        <v>-1722602</v>
      </c>
      <c r="J130" s="28">
        <v>-1749566</v>
      </c>
      <c r="K130" s="28">
        <v>-1465040</v>
      </c>
      <c r="L130" s="28">
        <v>-2046065</v>
      </c>
      <c r="M130" s="28">
        <v>-1465040</v>
      </c>
      <c r="N130" s="28">
        <v>0</v>
      </c>
    </row>
    <row r="131" spans="1:14" ht="16.5" thickBot="1">
      <c r="A131" t="str">
        <f t="shared" si="12"/>
        <v>4</v>
      </c>
      <c r="B131" t="str">
        <f t="shared" si="13"/>
        <v>4PGG</v>
      </c>
      <c r="C131">
        <v>4</v>
      </c>
      <c r="D131" s="25"/>
      <c r="E131" s="20" t="s">
        <v>25</v>
      </c>
      <c r="F131" s="21">
        <v>22881654</v>
      </c>
      <c r="G131" s="21"/>
      <c r="H131" s="21"/>
      <c r="I131" s="21"/>
      <c r="J131" s="21"/>
      <c r="K131" s="21"/>
      <c r="L131" s="21"/>
      <c r="M131" s="21"/>
      <c r="N131" s="22">
        <v>3746429</v>
      </c>
    </row>
    <row r="132" spans="1:14" ht="15.75" thickTop="1">
      <c r="A132" t="str">
        <f t="shared" ref="A132:A135" si="14">C132&amp;D132</f>
        <v>5EP</v>
      </c>
      <c r="B132" t="str">
        <f t="shared" ref="B132:B134" si="15">C132&amp;E132</f>
        <v>5EP000</v>
      </c>
      <c r="C132">
        <v>5</v>
      </c>
      <c r="D132" s="24" t="s">
        <v>64</v>
      </c>
      <c r="E132" s="18" t="s">
        <v>0</v>
      </c>
      <c r="F132" s="28">
        <v>207597</v>
      </c>
      <c r="G132" s="28">
        <v>2266651</v>
      </c>
      <c r="H132" s="28">
        <v>2260868</v>
      </c>
      <c r="I132" s="28">
        <v>2243736</v>
      </c>
      <c r="J132" s="28">
        <v>2245814</v>
      </c>
      <c r="K132" s="28">
        <v>2263399</v>
      </c>
      <c r="L132" s="28">
        <v>2214660</v>
      </c>
      <c r="M132" s="28">
        <v>2266651</v>
      </c>
      <c r="N132" s="28">
        <v>2059054</v>
      </c>
    </row>
    <row r="133" spans="1:14">
      <c r="A133" t="str">
        <f t="shared" si="14"/>
        <v>5EP</v>
      </c>
      <c r="B133" t="str">
        <f t="shared" si="15"/>
        <v>5EP025</v>
      </c>
      <c r="C133">
        <v>5</v>
      </c>
      <c r="D133" s="24" t="s">
        <v>64</v>
      </c>
      <c r="E133" s="18" t="s">
        <v>1</v>
      </c>
      <c r="F133" s="28">
        <v>65260</v>
      </c>
      <c r="G133" s="28">
        <v>56756</v>
      </c>
      <c r="H133" s="28">
        <v>56118</v>
      </c>
      <c r="I133" s="28">
        <v>54428</v>
      </c>
      <c r="J133" s="28">
        <v>54875</v>
      </c>
      <c r="K133" s="28">
        <v>55476</v>
      </c>
      <c r="L133" s="28">
        <v>53359</v>
      </c>
      <c r="M133" s="28">
        <v>56756</v>
      </c>
      <c r="N133" s="28">
        <v>0</v>
      </c>
    </row>
    <row r="134" spans="1:14">
      <c r="A134" t="str">
        <f t="shared" si="14"/>
        <v>5EP</v>
      </c>
      <c r="B134" t="str">
        <f t="shared" si="15"/>
        <v>5EP050</v>
      </c>
      <c r="C134">
        <v>5</v>
      </c>
      <c r="D134" s="24" t="s">
        <v>64</v>
      </c>
      <c r="E134" s="18" t="s">
        <v>2</v>
      </c>
      <c r="F134" s="28">
        <v>140758</v>
      </c>
      <c r="G134" s="28">
        <v>138683</v>
      </c>
      <c r="H134" s="28">
        <v>137612</v>
      </c>
      <c r="I134" s="28">
        <v>134430</v>
      </c>
      <c r="J134" s="28">
        <v>135039</v>
      </c>
      <c r="K134" s="28">
        <v>134395</v>
      </c>
      <c r="L134" s="28">
        <v>134729</v>
      </c>
      <c r="M134" s="28">
        <v>138683</v>
      </c>
      <c r="N134" s="28">
        <v>0</v>
      </c>
    </row>
    <row r="135" spans="1:14">
      <c r="A135" t="str">
        <f t="shared" si="14"/>
        <v>5EP</v>
      </c>
      <c r="B135" t="str">
        <f>C135&amp;E135</f>
        <v>5EP075</v>
      </c>
      <c r="C135">
        <v>5</v>
      </c>
      <c r="D135" s="24" t="s">
        <v>64</v>
      </c>
      <c r="E135" s="18" t="s">
        <v>3</v>
      </c>
      <c r="F135" s="28">
        <v>175290</v>
      </c>
      <c r="G135" s="28">
        <v>164683</v>
      </c>
      <c r="H135" s="28">
        <v>163272</v>
      </c>
      <c r="I135" s="28">
        <v>159284</v>
      </c>
      <c r="J135" s="28">
        <v>160372</v>
      </c>
      <c r="K135" s="28">
        <v>160357</v>
      </c>
      <c r="L135" s="28">
        <v>158311</v>
      </c>
      <c r="M135" s="28">
        <v>164683</v>
      </c>
      <c r="N135" s="28">
        <v>0</v>
      </c>
    </row>
    <row r="136" spans="1:14">
      <c r="A136" t="str">
        <f t="shared" ref="A136:A160" si="16">C136&amp;D136</f>
        <v>5EP</v>
      </c>
      <c r="B136" t="str">
        <f t="shared" ref="B136:B160" si="17">C136&amp;E136</f>
        <v>5EP125</v>
      </c>
      <c r="C136">
        <v>5</v>
      </c>
      <c r="D136" s="24" t="s">
        <v>64</v>
      </c>
      <c r="E136" s="18" t="s">
        <v>4</v>
      </c>
      <c r="F136" s="28">
        <v>276469</v>
      </c>
      <c r="G136" s="28">
        <v>283219</v>
      </c>
      <c r="H136" s="28">
        <v>285062</v>
      </c>
      <c r="I136" s="28">
        <v>280313</v>
      </c>
      <c r="J136" s="28">
        <v>290329</v>
      </c>
      <c r="K136" s="28">
        <v>280048</v>
      </c>
      <c r="L136" s="28">
        <v>280770</v>
      </c>
      <c r="M136" s="28">
        <v>290329</v>
      </c>
      <c r="N136" s="28">
        <v>13860</v>
      </c>
    </row>
    <row r="137" spans="1:14">
      <c r="A137" t="str">
        <f t="shared" si="16"/>
        <v>5EP</v>
      </c>
      <c r="B137" t="str">
        <f t="shared" si="17"/>
        <v>5EP150</v>
      </c>
      <c r="C137">
        <v>5</v>
      </c>
      <c r="D137" s="24" t="s">
        <v>64</v>
      </c>
      <c r="E137" s="18" t="s">
        <v>5</v>
      </c>
      <c r="F137" s="28">
        <v>32546</v>
      </c>
      <c r="G137" s="28">
        <v>11279</v>
      </c>
      <c r="H137" s="28">
        <v>11529</v>
      </c>
      <c r="I137" s="28">
        <v>11086</v>
      </c>
      <c r="J137" s="28">
        <v>12186</v>
      </c>
      <c r="K137" s="28">
        <v>10631</v>
      </c>
      <c r="L137" s="28">
        <v>11543</v>
      </c>
      <c r="M137" s="28">
        <v>12186</v>
      </c>
      <c r="N137" s="28">
        <v>0</v>
      </c>
    </row>
    <row r="138" spans="1:14">
      <c r="A138" t="str">
        <f t="shared" si="16"/>
        <v>5EP</v>
      </c>
      <c r="B138" t="str">
        <f t="shared" si="17"/>
        <v>5EP175</v>
      </c>
      <c r="C138">
        <v>5</v>
      </c>
      <c r="D138" s="24" t="s">
        <v>64</v>
      </c>
      <c r="E138" s="18" t="s">
        <v>6</v>
      </c>
      <c r="F138" s="28">
        <v>1480581</v>
      </c>
      <c r="G138" s="28">
        <v>1593640</v>
      </c>
      <c r="H138" s="28">
        <v>1607857</v>
      </c>
      <c r="I138" s="28">
        <v>1575323</v>
      </c>
      <c r="J138" s="28">
        <v>1636367</v>
      </c>
      <c r="K138" s="28">
        <v>1564851</v>
      </c>
      <c r="L138" s="28">
        <v>1587643</v>
      </c>
      <c r="M138" s="28">
        <v>1636367</v>
      </c>
      <c r="N138" s="28">
        <v>155785</v>
      </c>
    </row>
    <row r="139" spans="1:14">
      <c r="A139" t="str">
        <f t="shared" si="16"/>
        <v>5EP</v>
      </c>
      <c r="B139" t="str">
        <f t="shared" si="17"/>
        <v>5EP200</v>
      </c>
      <c r="C139">
        <v>5</v>
      </c>
      <c r="D139" s="24" t="s">
        <v>64</v>
      </c>
      <c r="E139" s="18" t="s">
        <v>7</v>
      </c>
      <c r="F139" s="28">
        <v>5900224</v>
      </c>
      <c r="G139" s="28">
        <v>6427761</v>
      </c>
      <c r="H139" s="28">
        <v>6482087</v>
      </c>
      <c r="I139" s="28">
        <v>6373628</v>
      </c>
      <c r="J139" s="28">
        <v>6579079</v>
      </c>
      <c r="K139" s="28">
        <v>6323090</v>
      </c>
      <c r="L139" s="28">
        <v>6432461</v>
      </c>
      <c r="M139" s="28">
        <v>6579079</v>
      </c>
      <c r="N139" s="28">
        <v>678855</v>
      </c>
    </row>
    <row r="140" spans="1:14">
      <c r="A140" t="str">
        <f t="shared" si="16"/>
        <v>5EP</v>
      </c>
      <c r="B140" t="str">
        <f t="shared" si="17"/>
        <v>5EP250</v>
      </c>
      <c r="C140">
        <v>5</v>
      </c>
      <c r="D140" s="24" t="s">
        <v>64</v>
      </c>
      <c r="E140" s="18" t="s">
        <v>8</v>
      </c>
      <c r="F140" s="28">
        <v>2883444</v>
      </c>
      <c r="G140" s="28">
        <v>2998044</v>
      </c>
      <c r="H140" s="28">
        <v>3005637</v>
      </c>
      <c r="I140" s="28">
        <v>2992584</v>
      </c>
      <c r="J140" s="28">
        <v>3007793</v>
      </c>
      <c r="K140" s="28">
        <v>2985278</v>
      </c>
      <c r="L140" s="28">
        <v>3000767</v>
      </c>
      <c r="M140" s="28">
        <v>3007793</v>
      </c>
      <c r="N140" s="28">
        <v>124349</v>
      </c>
    </row>
    <row r="141" spans="1:14">
      <c r="A141" t="str">
        <f t="shared" si="16"/>
        <v>5Mixte</v>
      </c>
      <c r="B141" t="str">
        <f t="shared" si="17"/>
        <v>5M0</v>
      </c>
      <c r="C141">
        <v>5</v>
      </c>
      <c r="D141" s="24" t="s">
        <v>61</v>
      </c>
      <c r="E141" s="18" t="s">
        <v>9</v>
      </c>
      <c r="F141" s="28">
        <v>255559</v>
      </c>
      <c r="G141" s="28">
        <v>128326</v>
      </c>
      <c r="H141" s="28">
        <v>121604</v>
      </c>
      <c r="I141" s="28">
        <v>108910</v>
      </c>
      <c r="J141" s="28">
        <v>109500</v>
      </c>
      <c r="K141" s="28">
        <v>129682</v>
      </c>
      <c r="L141" s="28">
        <v>81022</v>
      </c>
      <c r="M141" s="28">
        <v>129682</v>
      </c>
      <c r="N141" s="28">
        <v>0</v>
      </c>
    </row>
    <row r="142" spans="1:14">
      <c r="A142" t="str">
        <f t="shared" si="16"/>
        <v>5Mixte</v>
      </c>
      <c r="B142" t="str">
        <f t="shared" si="17"/>
        <v>5M0.25</v>
      </c>
      <c r="C142">
        <v>5</v>
      </c>
      <c r="D142" s="24" t="s">
        <v>61</v>
      </c>
      <c r="E142" s="18" t="s">
        <v>10</v>
      </c>
      <c r="F142" s="28">
        <v>305825</v>
      </c>
      <c r="G142" s="28">
        <v>81076</v>
      </c>
      <c r="H142" s="28">
        <v>79762</v>
      </c>
      <c r="I142" s="28">
        <v>76921</v>
      </c>
      <c r="J142" s="28">
        <v>76972</v>
      </c>
      <c r="K142" s="28">
        <v>83443</v>
      </c>
      <c r="L142" s="28">
        <v>69426</v>
      </c>
      <c r="M142" s="28">
        <v>83443</v>
      </c>
      <c r="N142" s="28">
        <v>0</v>
      </c>
    </row>
    <row r="143" spans="1:14">
      <c r="A143" t="str">
        <f t="shared" si="16"/>
        <v>5Mixte</v>
      </c>
      <c r="B143" t="str">
        <f t="shared" si="17"/>
        <v>5M0.5</v>
      </c>
      <c r="C143">
        <v>5</v>
      </c>
      <c r="D143" s="24" t="s">
        <v>61</v>
      </c>
      <c r="E143" s="18" t="s">
        <v>11</v>
      </c>
      <c r="F143" s="28">
        <v>396461</v>
      </c>
      <c r="G143" s="28">
        <v>284977</v>
      </c>
      <c r="H143" s="28">
        <v>280866</v>
      </c>
      <c r="I143" s="28">
        <v>270720</v>
      </c>
      <c r="J143" s="28">
        <v>270481</v>
      </c>
      <c r="K143" s="28">
        <v>290041</v>
      </c>
      <c r="L143" s="28">
        <v>248768</v>
      </c>
      <c r="M143" s="28">
        <v>290041</v>
      </c>
      <c r="N143" s="28">
        <v>0</v>
      </c>
    </row>
    <row r="144" spans="1:14">
      <c r="A144" t="str">
        <f t="shared" si="16"/>
        <v>5Mixte</v>
      </c>
      <c r="B144" t="str">
        <f t="shared" si="17"/>
        <v>5M0.75</v>
      </c>
      <c r="C144">
        <v>5</v>
      </c>
      <c r="D144" s="24" t="s">
        <v>61</v>
      </c>
      <c r="E144" s="18" t="s">
        <v>12</v>
      </c>
      <c r="F144" s="28">
        <v>57038</v>
      </c>
      <c r="G144" s="28">
        <v>45230</v>
      </c>
      <c r="H144" s="28">
        <v>44868</v>
      </c>
      <c r="I144" s="28">
        <v>43715</v>
      </c>
      <c r="J144" s="28">
        <v>44021</v>
      </c>
      <c r="K144" s="28">
        <v>44335</v>
      </c>
      <c r="L144" s="28">
        <v>43076</v>
      </c>
      <c r="M144" s="28">
        <v>45230</v>
      </c>
      <c r="N144" s="28">
        <v>0</v>
      </c>
    </row>
    <row r="145" spans="1:14">
      <c r="A145" t="str">
        <f t="shared" si="16"/>
        <v>5Mixte</v>
      </c>
      <c r="B145" t="str">
        <f t="shared" si="17"/>
        <v>5M1</v>
      </c>
      <c r="C145">
        <v>5</v>
      </c>
      <c r="D145" s="24" t="s">
        <v>61</v>
      </c>
      <c r="E145" s="18" t="s">
        <v>13</v>
      </c>
      <c r="F145" s="28">
        <v>95419</v>
      </c>
      <c r="G145" s="28">
        <v>39123</v>
      </c>
      <c r="H145" s="28">
        <v>39142</v>
      </c>
      <c r="I145" s="28">
        <v>39063</v>
      </c>
      <c r="J145" s="28">
        <v>39102</v>
      </c>
      <c r="K145" s="28">
        <v>39023</v>
      </c>
      <c r="L145" s="28">
        <v>39103</v>
      </c>
      <c r="M145" s="28">
        <v>39142</v>
      </c>
      <c r="N145" s="28">
        <v>0</v>
      </c>
    </row>
    <row r="146" spans="1:14">
      <c r="A146" t="str">
        <f t="shared" si="16"/>
        <v>5Mixte</v>
      </c>
      <c r="B146" t="str">
        <f t="shared" si="17"/>
        <v>5M1.25</v>
      </c>
      <c r="C146">
        <v>5</v>
      </c>
      <c r="D146" s="24" t="s">
        <v>61</v>
      </c>
      <c r="E146" s="18" t="s">
        <v>14</v>
      </c>
      <c r="F146" s="28">
        <v>31542</v>
      </c>
      <c r="G146" s="28">
        <v>18405</v>
      </c>
      <c r="H146" s="28">
        <v>18644</v>
      </c>
      <c r="I146" s="28">
        <v>17270</v>
      </c>
      <c r="J146" s="28">
        <v>19905</v>
      </c>
      <c r="K146" s="28">
        <v>18596</v>
      </c>
      <c r="L146" s="28">
        <v>15747</v>
      </c>
      <c r="M146" s="28">
        <v>19905</v>
      </c>
      <c r="N146" s="28">
        <v>0</v>
      </c>
    </row>
    <row r="147" spans="1:14">
      <c r="A147" t="str">
        <f t="shared" si="16"/>
        <v>5Mixte</v>
      </c>
      <c r="B147" t="str">
        <f t="shared" si="17"/>
        <v>5M1.75</v>
      </c>
      <c r="C147">
        <v>5</v>
      </c>
      <c r="D147" s="24" t="s">
        <v>61</v>
      </c>
      <c r="E147" s="18" t="s">
        <v>15</v>
      </c>
      <c r="F147" s="28">
        <v>106377</v>
      </c>
      <c r="G147" s="28">
        <v>129299</v>
      </c>
      <c r="H147" s="28">
        <v>130988</v>
      </c>
      <c r="I147" s="28">
        <v>124259</v>
      </c>
      <c r="J147" s="28">
        <v>138328</v>
      </c>
      <c r="K147" s="28">
        <v>126186</v>
      </c>
      <c r="L147" s="28">
        <v>122002</v>
      </c>
      <c r="M147" s="28">
        <v>138328</v>
      </c>
      <c r="N147" s="28">
        <v>31950</v>
      </c>
    </row>
    <row r="148" spans="1:14">
      <c r="A148" t="str">
        <f t="shared" si="16"/>
        <v>5Mixte</v>
      </c>
      <c r="B148" t="str">
        <f t="shared" si="17"/>
        <v>5M2.5</v>
      </c>
      <c r="C148">
        <v>5</v>
      </c>
      <c r="D148" s="24" t="s">
        <v>61</v>
      </c>
      <c r="E148" s="18" t="s">
        <v>16</v>
      </c>
      <c r="F148" s="28">
        <v>62969</v>
      </c>
      <c r="G148" s="28">
        <v>114899</v>
      </c>
      <c r="H148" s="28">
        <v>115139</v>
      </c>
      <c r="I148" s="28">
        <v>114398</v>
      </c>
      <c r="J148" s="28">
        <v>115453</v>
      </c>
      <c r="K148" s="28">
        <v>114318</v>
      </c>
      <c r="L148" s="28">
        <v>114487</v>
      </c>
      <c r="M148" s="28">
        <v>115453</v>
      </c>
      <c r="N148" s="28">
        <v>52484</v>
      </c>
    </row>
    <row r="149" spans="1:14">
      <c r="A149" t="str">
        <f t="shared" si="16"/>
        <v>5Mixte</v>
      </c>
      <c r="B149" t="str">
        <f t="shared" si="17"/>
        <v>5M2</v>
      </c>
      <c r="C149">
        <v>5</v>
      </c>
      <c r="D149" s="24" t="s">
        <v>61</v>
      </c>
      <c r="E149" s="18" t="s">
        <v>17</v>
      </c>
      <c r="F149" s="28">
        <v>1259082</v>
      </c>
      <c r="G149" s="28">
        <v>1241361</v>
      </c>
      <c r="H149" s="28">
        <v>1261796</v>
      </c>
      <c r="I149" s="28">
        <v>1208166</v>
      </c>
      <c r="J149" s="28">
        <v>1299512</v>
      </c>
      <c r="K149" s="28">
        <v>1218869</v>
      </c>
      <c r="L149" s="28">
        <v>1195640</v>
      </c>
      <c r="M149" s="28">
        <v>1299512</v>
      </c>
      <c r="N149" s="28">
        <v>40430</v>
      </c>
    </row>
    <row r="150" spans="1:14">
      <c r="A150" t="str">
        <f t="shared" si="16"/>
        <v>5Mixte</v>
      </c>
      <c r="B150" t="str">
        <f t="shared" si="17"/>
        <v>5M3.5</v>
      </c>
      <c r="C150">
        <v>5</v>
      </c>
      <c r="D150" s="24" t="s">
        <v>61</v>
      </c>
      <c r="E150" s="18" t="s">
        <v>18</v>
      </c>
      <c r="F150" s="28">
        <v>8849699</v>
      </c>
      <c r="G150" s="28">
        <v>9210181</v>
      </c>
      <c r="H150" s="28">
        <v>9303743</v>
      </c>
      <c r="I150" s="28">
        <v>9066256</v>
      </c>
      <c r="J150" s="28">
        <v>9299073</v>
      </c>
      <c r="K150" s="28">
        <v>9037808</v>
      </c>
      <c r="L150" s="28">
        <v>9099110</v>
      </c>
      <c r="M150" s="28">
        <v>9303743</v>
      </c>
      <c r="N150" s="28">
        <v>454043</v>
      </c>
    </row>
    <row r="151" spans="1:14">
      <c r="A151" t="str">
        <f t="shared" si="16"/>
        <v>5Risque</v>
      </c>
      <c r="B151" t="str">
        <f t="shared" si="17"/>
        <v>5Fun</v>
      </c>
      <c r="C151">
        <v>5</v>
      </c>
      <c r="D151" s="24" t="s">
        <v>62</v>
      </c>
      <c r="E151" s="18" t="s">
        <v>19</v>
      </c>
      <c r="F151" s="28">
        <v>148756</v>
      </c>
      <c r="G151" s="28">
        <v>89596</v>
      </c>
      <c r="H151" s="28">
        <v>-67903</v>
      </c>
      <c r="I151" s="28">
        <v>-431125</v>
      </c>
      <c r="J151" s="28">
        <v>-422443</v>
      </c>
      <c r="K151" s="28">
        <v>-408663</v>
      </c>
      <c r="L151" s="28">
        <v>-453474</v>
      </c>
      <c r="M151" s="28">
        <v>89596</v>
      </c>
      <c r="N151" s="28">
        <v>0</v>
      </c>
    </row>
    <row r="152" spans="1:14">
      <c r="A152" t="str">
        <f t="shared" si="16"/>
        <v>5Vie entière</v>
      </c>
      <c r="B152" t="str">
        <f t="shared" si="17"/>
        <v>5VE</v>
      </c>
      <c r="C152">
        <v>5</v>
      </c>
      <c r="D152" s="24" t="s">
        <v>63</v>
      </c>
      <c r="E152" s="18" t="s">
        <v>20</v>
      </c>
      <c r="F152" s="28">
        <v>100671</v>
      </c>
      <c r="G152" s="28">
        <v>-90786</v>
      </c>
      <c r="H152" s="28">
        <v>-99882</v>
      </c>
      <c r="I152" s="28">
        <v>-137851</v>
      </c>
      <c r="J152" s="28">
        <v>-127847</v>
      </c>
      <c r="K152" s="28">
        <v>-110842</v>
      </c>
      <c r="L152" s="28">
        <v>-165108</v>
      </c>
      <c r="M152" s="28">
        <v>-90786</v>
      </c>
      <c r="N152" s="28">
        <v>0</v>
      </c>
    </row>
    <row r="153" spans="1:14">
      <c r="A153" t="str">
        <f t="shared" si="16"/>
        <v>5Risque</v>
      </c>
      <c r="B153" t="str">
        <f t="shared" si="17"/>
        <v>5Prev</v>
      </c>
      <c r="C153">
        <v>5</v>
      </c>
      <c r="D153" s="24" t="s">
        <v>62</v>
      </c>
      <c r="E153" s="18" t="s">
        <v>21</v>
      </c>
      <c r="F153" s="28">
        <v>34241</v>
      </c>
      <c r="G153" s="28">
        <v>-26466</v>
      </c>
      <c r="H153" s="28">
        <v>-26907</v>
      </c>
      <c r="I153" s="28">
        <v>-29627</v>
      </c>
      <c r="J153" s="28">
        <v>-29759</v>
      </c>
      <c r="K153" s="28">
        <v>-27973</v>
      </c>
      <c r="L153" s="28">
        <v>-31462</v>
      </c>
      <c r="M153" s="28">
        <v>-26466</v>
      </c>
      <c r="N153" s="28">
        <v>0</v>
      </c>
    </row>
    <row r="154" spans="1:14">
      <c r="A154" t="str">
        <f t="shared" si="16"/>
        <v>5Risque</v>
      </c>
      <c r="B154" t="str">
        <f t="shared" si="17"/>
        <v>5Preciso</v>
      </c>
      <c r="C154">
        <v>5</v>
      </c>
      <c r="D154" s="24" t="s">
        <v>62</v>
      </c>
      <c r="E154" s="18" t="s">
        <v>22</v>
      </c>
      <c r="F154" s="28">
        <v>7652</v>
      </c>
      <c r="G154" s="28">
        <v>-115003</v>
      </c>
      <c r="H154" s="28">
        <v>-122054</v>
      </c>
      <c r="I154" s="28">
        <v>-142294</v>
      </c>
      <c r="J154" s="28">
        <v>-143677</v>
      </c>
      <c r="K154" s="28">
        <v>-109393</v>
      </c>
      <c r="L154" s="28">
        <v>-183433</v>
      </c>
      <c r="M154" s="28">
        <v>-109393</v>
      </c>
      <c r="N154" s="28">
        <v>0</v>
      </c>
    </row>
    <row r="155" spans="1:14">
      <c r="A155" t="str">
        <f t="shared" si="16"/>
        <v>5Risque</v>
      </c>
      <c r="B155" t="str">
        <f t="shared" si="17"/>
        <v>5Hospitalis</v>
      </c>
      <c r="C155">
        <v>5</v>
      </c>
      <c r="D155" s="24" t="s">
        <v>62</v>
      </c>
      <c r="E155" s="18" t="s">
        <v>23</v>
      </c>
      <c r="F155" s="28">
        <v>2330</v>
      </c>
      <c r="G155" s="28">
        <v>110321</v>
      </c>
      <c r="H155" s="28">
        <v>21287</v>
      </c>
      <c r="I155" s="28">
        <v>-118235</v>
      </c>
      <c r="J155" s="28">
        <v>-116177</v>
      </c>
      <c r="K155" s="28">
        <v>-45224</v>
      </c>
      <c r="L155" s="28">
        <v>-206729</v>
      </c>
      <c r="M155" s="28">
        <v>110321</v>
      </c>
      <c r="N155" s="28">
        <v>107991</v>
      </c>
    </row>
    <row r="156" spans="1:14">
      <c r="A156" t="str">
        <f t="shared" si="16"/>
        <v>5Risque</v>
      </c>
      <c r="B156" t="str">
        <f t="shared" si="17"/>
        <v>5Axiprotect</v>
      </c>
      <c r="C156">
        <v>5</v>
      </c>
      <c r="D156" s="24" t="s">
        <v>62</v>
      </c>
      <c r="E156" s="18" t="s">
        <v>24</v>
      </c>
      <c r="F156" s="28">
        <v>5862</v>
      </c>
      <c r="G156" s="28">
        <v>-1466196</v>
      </c>
      <c r="H156" s="28">
        <v>-1543705</v>
      </c>
      <c r="I156" s="28">
        <v>-1722602</v>
      </c>
      <c r="J156" s="28">
        <v>-1749566</v>
      </c>
      <c r="K156" s="28">
        <v>-1465040</v>
      </c>
      <c r="L156" s="28">
        <v>-2046065</v>
      </c>
      <c r="M156" s="28">
        <v>-1465040</v>
      </c>
      <c r="N156" s="28">
        <v>0</v>
      </c>
    </row>
    <row r="157" spans="1:14" ht="16.5" thickBot="1">
      <c r="A157" t="str">
        <f t="shared" si="16"/>
        <v>5</v>
      </c>
      <c r="B157" t="str">
        <f t="shared" si="17"/>
        <v>5PGG</v>
      </c>
      <c r="C157">
        <v>5</v>
      </c>
      <c r="D157" s="25"/>
      <c r="E157" s="20" t="s">
        <v>25</v>
      </c>
      <c r="F157" s="21">
        <v>22881654</v>
      </c>
      <c r="G157" s="21"/>
      <c r="H157" s="21"/>
      <c r="I157" s="21"/>
      <c r="J157" s="21"/>
      <c r="K157" s="21"/>
      <c r="L157" s="21"/>
      <c r="M157" s="21"/>
      <c r="N157" s="22">
        <v>3718802</v>
      </c>
    </row>
    <row r="158" spans="1:14" ht="15.75" thickTop="1">
      <c r="A158" t="str">
        <f t="shared" si="16"/>
        <v>5.1EP</v>
      </c>
      <c r="B158" t="str">
        <f t="shared" si="17"/>
        <v>5.1EP000</v>
      </c>
      <c r="C158">
        <v>5.0999999999999996</v>
      </c>
      <c r="D158" s="24" t="s">
        <v>64</v>
      </c>
      <c r="E158" s="18" t="s">
        <v>0</v>
      </c>
      <c r="F158" s="28">
        <v>207597</v>
      </c>
      <c r="G158" s="28">
        <v>49033</v>
      </c>
      <c r="H158" s="28">
        <v>42319</v>
      </c>
      <c r="I158" s="28">
        <v>26054</v>
      </c>
      <c r="J158" s="28">
        <v>27252</v>
      </c>
      <c r="K158" s="28">
        <v>55377</v>
      </c>
      <c r="L158" s="28">
        <v>-12627</v>
      </c>
      <c r="M158" s="28">
        <v>55377</v>
      </c>
      <c r="N158" s="28">
        <v>0</v>
      </c>
    </row>
    <row r="159" spans="1:14">
      <c r="A159" t="str">
        <f t="shared" si="16"/>
        <v>5.1EP</v>
      </c>
      <c r="B159" t="str">
        <f t="shared" si="17"/>
        <v>5.1EP025</v>
      </c>
      <c r="C159">
        <v>5.0999999999999996</v>
      </c>
      <c r="D159" s="24" t="s">
        <v>64</v>
      </c>
      <c r="E159" s="18" t="s">
        <v>1</v>
      </c>
      <c r="F159" s="28">
        <v>65260</v>
      </c>
      <c r="G159" s="28">
        <v>56756</v>
      </c>
      <c r="H159" s="28">
        <v>56118</v>
      </c>
      <c r="I159" s="28">
        <v>54428</v>
      </c>
      <c r="J159" s="28">
        <v>54875</v>
      </c>
      <c r="K159" s="28">
        <v>55476</v>
      </c>
      <c r="L159" s="28">
        <v>53359</v>
      </c>
      <c r="M159" s="28">
        <v>56756</v>
      </c>
      <c r="N159" s="28">
        <v>0</v>
      </c>
    </row>
    <row r="160" spans="1:14">
      <c r="A160" t="str">
        <f t="shared" si="16"/>
        <v>5.1EP</v>
      </c>
      <c r="B160" t="str">
        <f t="shared" si="17"/>
        <v>5.1EP050</v>
      </c>
      <c r="C160">
        <v>5.0999999999999996</v>
      </c>
      <c r="D160" s="24" t="s">
        <v>64</v>
      </c>
      <c r="E160" s="18" t="s">
        <v>2</v>
      </c>
      <c r="F160" s="28">
        <v>140758</v>
      </c>
      <c r="G160" s="28">
        <v>138683</v>
      </c>
      <c r="H160" s="28">
        <v>137612</v>
      </c>
      <c r="I160" s="28">
        <v>134430</v>
      </c>
      <c r="J160" s="28">
        <v>135039</v>
      </c>
      <c r="K160" s="28">
        <v>134395</v>
      </c>
      <c r="L160" s="28">
        <v>134729</v>
      </c>
      <c r="M160" s="28">
        <v>138683</v>
      </c>
      <c r="N160" s="28">
        <v>0</v>
      </c>
    </row>
    <row r="161" spans="1:14">
      <c r="A161" t="str">
        <f t="shared" ref="A161:A224" si="18">C161&amp;D161</f>
        <v>5.1EP</v>
      </c>
      <c r="B161" t="str">
        <f t="shared" ref="B161:B186" si="19">C161&amp;E161</f>
        <v>5.1EP075</v>
      </c>
      <c r="C161">
        <v>5.0999999999999996</v>
      </c>
      <c r="D161" s="24" t="s">
        <v>64</v>
      </c>
      <c r="E161" s="18" t="s">
        <v>3</v>
      </c>
      <c r="F161" s="28">
        <v>175290</v>
      </c>
      <c r="G161" s="28">
        <v>164683</v>
      </c>
      <c r="H161" s="28">
        <v>163272</v>
      </c>
      <c r="I161" s="28">
        <v>159284</v>
      </c>
      <c r="J161" s="28">
        <v>160372</v>
      </c>
      <c r="K161" s="28">
        <v>160357</v>
      </c>
      <c r="L161" s="28">
        <v>158311</v>
      </c>
      <c r="M161" s="28">
        <v>164683</v>
      </c>
      <c r="N161" s="28">
        <v>0</v>
      </c>
    </row>
    <row r="162" spans="1:14">
      <c r="A162" t="str">
        <f t="shared" si="18"/>
        <v>5.1EP</v>
      </c>
      <c r="B162" t="str">
        <f t="shared" si="19"/>
        <v>5.1EP125</v>
      </c>
      <c r="C162">
        <v>5.0999999999999996</v>
      </c>
      <c r="D162" s="24" t="s">
        <v>64</v>
      </c>
      <c r="E162" s="18" t="s">
        <v>4</v>
      </c>
      <c r="F162" s="28">
        <v>276469</v>
      </c>
      <c r="G162" s="28">
        <v>283219</v>
      </c>
      <c r="H162" s="28">
        <v>285062</v>
      </c>
      <c r="I162" s="28">
        <v>280313</v>
      </c>
      <c r="J162" s="28">
        <v>290329</v>
      </c>
      <c r="K162" s="28">
        <v>280048</v>
      </c>
      <c r="L162" s="28">
        <v>280770</v>
      </c>
      <c r="M162" s="28">
        <v>290329</v>
      </c>
      <c r="N162" s="28">
        <v>13860</v>
      </c>
    </row>
    <row r="163" spans="1:14">
      <c r="A163" t="str">
        <f t="shared" si="18"/>
        <v>5.1EP</v>
      </c>
      <c r="B163" t="str">
        <f t="shared" si="19"/>
        <v>5.1EP150</v>
      </c>
      <c r="C163">
        <v>5.0999999999999996</v>
      </c>
      <c r="D163" s="24" t="s">
        <v>64</v>
      </c>
      <c r="E163" s="18" t="s">
        <v>5</v>
      </c>
      <c r="F163" s="28">
        <v>32546</v>
      </c>
      <c r="G163" s="28">
        <v>11279</v>
      </c>
      <c r="H163" s="28">
        <v>11529</v>
      </c>
      <c r="I163" s="28">
        <v>11086</v>
      </c>
      <c r="J163" s="28">
        <v>12186</v>
      </c>
      <c r="K163" s="28">
        <v>10631</v>
      </c>
      <c r="L163" s="28">
        <v>11543</v>
      </c>
      <c r="M163" s="28">
        <v>12186</v>
      </c>
      <c r="N163" s="28">
        <v>0</v>
      </c>
    </row>
    <row r="164" spans="1:14">
      <c r="A164" t="str">
        <f t="shared" si="18"/>
        <v>5.1EP</v>
      </c>
      <c r="B164" t="str">
        <f t="shared" si="19"/>
        <v>5.1EP175</v>
      </c>
      <c r="C164">
        <v>5.0999999999999996</v>
      </c>
      <c r="D164" s="24" t="s">
        <v>64</v>
      </c>
      <c r="E164" s="18" t="s">
        <v>6</v>
      </c>
      <c r="F164" s="28">
        <v>1480581</v>
      </c>
      <c r="G164" s="28">
        <v>1593640</v>
      </c>
      <c r="H164" s="28">
        <v>1607857</v>
      </c>
      <c r="I164" s="28">
        <v>1575323</v>
      </c>
      <c r="J164" s="28">
        <v>1636367</v>
      </c>
      <c r="K164" s="28">
        <v>1564851</v>
      </c>
      <c r="L164" s="28">
        <v>1587643</v>
      </c>
      <c r="M164" s="28">
        <v>1636367</v>
      </c>
      <c r="N164" s="28">
        <v>155785</v>
      </c>
    </row>
    <row r="165" spans="1:14">
      <c r="A165" t="str">
        <f t="shared" si="18"/>
        <v>5.1EP</v>
      </c>
      <c r="B165" t="str">
        <f t="shared" si="19"/>
        <v>5.1EP200</v>
      </c>
      <c r="C165">
        <v>5.0999999999999996</v>
      </c>
      <c r="D165" s="24" t="s">
        <v>64</v>
      </c>
      <c r="E165" s="18" t="s">
        <v>7</v>
      </c>
      <c r="F165" s="28">
        <v>5900224</v>
      </c>
      <c r="G165" s="28">
        <v>6427761</v>
      </c>
      <c r="H165" s="28">
        <v>6482087</v>
      </c>
      <c r="I165" s="28">
        <v>6373628</v>
      </c>
      <c r="J165" s="28">
        <v>6579079</v>
      </c>
      <c r="K165" s="28">
        <v>6323090</v>
      </c>
      <c r="L165" s="28">
        <v>6432461</v>
      </c>
      <c r="M165" s="28">
        <v>6579079</v>
      </c>
      <c r="N165" s="28">
        <v>678855</v>
      </c>
    </row>
    <row r="166" spans="1:14">
      <c r="A166" t="str">
        <f t="shared" si="18"/>
        <v>5.1EP</v>
      </c>
      <c r="B166" t="str">
        <f t="shared" si="19"/>
        <v>5.1EP250</v>
      </c>
      <c r="C166">
        <v>5.0999999999999996</v>
      </c>
      <c r="D166" s="24" t="s">
        <v>64</v>
      </c>
      <c r="E166" s="18" t="s">
        <v>8</v>
      </c>
      <c r="F166" s="28">
        <v>2883444</v>
      </c>
      <c r="G166" s="28">
        <v>2998044</v>
      </c>
      <c r="H166" s="28">
        <v>3005637</v>
      </c>
      <c r="I166" s="28">
        <v>2992584</v>
      </c>
      <c r="J166" s="28">
        <v>3007793</v>
      </c>
      <c r="K166" s="28">
        <v>2985278</v>
      </c>
      <c r="L166" s="28">
        <v>3000767</v>
      </c>
      <c r="M166" s="28">
        <v>3007793</v>
      </c>
      <c r="N166" s="28">
        <v>124349</v>
      </c>
    </row>
    <row r="167" spans="1:14">
      <c r="A167" t="str">
        <f t="shared" si="18"/>
        <v>5.1Mixte</v>
      </c>
      <c r="B167" t="str">
        <f t="shared" si="19"/>
        <v>5.1M0</v>
      </c>
      <c r="C167">
        <v>5.0999999999999996</v>
      </c>
      <c r="D167" s="24" t="s">
        <v>61</v>
      </c>
      <c r="E167" s="18" t="s">
        <v>9</v>
      </c>
      <c r="F167" s="28">
        <v>255559</v>
      </c>
      <c r="G167" s="28">
        <v>128326</v>
      </c>
      <c r="H167" s="28">
        <v>121604</v>
      </c>
      <c r="I167" s="28">
        <v>108910</v>
      </c>
      <c r="J167" s="28">
        <v>109500</v>
      </c>
      <c r="K167" s="28">
        <v>129682</v>
      </c>
      <c r="L167" s="28">
        <v>81022</v>
      </c>
      <c r="M167" s="28">
        <v>129682</v>
      </c>
      <c r="N167" s="28">
        <v>0</v>
      </c>
    </row>
    <row r="168" spans="1:14">
      <c r="A168" t="str">
        <f t="shared" si="18"/>
        <v>5.1Mixte</v>
      </c>
      <c r="B168" t="str">
        <f t="shared" si="19"/>
        <v>5.1M0.25</v>
      </c>
      <c r="C168">
        <v>5.0999999999999996</v>
      </c>
      <c r="D168" s="24" t="s">
        <v>61</v>
      </c>
      <c r="E168" s="18" t="s">
        <v>10</v>
      </c>
      <c r="F168" s="28">
        <v>305825</v>
      </c>
      <c r="G168" s="28">
        <v>81076</v>
      </c>
      <c r="H168" s="28">
        <v>79762</v>
      </c>
      <c r="I168" s="28">
        <v>76921</v>
      </c>
      <c r="J168" s="28">
        <v>76972</v>
      </c>
      <c r="K168" s="28">
        <v>83443</v>
      </c>
      <c r="L168" s="28">
        <v>69426</v>
      </c>
      <c r="M168" s="28">
        <v>83443</v>
      </c>
      <c r="N168" s="28">
        <v>0</v>
      </c>
    </row>
    <row r="169" spans="1:14">
      <c r="A169" t="str">
        <f t="shared" si="18"/>
        <v>5.1Mixte</v>
      </c>
      <c r="B169" t="str">
        <f t="shared" si="19"/>
        <v>5.1M0.5</v>
      </c>
      <c r="C169">
        <v>5.0999999999999996</v>
      </c>
      <c r="D169" s="24" t="s">
        <v>61</v>
      </c>
      <c r="E169" s="18" t="s">
        <v>11</v>
      </c>
      <c r="F169" s="28">
        <v>396461</v>
      </c>
      <c r="G169" s="28">
        <v>284977</v>
      </c>
      <c r="H169" s="28">
        <v>280866</v>
      </c>
      <c r="I169" s="28">
        <v>270720</v>
      </c>
      <c r="J169" s="28">
        <v>270481</v>
      </c>
      <c r="K169" s="28">
        <v>290041</v>
      </c>
      <c r="L169" s="28">
        <v>248768</v>
      </c>
      <c r="M169" s="28">
        <v>290041</v>
      </c>
      <c r="N169" s="28">
        <v>0</v>
      </c>
    </row>
    <row r="170" spans="1:14">
      <c r="A170" t="str">
        <f t="shared" si="18"/>
        <v>5.1Mixte</v>
      </c>
      <c r="B170" t="str">
        <f t="shared" si="19"/>
        <v>5.1M0.75</v>
      </c>
      <c r="C170">
        <v>5.0999999999999996</v>
      </c>
      <c r="D170" s="24" t="s">
        <v>61</v>
      </c>
      <c r="E170" s="18" t="s">
        <v>12</v>
      </c>
      <c r="F170" s="28">
        <v>57038</v>
      </c>
      <c r="G170" s="28">
        <v>45230</v>
      </c>
      <c r="H170" s="28">
        <v>44868</v>
      </c>
      <c r="I170" s="28">
        <v>43715</v>
      </c>
      <c r="J170" s="28">
        <v>44021</v>
      </c>
      <c r="K170" s="28">
        <v>44335</v>
      </c>
      <c r="L170" s="28">
        <v>43076</v>
      </c>
      <c r="M170" s="28">
        <v>45230</v>
      </c>
      <c r="N170" s="28">
        <v>0</v>
      </c>
    </row>
    <row r="171" spans="1:14">
      <c r="A171" t="str">
        <f t="shared" si="18"/>
        <v>5.1Mixte</v>
      </c>
      <c r="B171" t="str">
        <f t="shared" si="19"/>
        <v>5.1M1</v>
      </c>
      <c r="C171">
        <v>5.0999999999999996</v>
      </c>
      <c r="D171" s="24" t="s">
        <v>61</v>
      </c>
      <c r="E171" s="18" t="s">
        <v>13</v>
      </c>
      <c r="F171" s="28">
        <v>95419</v>
      </c>
      <c r="G171" s="28">
        <v>39123</v>
      </c>
      <c r="H171" s="28">
        <v>39142</v>
      </c>
      <c r="I171" s="28">
        <v>39063</v>
      </c>
      <c r="J171" s="28">
        <v>39102</v>
      </c>
      <c r="K171" s="28">
        <v>39023</v>
      </c>
      <c r="L171" s="28">
        <v>39103</v>
      </c>
      <c r="M171" s="28">
        <v>39142</v>
      </c>
      <c r="N171" s="28">
        <v>0</v>
      </c>
    </row>
    <row r="172" spans="1:14">
      <c r="A172" t="str">
        <f t="shared" si="18"/>
        <v>5.1Mixte</v>
      </c>
      <c r="B172" t="str">
        <f t="shared" si="19"/>
        <v>5.1M1.25</v>
      </c>
      <c r="C172">
        <v>5.0999999999999996</v>
      </c>
      <c r="D172" s="24" t="s">
        <v>61</v>
      </c>
      <c r="E172" s="18" t="s">
        <v>14</v>
      </c>
      <c r="F172" s="28">
        <v>31542</v>
      </c>
      <c r="G172" s="28">
        <v>18405</v>
      </c>
      <c r="H172" s="28">
        <v>18644</v>
      </c>
      <c r="I172" s="28">
        <v>17270</v>
      </c>
      <c r="J172" s="28">
        <v>19905</v>
      </c>
      <c r="K172" s="28">
        <v>18596</v>
      </c>
      <c r="L172" s="28">
        <v>15747</v>
      </c>
      <c r="M172" s="28">
        <v>19905</v>
      </c>
      <c r="N172" s="28">
        <v>0</v>
      </c>
    </row>
    <row r="173" spans="1:14">
      <c r="A173" t="str">
        <f t="shared" si="18"/>
        <v>5.1Mixte</v>
      </c>
      <c r="B173" t="str">
        <f t="shared" si="19"/>
        <v>5.1M1.75</v>
      </c>
      <c r="C173">
        <v>5.0999999999999996</v>
      </c>
      <c r="D173" s="24" t="s">
        <v>61</v>
      </c>
      <c r="E173" s="18" t="s">
        <v>15</v>
      </c>
      <c r="F173" s="28">
        <v>106377</v>
      </c>
      <c r="G173" s="28">
        <v>129299</v>
      </c>
      <c r="H173" s="28">
        <v>130988</v>
      </c>
      <c r="I173" s="28">
        <v>124259</v>
      </c>
      <c r="J173" s="28">
        <v>138328</v>
      </c>
      <c r="K173" s="28">
        <v>126186</v>
      </c>
      <c r="L173" s="28">
        <v>122002</v>
      </c>
      <c r="M173" s="28">
        <v>138328</v>
      </c>
      <c r="N173" s="28">
        <v>31950</v>
      </c>
    </row>
    <row r="174" spans="1:14">
      <c r="A174" t="str">
        <f t="shared" si="18"/>
        <v>5.1Mixte</v>
      </c>
      <c r="B174" t="str">
        <f t="shared" si="19"/>
        <v>5.1M2.5</v>
      </c>
      <c r="C174">
        <v>5.0999999999999996</v>
      </c>
      <c r="D174" s="24" t="s">
        <v>61</v>
      </c>
      <c r="E174" s="18" t="s">
        <v>16</v>
      </c>
      <c r="F174" s="28">
        <v>62969</v>
      </c>
      <c r="G174" s="28">
        <v>114899</v>
      </c>
      <c r="H174" s="28">
        <v>115139</v>
      </c>
      <c r="I174" s="28">
        <v>114398</v>
      </c>
      <c r="J174" s="28">
        <v>115453</v>
      </c>
      <c r="K174" s="28">
        <v>114318</v>
      </c>
      <c r="L174" s="28">
        <v>114487</v>
      </c>
      <c r="M174" s="28">
        <v>115453</v>
      </c>
      <c r="N174" s="28">
        <v>52484</v>
      </c>
    </row>
    <row r="175" spans="1:14">
      <c r="A175" t="str">
        <f t="shared" si="18"/>
        <v>5.1Mixte</v>
      </c>
      <c r="B175" t="str">
        <f t="shared" si="19"/>
        <v>5.1M2</v>
      </c>
      <c r="C175">
        <v>5.0999999999999996</v>
      </c>
      <c r="D175" s="24" t="s">
        <v>61</v>
      </c>
      <c r="E175" s="18" t="s">
        <v>17</v>
      </c>
      <c r="F175" s="28">
        <v>1259082</v>
      </c>
      <c r="G175" s="28">
        <v>1241361</v>
      </c>
      <c r="H175" s="28">
        <v>1261796</v>
      </c>
      <c r="I175" s="28">
        <v>1208166</v>
      </c>
      <c r="J175" s="28">
        <v>1299512</v>
      </c>
      <c r="K175" s="28">
        <v>1218869</v>
      </c>
      <c r="L175" s="28">
        <v>1195640</v>
      </c>
      <c r="M175" s="28">
        <v>1299512</v>
      </c>
      <c r="N175" s="28">
        <v>40430</v>
      </c>
    </row>
    <row r="176" spans="1:14">
      <c r="A176" t="str">
        <f t="shared" si="18"/>
        <v>5.1Mixte</v>
      </c>
      <c r="B176" t="str">
        <f t="shared" si="19"/>
        <v>5.1M3.5</v>
      </c>
      <c r="C176">
        <v>5.0999999999999996</v>
      </c>
      <c r="D176" s="24" t="s">
        <v>61</v>
      </c>
      <c r="E176" s="18" t="s">
        <v>18</v>
      </c>
      <c r="F176" s="28">
        <v>8849699</v>
      </c>
      <c r="G176" s="28">
        <v>9210181</v>
      </c>
      <c r="H176" s="28">
        <v>9303743</v>
      </c>
      <c r="I176" s="28">
        <v>9066256</v>
      </c>
      <c r="J176" s="28">
        <v>9299073</v>
      </c>
      <c r="K176" s="28">
        <v>9037808</v>
      </c>
      <c r="L176" s="28">
        <v>9099110</v>
      </c>
      <c r="M176" s="28">
        <v>9303743</v>
      </c>
      <c r="N176" s="28">
        <v>454043</v>
      </c>
    </row>
    <row r="177" spans="1:14">
      <c r="A177" t="str">
        <f t="shared" si="18"/>
        <v>5.1Risque</v>
      </c>
      <c r="B177" t="str">
        <f t="shared" si="19"/>
        <v>5.1Fun</v>
      </c>
      <c r="C177">
        <v>5.0999999999999996</v>
      </c>
      <c r="D177" s="24" t="s">
        <v>62</v>
      </c>
      <c r="E177" s="18" t="s">
        <v>19</v>
      </c>
      <c r="F177" s="28">
        <v>148756</v>
      </c>
      <c r="G177" s="28">
        <v>89596</v>
      </c>
      <c r="H177" s="28">
        <v>-67903</v>
      </c>
      <c r="I177" s="28">
        <v>-431125</v>
      </c>
      <c r="J177" s="28">
        <v>-422443</v>
      </c>
      <c r="K177" s="28">
        <v>-408663</v>
      </c>
      <c r="L177" s="28">
        <v>-453474</v>
      </c>
      <c r="M177" s="28">
        <v>89596</v>
      </c>
      <c r="N177" s="28">
        <v>0</v>
      </c>
    </row>
    <row r="178" spans="1:14">
      <c r="A178" t="str">
        <f t="shared" si="18"/>
        <v>5.1Vie entière</v>
      </c>
      <c r="B178" t="str">
        <f t="shared" si="19"/>
        <v>5.1VE</v>
      </c>
      <c r="C178">
        <v>5.0999999999999996</v>
      </c>
      <c r="D178" s="24" t="s">
        <v>63</v>
      </c>
      <c r="E178" s="18" t="s">
        <v>20</v>
      </c>
      <c r="F178" s="28">
        <v>100671</v>
      </c>
      <c r="G178" s="28">
        <v>-90786</v>
      </c>
      <c r="H178" s="28">
        <v>-99882</v>
      </c>
      <c r="I178" s="28">
        <v>-137851</v>
      </c>
      <c r="J178" s="28">
        <v>-127847</v>
      </c>
      <c r="K178" s="28">
        <v>-110842</v>
      </c>
      <c r="L178" s="28">
        <v>-165108</v>
      </c>
      <c r="M178" s="28">
        <v>-90786</v>
      </c>
      <c r="N178" s="28">
        <v>0</v>
      </c>
    </row>
    <row r="179" spans="1:14">
      <c r="A179" t="str">
        <f t="shared" si="18"/>
        <v>5.1Risque</v>
      </c>
      <c r="B179" t="str">
        <f t="shared" si="19"/>
        <v>5.1Prev</v>
      </c>
      <c r="C179">
        <v>5.0999999999999996</v>
      </c>
      <c r="D179" s="24" t="s">
        <v>62</v>
      </c>
      <c r="E179" s="18" t="s">
        <v>21</v>
      </c>
      <c r="F179" s="28">
        <v>34241</v>
      </c>
      <c r="G179" s="28">
        <v>-26466</v>
      </c>
      <c r="H179" s="28">
        <v>-26907</v>
      </c>
      <c r="I179" s="28">
        <v>-29627</v>
      </c>
      <c r="J179" s="28">
        <v>-29759</v>
      </c>
      <c r="K179" s="28">
        <v>-27973</v>
      </c>
      <c r="L179" s="28">
        <v>-31462</v>
      </c>
      <c r="M179" s="28">
        <v>-26466</v>
      </c>
      <c r="N179" s="28">
        <v>0</v>
      </c>
    </row>
    <row r="180" spans="1:14">
      <c r="A180" t="str">
        <f t="shared" si="18"/>
        <v>5.1Risque</v>
      </c>
      <c r="B180" t="str">
        <f t="shared" si="19"/>
        <v>5.1Preciso</v>
      </c>
      <c r="C180">
        <v>5.0999999999999996</v>
      </c>
      <c r="D180" s="24" t="s">
        <v>62</v>
      </c>
      <c r="E180" s="18" t="s">
        <v>22</v>
      </c>
      <c r="F180" s="28">
        <v>7652</v>
      </c>
      <c r="G180" s="28">
        <v>-115003</v>
      </c>
      <c r="H180" s="28">
        <v>-122054</v>
      </c>
      <c r="I180" s="28">
        <v>-142294</v>
      </c>
      <c r="J180" s="28">
        <v>-143677</v>
      </c>
      <c r="K180" s="28">
        <v>-109393</v>
      </c>
      <c r="L180" s="28">
        <v>-183433</v>
      </c>
      <c r="M180" s="28">
        <v>-109393</v>
      </c>
      <c r="N180" s="28">
        <v>0</v>
      </c>
    </row>
    <row r="181" spans="1:14">
      <c r="A181" t="str">
        <f t="shared" si="18"/>
        <v>5.1Risque</v>
      </c>
      <c r="B181" t="str">
        <f t="shared" si="19"/>
        <v>5.1Hospitalis</v>
      </c>
      <c r="C181">
        <v>5.0999999999999996</v>
      </c>
      <c r="D181" s="24" t="s">
        <v>62</v>
      </c>
      <c r="E181" s="18" t="s">
        <v>23</v>
      </c>
      <c r="F181" s="28">
        <v>2330</v>
      </c>
      <c r="G181" s="28">
        <v>110321</v>
      </c>
      <c r="H181" s="28">
        <v>21287</v>
      </c>
      <c r="I181" s="28">
        <v>-118235</v>
      </c>
      <c r="J181" s="28">
        <v>-116177</v>
      </c>
      <c r="K181" s="28">
        <v>-45224</v>
      </c>
      <c r="L181" s="28">
        <v>-206729</v>
      </c>
      <c r="M181" s="28">
        <v>110321</v>
      </c>
      <c r="N181" s="28">
        <v>107991</v>
      </c>
    </row>
    <row r="182" spans="1:14">
      <c r="A182" t="str">
        <f t="shared" si="18"/>
        <v>5.1Risque</v>
      </c>
      <c r="B182" t="str">
        <f t="shared" si="19"/>
        <v>5.1Axiprotect</v>
      </c>
      <c r="C182">
        <v>5.0999999999999996</v>
      </c>
      <c r="D182" s="24" t="s">
        <v>62</v>
      </c>
      <c r="E182" s="18" t="s">
        <v>24</v>
      </c>
      <c r="F182" s="28">
        <v>5862</v>
      </c>
      <c r="G182" s="28">
        <v>-1466196</v>
      </c>
      <c r="H182" s="28">
        <v>-1543705</v>
      </c>
      <c r="I182" s="28">
        <v>-1722602</v>
      </c>
      <c r="J182" s="28">
        <v>-1749566</v>
      </c>
      <c r="K182" s="28">
        <v>-1465040</v>
      </c>
      <c r="L182" s="28">
        <v>-2046065</v>
      </c>
      <c r="M182" s="28">
        <v>-1465040</v>
      </c>
      <c r="N182" s="28">
        <v>0</v>
      </c>
    </row>
    <row r="183" spans="1:14" ht="16.5" thickBot="1">
      <c r="A183" t="str">
        <f t="shared" si="18"/>
        <v>5.1</v>
      </c>
      <c r="B183" t="str">
        <f t="shared" si="19"/>
        <v>5.1PGG</v>
      </c>
      <c r="C183">
        <v>5.0999999999999996</v>
      </c>
      <c r="D183" s="25"/>
      <c r="E183" s="20" t="s">
        <v>25</v>
      </c>
      <c r="F183" s="21">
        <v>22881654</v>
      </c>
      <c r="G183" s="21"/>
      <c r="H183" s="21"/>
      <c r="I183" s="21"/>
      <c r="J183" s="21"/>
      <c r="K183" s="21"/>
      <c r="L183" s="21"/>
      <c r="M183" s="21"/>
      <c r="N183" s="22">
        <v>1659748</v>
      </c>
    </row>
    <row r="184" spans="1:14" ht="15.75" thickTop="1">
      <c r="A184" t="str">
        <f t="shared" si="18"/>
        <v>6EP</v>
      </c>
      <c r="B184" t="str">
        <f t="shared" si="19"/>
        <v>6EP000</v>
      </c>
      <c r="C184">
        <v>6</v>
      </c>
      <c r="D184" s="24" t="s">
        <v>64</v>
      </c>
      <c r="E184" s="18" t="s">
        <v>0</v>
      </c>
      <c r="F184" s="28">
        <v>207597</v>
      </c>
      <c r="G184" s="28">
        <v>53978</v>
      </c>
      <c r="H184" s="28">
        <v>47671</v>
      </c>
      <c r="I184" s="28">
        <v>32202</v>
      </c>
      <c r="J184" s="28">
        <v>33334</v>
      </c>
      <c r="K184" s="28">
        <v>60196</v>
      </c>
      <c r="L184" s="28">
        <v>-5398</v>
      </c>
      <c r="M184" s="28">
        <v>60196</v>
      </c>
      <c r="N184" s="28">
        <v>0</v>
      </c>
    </row>
    <row r="185" spans="1:14">
      <c r="A185" t="str">
        <f t="shared" si="18"/>
        <v>6EP</v>
      </c>
      <c r="B185" t="str">
        <f t="shared" si="19"/>
        <v>6EP025</v>
      </c>
      <c r="C185">
        <v>6</v>
      </c>
      <c r="D185" s="24" t="s">
        <v>64</v>
      </c>
      <c r="E185" s="18" t="s">
        <v>1</v>
      </c>
      <c r="F185" s="28">
        <v>65260</v>
      </c>
      <c r="G185" s="28">
        <v>56864</v>
      </c>
      <c r="H185" s="28">
        <v>56294</v>
      </c>
      <c r="I185" s="28">
        <v>54793</v>
      </c>
      <c r="J185" s="28">
        <v>55152</v>
      </c>
      <c r="K185" s="28">
        <v>55937</v>
      </c>
      <c r="L185" s="28">
        <v>53580</v>
      </c>
      <c r="M185" s="28">
        <v>56864</v>
      </c>
      <c r="N185" s="28">
        <v>0</v>
      </c>
    </row>
    <row r="186" spans="1:14">
      <c r="A186" t="str">
        <f t="shared" si="18"/>
        <v>6EP</v>
      </c>
      <c r="B186" t="str">
        <f t="shared" si="19"/>
        <v>6EP050</v>
      </c>
      <c r="C186">
        <v>6</v>
      </c>
      <c r="D186" s="24" t="s">
        <v>64</v>
      </c>
      <c r="E186" s="18" t="s">
        <v>2</v>
      </c>
      <c r="F186" s="28">
        <v>140758</v>
      </c>
      <c r="G186" s="28">
        <v>138228</v>
      </c>
      <c r="H186" s="28">
        <v>137226</v>
      </c>
      <c r="I186" s="28">
        <v>134260</v>
      </c>
      <c r="J186" s="28">
        <v>134776</v>
      </c>
      <c r="K186" s="28">
        <v>134344</v>
      </c>
      <c r="L186" s="28">
        <v>134422</v>
      </c>
      <c r="M186" s="28">
        <v>138228</v>
      </c>
      <c r="N186" s="28">
        <v>0</v>
      </c>
    </row>
    <row r="187" spans="1:14">
      <c r="A187" t="str">
        <f t="shared" si="18"/>
        <v>6EP</v>
      </c>
      <c r="B187" t="str">
        <f t="shared" ref="B187:B212" si="20">C187&amp;E187</f>
        <v>6EP075</v>
      </c>
      <c r="C187">
        <v>6</v>
      </c>
      <c r="D187" s="24" t="s">
        <v>64</v>
      </c>
      <c r="E187" s="18" t="s">
        <v>3</v>
      </c>
      <c r="F187" s="28">
        <v>175290</v>
      </c>
      <c r="G187" s="28">
        <v>164752</v>
      </c>
      <c r="H187" s="28">
        <v>163497</v>
      </c>
      <c r="I187" s="28">
        <v>159942</v>
      </c>
      <c r="J187" s="28">
        <v>160813</v>
      </c>
      <c r="K187" s="28">
        <v>161200</v>
      </c>
      <c r="L187" s="28">
        <v>158708</v>
      </c>
      <c r="M187" s="28">
        <v>164752</v>
      </c>
      <c r="N187" s="28">
        <v>0</v>
      </c>
    </row>
    <row r="188" spans="1:14">
      <c r="A188" t="str">
        <f t="shared" si="18"/>
        <v>6EP</v>
      </c>
      <c r="B188" t="str">
        <f t="shared" si="20"/>
        <v>6EP125</v>
      </c>
      <c r="C188">
        <v>6</v>
      </c>
      <c r="D188" s="24" t="s">
        <v>64</v>
      </c>
      <c r="E188" s="18" t="s">
        <v>4</v>
      </c>
      <c r="F188" s="28">
        <v>276469</v>
      </c>
      <c r="G188" s="28">
        <v>282626</v>
      </c>
      <c r="H188" s="28">
        <v>284312</v>
      </c>
      <c r="I188" s="28">
        <v>280071</v>
      </c>
      <c r="J188" s="28">
        <v>288019</v>
      </c>
      <c r="K188" s="28">
        <v>279844</v>
      </c>
      <c r="L188" s="28">
        <v>280424</v>
      </c>
      <c r="M188" s="28">
        <v>288019</v>
      </c>
      <c r="N188" s="28">
        <v>11550</v>
      </c>
    </row>
    <row r="189" spans="1:14">
      <c r="A189" t="str">
        <f t="shared" si="18"/>
        <v>6EP</v>
      </c>
      <c r="B189" t="str">
        <f t="shared" si="20"/>
        <v>6EP150</v>
      </c>
      <c r="C189">
        <v>6</v>
      </c>
      <c r="D189" s="24" t="s">
        <v>64</v>
      </c>
      <c r="E189" s="18" t="s">
        <v>5</v>
      </c>
      <c r="F189" s="28">
        <v>32546</v>
      </c>
      <c r="G189" s="28">
        <v>11279</v>
      </c>
      <c r="H189" s="28">
        <v>11529</v>
      </c>
      <c r="I189" s="28">
        <v>11086</v>
      </c>
      <c r="J189" s="28">
        <v>12186</v>
      </c>
      <c r="K189" s="28">
        <v>10631</v>
      </c>
      <c r="L189" s="28">
        <v>11543</v>
      </c>
      <c r="M189" s="28">
        <v>12186</v>
      </c>
      <c r="N189" s="28">
        <v>0</v>
      </c>
    </row>
    <row r="190" spans="1:14">
      <c r="A190" t="str">
        <f t="shared" si="18"/>
        <v>6EP</v>
      </c>
      <c r="B190" t="str">
        <f t="shared" si="20"/>
        <v>6EP175</v>
      </c>
      <c r="C190">
        <v>6</v>
      </c>
      <c r="D190" s="24" t="s">
        <v>64</v>
      </c>
      <c r="E190" s="18" t="s">
        <v>6</v>
      </c>
      <c r="F190" s="28">
        <v>1480581</v>
      </c>
      <c r="G190" s="28">
        <v>1581455</v>
      </c>
      <c r="H190" s="28">
        <v>1593645</v>
      </c>
      <c r="I190" s="28">
        <v>1565237</v>
      </c>
      <c r="J190" s="28">
        <v>1614030</v>
      </c>
      <c r="K190" s="28">
        <v>1554274</v>
      </c>
      <c r="L190" s="28">
        <v>1578529</v>
      </c>
      <c r="M190" s="28">
        <v>1614030</v>
      </c>
      <c r="N190" s="28">
        <v>133449</v>
      </c>
    </row>
    <row r="191" spans="1:14">
      <c r="A191" t="str">
        <f t="shared" si="18"/>
        <v>6EP</v>
      </c>
      <c r="B191" t="str">
        <f t="shared" si="20"/>
        <v>6EP200</v>
      </c>
      <c r="C191">
        <v>6</v>
      </c>
      <c r="D191" s="24" t="s">
        <v>64</v>
      </c>
      <c r="E191" s="18" t="s">
        <v>7</v>
      </c>
      <c r="F191" s="28">
        <v>5900224</v>
      </c>
      <c r="G191" s="28">
        <v>6372146</v>
      </c>
      <c r="H191" s="28">
        <v>6418771</v>
      </c>
      <c r="I191" s="28">
        <v>6324021</v>
      </c>
      <c r="J191" s="28">
        <v>6488745</v>
      </c>
      <c r="K191" s="28">
        <v>6270646</v>
      </c>
      <c r="L191" s="28">
        <v>6388205</v>
      </c>
      <c r="M191" s="28">
        <v>6488745</v>
      </c>
      <c r="N191" s="28">
        <v>588521</v>
      </c>
    </row>
    <row r="192" spans="1:14">
      <c r="A192" t="str">
        <f t="shared" si="18"/>
        <v>6EP</v>
      </c>
      <c r="B192" t="str">
        <f t="shared" si="20"/>
        <v>6EP250</v>
      </c>
      <c r="C192">
        <v>6</v>
      </c>
      <c r="D192" s="24" t="s">
        <v>64</v>
      </c>
      <c r="E192" s="18" t="s">
        <v>8</v>
      </c>
      <c r="F192" s="28">
        <v>2883444</v>
      </c>
      <c r="G192" s="28">
        <v>2990516</v>
      </c>
      <c r="H192" s="28">
        <v>2997574</v>
      </c>
      <c r="I192" s="28">
        <v>2985415</v>
      </c>
      <c r="J192" s="28">
        <v>2998991</v>
      </c>
      <c r="K192" s="28">
        <v>2977360</v>
      </c>
      <c r="L192" s="28">
        <v>2994641</v>
      </c>
      <c r="M192" s="28">
        <v>2998991</v>
      </c>
      <c r="N192" s="28">
        <v>115546</v>
      </c>
    </row>
    <row r="193" spans="1:14">
      <c r="A193" t="str">
        <f t="shared" si="18"/>
        <v>6Mixte</v>
      </c>
      <c r="B193" t="str">
        <f t="shared" si="20"/>
        <v>6M0</v>
      </c>
      <c r="C193">
        <v>6</v>
      </c>
      <c r="D193" s="24" t="s">
        <v>61</v>
      </c>
      <c r="E193" s="18" t="s">
        <v>9</v>
      </c>
      <c r="F193" s="28">
        <v>255559</v>
      </c>
      <c r="G193" s="28">
        <v>135200</v>
      </c>
      <c r="H193" s="28">
        <v>128468</v>
      </c>
      <c r="I193" s="28">
        <v>115575</v>
      </c>
      <c r="J193" s="28">
        <v>116366</v>
      </c>
      <c r="K193" s="28">
        <v>136704</v>
      </c>
      <c r="L193" s="28">
        <v>87161</v>
      </c>
      <c r="M193" s="28">
        <v>136704</v>
      </c>
      <c r="N193" s="28">
        <v>0</v>
      </c>
    </row>
    <row r="194" spans="1:14">
      <c r="A194" t="str">
        <f t="shared" si="18"/>
        <v>6Mixte</v>
      </c>
      <c r="B194" t="str">
        <f t="shared" si="20"/>
        <v>6M0.25</v>
      </c>
      <c r="C194">
        <v>6</v>
      </c>
      <c r="D194" s="24" t="s">
        <v>61</v>
      </c>
      <c r="E194" s="18" t="s">
        <v>10</v>
      </c>
      <c r="F194" s="28">
        <v>305825</v>
      </c>
      <c r="G194" s="28">
        <v>84967</v>
      </c>
      <c r="H194" s="28">
        <v>83799</v>
      </c>
      <c r="I194" s="28">
        <v>81210</v>
      </c>
      <c r="J194" s="28">
        <v>81292</v>
      </c>
      <c r="K194" s="28">
        <v>87825</v>
      </c>
      <c r="L194" s="28">
        <v>73356</v>
      </c>
      <c r="M194" s="28">
        <v>87825</v>
      </c>
      <c r="N194" s="28">
        <v>0</v>
      </c>
    </row>
    <row r="195" spans="1:14">
      <c r="A195" t="str">
        <f t="shared" si="18"/>
        <v>6Mixte</v>
      </c>
      <c r="B195" t="str">
        <f t="shared" si="20"/>
        <v>6M0.5</v>
      </c>
      <c r="C195">
        <v>6</v>
      </c>
      <c r="D195" s="24" t="s">
        <v>61</v>
      </c>
      <c r="E195" s="18" t="s">
        <v>11</v>
      </c>
      <c r="F195" s="28">
        <v>396461</v>
      </c>
      <c r="G195" s="28">
        <v>302537</v>
      </c>
      <c r="H195" s="28">
        <v>298932</v>
      </c>
      <c r="I195" s="28">
        <v>289758</v>
      </c>
      <c r="J195" s="28">
        <v>289679</v>
      </c>
      <c r="K195" s="28">
        <v>310601</v>
      </c>
      <c r="L195" s="28">
        <v>265399</v>
      </c>
      <c r="M195" s="28">
        <v>310601</v>
      </c>
      <c r="N195" s="28">
        <v>0</v>
      </c>
    </row>
    <row r="196" spans="1:14">
      <c r="A196" t="str">
        <f t="shared" si="18"/>
        <v>6Mixte</v>
      </c>
      <c r="B196" t="str">
        <f t="shared" si="20"/>
        <v>6M0.75</v>
      </c>
      <c r="C196">
        <v>6</v>
      </c>
      <c r="D196" s="24" t="s">
        <v>61</v>
      </c>
      <c r="E196" s="18" t="s">
        <v>12</v>
      </c>
      <c r="F196" s="28">
        <v>57038</v>
      </c>
      <c r="G196" s="28">
        <v>45822</v>
      </c>
      <c r="H196" s="28">
        <v>45490</v>
      </c>
      <c r="I196" s="28">
        <v>44425</v>
      </c>
      <c r="J196" s="28">
        <v>44679</v>
      </c>
      <c r="K196" s="28">
        <v>45178</v>
      </c>
      <c r="L196" s="28">
        <v>43632</v>
      </c>
      <c r="M196" s="28">
        <v>45822</v>
      </c>
      <c r="N196" s="28">
        <v>0</v>
      </c>
    </row>
    <row r="197" spans="1:14">
      <c r="A197" t="str">
        <f t="shared" si="18"/>
        <v>6Mixte</v>
      </c>
      <c r="B197" t="str">
        <f t="shared" si="20"/>
        <v>6M1</v>
      </c>
      <c r="C197">
        <v>6</v>
      </c>
      <c r="D197" s="24" t="s">
        <v>61</v>
      </c>
      <c r="E197" s="18" t="s">
        <v>13</v>
      </c>
      <c r="F197" s="28">
        <v>95419</v>
      </c>
      <c r="G197" s="28">
        <v>39082</v>
      </c>
      <c r="H197" s="28">
        <v>39101</v>
      </c>
      <c r="I197" s="28">
        <v>39022</v>
      </c>
      <c r="J197" s="28">
        <v>39062</v>
      </c>
      <c r="K197" s="28">
        <v>38973</v>
      </c>
      <c r="L197" s="28">
        <v>39072</v>
      </c>
      <c r="M197" s="28">
        <v>39101</v>
      </c>
      <c r="N197" s="28">
        <v>0</v>
      </c>
    </row>
    <row r="198" spans="1:14">
      <c r="A198" t="str">
        <f t="shared" si="18"/>
        <v>6Mixte</v>
      </c>
      <c r="B198" t="str">
        <f t="shared" si="20"/>
        <v>6M1.25</v>
      </c>
      <c r="C198">
        <v>6</v>
      </c>
      <c r="D198" s="24" t="s">
        <v>61</v>
      </c>
      <c r="E198" s="18" t="s">
        <v>14</v>
      </c>
      <c r="F198" s="28">
        <v>31542</v>
      </c>
      <c r="G198" s="28">
        <v>19831</v>
      </c>
      <c r="H198" s="28">
        <v>20055</v>
      </c>
      <c r="I198" s="28">
        <v>18823</v>
      </c>
      <c r="J198" s="28">
        <v>21011</v>
      </c>
      <c r="K198" s="28">
        <v>20268</v>
      </c>
      <c r="L198" s="28">
        <v>17105</v>
      </c>
      <c r="M198" s="28">
        <v>21011</v>
      </c>
      <c r="N198" s="28">
        <v>0</v>
      </c>
    </row>
    <row r="199" spans="1:14">
      <c r="A199" t="str">
        <f t="shared" si="18"/>
        <v>6Mixte</v>
      </c>
      <c r="B199" t="str">
        <f t="shared" si="20"/>
        <v>6M1.75</v>
      </c>
      <c r="C199">
        <v>6</v>
      </c>
      <c r="D199" s="24" t="s">
        <v>61</v>
      </c>
      <c r="E199" s="18" t="s">
        <v>15</v>
      </c>
      <c r="F199" s="28">
        <v>106377</v>
      </c>
      <c r="G199" s="28">
        <v>130728</v>
      </c>
      <c r="H199" s="28">
        <v>132213</v>
      </c>
      <c r="I199" s="28">
        <v>126304</v>
      </c>
      <c r="J199" s="28">
        <v>137640</v>
      </c>
      <c r="K199" s="28">
        <v>128325</v>
      </c>
      <c r="L199" s="28">
        <v>123837</v>
      </c>
      <c r="M199" s="28">
        <v>137640</v>
      </c>
      <c r="N199" s="28">
        <v>31263</v>
      </c>
    </row>
    <row r="200" spans="1:14">
      <c r="A200" t="str">
        <f t="shared" si="18"/>
        <v>6Mixte</v>
      </c>
      <c r="B200" t="str">
        <f t="shared" si="20"/>
        <v>6M2.5</v>
      </c>
      <c r="C200">
        <v>6</v>
      </c>
      <c r="D200" s="24" t="s">
        <v>61</v>
      </c>
      <c r="E200" s="18" t="s">
        <v>16</v>
      </c>
      <c r="F200" s="28">
        <v>62969</v>
      </c>
      <c r="G200" s="28">
        <v>114787</v>
      </c>
      <c r="H200" s="28">
        <v>115020</v>
      </c>
      <c r="I200" s="28">
        <v>114317</v>
      </c>
      <c r="J200" s="28">
        <v>115290</v>
      </c>
      <c r="K200" s="28">
        <v>114228</v>
      </c>
      <c r="L200" s="28">
        <v>114418</v>
      </c>
      <c r="M200" s="28">
        <v>115290</v>
      </c>
      <c r="N200" s="28">
        <v>52320</v>
      </c>
    </row>
    <row r="201" spans="1:14">
      <c r="A201" t="str">
        <f t="shared" si="18"/>
        <v>6Mixte</v>
      </c>
      <c r="B201" t="str">
        <f t="shared" si="20"/>
        <v>6M2</v>
      </c>
      <c r="C201">
        <v>6</v>
      </c>
      <c r="D201" s="24" t="s">
        <v>61</v>
      </c>
      <c r="E201" s="18" t="s">
        <v>17</v>
      </c>
      <c r="F201" s="28">
        <v>1259082</v>
      </c>
      <c r="G201" s="28">
        <v>1248828</v>
      </c>
      <c r="H201" s="28">
        <v>1266843</v>
      </c>
      <c r="I201" s="28">
        <v>1218969</v>
      </c>
      <c r="J201" s="28">
        <v>1294490</v>
      </c>
      <c r="K201" s="28">
        <v>1230211</v>
      </c>
      <c r="L201" s="28">
        <v>1205339</v>
      </c>
      <c r="M201" s="28">
        <v>1294490</v>
      </c>
      <c r="N201" s="28">
        <v>35408</v>
      </c>
    </row>
    <row r="202" spans="1:14">
      <c r="A202" t="str">
        <f t="shared" si="18"/>
        <v>6Mixte</v>
      </c>
      <c r="B202" t="str">
        <f t="shared" si="20"/>
        <v>6M3.5</v>
      </c>
      <c r="C202">
        <v>6</v>
      </c>
      <c r="D202" s="24" t="s">
        <v>61</v>
      </c>
      <c r="E202" s="18" t="s">
        <v>18</v>
      </c>
      <c r="F202" s="28">
        <v>8849699</v>
      </c>
      <c r="G202" s="28">
        <v>9171938</v>
      </c>
      <c r="H202" s="28">
        <v>9258056</v>
      </c>
      <c r="I202" s="28">
        <v>9037541</v>
      </c>
      <c r="J202" s="28">
        <v>9242094</v>
      </c>
      <c r="K202" s="28">
        <v>9007254</v>
      </c>
      <c r="L202" s="28">
        <v>9073709</v>
      </c>
      <c r="M202" s="28">
        <v>9258056</v>
      </c>
      <c r="N202" s="28">
        <v>408357</v>
      </c>
    </row>
    <row r="203" spans="1:14">
      <c r="A203" t="str">
        <f t="shared" si="18"/>
        <v>6Risque</v>
      </c>
      <c r="B203" t="str">
        <f t="shared" si="20"/>
        <v>6Fun</v>
      </c>
      <c r="C203">
        <v>6</v>
      </c>
      <c r="D203" s="24" t="s">
        <v>62</v>
      </c>
      <c r="E203" s="18" t="s">
        <v>19</v>
      </c>
      <c r="F203" s="28">
        <v>148756</v>
      </c>
      <c r="G203" s="28">
        <v>77302</v>
      </c>
      <c r="H203" s="28">
        <v>-76068</v>
      </c>
      <c r="I203" s="28">
        <v>-429068</v>
      </c>
      <c r="J203" s="28">
        <v>-421165</v>
      </c>
      <c r="K203" s="28">
        <v>-405577</v>
      </c>
      <c r="L203" s="28">
        <v>-452380</v>
      </c>
      <c r="M203" s="28">
        <v>77302</v>
      </c>
      <c r="N203" s="28">
        <v>0</v>
      </c>
    </row>
    <row r="204" spans="1:14">
      <c r="A204" t="str">
        <f t="shared" si="18"/>
        <v>6Vie entière</v>
      </c>
      <c r="B204" t="str">
        <f t="shared" si="20"/>
        <v>6VE</v>
      </c>
      <c r="C204">
        <v>6</v>
      </c>
      <c r="D204" s="24" t="s">
        <v>63</v>
      </c>
      <c r="E204" s="18" t="s">
        <v>20</v>
      </c>
      <c r="F204" s="28">
        <v>100671</v>
      </c>
      <c r="G204" s="28">
        <v>-78113</v>
      </c>
      <c r="H204" s="28">
        <v>-90945</v>
      </c>
      <c r="I204" s="28">
        <v>-184650</v>
      </c>
      <c r="J204" s="28">
        <v>-117046</v>
      </c>
      <c r="K204" s="28">
        <v>-182862</v>
      </c>
      <c r="L204" s="28">
        <v>-186441</v>
      </c>
      <c r="M204" s="28">
        <v>-78113</v>
      </c>
      <c r="N204" s="28">
        <v>0</v>
      </c>
    </row>
    <row r="205" spans="1:14">
      <c r="A205" t="str">
        <f t="shared" si="18"/>
        <v>6Risque</v>
      </c>
      <c r="B205" t="str">
        <f t="shared" si="20"/>
        <v>6Prev</v>
      </c>
      <c r="C205">
        <v>6</v>
      </c>
      <c r="D205" s="24" t="s">
        <v>62</v>
      </c>
      <c r="E205" s="18" t="s">
        <v>21</v>
      </c>
      <c r="F205" s="28">
        <v>34241</v>
      </c>
      <c r="G205" s="28">
        <v>-24786</v>
      </c>
      <c r="H205" s="28">
        <v>-25212</v>
      </c>
      <c r="I205" s="28">
        <v>-27690</v>
      </c>
      <c r="J205" s="28">
        <v>-27814</v>
      </c>
      <c r="K205" s="28">
        <v>-25744</v>
      </c>
      <c r="L205" s="28">
        <v>-29876</v>
      </c>
      <c r="M205" s="28">
        <v>-24786</v>
      </c>
      <c r="N205" s="28">
        <v>0</v>
      </c>
    </row>
    <row r="206" spans="1:14">
      <c r="A206" t="str">
        <f t="shared" si="18"/>
        <v>6Risque</v>
      </c>
      <c r="B206" t="str">
        <f t="shared" si="20"/>
        <v>6Preciso</v>
      </c>
      <c r="C206">
        <v>6</v>
      </c>
      <c r="D206" s="24" t="s">
        <v>62</v>
      </c>
      <c r="E206" s="18" t="s">
        <v>22</v>
      </c>
      <c r="F206" s="28">
        <v>7652</v>
      </c>
      <c r="G206" s="28">
        <v>-186962</v>
      </c>
      <c r="H206" s="28">
        <v>-199083</v>
      </c>
      <c r="I206" s="28">
        <v>-233087</v>
      </c>
      <c r="J206" s="28">
        <v>-236081</v>
      </c>
      <c r="K206" s="28">
        <v>-207388</v>
      </c>
      <c r="L206" s="28">
        <v>-263041</v>
      </c>
      <c r="M206" s="28">
        <v>-186962</v>
      </c>
      <c r="N206" s="28">
        <v>0</v>
      </c>
    </row>
    <row r="207" spans="1:14">
      <c r="A207" t="str">
        <f t="shared" si="18"/>
        <v>6Risque</v>
      </c>
      <c r="B207" t="str">
        <f t="shared" si="20"/>
        <v>6Hospitalis</v>
      </c>
      <c r="C207">
        <v>6</v>
      </c>
      <c r="D207" s="24" t="s">
        <v>62</v>
      </c>
      <c r="E207" s="18" t="s">
        <v>23</v>
      </c>
      <c r="F207" s="28">
        <v>2330</v>
      </c>
      <c r="G207" s="28">
        <v>60568</v>
      </c>
      <c r="H207" s="28">
        <v>-71580</v>
      </c>
      <c r="I207" s="28">
        <v>-279813</v>
      </c>
      <c r="J207" s="28">
        <v>-276035</v>
      </c>
      <c r="K207" s="28">
        <v>-220941</v>
      </c>
      <c r="L207" s="28">
        <v>-345881</v>
      </c>
      <c r="M207" s="28">
        <v>60568</v>
      </c>
      <c r="N207" s="28">
        <v>58238</v>
      </c>
    </row>
    <row r="208" spans="1:14">
      <c r="A208" t="str">
        <f t="shared" si="18"/>
        <v>6Risque</v>
      </c>
      <c r="B208" t="str">
        <f t="shared" si="20"/>
        <v>6Axiprotect</v>
      </c>
      <c r="C208">
        <v>6</v>
      </c>
      <c r="D208" s="24" t="s">
        <v>62</v>
      </c>
      <c r="E208" s="18" t="s">
        <v>24</v>
      </c>
      <c r="F208" s="28">
        <v>5862</v>
      </c>
      <c r="G208" s="28">
        <v>-1602251</v>
      </c>
      <c r="H208" s="28">
        <v>-1687797</v>
      </c>
      <c r="I208" s="28">
        <v>-1883001</v>
      </c>
      <c r="J208" s="28">
        <v>-1915404</v>
      </c>
      <c r="K208" s="28">
        <v>-1627626</v>
      </c>
      <c r="L208" s="28">
        <v>-2196812</v>
      </c>
      <c r="M208" s="28">
        <v>-1602251</v>
      </c>
      <c r="N208" s="28">
        <v>0</v>
      </c>
    </row>
    <row r="209" spans="1:14" ht="16.5" thickBot="1">
      <c r="A209" t="str">
        <f t="shared" si="18"/>
        <v>6</v>
      </c>
      <c r="B209" t="str">
        <f t="shared" si="20"/>
        <v>6PGG</v>
      </c>
      <c r="C209">
        <v>6</v>
      </c>
      <c r="D209" s="25"/>
      <c r="E209" s="20" t="s">
        <v>25</v>
      </c>
      <c r="F209" s="21">
        <v>22881654</v>
      </c>
      <c r="G209" s="21"/>
      <c r="H209" s="21"/>
      <c r="I209" s="21"/>
      <c r="J209" s="21"/>
      <c r="K209" s="21"/>
      <c r="L209" s="21"/>
      <c r="M209" s="21"/>
      <c r="N209" s="22">
        <v>1434652</v>
      </c>
    </row>
    <row r="210" spans="1:14" ht="15.75" thickTop="1">
      <c r="A210" t="str">
        <f t="shared" si="18"/>
        <v>7EP</v>
      </c>
      <c r="B210" t="str">
        <f t="shared" si="20"/>
        <v>7EP000</v>
      </c>
      <c r="C210">
        <v>7</v>
      </c>
      <c r="D210" s="24" t="s">
        <v>64</v>
      </c>
      <c r="E210" s="18" t="s">
        <v>0</v>
      </c>
      <c r="F210" s="28">
        <v>207597</v>
      </c>
      <c r="G210" s="28">
        <v>66922</v>
      </c>
      <c r="H210" s="28">
        <v>60874</v>
      </c>
      <c r="I210" s="28">
        <v>45791</v>
      </c>
      <c r="J210" s="28">
        <v>47170</v>
      </c>
      <c r="K210" s="28">
        <v>69885</v>
      </c>
      <c r="L210" s="28">
        <v>13982</v>
      </c>
      <c r="M210" s="28">
        <v>69885</v>
      </c>
      <c r="N210" s="28">
        <v>0</v>
      </c>
    </row>
    <row r="211" spans="1:14">
      <c r="A211" t="str">
        <f t="shared" si="18"/>
        <v>7EP</v>
      </c>
      <c r="B211" t="str">
        <f t="shared" si="20"/>
        <v>7EP025</v>
      </c>
      <c r="C211">
        <v>7</v>
      </c>
      <c r="D211" s="24" t="s">
        <v>64</v>
      </c>
      <c r="E211" s="18" t="s">
        <v>1</v>
      </c>
      <c r="F211" s="28">
        <v>65260</v>
      </c>
      <c r="G211" s="28">
        <v>57937</v>
      </c>
      <c r="H211" s="28">
        <v>57386</v>
      </c>
      <c r="I211" s="28">
        <v>55923</v>
      </c>
      <c r="J211" s="28">
        <v>56287</v>
      </c>
      <c r="K211" s="28">
        <v>56831</v>
      </c>
      <c r="L211" s="28">
        <v>55025</v>
      </c>
      <c r="M211" s="28">
        <v>57937</v>
      </c>
      <c r="N211" s="28">
        <v>0</v>
      </c>
    </row>
    <row r="212" spans="1:14">
      <c r="A212" t="str">
        <f t="shared" si="18"/>
        <v>7EP</v>
      </c>
      <c r="B212" t="str">
        <f t="shared" si="20"/>
        <v>7EP050</v>
      </c>
      <c r="C212">
        <v>7</v>
      </c>
      <c r="D212" s="24" t="s">
        <v>64</v>
      </c>
      <c r="E212" s="18" t="s">
        <v>2</v>
      </c>
      <c r="F212" s="28">
        <v>140758</v>
      </c>
      <c r="G212" s="28">
        <v>138913</v>
      </c>
      <c r="H212" s="28">
        <v>137929</v>
      </c>
      <c r="I212" s="28">
        <v>135014</v>
      </c>
      <c r="J212" s="28">
        <v>135532</v>
      </c>
      <c r="K212" s="28">
        <v>134973</v>
      </c>
      <c r="L212" s="28">
        <v>135335</v>
      </c>
      <c r="M212" s="28">
        <v>138913</v>
      </c>
      <c r="N212" s="28">
        <v>0</v>
      </c>
    </row>
    <row r="213" spans="1:14">
      <c r="A213" t="str">
        <f t="shared" si="18"/>
        <v>7EP</v>
      </c>
      <c r="B213" t="str">
        <f t="shared" ref="B213:B238" si="21">C213&amp;E213</f>
        <v>7EP075</v>
      </c>
      <c r="C213">
        <v>7</v>
      </c>
      <c r="D213" s="24" t="s">
        <v>64</v>
      </c>
      <c r="E213" s="18" t="s">
        <v>3</v>
      </c>
      <c r="F213" s="28">
        <v>175290</v>
      </c>
      <c r="G213" s="28">
        <v>165773</v>
      </c>
      <c r="H213" s="28">
        <v>164541</v>
      </c>
      <c r="I213" s="28">
        <v>161038</v>
      </c>
      <c r="J213" s="28">
        <v>161916</v>
      </c>
      <c r="K213" s="28">
        <v>162065</v>
      </c>
      <c r="L213" s="28">
        <v>160114</v>
      </c>
      <c r="M213" s="28">
        <v>165773</v>
      </c>
      <c r="N213" s="28">
        <v>0</v>
      </c>
    </row>
    <row r="214" spans="1:14">
      <c r="A214" t="str">
        <f t="shared" si="18"/>
        <v>7EP</v>
      </c>
      <c r="B214" t="str">
        <f t="shared" si="21"/>
        <v>7EP125</v>
      </c>
      <c r="C214">
        <v>7</v>
      </c>
      <c r="D214" s="24" t="s">
        <v>64</v>
      </c>
      <c r="E214" s="18" t="s">
        <v>4</v>
      </c>
      <c r="F214" s="28">
        <v>276469</v>
      </c>
      <c r="G214" s="28">
        <v>282959</v>
      </c>
      <c r="H214" s="28">
        <v>284637</v>
      </c>
      <c r="I214" s="28">
        <v>280427</v>
      </c>
      <c r="J214" s="28">
        <v>288227</v>
      </c>
      <c r="K214" s="28">
        <v>280124</v>
      </c>
      <c r="L214" s="28">
        <v>280878</v>
      </c>
      <c r="M214" s="28">
        <v>288227</v>
      </c>
      <c r="N214" s="28">
        <v>11758</v>
      </c>
    </row>
    <row r="215" spans="1:14">
      <c r="A215" t="str">
        <f t="shared" si="18"/>
        <v>7EP</v>
      </c>
      <c r="B215" t="str">
        <f t="shared" si="21"/>
        <v>7EP150</v>
      </c>
      <c r="C215">
        <v>7</v>
      </c>
      <c r="D215" s="24" t="s">
        <v>64</v>
      </c>
      <c r="E215" s="18" t="s">
        <v>5</v>
      </c>
      <c r="F215" s="28">
        <v>32546</v>
      </c>
      <c r="G215" s="28">
        <v>11279</v>
      </c>
      <c r="H215" s="28">
        <v>11529</v>
      </c>
      <c r="I215" s="28">
        <v>11086</v>
      </c>
      <c r="J215" s="28">
        <v>12186</v>
      </c>
      <c r="K215" s="28">
        <v>10631</v>
      </c>
      <c r="L215" s="28">
        <v>11543</v>
      </c>
      <c r="M215" s="28">
        <v>12186</v>
      </c>
      <c r="N215" s="28">
        <v>0</v>
      </c>
    </row>
    <row r="216" spans="1:14">
      <c r="A216" t="str">
        <f t="shared" si="18"/>
        <v>7EP</v>
      </c>
      <c r="B216" t="str">
        <f t="shared" si="21"/>
        <v>7EP175</v>
      </c>
      <c r="C216">
        <v>7</v>
      </c>
      <c r="D216" s="24" t="s">
        <v>64</v>
      </c>
      <c r="E216" s="18" t="s">
        <v>6</v>
      </c>
      <c r="F216" s="28">
        <v>1480581</v>
      </c>
      <c r="G216" s="28">
        <v>1584061</v>
      </c>
      <c r="H216" s="28">
        <v>1596124</v>
      </c>
      <c r="I216" s="28">
        <v>1567978</v>
      </c>
      <c r="J216" s="28">
        <v>1615953</v>
      </c>
      <c r="K216" s="28">
        <v>1556518</v>
      </c>
      <c r="L216" s="28">
        <v>1581916</v>
      </c>
      <c r="M216" s="28">
        <v>1615953</v>
      </c>
      <c r="N216" s="28">
        <v>135371</v>
      </c>
    </row>
    <row r="217" spans="1:14">
      <c r="A217" t="str">
        <f t="shared" si="18"/>
        <v>7EP</v>
      </c>
      <c r="B217" t="str">
        <f t="shared" si="21"/>
        <v>7EP200</v>
      </c>
      <c r="C217">
        <v>7</v>
      </c>
      <c r="D217" s="24" t="s">
        <v>64</v>
      </c>
      <c r="E217" s="18" t="s">
        <v>7</v>
      </c>
      <c r="F217" s="28">
        <v>5900224</v>
      </c>
      <c r="G217" s="28">
        <v>6378455</v>
      </c>
      <c r="H217" s="28">
        <v>6424625</v>
      </c>
      <c r="I217" s="28">
        <v>6330683</v>
      </c>
      <c r="J217" s="28">
        <v>6492820</v>
      </c>
      <c r="K217" s="28">
        <v>6276159</v>
      </c>
      <c r="L217" s="28">
        <v>6396376</v>
      </c>
      <c r="M217" s="28">
        <v>6492820</v>
      </c>
      <c r="N217" s="28">
        <v>592596</v>
      </c>
    </row>
    <row r="218" spans="1:14">
      <c r="A218" t="str">
        <f t="shared" si="18"/>
        <v>7EP</v>
      </c>
      <c r="B218" t="str">
        <f t="shared" si="21"/>
        <v>7EP250</v>
      </c>
      <c r="C218">
        <v>7</v>
      </c>
      <c r="D218" s="24" t="s">
        <v>64</v>
      </c>
      <c r="E218" s="18" t="s">
        <v>8</v>
      </c>
      <c r="F218" s="28">
        <v>2883444</v>
      </c>
      <c r="G218" s="28">
        <v>2990218</v>
      </c>
      <c r="H218" s="28">
        <v>2997256</v>
      </c>
      <c r="I218" s="28">
        <v>2985133</v>
      </c>
      <c r="J218" s="28">
        <v>2998635</v>
      </c>
      <c r="K218" s="28">
        <v>2977082</v>
      </c>
      <c r="L218" s="28">
        <v>2994351</v>
      </c>
      <c r="M218" s="28">
        <v>2998635</v>
      </c>
      <c r="N218" s="28">
        <v>115191</v>
      </c>
    </row>
    <row r="219" spans="1:14">
      <c r="A219" t="str">
        <f t="shared" si="18"/>
        <v>7Mixte</v>
      </c>
      <c r="B219" t="str">
        <f t="shared" si="21"/>
        <v>7M0</v>
      </c>
      <c r="C219">
        <v>7</v>
      </c>
      <c r="D219" s="24" t="s">
        <v>61</v>
      </c>
      <c r="E219" s="18" t="s">
        <v>9</v>
      </c>
      <c r="F219" s="28">
        <v>255559</v>
      </c>
      <c r="G219" s="28">
        <v>135200</v>
      </c>
      <c r="H219" s="28">
        <v>128468</v>
      </c>
      <c r="I219" s="28">
        <v>115575</v>
      </c>
      <c r="J219" s="28">
        <v>116366</v>
      </c>
      <c r="K219" s="28">
        <v>136704</v>
      </c>
      <c r="L219" s="28">
        <v>87161</v>
      </c>
      <c r="M219" s="28">
        <v>136704</v>
      </c>
      <c r="N219" s="28">
        <v>0</v>
      </c>
    </row>
    <row r="220" spans="1:14">
      <c r="A220" t="str">
        <f t="shared" si="18"/>
        <v>7Mixte</v>
      </c>
      <c r="B220" t="str">
        <f t="shared" si="21"/>
        <v>7M0.25</v>
      </c>
      <c r="C220">
        <v>7</v>
      </c>
      <c r="D220" s="24" t="s">
        <v>61</v>
      </c>
      <c r="E220" s="18" t="s">
        <v>10</v>
      </c>
      <c r="F220" s="28">
        <v>305825</v>
      </c>
      <c r="G220" s="28">
        <v>84967</v>
      </c>
      <c r="H220" s="28">
        <v>83799</v>
      </c>
      <c r="I220" s="28">
        <v>81210</v>
      </c>
      <c r="J220" s="28">
        <v>81292</v>
      </c>
      <c r="K220" s="28">
        <v>87825</v>
      </c>
      <c r="L220" s="28">
        <v>73356</v>
      </c>
      <c r="M220" s="28">
        <v>87825</v>
      </c>
      <c r="N220" s="28">
        <v>0</v>
      </c>
    </row>
    <row r="221" spans="1:14">
      <c r="A221" t="str">
        <f t="shared" si="18"/>
        <v>7Mixte</v>
      </c>
      <c r="B221" t="str">
        <f t="shared" si="21"/>
        <v>7M0.5</v>
      </c>
      <c r="C221">
        <v>7</v>
      </c>
      <c r="D221" s="24" t="s">
        <v>61</v>
      </c>
      <c r="E221" s="18" t="s">
        <v>11</v>
      </c>
      <c r="F221" s="28">
        <v>396461</v>
      </c>
      <c r="G221" s="28">
        <v>302537</v>
      </c>
      <c r="H221" s="28">
        <v>298932</v>
      </c>
      <c r="I221" s="28">
        <v>289758</v>
      </c>
      <c r="J221" s="28">
        <v>289679</v>
      </c>
      <c r="K221" s="28">
        <v>310601</v>
      </c>
      <c r="L221" s="28">
        <v>265399</v>
      </c>
      <c r="M221" s="28">
        <v>310601</v>
      </c>
      <c r="N221" s="28">
        <v>0</v>
      </c>
    </row>
    <row r="222" spans="1:14">
      <c r="A222" t="str">
        <f t="shared" si="18"/>
        <v>7Mixte</v>
      </c>
      <c r="B222" t="str">
        <f t="shared" si="21"/>
        <v>7M0.75</v>
      </c>
      <c r="C222">
        <v>7</v>
      </c>
      <c r="D222" s="24" t="s">
        <v>61</v>
      </c>
      <c r="E222" s="18" t="s">
        <v>12</v>
      </c>
      <c r="F222" s="28">
        <v>57038</v>
      </c>
      <c r="G222" s="28">
        <v>45822</v>
      </c>
      <c r="H222" s="28">
        <v>45490</v>
      </c>
      <c r="I222" s="28">
        <v>44425</v>
      </c>
      <c r="J222" s="28">
        <v>44679</v>
      </c>
      <c r="K222" s="28">
        <v>45178</v>
      </c>
      <c r="L222" s="28">
        <v>43632</v>
      </c>
      <c r="M222" s="28">
        <v>45822</v>
      </c>
      <c r="N222" s="28">
        <v>0</v>
      </c>
    </row>
    <row r="223" spans="1:14">
      <c r="A223" t="str">
        <f t="shared" si="18"/>
        <v>7Mixte</v>
      </c>
      <c r="B223" t="str">
        <f t="shared" si="21"/>
        <v>7M1</v>
      </c>
      <c r="C223">
        <v>7</v>
      </c>
      <c r="D223" s="24" t="s">
        <v>61</v>
      </c>
      <c r="E223" s="18" t="s">
        <v>13</v>
      </c>
      <c r="F223" s="28">
        <v>95419</v>
      </c>
      <c r="G223" s="28">
        <v>39082</v>
      </c>
      <c r="H223" s="28">
        <v>39101</v>
      </c>
      <c r="I223" s="28">
        <v>39022</v>
      </c>
      <c r="J223" s="28">
        <v>39062</v>
      </c>
      <c r="K223" s="28">
        <v>38973</v>
      </c>
      <c r="L223" s="28">
        <v>39072</v>
      </c>
      <c r="M223" s="28">
        <v>39101</v>
      </c>
      <c r="N223" s="28">
        <v>0</v>
      </c>
    </row>
    <row r="224" spans="1:14">
      <c r="A224" t="str">
        <f t="shared" si="18"/>
        <v>7Mixte</v>
      </c>
      <c r="B224" t="str">
        <f t="shared" si="21"/>
        <v>7M1.25</v>
      </c>
      <c r="C224">
        <v>7</v>
      </c>
      <c r="D224" s="24" t="s">
        <v>61</v>
      </c>
      <c r="E224" s="18" t="s">
        <v>14</v>
      </c>
      <c r="F224" s="28">
        <v>31542</v>
      </c>
      <c r="G224" s="28">
        <v>19831</v>
      </c>
      <c r="H224" s="28">
        <v>20055</v>
      </c>
      <c r="I224" s="28">
        <v>18823</v>
      </c>
      <c r="J224" s="28">
        <v>21011</v>
      </c>
      <c r="K224" s="28">
        <v>20268</v>
      </c>
      <c r="L224" s="28">
        <v>17105</v>
      </c>
      <c r="M224" s="28">
        <v>21011</v>
      </c>
      <c r="N224" s="28">
        <v>0</v>
      </c>
    </row>
    <row r="225" spans="1:14">
      <c r="A225" t="str">
        <f t="shared" ref="A225:A287" si="22">C225&amp;D225</f>
        <v>7Mixte</v>
      </c>
      <c r="B225" t="str">
        <f t="shared" si="21"/>
        <v>7M1.75</v>
      </c>
      <c r="C225">
        <v>7</v>
      </c>
      <c r="D225" s="24" t="s">
        <v>61</v>
      </c>
      <c r="E225" s="18" t="s">
        <v>15</v>
      </c>
      <c r="F225" s="28">
        <v>106377</v>
      </c>
      <c r="G225" s="28">
        <v>130728</v>
      </c>
      <c r="H225" s="28">
        <v>132213</v>
      </c>
      <c r="I225" s="28">
        <v>126304</v>
      </c>
      <c r="J225" s="28">
        <v>137640</v>
      </c>
      <c r="K225" s="28">
        <v>128325</v>
      </c>
      <c r="L225" s="28">
        <v>123837</v>
      </c>
      <c r="M225" s="28">
        <v>137640</v>
      </c>
      <c r="N225" s="28">
        <v>31263</v>
      </c>
    </row>
    <row r="226" spans="1:14">
      <c r="A226" t="str">
        <f t="shared" si="22"/>
        <v>7Mixte</v>
      </c>
      <c r="B226" t="str">
        <f t="shared" si="21"/>
        <v>7M2.5</v>
      </c>
      <c r="C226">
        <v>7</v>
      </c>
      <c r="D226" s="24" t="s">
        <v>61</v>
      </c>
      <c r="E226" s="18" t="s">
        <v>16</v>
      </c>
      <c r="F226" s="28">
        <v>62969</v>
      </c>
      <c r="G226" s="28">
        <v>114787</v>
      </c>
      <c r="H226" s="28">
        <v>115020</v>
      </c>
      <c r="I226" s="28">
        <v>114317</v>
      </c>
      <c r="J226" s="28">
        <v>115290</v>
      </c>
      <c r="K226" s="28">
        <v>114228</v>
      </c>
      <c r="L226" s="28">
        <v>114418</v>
      </c>
      <c r="M226" s="28">
        <v>115290</v>
      </c>
      <c r="N226" s="28">
        <v>52320</v>
      </c>
    </row>
    <row r="227" spans="1:14">
      <c r="A227" t="str">
        <f t="shared" si="22"/>
        <v>7Mixte</v>
      </c>
      <c r="B227" t="str">
        <f t="shared" si="21"/>
        <v>7M2</v>
      </c>
      <c r="C227">
        <v>7</v>
      </c>
      <c r="D227" s="24" t="s">
        <v>61</v>
      </c>
      <c r="E227" s="18" t="s">
        <v>17</v>
      </c>
      <c r="F227" s="28">
        <v>1259082</v>
      </c>
      <c r="G227" s="28">
        <v>1248828</v>
      </c>
      <c r="H227" s="28">
        <v>1266843</v>
      </c>
      <c r="I227" s="28">
        <v>1218969</v>
      </c>
      <c r="J227" s="28">
        <v>1294490</v>
      </c>
      <c r="K227" s="28">
        <v>1230211</v>
      </c>
      <c r="L227" s="28">
        <v>1205339</v>
      </c>
      <c r="M227" s="28">
        <v>1294490</v>
      </c>
      <c r="N227" s="28">
        <v>35408</v>
      </c>
    </row>
    <row r="228" spans="1:14">
      <c r="A228" t="str">
        <f t="shared" si="22"/>
        <v>7Mixte</v>
      </c>
      <c r="B228" t="str">
        <f t="shared" si="21"/>
        <v>7M3.5</v>
      </c>
      <c r="C228">
        <v>7</v>
      </c>
      <c r="D228" s="24" t="s">
        <v>61</v>
      </c>
      <c r="E228" s="18" t="s">
        <v>18</v>
      </c>
      <c r="F228" s="28">
        <v>8849699</v>
      </c>
      <c r="G228" s="28">
        <v>9171938</v>
      </c>
      <c r="H228" s="28">
        <v>9258056</v>
      </c>
      <c r="I228" s="28">
        <v>9037541</v>
      </c>
      <c r="J228" s="28">
        <v>9242094</v>
      </c>
      <c r="K228" s="28">
        <v>9007254</v>
      </c>
      <c r="L228" s="28">
        <v>9073709</v>
      </c>
      <c r="M228" s="28">
        <v>9258056</v>
      </c>
      <c r="N228" s="28">
        <v>408357</v>
      </c>
    </row>
    <row r="229" spans="1:14">
      <c r="A229" t="str">
        <f t="shared" si="22"/>
        <v>7Risque</v>
      </c>
      <c r="B229" t="str">
        <f t="shared" si="21"/>
        <v>7Fun</v>
      </c>
      <c r="C229">
        <v>7</v>
      </c>
      <c r="D229" s="24" t="s">
        <v>62</v>
      </c>
      <c r="E229" s="18" t="s">
        <v>19</v>
      </c>
      <c r="F229" s="28">
        <v>148756</v>
      </c>
      <c r="G229" s="28">
        <v>77302</v>
      </c>
      <c r="H229" s="28">
        <v>-76068</v>
      </c>
      <c r="I229" s="28">
        <v>-429068</v>
      </c>
      <c r="J229" s="28">
        <v>-421165</v>
      </c>
      <c r="K229" s="28">
        <v>-405577</v>
      </c>
      <c r="L229" s="28">
        <v>-452380</v>
      </c>
      <c r="M229" s="28">
        <v>77302</v>
      </c>
      <c r="N229" s="28">
        <v>0</v>
      </c>
    </row>
    <row r="230" spans="1:14">
      <c r="A230" t="str">
        <f t="shared" si="22"/>
        <v>7Vie entière</v>
      </c>
      <c r="B230" t="str">
        <f t="shared" si="21"/>
        <v>7VE</v>
      </c>
      <c r="C230">
        <v>7</v>
      </c>
      <c r="D230" s="24" t="s">
        <v>63</v>
      </c>
      <c r="E230" s="18" t="s">
        <v>20</v>
      </c>
      <c r="F230" s="28">
        <v>100671</v>
      </c>
      <c r="G230" s="28">
        <v>-78113</v>
      </c>
      <c r="H230" s="28">
        <v>-90945</v>
      </c>
      <c r="I230" s="28">
        <v>-184650</v>
      </c>
      <c r="J230" s="28">
        <v>-117046</v>
      </c>
      <c r="K230" s="28">
        <v>-182862</v>
      </c>
      <c r="L230" s="28">
        <v>-186441</v>
      </c>
      <c r="M230" s="28">
        <v>-78113</v>
      </c>
      <c r="N230" s="28">
        <v>0</v>
      </c>
    </row>
    <row r="231" spans="1:14">
      <c r="A231" t="str">
        <f t="shared" si="22"/>
        <v>7Risque</v>
      </c>
      <c r="B231" t="str">
        <f t="shared" si="21"/>
        <v>7Prev</v>
      </c>
      <c r="C231">
        <v>7</v>
      </c>
      <c r="D231" s="24" t="s">
        <v>62</v>
      </c>
      <c r="E231" s="18" t="s">
        <v>21</v>
      </c>
      <c r="F231" s="28">
        <v>34241</v>
      </c>
      <c r="G231" s="28">
        <v>-24786</v>
      </c>
      <c r="H231" s="28">
        <v>-25212</v>
      </c>
      <c r="I231" s="28">
        <v>-27690</v>
      </c>
      <c r="J231" s="28">
        <v>-27814</v>
      </c>
      <c r="K231" s="28">
        <v>-25744</v>
      </c>
      <c r="L231" s="28">
        <v>-29876</v>
      </c>
      <c r="M231" s="28">
        <v>-24786</v>
      </c>
      <c r="N231" s="28">
        <v>0</v>
      </c>
    </row>
    <row r="232" spans="1:14">
      <c r="A232" t="str">
        <f t="shared" si="22"/>
        <v>7Risque</v>
      </c>
      <c r="B232" t="str">
        <f t="shared" si="21"/>
        <v>7Preciso</v>
      </c>
      <c r="C232">
        <v>7</v>
      </c>
      <c r="D232" s="24" t="s">
        <v>62</v>
      </c>
      <c r="E232" s="18" t="s">
        <v>22</v>
      </c>
      <c r="F232" s="28">
        <v>7652</v>
      </c>
      <c r="G232" s="28">
        <v>-186962</v>
      </c>
      <c r="H232" s="28">
        <v>-199083</v>
      </c>
      <c r="I232" s="28">
        <v>-233087</v>
      </c>
      <c r="J232" s="28">
        <v>-236081</v>
      </c>
      <c r="K232" s="28">
        <v>-207388</v>
      </c>
      <c r="L232" s="28">
        <v>-263041</v>
      </c>
      <c r="M232" s="28">
        <v>-186962</v>
      </c>
      <c r="N232" s="28">
        <v>0</v>
      </c>
    </row>
    <row r="233" spans="1:14">
      <c r="A233" t="str">
        <f t="shared" si="22"/>
        <v>7Risque</v>
      </c>
      <c r="B233" t="str">
        <f t="shared" si="21"/>
        <v>7Hospitalis</v>
      </c>
      <c r="C233">
        <v>7</v>
      </c>
      <c r="D233" s="24" t="s">
        <v>62</v>
      </c>
      <c r="E233" s="18" t="s">
        <v>23</v>
      </c>
      <c r="F233" s="28">
        <v>2330</v>
      </c>
      <c r="G233" s="28">
        <v>60568</v>
      </c>
      <c r="H233" s="28">
        <v>-71580</v>
      </c>
      <c r="I233" s="28">
        <v>-279813</v>
      </c>
      <c r="J233" s="28">
        <v>-276035</v>
      </c>
      <c r="K233" s="28">
        <v>-220941</v>
      </c>
      <c r="L233" s="28">
        <v>-345881</v>
      </c>
      <c r="M233" s="28">
        <v>60568</v>
      </c>
      <c r="N233" s="28">
        <v>58238</v>
      </c>
    </row>
    <row r="234" spans="1:14">
      <c r="A234" t="str">
        <f t="shared" si="22"/>
        <v>7Risque</v>
      </c>
      <c r="B234" t="str">
        <f t="shared" si="21"/>
        <v>7Axiprotect</v>
      </c>
      <c r="C234">
        <v>7</v>
      </c>
      <c r="D234" s="24" t="s">
        <v>62</v>
      </c>
      <c r="E234" s="18" t="s">
        <v>24</v>
      </c>
      <c r="F234" s="28">
        <v>5862</v>
      </c>
      <c r="G234" s="28">
        <v>-1602251</v>
      </c>
      <c r="H234" s="28">
        <v>-1687797</v>
      </c>
      <c r="I234" s="28">
        <v>-1883001</v>
      </c>
      <c r="J234" s="28">
        <v>-1915404</v>
      </c>
      <c r="K234" s="28">
        <v>-1627626</v>
      </c>
      <c r="L234" s="28">
        <v>-2196812</v>
      </c>
      <c r="M234" s="28">
        <v>-1602251</v>
      </c>
      <c r="N234" s="28">
        <v>0</v>
      </c>
    </row>
    <row r="235" spans="1:14" ht="16.5" thickBot="1">
      <c r="A235" t="str">
        <f t="shared" si="22"/>
        <v>7</v>
      </c>
      <c r="B235" t="str">
        <f t="shared" si="21"/>
        <v>7PGG</v>
      </c>
      <c r="C235">
        <v>7</v>
      </c>
      <c r="D235" s="25"/>
      <c r="E235" s="20" t="s">
        <v>25</v>
      </c>
      <c r="F235" s="21">
        <v>22881654</v>
      </c>
      <c r="G235" s="21"/>
      <c r="H235" s="21"/>
      <c r="I235" s="21"/>
      <c r="J235" s="21"/>
      <c r="K235" s="21"/>
      <c r="L235" s="21"/>
      <c r="M235" s="21"/>
      <c r="N235" s="22">
        <v>1440501</v>
      </c>
    </row>
    <row r="236" spans="1:14" ht="15.75" thickTop="1">
      <c r="A236" t="str">
        <f t="shared" si="22"/>
        <v>8EP</v>
      </c>
      <c r="B236" t="str">
        <f t="shared" si="21"/>
        <v>8EP000</v>
      </c>
      <c r="C236">
        <v>8</v>
      </c>
      <c r="D236" s="24" t="s">
        <v>64</v>
      </c>
      <c r="E236" s="18" t="s">
        <v>0</v>
      </c>
      <c r="F236" s="28">
        <v>207597</v>
      </c>
      <c r="G236" s="28">
        <v>74819</v>
      </c>
      <c r="H236" s="28">
        <v>67499</v>
      </c>
      <c r="I236" s="28">
        <v>53576</v>
      </c>
      <c r="J236" s="28">
        <v>45751</v>
      </c>
      <c r="K236" s="28">
        <v>74697</v>
      </c>
      <c r="L236" s="28">
        <v>26988</v>
      </c>
      <c r="M236" s="28">
        <v>74819</v>
      </c>
      <c r="N236" s="28">
        <v>0</v>
      </c>
    </row>
    <row r="237" spans="1:14">
      <c r="A237" t="str">
        <f t="shared" si="22"/>
        <v>8EP</v>
      </c>
      <c r="B237" t="str">
        <f t="shared" si="21"/>
        <v>8EP025</v>
      </c>
      <c r="C237">
        <v>8</v>
      </c>
      <c r="D237" s="24" t="s">
        <v>64</v>
      </c>
      <c r="E237" s="18" t="s">
        <v>1</v>
      </c>
      <c r="F237" s="28">
        <v>65260</v>
      </c>
      <c r="G237" s="28">
        <v>59019</v>
      </c>
      <c r="H237" s="28">
        <v>58322</v>
      </c>
      <c r="I237" s="28">
        <v>56994</v>
      </c>
      <c r="J237" s="28">
        <v>56230</v>
      </c>
      <c r="K237" s="28">
        <v>57582</v>
      </c>
      <c r="L237" s="28">
        <v>56611</v>
      </c>
      <c r="M237" s="28">
        <v>59019</v>
      </c>
      <c r="N237" s="28">
        <v>0</v>
      </c>
    </row>
    <row r="238" spans="1:14">
      <c r="A238" t="str">
        <f t="shared" si="22"/>
        <v>8EP</v>
      </c>
      <c r="B238" t="str">
        <f t="shared" si="21"/>
        <v>8EP050</v>
      </c>
      <c r="C238">
        <v>8</v>
      </c>
      <c r="D238" s="24" t="s">
        <v>64</v>
      </c>
      <c r="E238" s="18" t="s">
        <v>2</v>
      </c>
      <c r="F238" s="28">
        <v>140758</v>
      </c>
      <c r="G238" s="28">
        <v>140141</v>
      </c>
      <c r="H238" s="28">
        <v>139003</v>
      </c>
      <c r="I238" s="28">
        <v>136224</v>
      </c>
      <c r="J238" s="28">
        <v>135698</v>
      </c>
      <c r="K238" s="28">
        <v>135953</v>
      </c>
      <c r="L238" s="28">
        <v>136900</v>
      </c>
      <c r="M238" s="28">
        <v>140141</v>
      </c>
      <c r="N238" s="28">
        <v>0</v>
      </c>
    </row>
    <row r="239" spans="1:14">
      <c r="A239" t="str">
        <f t="shared" si="22"/>
        <v>8EP</v>
      </c>
      <c r="B239" t="str">
        <f t="shared" ref="B239:B264" si="23">C239&amp;E239</f>
        <v>8EP075</v>
      </c>
      <c r="C239">
        <v>8</v>
      </c>
      <c r="D239" s="24" t="s">
        <v>64</v>
      </c>
      <c r="E239" s="18" t="s">
        <v>3</v>
      </c>
      <c r="F239" s="28">
        <v>175290</v>
      </c>
      <c r="G239" s="28">
        <v>168018</v>
      </c>
      <c r="H239" s="28">
        <v>166490</v>
      </c>
      <c r="I239" s="28">
        <v>163259</v>
      </c>
      <c r="J239" s="28">
        <v>161926</v>
      </c>
      <c r="K239" s="28">
        <v>163731</v>
      </c>
      <c r="L239" s="28">
        <v>163210</v>
      </c>
      <c r="M239" s="28">
        <v>168018</v>
      </c>
      <c r="N239" s="28">
        <v>0</v>
      </c>
    </row>
    <row r="240" spans="1:14">
      <c r="A240" t="str">
        <f t="shared" si="22"/>
        <v>8EP</v>
      </c>
      <c r="B240" t="str">
        <f t="shared" si="23"/>
        <v>8EP125</v>
      </c>
      <c r="C240">
        <v>8</v>
      </c>
      <c r="D240" s="24" t="s">
        <v>64</v>
      </c>
      <c r="E240" s="18" t="s">
        <v>4</v>
      </c>
      <c r="F240" s="28">
        <v>276469</v>
      </c>
      <c r="G240" s="28">
        <v>286135</v>
      </c>
      <c r="H240" s="28">
        <v>287340</v>
      </c>
      <c r="I240" s="28">
        <v>283590</v>
      </c>
      <c r="J240" s="28">
        <v>288546</v>
      </c>
      <c r="K240" s="28">
        <v>282499</v>
      </c>
      <c r="L240" s="28">
        <v>285355</v>
      </c>
      <c r="M240" s="28">
        <v>288546</v>
      </c>
      <c r="N240" s="28">
        <v>12077</v>
      </c>
    </row>
    <row r="241" spans="1:14">
      <c r="A241" t="str">
        <f t="shared" si="22"/>
        <v>8EP</v>
      </c>
      <c r="B241" t="str">
        <f t="shared" si="23"/>
        <v>8EP150</v>
      </c>
      <c r="C241">
        <v>8</v>
      </c>
      <c r="D241" s="24" t="s">
        <v>64</v>
      </c>
      <c r="E241" s="18" t="s">
        <v>5</v>
      </c>
      <c r="F241" s="28">
        <v>32546</v>
      </c>
      <c r="G241" s="28">
        <v>11279</v>
      </c>
      <c r="H241" s="28">
        <v>11529</v>
      </c>
      <c r="I241" s="28">
        <v>11086</v>
      </c>
      <c r="J241" s="28">
        <v>12186</v>
      </c>
      <c r="K241" s="28">
        <v>10631</v>
      </c>
      <c r="L241" s="28">
        <v>11543</v>
      </c>
      <c r="M241" s="28">
        <v>12186</v>
      </c>
      <c r="N241" s="28">
        <v>0</v>
      </c>
    </row>
    <row r="242" spans="1:14">
      <c r="A242" t="str">
        <f t="shared" si="22"/>
        <v>8EP</v>
      </c>
      <c r="B242" t="str">
        <f t="shared" si="23"/>
        <v>8EP175</v>
      </c>
      <c r="C242">
        <v>8</v>
      </c>
      <c r="D242" s="24" t="s">
        <v>64</v>
      </c>
      <c r="E242" s="18" t="s">
        <v>6</v>
      </c>
      <c r="F242" s="28">
        <v>1480581</v>
      </c>
      <c r="G242" s="28">
        <v>1597543</v>
      </c>
      <c r="H242" s="28">
        <v>1608297</v>
      </c>
      <c r="I242" s="28">
        <v>1581392</v>
      </c>
      <c r="J242" s="28">
        <v>1617998</v>
      </c>
      <c r="K242" s="28">
        <v>1567550</v>
      </c>
      <c r="L242" s="28">
        <v>1598776</v>
      </c>
      <c r="M242" s="28">
        <v>1617998</v>
      </c>
      <c r="N242" s="28">
        <v>137417</v>
      </c>
    </row>
    <row r="243" spans="1:14">
      <c r="A243" t="str">
        <f t="shared" si="22"/>
        <v>8EP</v>
      </c>
      <c r="B243" t="str">
        <f t="shared" si="23"/>
        <v>8EP200</v>
      </c>
      <c r="C243">
        <v>8</v>
      </c>
      <c r="D243" s="24" t="s">
        <v>64</v>
      </c>
      <c r="E243" s="18" t="s">
        <v>7</v>
      </c>
      <c r="F243" s="28">
        <v>5900224</v>
      </c>
      <c r="G243" s="28">
        <v>6426052</v>
      </c>
      <c r="H243" s="28">
        <v>6467693</v>
      </c>
      <c r="I243" s="28">
        <v>6378092</v>
      </c>
      <c r="J243" s="28">
        <v>6502813</v>
      </c>
      <c r="K243" s="28">
        <v>6315851</v>
      </c>
      <c r="L243" s="28">
        <v>6454868</v>
      </c>
      <c r="M243" s="28">
        <v>6502813</v>
      </c>
      <c r="N243" s="28">
        <v>602589</v>
      </c>
    </row>
    <row r="244" spans="1:14">
      <c r="A244" t="str">
        <f t="shared" si="22"/>
        <v>8EP</v>
      </c>
      <c r="B244" t="str">
        <f t="shared" si="23"/>
        <v>8EP250</v>
      </c>
      <c r="C244">
        <v>8</v>
      </c>
      <c r="D244" s="24" t="s">
        <v>64</v>
      </c>
      <c r="E244" s="18" t="s">
        <v>8</v>
      </c>
      <c r="F244" s="28">
        <v>2883444</v>
      </c>
      <c r="G244" s="28">
        <v>2999401</v>
      </c>
      <c r="H244" s="28">
        <v>3005846</v>
      </c>
      <c r="I244" s="28">
        <v>2994301</v>
      </c>
      <c r="J244" s="28">
        <v>3005271</v>
      </c>
      <c r="K244" s="28">
        <v>2985846</v>
      </c>
      <c r="L244" s="28">
        <v>3003999</v>
      </c>
      <c r="M244" s="28">
        <v>3005846</v>
      </c>
      <c r="N244" s="28">
        <v>122401</v>
      </c>
    </row>
    <row r="245" spans="1:14">
      <c r="A245" t="str">
        <f t="shared" si="22"/>
        <v>8Mixte</v>
      </c>
      <c r="B245" t="str">
        <f t="shared" si="23"/>
        <v>8M0</v>
      </c>
      <c r="C245">
        <v>8</v>
      </c>
      <c r="D245" s="24" t="s">
        <v>61</v>
      </c>
      <c r="E245" s="18" t="s">
        <v>9</v>
      </c>
      <c r="F245" s="28">
        <v>255559</v>
      </c>
      <c r="G245" s="28">
        <v>146780</v>
      </c>
      <c r="H245" s="28">
        <v>138165</v>
      </c>
      <c r="I245" s="28">
        <v>127047</v>
      </c>
      <c r="J245" s="28">
        <v>114178</v>
      </c>
      <c r="K245" s="28">
        <v>145052</v>
      </c>
      <c r="L245" s="28">
        <v>103134</v>
      </c>
      <c r="M245" s="28">
        <v>146780</v>
      </c>
      <c r="N245" s="28">
        <v>0</v>
      </c>
    </row>
    <row r="246" spans="1:14">
      <c r="A246" t="str">
        <f t="shared" si="22"/>
        <v>8Mixte</v>
      </c>
      <c r="B246" t="str">
        <f t="shared" si="23"/>
        <v>8M0.25</v>
      </c>
      <c r="C246">
        <v>8</v>
      </c>
      <c r="D246" s="24" t="s">
        <v>61</v>
      </c>
      <c r="E246" s="18" t="s">
        <v>10</v>
      </c>
      <c r="F246" s="28">
        <v>305825</v>
      </c>
      <c r="G246" s="28">
        <v>87075</v>
      </c>
      <c r="H246" s="28">
        <v>85642</v>
      </c>
      <c r="I246" s="28">
        <v>83299</v>
      </c>
      <c r="J246" s="28">
        <v>81035</v>
      </c>
      <c r="K246" s="28">
        <v>89465</v>
      </c>
      <c r="L246" s="28">
        <v>76055</v>
      </c>
      <c r="M246" s="28">
        <v>89465</v>
      </c>
      <c r="N246" s="28">
        <v>0</v>
      </c>
    </row>
    <row r="247" spans="1:14">
      <c r="A247" t="str">
        <f t="shared" si="22"/>
        <v>8Mixte</v>
      </c>
      <c r="B247" t="str">
        <f t="shared" si="23"/>
        <v>8M0.5</v>
      </c>
      <c r="C247">
        <v>8</v>
      </c>
      <c r="D247" s="24" t="s">
        <v>61</v>
      </c>
      <c r="E247" s="18" t="s">
        <v>11</v>
      </c>
      <c r="F247" s="28">
        <v>396461</v>
      </c>
      <c r="G247" s="28">
        <v>308385</v>
      </c>
      <c r="H247" s="28">
        <v>303970</v>
      </c>
      <c r="I247" s="28">
        <v>295542</v>
      </c>
      <c r="J247" s="28">
        <v>289089</v>
      </c>
      <c r="K247" s="28">
        <v>315254</v>
      </c>
      <c r="L247" s="28">
        <v>272728</v>
      </c>
      <c r="M247" s="28">
        <v>315254</v>
      </c>
      <c r="N247" s="28">
        <v>0</v>
      </c>
    </row>
    <row r="248" spans="1:14">
      <c r="A248" t="str">
        <f t="shared" si="22"/>
        <v>8Mixte</v>
      </c>
      <c r="B248" t="str">
        <f t="shared" si="23"/>
        <v>8M0.75</v>
      </c>
      <c r="C248">
        <v>8</v>
      </c>
      <c r="D248" s="24" t="s">
        <v>61</v>
      </c>
      <c r="E248" s="18" t="s">
        <v>12</v>
      </c>
      <c r="F248" s="28">
        <v>57038</v>
      </c>
      <c r="G248" s="28">
        <v>46323</v>
      </c>
      <c r="H248" s="28">
        <v>45929</v>
      </c>
      <c r="I248" s="28">
        <v>44920</v>
      </c>
      <c r="J248" s="28">
        <v>44705</v>
      </c>
      <c r="K248" s="28">
        <v>45615</v>
      </c>
      <c r="L248" s="28">
        <v>44200</v>
      </c>
      <c r="M248" s="28">
        <v>46323</v>
      </c>
      <c r="N248" s="28">
        <v>0</v>
      </c>
    </row>
    <row r="249" spans="1:14">
      <c r="A249" t="str">
        <f t="shared" si="22"/>
        <v>8Mixte</v>
      </c>
      <c r="B249" t="str">
        <f t="shared" si="23"/>
        <v>8M1</v>
      </c>
      <c r="C249">
        <v>8</v>
      </c>
      <c r="D249" s="24" t="s">
        <v>61</v>
      </c>
      <c r="E249" s="18" t="s">
        <v>13</v>
      </c>
      <c r="F249" s="28">
        <v>95419</v>
      </c>
      <c r="G249" s="28">
        <v>39177</v>
      </c>
      <c r="H249" s="28">
        <v>39193</v>
      </c>
      <c r="I249" s="28">
        <v>39117</v>
      </c>
      <c r="J249" s="28">
        <v>39152</v>
      </c>
      <c r="K249" s="28">
        <v>39067</v>
      </c>
      <c r="L249" s="28">
        <v>39168</v>
      </c>
      <c r="M249" s="28">
        <v>39193</v>
      </c>
      <c r="N249" s="28">
        <v>0</v>
      </c>
    </row>
    <row r="250" spans="1:14">
      <c r="A250" t="str">
        <f t="shared" si="22"/>
        <v>8Mixte</v>
      </c>
      <c r="B250" t="str">
        <f t="shared" si="23"/>
        <v>8M1.25</v>
      </c>
      <c r="C250">
        <v>8</v>
      </c>
      <c r="D250" s="24" t="s">
        <v>61</v>
      </c>
      <c r="E250" s="18" t="s">
        <v>14</v>
      </c>
      <c r="F250" s="28">
        <v>31542</v>
      </c>
      <c r="G250" s="28">
        <v>20520</v>
      </c>
      <c r="H250" s="28">
        <v>20674</v>
      </c>
      <c r="I250" s="28">
        <v>19508</v>
      </c>
      <c r="J250" s="28">
        <v>20921</v>
      </c>
      <c r="K250" s="28">
        <v>20820</v>
      </c>
      <c r="L250" s="28">
        <v>17963</v>
      </c>
      <c r="M250" s="28">
        <v>20921</v>
      </c>
      <c r="N250" s="28">
        <v>0</v>
      </c>
    </row>
    <row r="251" spans="1:14">
      <c r="A251" t="str">
        <f t="shared" si="22"/>
        <v>8Mixte</v>
      </c>
      <c r="B251" t="str">
        <f t="shared" si="23"/>
        <v>8M1.75</v>
      </c>
      <c r="C251">
        <v>8</v>
      </c>
      <c r="D251" s="24" t="s">
        <v>61</v>
      </c>
      <c r="E251" s="18" t="s">
        <v>15</v>
      </c>
      <c r="F251" s="28">
        <v>106377</v>
      </c>
      <c r="G251" s="28">
        <v>133873</v>
      </c>
      <c r="H251" s="28">
        <v>134887</v>
      </c>
      <c r="I251" s="28">
        <v>129414</v>
      </c>
      <c r="J251" s="28">
        <v>137388</v>
      </c>
      <c r="K251" s="28">
        <v>130733</v>
      </c>
      <c r="L251" s="28">
        <v>127920</v>
      </c>
      <c r="M251" s="28">
        <v>137388</v>
      </c>
      <c r="N251" s="28">
        <v>31011</v>
      </c>
    </row>
    <row r="252" spans="1:14">
      <c r="A252" t="str">
        <f t="shared" si="22"/>
        <v>8Mixte</v>
      </c>
      <c r="B252" t="str">
        <f t="shared" si="23"/>
        <v>8M2.5</v>
      </c>
      <c r="C252">
        <v>8</v>
      </c>
      <c r="D252" s="24" t="s">
        <v>61</v>
      </c>
      <c r="E252" s="18" t="s">
        <v>16</v>
      </c>
      <c r="F252" s="28">
        <v>62969</v>
      </c>
      <c r="G252" s="28">
        <v>115346</v>
      </c>
      <c r="H252" s="28">
        <v>115529</v>
      </c>
      <c r="I252" s="28">
        <v>114874</v>
      </c>
      <c r="J252" s="28">
        <v>115510</v>
      </c>
      <c r="K252" s="28">
        <v>114757</v>
      </c>
      <c r="L252" s="28">
        <v>115005</v>
      </c>
      <c r="M252" s="28">
        <v>115529</v>
      </c>
      <c r="N252" s="28">
        <v>52560</v>
      </c>
    </row>
    <row r="253" spans="1:14">
      <c r="A253" t="str">
        <f t="shared" si="22"/>
        <v>8Mixte</v>
      </c>
      <c r="B253" t="str">
        <f t="shared" si="23"/>
        <v>8M2</v>
      </c>
      <c r="C253">
        <v>8</v>
      </c>
      <c r="D253" s="24" t="s">
        <v>61</v>
      </c>
      <c r="E253" s="18" t="s">
        <v>17</v>
      </c>
      <c r="F253" s="28">
        <v>1259082</v>
      </c>
      <c r="G253" s="28">
        <v>1268197</v>
      </c>
      <c r="H253" s="28">
        <v>1284074</v>
      </c>
      <c r="I253" s="28">
        <v>1238167</v>
      </c>
      <c r="J253" s="28">
        <v>1294008</v>
      </c>
      <c r="K253" s="28">
        <v>1245879</v>
      </c>
      <c r="L253" s="28">
        <v>1229241</v>
      </c>
      <c r="M253" s="28">
        <v>1294008</v>
      </c>
      <c r="N253" s="28">
        <v>34926</v>
      </c>
    </row>
    <row r="254" spans="1:14">
      <c r="A254" t="str">
        <f t="shared" si="22"/>
        <v>8Mixte</v>
      </c>
      <c r="B254" t="str">
        <f t="shared" si="23"/>
        <v>8M3.5</v>
      </c>
      <c r="C254">
        <v>8</v>
      </c>
      <c r="D254" s="24" t="s">
        <v>61</v>
      </c>
      <c r="E254" s="18" t="s">
        <v>18</v>
      </c>
      <c r="F254" s="28">
        <v>8849699</v>
      </c>
      <c r="G254" s="28">
        <v>9233588</v>
      </c>
      <c r="H254" s="28">
        <v>9314277</v>
      </c>
      <c r="I254" s="28">
        <v>9098686</v>
      </c>
      <c r="J254" s="28">
        <v>9257454</v>
      </c>
      <c r="K254" s="28">
        <v>9062635</v>
      </c>
      <c r="L254" s="28">
        <v>9141909</v>
      </c>
      <c r="M254" s="28">
        <v>9314277</v>
      </c>
      <c r="N254" s="28">
        <v>464578</v>
      </c>
    </row>
    <row r="255" spans="1:14">
      <c r="A255" t="str">
        <f t="shared" si="22"/>
        <v>8Risque</v>
      </c>
      <c r="B255" t="str">
        <f t="shared" si="23"/>
        <v>8Fun</v>
      </c>
      <c r="C255">
        <v>8</v>
      </c>
      <c r="D255" s="24" t="s">
        <v>62</v>
      </c>
      <c r="E255" s="18" t="s">
        <v>19</v>
      </c>
      <c r="F255" s="28">
        <v>148756</v>
      </c>
      <c r="G255" s="28">
        <v>81599</v>
      </c>
      <c r="H255" s="28">
        <v>-73295</v>
      </c>
      <c r="I255" s="28">
        <v>-428347</v>
      </c>
      <c r="J255" s="28">
        <v>-422750</v>
      </c>
      <c r="K255" s="28">
        <v>-405193</v>
      </c>
      <c r="L255" s="28">
        <v>-451202</v>
      </c>
      <c r="M255" s="28">
        <v>81599</v>
      </c>
      <c r="N255" s="28">
        <v>0</v>
      </c>
    </row>
    <row r="256" spans="1:14">
      <c r="A256" t="str">
        <f t="shared" si="22"/>
        <v>8Vie entière</v>
      </c>
      <c r="B256" t="str">
        <f t="shared" si="23"/>
        <v>8VE</v>
      </c>
      <c r="C256">
        <v>8</v>
      </c>
      <c r="D256" s="24" t="s">
        <v>63</v>
      </c>
      <c r="E256" s="18" t="s">
        <v>20</v>
      </c>
      <c r="F256" s="28">
        <v>100671</v>
      </c>
      <c r="G256" s="28">
        <v>-60011</v>
      </c>
      <c r="H256" s="28">
        <v>-77598</v>
      </c>
      <c r="I256" s="28">
        <v>-168261</v>
      </c>
      <c r="J256" s="28">
        <v>-120577</v>
      </c>
      <c r="K256" s="28">
        <v>-166582</v>
      </c>
      <c r="L256" s="28">
        <v>-169943</v>
      </c>
      <c r="M256" s="28">
        <v>-60011</v>
      </c>
      <c r="N256" s="28">
        <v>0</v>
      </c>
    </row>
    <row r="257" spans="1:16">
      <c r="A257" t="str">
        <f t="shared" si="22"/>
        <v>8Risque</v>
      </c>
      <c r="B257" t="str">
        <f t="shared" si="23"/>
        <v>8Prev</v>
      </c>
      <c r="C257">
        <v>8</v>
      </c>
      <c r="D257" s="24" t="s">
        <v>62</v>
      </c>
      <c r="E257" s="18" t="s">
        <v>21</v>
      </c>
      <c r="F257" s="28">
        <v>34241</v>
      </c>
      <c r="G257" s="28">
        <v>-24865</v>
      </c>
      <c r="H257" s="28">
        <v>-25288</v>
      </c>
      <c r="I257" s="28">
        <v>-27782</v>
      </c>
      <c r="J257" s="28">
        <v>-27886</v>
      </c>
      <c r="K257" s="28">
        <v>-25829</v>
      </c>
      <c r="L257" s="28">
        <v>-29974</v>
      </c>
      <c r="M257" s="28">
        <v>-24865</v>
      </c>
      <c r="N257" s="28">
        <v>0</v>
      </c>
    </row>
    <row r="258" spans="1:16">
      <c r="A258" t="str">
        <f t="shared" si="22"/>
        <v>8Risque</v>
      </c>
      <c r="B258" t="str">
        <f t="shared" si="23"/>
        <v>8Preciso</v>
      </c>
      <c r="C258">
        <v>8</v>
      </c>
      <c r="D258" s="24" t="s">
        <v>62</v>
      </c>
      <c r="E258" s="18" t="s">
        <v>22</v>
      </c>
      <c r="F258" s="28">
        <v>7652</v>
      </c>
      <c r="G258" s="28">
        <v>-187808</v>
      </c>
      <c r="H258" s="28">
        <v>-199935</v>
      </c>
      <c r="I258" s="28">
        <v>-234239</v>
      </c>
      <c r="J258" s="28">
        <v>-236595</v>
      </c>
      <c r="K258" s="28">
        <v>-208355</v>
      </c>
      <c r="L258" s="28">
        <v>-264422</v>
      </c>
      <c r="M258" s="28">
        <v>-187808</v>
      </c>
      <c r="N258" s="28">
        <v>0</v>
      </c>
    </row>
    <row r="259" spans="1:16">
      <c r="A259" t="str">
        <f t="shared" si="22"/>
        <v>8Risque</v>
      </c>
      <c r="B259" t="str">
        <f t="shared" si="23"/>
        <v>8Hospitalis</v>
      </c>
      <c r="C259">
        <v>8</v>
      </c>
      <c r="D259" s="24" t="s">
        <v>62</v>
      </c>
      <c r="E259" s="18" t="s">
        <v>23</v>
      </c>
      <c r="F259" s="28">
        <v>2330</v>
      </c>
      <c r="G259" s="28">
        <v>66725</v>
      </c>
      <c r="H259" s="28">
        <v>-68728</v>
      </c>
      <c r="I259" s="28">
        <v>-279260</v>
      </c>
      <c r="J259" s="28">
        <v>-277346</v>
      </c>
      <c r="K259" s="28">
        <v>-220462</v>
      </c>
      <c r="L259" s="28">
        <v>-345248</v>
      </c>
      <c r="M259" s="28">
        <v>66725</v>
      </c>
      <c r="N259" s="28">
        <v>64396</v>
      </c>
    </row>
    <row r="260" spans="1:16">
      <c r="A260" t="str">
        <f t="shared" si="22"/>
        <v>8Risque</v>
      </c>
      <c r="B260" t="str">
        <f t="shared" si="23"/>
        <v>8Axiprotect</v>
      </c>
      <c r="C260">
        <v>8</v>
      </c>
      <c r="D260" s="24" t="s">
        <v>62</v>
      </c>
      <c r="E260" s="18" t="s">
        <v>24</v>
      </c>
      <c r="F260" s="28">
        <v>5862</v>
      </c>
      <c r="G260" s="28">
        <v>-1611667</v>
      </c>
      <c r="H260" s="28">
        <v>-1696849</v>
      </c>
      <c r="I260" s="28">
        <v>-1894255</v>
      </c>
      <c r="J260" s="28">
        <v>-1919401</v>
      </c>
      <c r="K260" s="28">
        <v>-1636555</v>
      </c>
      <c r="L260" s="28">
        <v>-2211268</v>
      </c>
      <c r="M260" s="28">
        <v>-1611667</v>
      </c>
      <c r="N260" s="28">
        <v>0</v>
      </c>
    </row>
    <row r="261" spans="1:16" ht="16.5" thickBot="1">
      <c r="A261" t="str">
        <f t="shared" si="22"/>
        <v>8</v>
      </c>
      <c r="B261" t="str">
        <f t="shared" si="23"/>
        <v>8PGG</v>
      </c>
      <c r="C261">
        <v>8</v>
      </c>
      <c r="D261" s="25"/>
      <c r="E261" s="20" t="s">
        <v>25</v>
      </c>
      <c r="F261" s="21">
        <v>22881654</v>
      </c>
      <c r="G261" s="21"/>
      <c r="H261" s="21"/>
      <c r="I261" s="21"/>
      <c r="J261" s="21"/>
      <c r="K261" s="21"/>
      <c r="L261" s="21"/>
      <c r="M261" s="21"/>
      <c r="N261" s="22">
        <v>1521954</v>
      </c>
      <c r="P261" s="14"/>
    </row>
    <row r="262" spans="1:16" ht="15.75" thickTop="1">
      <c r="A262" t="str">
        <f t="shared" ref="A262:A286" si="24">C262&amp;D262</f>
        <v>9EP</v>
      </c>
      <c r="B262" t="str">
        <f t="shared" si="23"/>
        <v>9EP000</v>
      </c>
      <c r="C262">
        <v>9</v>
      </c>
      <c r="D262" s="24" t="s">
        <v>64</v>
      </c>
      <c r="E262" s="18" t="s">
        <v>0</v>
      </c>
      <c r="F262" s="28">
        <v>207597</v>
      </c>
      <c r="G262" s="28">
        <v>67053</v>
      </c>
      <c r="H262" s="28">
        <v>60908</v>
      </c>
      <c r="I262" s="28">
        <v>45811</v>
      </c>
      <c r="J262" s="28">
        <v>46711</v>
      </c>
      <c r="K262" s="28">
        <v>69859</v>
      </c>
      <c r="L262" s="28">
        <v>14091</v>
      </c>
      <c r="M262" s="28">
        <v>69859</v>
      </c>
      <c r="N262" s="28">
        <v>0</v>
      </c>
    </row>
    <row r="263" spans="1:16">
      <c r="A263" t="str">
        <f t="shared" si="24"/>
        <v>9EP</v>
      </c>
      <c r="B263" t="str">
        <f t="shared" si="23"/>
        <v>9EP025</v>
      </c>
      <c r="C263">
        <v>9</v>
      </c>
      <c r="D263" s="24" t="s">
        <v>64</v>
      </c>
      <c r="E263" s="18" t="s">
        <v>1</v>
      </c>
      <c r="F263" s="28">
        <v>65260</v>
      </c>
      <c r="G263" s="28">
        <v>58023</v>
      </c>
      <c r="H263" s="28">
        <v>57457</v>
      </c>
      <c r="I263" s="28">
        <v>55998</v>
      </c>
      <c r="J263" s="28">
        <v>56259</v>
      </c>
      <c r="K263" s="28">
        <v>56884</v>
      </c>
      <c r="L263" s="28">
        <v>55137</v>
      </c>
      <c r="M263" s="28">
        <v>58023</v>
      </c>
      <c r="N263" s="28">
        <v>0</v>
      </c>
    </row>
    <row r="264" spans="1:16">
      <c r="A264" t="str">
        <f t="shared" si="24"/>
        <v>9EP</v>
      </c>
      <c r="B264" t="str">
        <f t="shared" si="23"/>
        <v>9EP050</v>
      </c>
      <c r="C264">
        <v>9</v>
      </c>
      <c r="D264" s="24" t="s">
        <v>64</v>
      </c>
      <c r="E264" s="18" t="s">
        <v>2</v>
      </c>
      <c r="F264" s="28">
        <v>140758</v>
      </c>
      <c r="G264" s="28">
        <v>139035</v>
      </c>
      <c r="H264" s="28">
        <v>138032</v>
      </c>
      <c r="I264" s="28">
        <v>135119</v>
      </c>
      <c r="J264" s="28">
        <v>135509</v>
      </c>
      <c r="K264" s="28">
        <v>135059</v>
      </c>
      <c r="L264" s="28">
        <v>135474</v>
      </c>
      <c r="M264" s="28">
        <v>139035</v>
      </c>
      <c r="N264" s="28">
        <v>0</v>
      </c>
    </row>
    <row r="265" spans="1:16">
      <c r="A265" t="str">
        <f t="shared" si="24"/>
        <v>9EP</v>
      </c>
      <c r="B265" t="str">
        <f t="shared" ref="B265:B287" si="25">C265&amp;E265</f>
        <v>9EP075</v>
      </c>
      <c r="C265">
        <v>9</v>
      </c>
      <c r="D265" s="24" t="s">
        <v>64</v>
      </c>
      <c r="E265" s="18" t="s">
        <v>3</v>
      </c>
      <c r="F265" s="28">
        <v>175290</v>
      </c>
      <c r="G265" s="28">
        <v>165964</v>
      </c>
      <c r="H265" s="28">
        <v>164737</v>
      </c>
      <c r="I265" s="28">
        <v>161207</v>
      </c>
      <c r="J265" s="28">
        <v>161858</v>
      </c>
      <c r="K265" s="28">
        <v>162198</v>
      </c>
      <c r="L265" s="28">
        <v>160341</v>
      </c>
      <c r="M265" s="28">
        <v>165964</v>
      </c>
      <c r="N265" s="28">
        <v>0</v>
      </c>
    </row>
    <row r="266" spans="1:16">
      <c r="A266" t="str">
        <f t="shared" si="24"/>
        <v>9EP</v>
      </c>
      <c r="B266" t="str">
        <f t="shared" si="25"/>
        <v>9EP125</v>
      </c>
      <c r="C266">
        <v>9</v>
      </c>
      <c r="D266" s="24" t="s">
        <v>64</v>
      </c>
      <c r="E266" s="18" t="s">
        <v>4</v>
      </c>
      <c r="F266" s="28">
        <v>276469</v>
      </c>
      <c r="G266" s="28">
        <v>284636</v>
      </c>
      <c r="H266" s="28">
        <v>286279</v>
      </c>
      <c r="I266" s="28">
        <v>282092</v>
      </c>
      <c r="J266" s="28">
        <v>288594</v>
      </c>
      <c r="K266" s="28">
        <v>281639</v>
      </c>
      <c r="L266" s="28">
        <v>282728</v>
      </c>
      <c r="M266" s="28">
        <v>288594</v>
      </c>
      <c r="N266" s="28">
        <v>12125</v>
      </c>
    </row>
    <row r="267" spans="1:16">
      <c r="A267" t="str">
        <f t="shared" si="24"/>
        <v>9EP</v>
      </c>
      <c r="B267" t="str">
        <f t="shared" si="25"/>
        <v>9EP150</v>
      </c>
      <c r="C267">
        <v>9</v>
      </c>
      <c r="D267" s="24" t="s">
        <v>64</v>
      </c>
      <c r="E267" s="18" t="s">
        <v>5</v>
      </c>
      <c r="F267" s="28">
        <v>32546</v>
      </c>
      <c r="G267" s="28">
        <v>11279</v>
      </c>
      <c r="H267" s="28">
        <v>11529</v>
      </c>
      <c r="I267" s="28">
        <v>11086</v>
      </c>
      <c r="J267" s="28">
        <v>12186</v>
      </c>
      <c r="K267" s="28">
        <v>10631</v>
      </c>
      <c r="L267" s="28">
        <v>11543</v>
      </c>
      <c r="M267" s="28">
        <v>12186</v>
      </c>
      <c r="N267" s="28">
        <v>0</v>
      </c>
    </row>
    <row r="268" spans="1:16">
      <c r="A268" t="str">
        <f t="shared" si="24"/>
        <v>9EP</v>
      </c>
      <c r="B268" t="str">
        <f t="shared" si="25"/>
        <v>9EP175</v>
      </c>
      <c r="C268">
        <v>9</v>
      </c>
      <c r="D268" s="24" t="s">
        <v>64</v>
      </c>
      <c r="E268" s="18" t="s">
        <v>6</v>
      </c>
      <c r="F268" s="28">
        <v>1480581</v>
      </c>
      <c r="G268" s="28">
        <v>1597046</v>
      </c>
      <c r="H268" s="28">
        <v>1608191</v>
      </c>
      <c r="I268" s="28">
        <v>1580895</v>
      </c>
      <c r="J268" s="28">
        <v>1617995</v>
      </c>
      <c r="K268" s="28">
        <v>1567277</v>
      </c>
      <c r="L268" s="28">
        <v>1597871</v>
      </c>
      <c r="M268" s="28">
        <v>1617995</v>
      </c>
      <c r="N268" s="28">
        <v>137414</v>
      </c>
    </row>
    <row r="269" spans="1:16">
      <c r="A269" t="str">
        <f t="shared" si="24"/>
        <v>9EP</v>
      </c>
      <c r="B269" t="str">
        <f t="shared" si="25"/>
        <v>9EP200</v>
      </c>
      <c r="C269">
        <v>9</v>
      </c>
      <c r="D269" s="24" t="s">
        <v>64</v>
      </c>
      <c r="E269" s="18" t="s">
        <v>7</v>
      </c>
      <c r="F269" s="28">
        <v>5900224</v>
      </c>
      <c r="G269" s="28">
        <v>6425501</v>
      </c>
      <c r="H269" s="28">
        <v>6467459</v>
      </c>
      <c r="I269" s="28">
        <v>6377545</v>
      </c>
      <c r="J269" s="28">
        <v>6502800</v>
      </c>
      <c r="K269" s="28">
        <v>6315560</v>
      </c>
      <c r="L269" s="28">
        <v>6453820</v>
      </c>
      <c r="M269" s="28">
        <v>6502800</v>
      </c>
      <c r="N269" s="28">
        <v>602575</v>
      </c>
    </row>
    <row r="270" spans="1:16">
      <c r="A270" t="str">
        <f t="shared" si="24"/>
        <v>9EP</v>
      </c>
      <c r="B270" t="str">
        <f t="shared" si="25"/>
        <v>9EP250</v>
      </c>
      <c r="C270">
        <v>9</v>
      </c>
      <c r="D270" s="24" t="s">
        <v>64</v>
      </c>
      <c r="E270" s="18" t="s">
        <v>8</v>
      </c>
      <c r="F270" s="28">
        <v>2883444</v>
      </c>
      <c r="G270" s="28">
        <v>2999387</v>
      </c>
      <c r="H270" s="28">
        <v>3005834</v>
      </c>
      <c r="I270" s="28">
        <v>2994289</v>
      </c>
      <c r="J270" s="28">
        <v>3005262</v>
      </c>
      <c r="K270" s="28">
        <v>2985833</v>
      </c>
      <c r="L270" s="28">
        <v>3003985</v>
      </c>
      <c r="M270" s="28">
        <v>3005834</v>
      </c>
      <c r="N270" s="28">
        <v>122389</v>
      </c>
    </row>
    <row r="271" spans="1:16">
      <c r="A271" t="str">
        <f t="shared" si="24"/>
        <v>9Mixte</v>
      </c>
      <c r="B271" t="str">
        <f t="shared" si="25"/>
        <v>9M0</v>
      </c>
      <c r="C271">
        <v>9</v>
      </c>
      <c r="D271" s="24" t="s">
        <v>61</v>
      </c>
      <c r="E271" s="18" t="s">
        <v>9</v>
      </c>
      <c r="F271" s="28">
        <v>255559</v>
      </c>
      <c r="G271" s="28">
        <v>135024</v>
      </c>
      <c r="H271" s="28">
        <v>128206</v>
      </c>
      <c r="I271" s="28">
        <v>115289</v>
      </c>
      <c r="J271" s="28">
        <v>115671</v>
      </c>
      <c r="K271" s="28">
        <v>136463</v>
      </c>
      <c r="L271" s="28">
        <v>86807</v>
      </c>
      <c r="M271" s="28">
        <v>136463</v>
      </c>
      <c r="N271" s="28">
        <v>0</v>
      </c>
    </row>
    <row r="272" spans="1:16">
      <c r="A272" t="str">
        <f t="shared" si="24"/>
        <v>9Mixte</v>
      </c>
      <c r="B272" t="str">
        <f t="shared" si="25"/>
        <v>9M0.25</v>
      </c>
      <c r="C272">
        <v>9</v>
      </c>
      <c r="D272" s="24" t="s">
        <v>61</v>
      </c>
      <c r="E272" s="18" t="s">
        <v>10</v>
      </c>
      <c r="F272" s="28">
        <v>305825</v>
      </c>
      <c r="G272" s="28">
        <v>84933</v>
      </c>
      <c r="H272" s="28">
        <v>83754</v>
      </c>
      <c r="I272" s="28">
        <v>81157</v>
      </c>
      <c r="J272" s="28">
        <v>81180</v>
      </c>
      <c r="K272" s="28">
        <v>87789</v>
      </c>
      <c r="L272" s="28">
        <v>73283</v>
      </c>
      <c r="M272" s="28">
        <v>87789</v>
      </c>
      <c r="N272" s="28">
        <v>0</v>
      </c>
    </row>
    <row r="273" spans="1:16">
      <c r="A273" t="str">
        <f t="shared" si="24"/>
        <v>9Mixte</v>
      </c>
      <c r="B273" t="str">
        <f t="shared" si="25"/>
        <v>9M0.5</v>
      </c>
      <c r="C273">
        <v>9</v>
      </c>
      <c r="D273" s="24" t="s">
        <v>61</v>
      </c>
      <c r="E273" s="18" t="s">
        <v>11</v>
      </c>
      <c r="F273" s="28">
        <v>396461</v>
      </c>
      <c r="G273" s="28">
        <v>302305</v>
      </c>
      <c r="H273" s="28">
        <v>298686</v>
      </c>
      <c r="I273" s="28">
        <v>289463</v>
      </c>
      <c r="J273" s="28">
        <v>289283</v>
      </c>
      <c r="K273" s="28">
        <v>310378</v>
      </c>
      <c r="L273" s="28">
        <v>265017</v>
      </c>
      <c r="M273" s="28">
        <v>310378</v>
      </c>
      <c r="N273" s="28">
        <v>0</v>
      </c>
    </row>
    <row r="274" spans="1:16">
      <c r="A274" t="str">
        <f t="shared" si="24"/>
        <v>9Mixte</v>
      </c>
      <c r="B274" t="str">
        <f t="shared" si="25"/>
        <v>9M0.75</v>
      </c>
      <c r="C274">
        <v>9</v>
      </c>
      <c r="D274" s="24" t="s">
        <v>61</v>
      </c>
      <c r="E274" s="18" t="s">
        <v>12</v>
      </c>
      <c r="F274" s="28">
        <v>57038</v>
      </c>
      <c r="G274" s="28">
        <v>45853</v>
      </c>
      <c r="H274" s="28">
        <v>45526</v>
      </c>
      <c r="I274" s="28">
        <v>44450</v>
      </c>
      <c r="J274" s="28">
        <v>44641</v>
      </c>
      <c r="K274" s="28">
        <v>45195</v>
      </c>
      <c r="L274" s="28">
        <v>43667</v>
      </c>
      <c r="M274" s="28">
        <v>45853</v>
      </c>
      <c r="N274" s="28">
        <v>0</v>
      </c>
    </row>
    <row r="275" spans="1:16">
      <c r="A275" t="str">
        <f t="shared" si="24"/>
        <v>9Mixte</v>
      </c>
      <c r="B275" t="str">
        <f t="shared" si="25"/>
        <v>9M1</v>
      </c>
      <c r="C275">
        <v>9</v>
      </c>
      <c r="D275" s="24" t="s">
        <v>61</v>
      </c>
      <c r="E275" s="18" t="s">
        <v>13</v>
      </c>
      <c r="F275" s="28">
        <v>95419</v>
      </c>
      <c r="G275" s="28">
        <v>39177</v>
      </c>
      <c r="H275" s="28">
        <v>39193</v>
      </c>
      <c r="I275" s="28">
        <v>39117</v>
      </c>
      <c r="J275" s="28">
        <v>39152</v>
      </c>
      <c r="K275" s="28">
        <v>39067</v>
      </c>
      <c r="L275" s="28">
        <v>39168</v>
      </c>
      <c r="M275" s="28">
        <v>39193</v>
      </c>
      <c r="N275" s="28">
        <v>0</v>
      </c>
    </row>
    <row r="276" spans="1:16">
      <c r="A276" t="str">
        <f t="shared" si="24"/>
        <v>9Mixte</v>
      </c>
      <c r="B276" t="str">
        <f t="shared" si="25"/>
        <v>9M1.25</v>
      </c>
      <c r="C276">
        <v>9</v>
      </c>
      <c r="D276" s="24" t="s">
        <v>61</v>
      </c>
      <c r="E276" s="18" t="s">
        <v>14</v>
      </c>
      <c r="F276" s="28">
        <v>31542</v>
      </c>
      <c r="G276" s="28">
        <v>20088</v>
      </c>
      <c r="H276" s="28">
        <v>20352</v>
      </c>
      <c r="I276" s="28">
        <v>19075</v>
      </c>
      <c r="J276" s="28">
        <v>20921</v>
      </c>
      <c r="K276" s="28">
        <v>20495</v>
      </c>
      <c r="L276" s="28">
        <v>17388</v>
      </c>
      <c r="M276" s="28">
        <v>20921</v>
      </c>
      <c r="N276" s="28">
        <v>0</v>
      </c>
    </row>
    <row r="277" spans="1:16">
      <c r="A277" t="str">
        <f t="shared" si="24"/>
        <v>9Mixte</v>
      </c>
      <c r="B277" t="str">
        <f t="shared" si="25"/>
        <v>9M1.75</v>
      </c>
      <c r="C277">
        <v>9</v>
      </c>
      <c r="D277" s="24" t="s">
        <v>61</v>
      </c>
      <c r="E277" s="18" t="s">
        <v>15</v>
      </c>
      <c r="F277" s="28">
        <v>106377</v>
      </c>
      <c r="G277" s="28">
        <v>133228</v>
      </c>
      <c r="H277" s="28">
        <v>134710</v>
      </c>
      <c r="I277" s="28">
        <v>128769</v>
      </c>
      <c r="J277" s="28">
        <v>137388</v>
      </c>
      <c r="K277" s="28">
        <v>130314</v>
      </c>
      <c r="L277" s="28">
        <v>126931</v>
      </c>
      <c r="M277" s="28">
        <v>137388</v>
      </c>
      <c r="N277" s="28">
        <v>31011</v>
      </c>
    </row>
    <row r="278" spans="1:16">
      <c r="A278" t="str">
        <f t="shared" si="24"/>
        <v>9Mixte</v>
      </c>
      <c r="B278" t="str">
        <f t="shared" si="25"/>
        <v>9M2.5</v>
      </c>
      <c r="C278">
        <v>9</v>
      </c>
      <c r="D278" s="24" t="s">
        <v>61</v>
      </c>
      <c r="E278" s="18" t="s">
        <v>16</v>
      </c>
      <c r="F278" s="28">
        <v>62969</v>
      </c>
      <c r="G278" s="28">
        <v>115086</v>
      </c>
      <c r="H278" s="28">
        <v>115463</v>
      </c>
      <c r="I278" s="28">
        <v>114614</v>
      </c>
      <c r="J278" s="28">
        <v>115510</v>
      </c>
      <c r="K278" s="28">
        <v>114520</v>
      </c>
      <c r="L278" s="28">
        <v>114721</v>
      </c>
      <c r="M278" s="28">
        <v>115510</v>
      </c>
      <c r="N278" s="28">
        <v>52541</v>
      </c>
    </row>
    <row r="279" spans="1:16">
      <c r="A279" t="str">
        <f t="shared" si="24"/>
        <v>9Mixte</v>
      </c>
      <c r="B279" t="str">
        <f t="shared" si="25"/>
        <v>9M2</v>
      </c>
      <c r="C279">
        <v>9</v>
      </c>
      <c r="D279" s="24" t="s">
        <v>61</v>
      </c>
      <c r="E279" s="18" t="s">
        <v>17</v>
      </c>
      <c r="F279" s="28">
        <v>1259082</v>
      </c>
      <c r="G279" s="28">
        <v>1267409</v>
      </c>
      <c r="H279" s="28">
        <v>1283785</v>
      </c>
      <c r="I279" s="28">
        <v>1237379</v>
      </c>
      <c r="J279" s="28">
        <v>1294008</v>
      </c>
      <c r="K279" s="28">
        <v>1245374</v>
      </c>
      <c r="L279" s="28">
        <v>1228017</v>
      </c>
      <c r="M279" s="28">
        <v>1294008</v>
      </c>
      <c r="N279" s="28">
        <v>34926</v>
      </c>
    </row>
    <row r="280" spans="1:16">
      <c r="A280" t="str">
        <f t="shared" si="24"/>
        <v>9Mixte</v>
      </c>
      <c r="B280" t="str">
        <f t="shared" si="25"/>
        <v>9M3.5</v>
      </c>
      <c r="C280">
        <v>9</v>
      </c>
      <c r="D280" s="24" t="s">
        <v>61</v>
      </c>
      <c r="E280" s="18" t="s">
        <v>18</v>
      </c>
      <c r="F280" s="28">
        <v>8849699</v>
      </c>
      <c r="G280" s="28">
        <v>9233491</v>
      </c>
      <c r="H280" s="28">
        <v>9314192</v>
      </c>
      <c r="I280" s="28">
        <v>9098596</v>
      </c>
      <c r="J280" s="28">
        <v>9257432</v>
      </c>
      <c r="K280" s="28">
        <v>9062552</v>
      </c>
      <c r="L280" s="28">
        <v>9141809</v>
      </c>
      <c r="M280" s="28">
        <v>9314192</v>
      </c>
      <c r="N280" s="28">
        <v>464493</v>
      </c>
    </row>
    <row r="281" spans="1:16">
      <c r="A281" t="str">
        <f t="shared" si="24"/>
        <v>9Risque</v>
      </c>
      <c r="B281" t="str">
        <f t="shared" si="25"/>
        <v>9Fun</v>
      </c>
      <c r="C281">
        <v>9</v>
      </c>
      <c r="D281" s="24" t="s">
        <v>62</v>
      </c>
      <c r="E281" s="18" t="s">
        <v>19</v>
      </c>
      <c r="F281" s="28">
        <v>148756</v>
      </c>
      <c r="G281" s="28">
        <v>81599</v>
      </c>
      <c r="H281" s="28">
        <v>-73295</v>
      </c>
      <c r="I281" s="28">
        <v>-428347</v>
      </c>
      <c r="J281" s="28">
        <v>-422750</v>
      </c>
      <c r="K281" s="28">
        <v>-405193</v>
      </c>
      <c r="L281" s="28">
        <v>-451202</v>
      </c>
      <c r="M281" s="28">
        <v>81599</v>
      </c>
      <c r="N281" s="28">
        <v>0</v>
      </c>
    </row>
    <row r="282" spans="1:16">
      <c r="A282" t="str">
        <f t="shared" si="24"/>
        <v>9Vie entière</v>
      </c>
      <c r="B282" t="str">
        <f t="shared" si="25"/>
        <v>9VE</v>
      </c>
      <c r="C282">
        <v>9</v>
      </c>
      <c r="D282" s="24" t="s">
        <v>63</v>
      </c>
      <c r="E282" s="18" t="s">
        <v>20</v>
      </c>
      <c r="F282" s="28">
        <v>100671</v>
      </c>
      <c r="G282" s="28">
        <v>-60030</v>
      </c>
      <c r="H282" s="28">
        <v>-77612</v>
      </c>
      <c r="I282" s="28">
        <v>-168279</v>
      </c>
      <c r="J282" s="28">
        <v>-120575</v>
      </c>
      <c r="K282" s="28">
        <v>-166600</v>
      </c>
      <c r="L282" s="28">
        <v>-169961</v>
      </c>
      <c r="M282" s="28">
        <v>-60030</v>
      </c>
      <c r="N282" s="28">
        <v>0</v>
      </c>
    </row>
    <row r="283" spans="1:16">
      <c r="A283" t="str">
        <f t="shared" si="24"/>
        <v>9Risque</v>
      </c>
      <c r="B283" t="str">
        <f t="shared" si="25"/>
        <v>9Prev</v>
      </c>
      <c r="C283">
        <v>9</v>
      </c>
      <c r="D283" s="24" t="s">
        <v>62</v>
      </c>
      <c r="E283" s="18" t="s">
        <v>21</v>
      </c>
      <c r="F283" s="28">
        <v>34241</v>
      </c>
      <c r="G283" s="28">
        <v>-24865</v>
      </c>
      <c r="H283" s="28">
        <v>-25288</v>
      </c>
      <c r="I283" s="28">
        <v>-27782</v>
      </c>
      <c r="J283" s="28">
        <v>-27886</v>
      </c>
      <c r="K283" s="28">
        <v>-25829</v>
      </c>
      <c r="L283" s="28">
        <v>-29974</v>
      </c>
      <c r="M283" s="28">
        <v>-24865</v>
      </c>
      <c r="N283" s="28">
        <v>0</v>
      </c>
    </row>
    <row r="284" spans="1:16">
      <c r="A284" t="str">
        <f t="shared" si="24"/>
        <v>9Risque</v>
      </c>
      <c r="B284" t="str">
        <f t="shared" si="25"/>
        <v>9Preciso</v>
      </c>
      <c r="C284">
        <v>9</v>
      </c>
      <c r="D284" s="24" t="s">
        <v>62</v>
      </c>
      <c r="E284" s="18" t="s">
        <v>22</v>
      </c>
      <c r="F284" s="28">
        <v>7652</v>
      </c>
      <c r="G284" s="28">
        <v>-187808</v>
      </c>
      <c r="H284" s="28">
        <v>-199935</v>
      </c>
      <c r="I284" s="28">
        <v>-234239</v>
      </c>
      <c r="J284" s="28">
        <v>-236595</v>
      </c>
      <c r="K284" s="28">
        <v>-208355</v>
      </c>
      <c r="L284" s="28">
        <v>-264422</v>
      </c>
      <c r="M284" s="28">
        <v>-187808</v>
      </c>
      <c r="N284" s="28">
        <v>0</v>
      </c>
    </row>
    <row r="285" spans="1:16">
      <c r="A285" t="str">
        <f t="shared" si="24"/>
        <v>9Risque</v>
      </c>
      <c r="B285" t="str">
        <f t="shared" si="25"/>
        <v>9Hospitalis</v>
      </c>
      <c r="C285">
        <v>9</v>
      </c>
      <c r="D285" s="24" t="s">
        <v>62</v>
      </c>
      <c r="E285" s="18" t="s">
        <v>23</v>
      </c>
      <c r="F285" s="28">
        <v>2330</v>
      </c>
      <c r="G285" s="28">
        <v>66725</v>
      </c>
      <c r="H285" s="28">
        <v>-68728</v>
      </c>
      <c r="I285" s="28">
        <v>-279260</v>
      </c>
      <c r="J285" s="28">
        <v>-277346</v>
      </c>
      <c r="K285" s="28">
        <v>-220462</v>
      </c>
      <c r="L285" s="28">
        <v>-345248</v>
      </c>
      <c r="M285" s="28">
        <v>66725</v>
      </c>
      <c r="N285" s="28">
        <v>64396</v>
      </c>
    </row>
    <row r="286" spans="1:16">
      <c r="A286" t="str">
        <f t="shared" si="24"/>
        <v>9Risque</v>
      </c>
      <c r="B286" t="str">
        <f t="shared" si="25"/>
        <v>9Axiprotect</v>
      </c>
      <c r="C286">
        <v>9</v>
      </c>
      <c r="D286" s="24" t="s">
        <v>62</v>
      </c>
      <c r="E286" s="18" t="s">
        <v>24</v>
      </c>
      <c r="F286" s="28">
        <v>5862</v>
      </c>
      <c r="G286" s="28">
        <v>-1611667</v>
      </c>
      <c r="H286" s="28">
        <v>-1696849</v>
      </c>
      <c r="I286" s="28">
        <v>-1894255</v>
      </c>
      <c r="J286" s="28">
        <v>-1919401</v>
      </c>
      <c r="K286" s="28">
        <v>-1636555</v>
      </c>
      <c r="L286" s="28">
        <v>-2211268</v>
      </c>
      <c r="M286" s="28">
        <v>-1611667</v>
      </c>
      <c r="N286" s="28">
        <v>0</v>
      </c>
    </row>
    <row r="287" spans="1:16" ht="16.5" thickBot="1">
      <c r="A287" t="str">
        <f t="shared" si="22"/>
        <v>9</v>
      </c>
      <c r="B287" t="str">
        <f t="shared" si="25"/>
        <v>9PGG</v>
      </c>
      <c r="C287">
        <v>9</v>
      </c>
      <c r="D287" s="25"/>
      <c r="E287" s="20" t="s">
        <v>25</v>
      </c>
      <c r="F287" s="21">
        <v>22881654</v>
      </c>
      <c r="G287" s="21"/>
      <c r="H287" s="21"/>
      <c r="I287" s="21"/>
      <c r="J287" s="21"/>
      <c r="K287" s="21"/>
      <c r="L287" s="21"/>
      <c r="M287" s="21"/>
      <c r="N287" s="22">
        <v>1521870</v>
      </c>
    </row>
    <row r="288" spans="1:16" ht="15.75" thickTop="1">
      <c r="A288" t="str">
        <f t="shared" ref="A288:A312" si="26">C288&amp;D288</f>
        <v>0.1EP</v>
      </c>
      <c r="B288" t="str">
        <f t="shared" ref="B288:B313" si="27">C288&amp;E288</f>
        <v>0.1EP000</v>
      </c>
      <c r="C288">
        <v>0.1</v>
      </c>
      <c r="D288" s="24" t="s">
        <v>64</v>
      </c>
      <c r="E288" s="29" t="s">
        <v>0</v>
      </c>
      <c r="F288" s="30">
        <v>96250.2</v>
      </c>
      <c r="G288" s="30">
        <v>-135557.70616149832</v>
      </c>
      <c r="H288" s="30">
        <v>-124696.56467290764</v>
      </c>
      <c r="I288" s="30">
        <v>-143260.64515950877</v>
      </c>
      <c r="J288" s="30">
        <v>-119828.81724451703</v>
      </c>
      <c r="K288" s="30">
        <v>-98904.378928124584</v>
      </c>
      <c r="L288" s="30">
        <v>-183528.54359363622</v>
      </c>
      <c r="M288" s="30">
        <v>-98904.378928124584</v>
      </c>
      <c r="N288" s="30">
        <v>0</v>
      </c>
      <c r="P288">
        <f>SUM(N288:N296)/SUM(N288:N306)</f>
        <v>0.53955099099427917</v>
      </c>
    </row>
    <row r="289" spans="1:14">
      <c r="A289" t="str">
        <f t="shared" si="26"/>
        <v>0.1EP</v>
      </c>
      <c r="B289" t="str">
        <f t="shared" si="27"/>
        <v>0.1EP025</v>
      </c>
      <c r="C289">
        <v>0.1</v>
      </c>
      <c r="D289" s="24" t="s">
        <v>64</v>
      </c>
      <c r="E289" s="29" t="s">
        <v>1</v>
      </c>
      <c r="F289" s="30">
        <v>48408.5</v>
      </c>
      <c r="G289" s="30">
        <v>11299.732133687208</v>
      </c>
      <c r="H289" s="30">
        <v>13721.982416012966</v>
      </c>
      <c r="I289" s="30">
        <v>10330.616726158829</v>
      </c>
      <c r="J289" s="30">
        <v>14624.241478815231</v>
      </c>
      <c r="K289" s="30">
        <v>16407.799540913686</v>
      </c>
      <c r="L289" s="30">
        <v>4947.5247944613329</v>
      </c>
      <c r="M289" s="30">
        <v>16407.799540913686</v>
      </c>
      <c r="N289" s="30">
        <v>0</v>
      </c>
    </row>
    <row r="290" spans="1:14">
      <c r="A290" t="str">
        <f t="shared" si="26"/>
        <v>0.1EP</v>
      </c>
      <c r="B290" t="str">
        <f t="shared" si="27"/>
        <v>0.1EP050</v>
      </c>
      <c r="C290">
        <v>0.1</v>
      </c>
      <c r="D290" s="24" t="s">
        <v>64</v>
      </c>
      <c r="E290" s="29" t="s">
        <v>2</v>
      </c>
      <c r="F290" s="30">
        <v>127538.9</v>
      </c>
      <c r="G290" s="30">
        <v>78349.778536971091</v>
      </c>
      <c r="H290" s="30">
        <v>81968.714645808926</v>
      </c>
      <c r="I290" s="30">
        <v>77980.962664631719</v>
      </c>
      <c r="J290" s="30">
        <v>82805.303528072502</v>
      </c>
      <c r="K290" s="30">
        <v>83005.117828138857</v>
      </c>
      <c r="L290" s="30">
        <v>73035.685600719589</v>
      </c>
      <c r="M290" s="30">
        <v>83005.117828138857</v>
      </c>
      <c r="N290" s="30">
        <v>0</v>
      </c>
    </row>
    <row r="291" spans="1:14">
      <c r="A291" t="str">
        <f t="shared" si="26"/>
        <v>0.1EP</v>
      </c>
      <c r="B291" t="str">
        <f t="shared" si="27"/>
        <v>0.1EP075</v>
      </c>
      <c r="C291">
        <v>0.1</v>
      </c>
      <c r="D291" s="24" t="s">
        <v>64</v>
      </c>
      <c r="E291" s="29" t="s">
        <v>3</v>
      </c>
      <c r="F291" s="30">
        <v>158011.9</v>
      </c>
      <c r="G291" s="30">
        <v>85303.358879747713</v>
      </c>
      <c r="H291" s="30">
        <v>90603.160156417434</v>
      </c>
      <c r="I291" s="30">
        <v>87280.820784369818</v>
      </c>
      <c r="J291" s="30">
        <v>91640.087761485891</v>
      </c>
      <c r="K291" s="30">
        <v>93884.697843167436</v>
      </c>
      <c r="L291" s="30">
        <v>74772.672994914043</v>
      </c>
      <c r="M291" s="30">
        <v>93884.697843167436</v>
      </c>
      <c r="N291" s="30">
        <v>0</v>
      </c>
    </row>
    <row r="292" spans="1:14">
      <c r="A292" t="str">
        <f t="shared" si="26"/>
        <v>0.1EP</v>
      </c>
      <c r="B292" t="str">
        <f t="shared" si="27"/>
        <v>0.1EP125</v>
      </c>
      <c r="C292">
        <v>0.1</v>
      </c>
      <c r="D292" s="24" t="s">
        <v>64</v>
      </c>
      <c r="E292" s="29" t="s">
        <v>4</v>
      </c>
      <c r="F292" s="30">
        <v>268712.2</v>
      </c>
      <c r="G292" s="30">
        <v>259860.49289953656</v>
      </c>
      <c r="H292" s="30">
        <v>267555.5959089133</v>
      </c>
      <c r="I292" s="30">
        <v>279776.57678625302</v>
      </c>
      <c r="J292" s="30">
        <v>263419.2097266693</v>
      </c>
      <c r="K292" s="30">
        <v>261639.77842478157</v>
      </c>
      <c r="L292" s="30">
        <v>257248.82378054381</v>
      </c>
      <c r="M292" s="30">
        <v>279776.57678625302</v>
      </c>
      <c r="N292" s="30">
        <v>11064.376786253008</v>
      </c>
    </row>
    <row r="293" spans="1:14">
      <c r="A293" t="str">
        <f t="shared" si="26"/>
        <v>0.1EP</v>
      </c>
      <c r="B293" t="str">
        <f t="shared" si="27"/>
        <v>0.1EP150</v>
      </c>
      <c r="C293">
        <v>0.1</v>
      </c>
      <c r="D293" s="24" t="s">
        <v>64</v>
      </c>
      <c r="E293" s="29" t="s">
        <v>5</v>
      </c>
      <c r="F293" s="30">
        <v>0</v>
      </c>
      <c r="G293" s="30">
        <v>9950.4975174538195</v>
      </c>
      <c r="H293" s="30">
        <v>10414.573522980263</v>
      </c>
      <c r="I293" s="30">
        <v>11048.655312943432</v>
      </c>
      <c r="J293" s="30">
        <v>10156.297818413321</v>
      </c>
      <c r="K293" s="30">
        <v>9694.2133564692977</v>
      </c>
      <c r="L293" s="30">
        <v>10198.73694893084</v>
      </c>
      <c r="M293" s="30">
        <v>11048.655312943432</v>
      </c>
      <c r="N293" s="30">
        <v>11048.655312943432</v>
      </c>
    </row>
    <row r="294" spans="1:14">
      <c r="A294" t="str">
        <f t="shared" si="26"/>
        <v>0.1EP</v>
      </c>
      <c r="B294" t="str">
        <f t="shared" si="27"/>
        <v>0.1EP175</v>
      </c>
      <c r="C294">
        <v>0.1</v>
      </c>
      <c r="D294" s="24" t="s">
        <v>64</v>
      </c>
      <c r="E294" s="29" t="s">
        <v>6</v>
      </c>
      <c r="F294" s="30">
        <v>1478980.3</v>
      </c>
      <c r="G294" s="30">
        <v>1521056.8933236189</v>
      </c>
      <c r="H294" s="30">
        <v>1577730.12682944</v>
      </c>
      <c r="I294" s="30">
        <v>1624158.2969820094</v>
      </c>
      <c r="J294" s="30">
        <v>1544975.0065248604</v>
      </c>
      <c r="K294" s="30">
        <v>1515742.2694290059</v>
      </c>
      <c r="L294" s="30">
        <v>1526998.95552112</v>
      </c>
      <c r="M294" s="30">
        <v>1624158.2969820094</v>
      </c>
      <c r="N294" s="30">
        <v>145177.99698200892</v>
      </c>
    </row>
    <row r="295" spans="1:14">
      <c r="A295" t="str">
        <f t="shared" si="26"/>
        <v>0.1EP</v>
      </c>
      <c r="B295" t="str">
        <f t="shared" si="27"/>
        <v>0.1EP200</v>
      </c>
      <c r="C295">
        <v>0.1</v>
      </c>
      <c r="D295" s="24" t="s">
        <v>64</v>
      </c>
      <c r="E295" s="29" t="s">
        <v>7</v>
      </c>
      <c r="F295" s="30">
        <v>5931136.1000000006</v>
      </c>
      <c r="G295" s="30">
        <v>6346748.6910948474</v>
      </c>
      <c r="H295" s="30">
        <v>6534871.3261592928</v>
      </c>
      <c r="I295" s="30">
        <v>6690119.6903874185</v>
      </c>
      <c r="J295" s="30">
        <v>6414314.2534020888</v>
      </c>
      <c r="K295" s="30">
        <v>6303442.2592509929</v>
      </c>
      <c r="L295" s="30">
        <v>6395456.0684737433</v>
      </c>
      <c r="M295" s="30">
        <v>6690119.6903874185</v>
      </c>
      <c r="N295" s="30">
        <v>758983.59038741793</v>
      </c>
    </row>
    <row r="296" spans="1:14">
      <c r="A296" t="str">
        <f t="shared" si="26"/>
        <v>0.1EP</v>
      </c>
      <c r="B296" t="str">
        <f t="shared" si="27"/>
        <v>0.1EP250</v>
      </c>
      <c r="C296">
        <v>0.1</v>
      </c>
      <c r="D296" s="24" t="s">
        <v>64</v>
      </c>
      <c r="E296" s="29" t="s">
        <v>8</v>
      </c>
      <c r="F296" s="30">
        <v>3073985.6</v>
      </c>
      <c r="G296" s="30">
        <v>3220576.1059749578</v>
      </c>
      <c r="H296" s="30">
        <v>3252254.7634112248</v>
      </c>
      <c r="I296" s="30">
        <v>3259322.0190635589</v>
      </c>
      <c r="J296" s="30">
        <v>3228208.8689894308</v>
      </c>
      <c r="K296" s="30">
        <v>3210234.4841543343</v>
      </c>
      <c r="L296" s="30">
        <v>3232170.1888772836</v>
      </c>
      <c r="M296" s="30">
        <v>3259322.0190635589</v>
      </c>
      <c r="N296" s="30">
        <v>185336.4190635588</v>
      </c>
    </row>
    <row r="297" spans="1:14">
      <c r="A297" t="str">
        <f t="shared" si="26"/>
        <v>0.1Mixte</v>
      </c>
      <c r="B297" t="str">
        <f t="shared" si="27"/>
        <v>0.1M0</v>
      </c>
      <c r="C297">
        <v>0.1</v>
      </c>
      <c r="D297" s="24" t="s">
        <v>61</v>
      </c>
      <c r="E297" s="29" t="s">
        <v>9</v>
      </c>
      <c r="F297" s="30">
        <v>110055.7</v>
      </c>
      <c r="G297" s="30">
        <v>32253.278105850528</v>
      </c>
      <c r="H297" s="30">
        <v>47975.409433122666</v>
      </c>
      <c r="I297" s="30">
        <v>27546.16481326806</v>
      </c>
      <c r="J297" s="30">
        <v>54342.114418670586</v>
      </c>
      <c r="K297" s="30">
        <v>49449.213906339806</v>
      </c>
      <c r="L297" s="30">
        <v>12364.319698652685</v>
      </c>
      <c r="M297" s="30">
        <v>54342.114418670586</v>
      </c>
      <c r="N297" s="30">
        <v>0</v>
      </c>
    </row>
    <row r="298" spans="1:14">
      <c r="A298" t="str">
        <f t="shared" si="26"/>
        <v>0.1Mixte</v>
      </c>
      <c r="B298" t="str">
        <f t="shared" si="27"/>
        <v>0.1M0.25</v>
      </c>
      <c r="C298">
        <v>0.1</v>
      </c>
      <c r="D298" s="24" t="s">
        <v>61</v>
      </c>
      <c r="E298" s="29" t="s">
        <v>10</v>
      </c>
      <c r="F298" s="30">
        <v>256412.2</v>
      </c>
      <c r="G298" s="30">
        <v>52064.89884144075</v>
      </c>
      <c r="H298" s="30">
        <v>56907.830151929389</v>
      </c>
      <c r="I298" s="30">
        <v>50417.248932989751</v>
      </c>
      <c r="J298" s="30">
        <v>57813.759480035005</v>
      </c>
      <c r="K298" s="30">
        <v>58564.31607601844</v>
      </c>
      <c r="L298" s="30">
        <v>44669.194269925079</v>
      </c>
      <c r="M298" s="30">
        <v>58564.31607601844</v>
      </c>
      <c r="N298" s="30">
        <v>0</v>
      </c>
    </row>
    <row r="299" spans="1:14">
      <c r="A299" t="str">
        <f t="shared" si="26"/>
        <v>0.1Mixte</v>
      </c>
      <c r="B299" t="str">
        <f t="shared" si="27"/>
        <v>0.1M0.5</v>
      </c>
      <c r="C299">
        <v>0.1</v>
      </c>
      <c r="D299" s="24" t="s">
        <v>61</v>
      </c>
      <c r="E299" s="29" t="s">
        <v>11</v>
      </c>
      <c r="F299" s="30">
        <v>340425.8</v>
      </c>
      <c r="G299" s="30">
        <v>148655.96622545598</v>
      </c>
      <c r="H299" s="30">
        <v>165957.41003287004</v>
      </c>
      <c r="I299" s="30">
        <v>143395.68841406895</v>
      </c>
      <c r="J299" s="30">
        <v>167492.36965335158</v>
      </c>
      <c r="K299" s="30">
        <v>176998.35995807819</v>
      </c>
      <c r="L299" s="30">
        <v>116379.91530484705</v>
      </c>
      <c r="M299" s="30">
        <v>176998.35995807819</v>
      </c>
      <c r="N299" s="30">
        <v>0</v>
      </c>
    </row>
    <row r="300" spans="1:14">
      <c r="A300" t="str">
        <f t="shared" si="26"/>
        <v>0.1Mixte</v>
      </c>
      <c r="B300" t="str">
        <f t="shared" si="27"/>
        <v>0.1M0.75</v>
      </c>
      <c r="C300">
        <v>0.1</v>
      </c>
      <c r="D300" s="24" t="s">
        <v>61</v>
      </c>
      <c r="E300" s="29" t="s">
        <v>12</v>
      </c>
      <c r="F300" s="30">
        <v>50551.8</v>
      </c>
      <c r="G300" s="30">
        <v>35861.111744185619</v>
      </c>
      <c r="H300" s="30">
        <v>37538.760216498296</v>
      </c>
      <c r="I300" s="30">
        <v>36573.153930976187</v>
      </c>
      <c r="J300" s="30">
        <v>37601.185799853331</v>
      </c>
      <c r="K300" s="30">
        <v>37014.648245654957</v>
      </c>
      <c r="L300" s="30">
        <v>34593.760216219118</v>
      </c>
      <c r="M300" s="30">
        <v>37601.185799853331</v>
      </c>
      <c r="N300" s="30">
        <v>0</v>
      </c>
    </row>
    <row r="301" spans="1:14">
      <c r="A301" t="str">
        <f t="shared" si="26"/>
        <v>0.1Mixte</v>
      </c>
      <c r="B301" t="str">
        <f t="shared" si="27"/>
        <v>0.1M1</v>
      </c>
      <c r="C301">
        <v>0.1</v>
      </c>
      <c r="D301" s="24" t="s">
        <v>61</v>
      </c>
      <c r="E301" s="29" t="s">
        <v>13</v>
      </c>
      <c r="F301" s="30">
        <v>93000.4</v>
      </c>
      <c r="G301" s="30">
        <v>39272.550426536727</v>
      </c>
      <c r="H301" s="30">
        <v>39536.128820474296</v>
      </c>
      <c r="I301" s="30">
        <v>39459.375922057443</v>
      </c>
      <c r="J301" s="30">
        <v>39404.458833837991</v>
      </c>
      <c r="K301" s="30">
        <v>39231.505061547985</v>
      </c>
      <c r="L301" s="30">
        <v>39314.329443180468</v>
      </c>
      <c r="M301" s="30">
        <v>39536.128820474296</v>
      </c>
      <c r="N301" s="30">
        <v>0</v>
      </c>
    </row>
    <row r="302" spans="1:14">
      <c r="A302" t="str">
        <f t="shared" si="26"/>
        <v>0.1Mixte</v>
      </c>
      <c r="B302" t="str">
        <f t="shared" si="27"/>
        <v>0.1M1.25</v>
      </c>
      <c r="C302">
        <v>0.1</v>
      </c>
      <c r="D302" s="24" t="s">
        <v>61</v>
      </c>
      <c r="E302" s="29" t="s">
        <v>14</v>
      </c>
      <c r="F302" s="30">
        <v>33948.199999999997</v>
      </c>
      <c r="G302" s="30">
        <v>16799.246342562044</v>
      </c>
      <c r="H302" s="30">
        <v>19367.443176764362</v>
      </c>
      <c r="I302" s="30">
        <v>23029.575493293727</v>
      </c>
      <c r="J302" s="30">
        <v>18639.535972558318</v>
      </c>
      <c r="K302" s="30">
        <v>18244.984236968729</v>
      </c>
      <c r="L302" s="30">
        <v>15160.655439685965</v>
      </c>
      <c r="M302" s="30">
        <v>23029.575493293727</v>
      </c>
      <c r="N302" s="30">
        <v>0</v>
      </c>
    </row>
    <row r="303" spans="1:14">
      <c r="A303" t="str">
        <f t="shared" si="26"/>
        <v>0.1Mixte</v>
      </c>
      <c r="B303" t="str">
        <f t="shared" si="27"/>
        <v>0.1M1.75</v>
      </c>
      <c r="C303">
        <v>0.1</v>
      </c>
      <c r="D303" s="24" t="s">
        <v>61</v>
      </c>
      <c r="E303" s="29" t="s">
        <v>15</v>
      </c>
      <c r="F303" s="30">
        <v>105735.9</v>
      </c>
      <c r="G303" s="30">
        <v>55886.385501448109</v>
      </c>
      <c r="H303" s="30">
        <v>68792.128849581859</v>
      </c>
      <c r="I303" s="30">
        <v>84354.237605034112</v>
      </c>
      <c r="J303" s="30">
        <v>63701.211716260084</v>
      </c>
      <c r="K303" s="30">
        <v>60473.684164457874</v>
      </c>
      <c r="L303" s="30">
        <v>50601.838167958245</v>
      </c>
      <c r="M303" s="30">
        <v>84354.237605034112</v>
      </c>
      <c r="N303" s="30">
        <v>0</v>
      </c>
    </row>
    <row r="304" spans="1:14">
      <c r="A304" t="str">
        <f t="shared" si="26"/>
        <v>0.1Mixte</v>
      </c>
      <c r="B304" t="str">
        <f t="shared" si="27"/>
        <v>0.1M2.5</v>
      </c>
      <c r="C304">
        <v>0.1</v>
      </c>
      <c r="D304" s="24" t="s">
        <v>61</v>
      </c>
      <c r="E304" s="29" t="s">
        <v>16</v>
      </c>
      <c r="F304" s="30">
        <v>69926.600000000006</v>
      </c>
      <c r="G304" s="30">
        <v>120545.49281459613</v>
      </c>
      <c r="H304" s="30">
        <v>122316.68788182954</v>
      </c>
      <c r="I304" s="30">
        <v>122912.74251351599</v>
      </c>
      <c r="J304" s="30">
        <v>121169.36200243837</v>
      </c>
      <c r="K304" s="30">
        <v>120412.40025060368</v>
      </c>
      <c r="L304" s="30">
        <v>120688.77835346626</v>
      </c>
      <c r="M304" s="30">
        <v>122912.74251351599</v>
      </c>
      <c r="N304" s="30">
        <v>52986.142513515981</v>
      </c>
    </row>
    <row r="305" spans="1:14">
      <c r="A305" t="str">
        <f t="shared" si="26"/>
        <v>0.1Mixte</v>
      </c>
      <c r="B305" t="str">
        <f t="shared" si="27"/>
        <v>0.1M2</v>
      </c>
      <c r="C305">
        <v>0.1</v>
      </c>
      <c r="D305" s="24" t="s">
        <v>61</v>
      </c>
      <c r="E305" s="29" t="s">
        <v>17</v>
      </c>
      <c r="F305" s="30">
        <v>1175895.5</v>
      </c>
      <c r="G305" s="30">
        <v>1105817.9528422817</v>
      </c>
      <c r="H305" s="30">
        <v>1196013.601309841</v>
      </c>
      <c r="I305" s="30">
        <v>1254785.6262906843</v>
      </c>
      <c r="J305" s="30">
        <v>1147697.6493740093</v>
      </c>
      <c r="K305" s="30">
        <v>1113384.2928070135</v>
      </c>
      <c r="L305" s="30">
        <v>1097225.2598150563</v>
      </c>
      <c r="M305" s="30">
        <v>1254785.6262906843</v>
      </c>
      <c r="N305" s="30">
        <v>78890.126290684333</v>
      </c>
    </row>
    <row r="306" spans="1:14">
      <c r="A306" t="str">
        <f t="shared" si="26"/>
        <v>0.1Mixte</v>
      </c>
      <c r="B306" t="str">
        <f t="shared" si="27"/>
        <v>0.1M3.5</v>
      </c>
      <c r="C306">
        <v>0.1</v>
      </c>
      <c r="D306" s="24" t="s">
        <v>61</v>
      </c>
      <c r="E306" s="29" t="s">
        <v>18</v>
      </c>
      <c r="F306" s="30">
        <v>9666146.4000000022</v>
      </c>
      <c r="G306" s="30">
        <v>10023457.228105633</v>
      </c>
      <c r="H306" s="30">
        <v>10482911.148699541</v>
      </c>
      <c r="I306" s="30">
        <v>10412593.214523852</v>
      </c>
      <c r="J306" s="30">
        <v>10213537.032721212</v>
      </c>
      <c r="K306" s="30">
        <v>9984486.913190769</v>
      </c>
      <c r="L306" s="30">
        <v>10066597.528784752</v>
      </c>
      <c r="M306" s="30">
        <v>10482911.148699541</v>
      </c>
      <c r="N306" s="30">
        <v>816764.74869953841</v>
      </c>
    </row>
    <row r="307" spans="1:14">
      <c r="A307" t="str">
        <f t="shared" si="26"/>
        <v>0.1Risque</v>
      </c>
      <c r="B307" t="str">
        <f t="shared" si="27"/>
        <v>0.1Fun</v>
      </c>
      <c r="C307">
        <v>0.1</v>
      </c>
      <c r="D307" s="24" t="s">
        <v>62</v>
      </c>
      <c r="E307" s="29" t="s">
        <v>19</v>
      </c>
      <c r="F307" s="30">
        <v>156800</v>
      </c>
      <c r="G307" s="30">
        <v>110236.42942925863</v>
      </c>
      <c r="H307" s="30">
        <v>547781.25392196677</v>
      </c>
      <c r="I307" s="30">
        <v>130149.28827214427</v>
      </c>
      <c r="J307" s="30">
        <v>683896.55234044243</v>
      </c>
      <c r="K307" s="30">
        <v>101184.95246128313</v>
      </c>
      <c r="L307" s="30">
        <v>121240.62163879996</v>
      </c>
      <c r="M307" s="30">
        <v>683896.55234044243</v>
      </c>
      <c r="N307" s="30">
        <v>527096.55234044243</v>
      </c>
    </row>
    <row r="308" spans="1:14">
      <c r="A308" t="str">
        <f t="shared" si="26"/>
        <v>0.1Vie entière</v>
      </c>
      <c r="B308" t="str">
        <f t="shared" si="27"/>
        <v>0.1VE</v>
      </c>
      <c r="C308">
        <v>0.1</v>
      </c>
      <c r="D308" s="24" t="s">
        <v>63</v>
      </c>
      <c r="E308" s="29" t="s">
        <v>20</v>
      </c>
      <c r="F308" s="30">
        <v>90291.7</v>
      </c>
      <c r="G308" s="30">
        <v>-12886.560037195901</v>
      </c>
      <c r="H308" s="30">
        <v>36057.5661542077</v>
      </c>
      <c r="I308" s="30">
        <v>10252.124715670419</v>
      </c>
      <c r="J308" s="30">
        <v>17019.669807086168</v>
      </c>
      <c r="K308" s="30">
        <v>-9762.9274562036735</v>
      </c>
      <c r="L308" s="30">
        <v>-15397.983339399376</v>
      </c>
      <c r="M308" s="30">
        <v>36057.5661542077</v>
      </c>
      <c r="N308" s="30">
        <v>0</v>
      </c>
    </row>
    <row r="309" spans="1:14">
      <c r="A309" t="str">
        <f t="shared" si="26"/>
        <v>0.1Risque</v>
      </c>
      <c r="B309" t="str">
        <f t="shared" si="27"/>
        <v>0.1Prev</v>
      </c>
      <c r="C309">
        <v>0.1</v>
      </c>
      <c r="D309" s="24" t="s">
        <v>62</v>
      </c>
      <c r="E309" s="29" t="s">
        <v>21</v>
      </c>
      <c r="F309" s="30">
        <v>25408.9</v>
      </c>
      <c r="G309" s="30">
        <v>-12819.344174261518</v>
      </c>
      <c r="H309" s="30">
        <v>-7381.3252654396238</v>
      </c>
      <c r="I309" s="30">
        <v>-12609.979973892081</v>
      </c>
      <c r="J309" s="30">
        <v>-7384.9578280027963</v>
      </c>
      <c r="K309" s="30">
        <v>-12705.58909841419</v>
      </c>
      <c r="L309" s="30">
        <v>-12894.372865964873</v>
      </c>
      <c r="M309" s="30">
        <v>-7381.3252654396238</v>
      </c>
      <c r="N309" s="30">
        <v>0</v>
      </c>
    </row>
    <row r="310" spans="1:14">
      <c r="A310" t="str">
        <f t="shared" si="26"/>
        <v>0.1Risque</v>
      </c>
      <c r="B310" t="str">
        <f t="shared" si="27"/>
        <v>0.1Preciso</v>
      </c>
      <c r="C310">
        <v>0.1</v>
      </c>
      <c r="D310" s="24" t="s">
        <v>62</v>
      </c>
      <c r="E310" s="29" t="s">
        <v>22</v>
      </c>
      <c r="F310" s="30">
        <v>8427.2999999999993</v>
      </c>
      <c r="G310" s="30">
        <v>-185364.64137123723</v>
      </c>
      <c r="H310" s="30">
        <v>-48820.119067006512</v>
      </c>
      <c r="I310" s="30">
        <v>-186482.71100794757</v>
      </c>
      <c r="J310" s="30">
        <v>-100455.1804932051</v>
      </c>
      <c r="K310" s="30">
        <v>-177736.60950067479</v>
      </c>
      <c r="L310" s="30">
        <v>-193274.28934148795</v>
      </c>
      <c r="M310" s="30">
        <v>-48820.119067006512</v>
      </c>
      <c r="N310" s="30">
        <v>0</v>
      </c>
    </row>
    <row r="311" spans="1:14">
      <c r="A311" t="str">
        <f t="shared" si="26"/>
        <v>0.1Risque</v>
      </c>
      <c r="B311" t="str">
        <f t="shared" si="27"/>
        <v>0.1Hospitalis</v>
      </c>
      <c r="C311">
        <v>0.1</v>
      </c>
      <c r="D311" s="24" t="s">
        <v>62</v>
      </c>
      <c r="E311" s="29" t="s">
        <v>23</v>
      </c>
      <c r="F311" s="30">
        <v>1924.7</v>
      </c>
      <c r="G311" s="30">
        <v>1026776.0217177047</v>
      </c>
      <c r="H311" s="30">
        <v>1210086.8545909524</v>
      </c>
      <c r="I311" s="30">
        <v>1098977.3658891616</v>
      </c>
      <c r="J311" s="30">
        <v>1274074.2498316532</v>
      </c>
      <c r="K311" s="30">
        <v>942465.27224057412</v>
      </c>
      <c r="L311" s="30">
        <v>1125589.1592122957</v>
      </c>
      <c r="M311" s="30">
        <v>1274074.2498316532</v>
      </c>
      <c r="N311" s="30">
        <v>1272149.5498316532</v>
      </c>
    </row>
    <row r="312" spans="1:14">
      <c r="A312" t="str">
        <f t="shared" si="26"/>
        <v>0.1Risque</v>
      </c>
      <c r="B312" t="str">
        <f t="shared" si="27"/>
        <v>0.1Axiprotect</v>
      </c>
      <c r="C312">
        <v>0.1</v>
      </c>
      <c r="D312" s="24" t="s">
        <v>62</v>
      </c>
      <c r="E312" s="29" t="s">
        <v>24</v>
      </c>
      <c r="F312" s="30">
        <v>4217</v>
      </c>
      <c r="G312" s="30">
        <v>-934873.78292264591</v>
      </c>
      <c r="H312" s="30">
        <v>-568089.95763878094</v>
      </c>
      <c r="I312" s="30">
        <v>-966018.97324750829</v>
      </c>
      <c r="J312" s="30">
        <v>-686646.28658350627</v>
      </c>
      <c r="K312" s="30">
        <v>-869254.18177241785</v>
      </c>
      <c r="L312" s="30">
        <v>-1007124.0633606989</v>
      </c>
      <c r="M312" s="30">
        <v>-568089.95763878094</v>
      </c>
      <c r="N312" s="30">
        <v>0</v>
      </c>
    </row>
    <row r="313" spans="1:14" ht="16.5" thickBot="1">
      <c r="A313" t="str">
        <f>C313&amp;D313</f>
        <v>0.1</v>
      </c>
      <c r="B313" t="str">
        <f t="shared" si="27"/>
        <v>0.1PGG</v>
      </c>
      <c r="C313">
        <v>0.1</v>
      </c>
      <c r="D313" s="25"/>
      <c r="E313" s="20" t="s">
        <v>25</v>
      </c>
      <c r="F313" s="21">
        <f>SUM(F288:F312)</f>
        <v>23372191.800000001</v>
      </c>
      <c r="G313" s="21"/>
      <c r="H313" s="21"/>
      <c r="I313" s="21"/>
      <c r="J313" s="21"/>
      <c r="K313" s="21"/>
      <c r="L313" s="21"/>
      <c r="M313" s="21"/>
      <c r="N313" s="21">
        <f>SUM(N288:N312)</f>
        <v>3859498.1582080163</v>
      </c>
    </row>
    <row r="314" spans="1:14" ht="15.75" thickTop="1">
      <c r="A314" t="str">
        <f>C314&amp;D314</f>
        <v>9.1EP</v>
      </c>
      <c r="B314" t="str">
        <f t="shared" ref="B314:B340" si="28">C314&amp;E314</f>
        <v>9.1EP000</v>
      </c>
      <c r="C314">
        <v>9.1</v>
      </c>
      <c r="D314" s="60" t="s">
        <v>64</v>
      </c>
      <c r="E314" s="61" t="s">
        <v>0</v>
      </c>
      <c r="F314" s="19">
        <v>207597</v>
      </c>
      <c r="G314" s="19">
        <v>67053</v>
      </c>
      <c r="H314" s="19">
        <v>60908</v>
      </c>
      <c r="I314" s="19">
        <v>45811</v>
      </c>
      <c r="J314" s="19">
        <v>46711</v>
      </c>
      <c r="K314" s="19">
        <v>69859</v>
      </c>
      <c r="L314" s="19">
        <v>14091</v>
      </c>
      <c r="M314" s="19">
        <v>69859</v>
      </c>
      <c r="N314" s="19">
        <v>0</v>
      </c>
    </row>
    <row r="315" spans="1:14">
      <c r="A315" t="str">
        <f>C315&amp;D315</f>
        <v>9.1EP</v>
      </c>
      <c r="B315" t="str">
        <f t="shared" si="28"/>
        <v>9.1EP025</v>
      </c>
      <c r="C315">
        <v>9.1</v>
      </c>
      <c r="D315" s="60" t="s">
        <v>64</v>
      </c>
      <c r="E315" s="61" t="s">
        <v>1</v>
      </c>
      <c r="F315" s="19">
        <v>65260</v>
      </c>
      <c r="G315" s="19">
        <v>58023</v>
      </c>
      <c r="H315" s="19">
        <v>57457</v>
      </c>
      <c r="I315" s="19">
        <v>55998</v>
      </c>
      <c r="J315" s="19">
        <v>56259</v>
      </c>
      <c r="K315" s="19">
        <v>56884</v>
      </c>
      <c r="L315" s="19">
        <v>55137</v>
      </c>
      <c r="M315" s="19">
        <v>58023</v>
      </c>
      <c r="N315" s="19">
        <v>0</v>
      </c>
    </row>
    <row r="316" spans="1:14">
      <c r="A316" t="str">
        <f>C316&amp;D316</f>
        <v>9.1EP</v>
      </c>
      <c r="B316" t="str">
        <f t="shared" si="28"/>
        <v>9.1EP050</v>
      </c>
      <c r="C316">
        <v>9.1</v>
      </c>
      <c r="D316" s="60" t="s">
        <v>64</v>
      </c>
      <c r="E316" s="61" t="s">
        <v>2</v>
      </c>
      <c r="F316" s="19">
        <v>140758</v>
      </c>
      <c r="G316" s="19">
        <v>139035</v>
      </c>
      <c r="H316" s="19">
        <v>138032</v>
      </c>
      <c r="I316" s="19">
        <v>135119</v>
      </c>
      <c r="J316" s="19">
        <v>135509</v>
      </c>
      <c r="K316" s="19">
        <v>135059</v>
      </c>
      <c r="L316" s="19">
        <v>135474</v>
      </c>
      <c r="M316" s="19">
        <v>139035</v>
      </c>
      <c r="N316" s="19">
        <v>0</v>
      </c>
    </row>
    <row r="317" spans="1:14">
      <c r="A317" t="str">
        <f>C317&amp;D317</f>
        <v>9.1EP</v>
      </c>
      <c r="B317" t="str">
        <f t="shared" si="28"/>
        <v>9.1EP075</v>
      </c>
      <c r="C317">
        <v>9.1</v>
      </c>
      <c r="D317" s="60" t="s">
        <v>64</v>
      </c>
      <c r="E317" s="61" t="s">
        <v>3</v>
      </c>
      <c r="F317" s="19">
        <v>175290</v>
      </c>
      <c r="G317" s="19">
        <v>165964</v>
      </c>
      <c r="H317" s="19">
        <v>164737</v>
      </c>
      <c r="I317" s="19">
        <v>161207</v>
      </c>
      <c r="J317" s="19">
        <v>161858</v>
      </c>
      <c r="K317" s="19">
        <v>162198</v>
      </c>
      <c r="L317" s="19">
        <v>160341</v>
      </c>
      <c r="M317" s="19">
        <v>165964</v>
      </c>
      <c r="N317" s="19">
        <v>0</v>
      </c>
    </row>
    <row r="318" spans="1:14">
      <c r="A318" t="str">
        <f>C318&amp;D318</f>
        <v>9.1EP</v>
      </c>
      <c r="B318" t="str">
        <f t="shared" si="28"/>
        <v>9.1EP125</v>
      </c>
      <c r="C318">
        <v>9.1</v>
      </c>
      <c r="D318" s="60" t="s">
        <v>64</v>
      </c>
      <c r="E318" s="61" t="s">
        <v>4</v>
      </c>
      <c r="F318" s="19">
        <v>276469</v>
      </c>
      <c r="G318" s="19">
        <v>284636</v>
      </c>
      <c r="H318" s="19">
        <v>286279</v>
      </c>
      <c r="I318" s="19">
        <v>282092</v>
      </c>
      <c r="J318" s="19">
        <v>288594</v>
      </c>
      <c r="K318" s="19">
        <v>281639</v>
      </c>
      <c r="L318" s="19">
        <v>282728</v>
      </c>
      <c r="M318" s="19">
        <v>288594</v>
      </c>
      <c r="N318" s="19">
        <v>12125</v>
      </c>
    </row>
    <row r="319" spans="1:14">
      <c r="A319" t="str">
        <f>C319&amp;D319</f>
        <v>9.1EP</v>
      </c>
      <c r="B319" t="str">
        <f t="shared" si="28"/>
        <v>9.1EP150</v>
      </c>
      <c r="C319">
        <v>9.1</v>
      </c>
      <c r="D319" s="60" t="s">
        <v>64</v>
      </c>
      <c r="E319" s="61" t="s">
        <v>5</v>
      </c>
      <c r="F319" s="19">
        <v>32546</v>
      </c>
      <c r="G319" s="19">
        <v>11279</v>
      </c>
      <c r="H319" s="19">
        <v>11529</v>
      </c>
      <c r="I319" s="19">
        <v>11086</v>
      </c>
      <c r="J319" s="19">
        <v>12186</v>
      </c>
      <c r="K319" s="19">
        <v>10631</v>
      </c>
      <c r="L319" s="19">
        <v>11543</v>
      </c>
      <c r="M319" s="19">
        <v>12186</v>
      </c>
      <c r="N319" s="19">
        <v>0</v>
      </c>
    </row>
    <row r="320" spans="1:14">
      <c r="A320" t="str">
        <f>C320&amp;D320</f>
        <v>9.1EP</v>
      </c>
      <c r="B320" t="str">
        <f t="shared" si="28"/>
        <v>9.1EP175</v>
      </c>
      <c r="C320">
        <v>9.1</v>
      </c>
      <c r="D320" s="60" t="s">
        <v>64</v>
      </c>
      <c r="E320" s="61" t="s">
        <v>6</v>
      </c>
      <c r="F320" s="19">
        <v>1480581</v>
      </c>
      <c r="G320" s="19">
        <v>1597046</v>
      </c>
      <c r="H320" s="19">
        <v>1608191</v>
      </c>
      <c r="I320" s="19">
        <v>1580895</v>
      </c>
      <c r="J320" s="19">
        <v>1617995</v>
      </c>
      <c r="K320" s="19">
        <v>1567277</v>
      </c>
      <c r="L320" s="19">
        <v>1597871</v>
      </c>
      <c r="M320" s="19">
        <v>1617995</v>
      </c>
      <c r="N320" s="19">
        <v>137414</v>
      </c>
    </row>
    <row r="321" spans="1:14">
      <c r="A321" t="str">
        <f>C321&amp;D321</f>
        <v>9.1EP</v>
      </c>
      <c r="B321" t="str">
        <f t="shared" si="28"/>
        <v>9.1EP200</v>
      </c>
      <c r="C321">
        <v>9.1</v>
      </c>
      <c r="D321" s="60" t="s">
        <v>64</v>
      </c>
      <c r="E321" s="61" t="s">
        <v>7</v>
      </c>
      <c r="F321" s="19">
        <v>5900224</v>
      </c>
      <c r="G321" s="19">
        <v>6425501</v>
      </c>
      <c r="H321" s="19">
        <v>6467459</v>
      </c>
      <c r="I321" s="19">
        <v>6377545</v>
      </c>
      <c r="J321" s="19">
        <v>6502800</v>
      </c>
      <c r="K321" s="19">
        <v>6315560</v>
      </c>
      <c r="L321" s="19">
        <v>6453820</v>
      </c>
      <c r="M321" s="19">
        <v>6502800</v>
      </c>
      <c r="N321" s="19">
        <v>602575</v>
      </c>
    </row>
    <row r="322" spans="1:14">
      <c r="A322" t="str">
        <f>C322&amp;D322</f>
        <v>9.1EP</v>
      </c>
      <c r="B322" t="str">
        <f t="shared" si="28"/>
        <v>9.1EP250</v>
      </c>
      <c r="C322">
        <v>9.1</v>
      </c>
      <c r="D322" s="60" t="s">
        <v>64</v>
      </c>
      <c r="E322" s="61" t="s">
        <v>8</v>
      </c>
      <c r="F322" s="19">
        <v>2883444</v>
      </c>
      <c r="G322" s="19">
        <v>2999387</v>
      </c>
      <c r="H322" s="19">
        <v>3005834</v>
      </c>
      <c r="I322" s="19">
        <v>2994289</v>
      </c>
      <c r="J322" s="19">
        <v>3005262</v>
      </c>
      <c r="K322" s="19">
        <v>2985833</v>
      </c>
      <c r="L322" s="19">
        <v>3003985</v>
      </c>
      <c r="M322" s="19">
        <v>3005834</v>
      </c>
      <c r="N322" s="19">
        <v>122389</v>
      </c>
    </row>
    <row r="323" spans="1:14">
      <c r="A323" t="str">
        <f>C323&amp;D323</f>
        <v>9.1Mixte</v>
      </c>
      <c r="B323" t="str">
        <f t="shared" si="28"/>
        <v>9.1M0</v>
      </c>
      <c r="C323">
        <v>9.1</v>
      </c>
      <c r="D323" s="60" t="s">
        <v>61</v>
      </c>
      <c r="E323" s="61" t="s">
        <v>9</v>
      </c>
      <c r="F323" s="19">
        <v>255559</v>
      </c>
      <c r="G323" s="19">
        <v>135024</v>
      </c>
      <c r="H323" s="19">
        <v>128206</v>
      </c>
      <c r="I323" s="19">
        <v>115289</v>
      </c>
      <c r="J323" s="19">
        <v>115671</v>
      </c>
      <c r="K323" s="19">
        <v>136463</v>
      </c>
      <c r="L323" s="19">
        <v>86807</v>
      </c>
      <c r="M323" s="19">
        <v>136463</v>
      </c>
      <c r="N323" s="19">
        <v>0</v>
      </c>
    </row>
    <row r="324" spans="1:14">
      <c r="A324" t="str">
        <f>C324&amp;D324</f>
        <v>9.1Mixte</v>
      </c>
      <c r="B324" t="str">
        <f t="shared" si="28"/>
        <v>9.1M0.25</v>
      </c>
      <c r="C324">
        <v>9.1</v>
      </c>
      <c r="D324" s="60" t="s">
        <v>61</v>
      </c>
      <c r="E324" s="61" t="s">
        <v>10</v>
      </c>
      <c r="F324" s="19">
        <v>305825</v>
      </c>
      <c r="G324" s="19">
        <v>84933</v>
      </c>
      <c r="H324" s="19">
        <v>83754</v>
      </c>
      <c r="I324" s="19">
        <v>81157</v>
      </c>
      <c r="J324" s="19">
        <v>81180</v>
      </c>
      <c r="K324" s="19">
        <v>87789</v>
      </c>
      <c r="L324" s="19">
        <v>73283</v>
      </c>
      <c r="M324" s="19">
        <v>87789</v>
      </c>
      <c r="N324" s="19">
        <v>0</v>
      </c>
    </row>
    <row r="325" spans="1:14">
      <c r="A325" t="str">
        <f>C325&amp;D325</f>
        <v>9.1Mixte</v>
      </c>
      <c r="B325" t="str">
        <f t="shared" si="28"/>
        <v>9.1M0.5</v>
      </c>
      <c r="C325">
        <v>9.1</v>
      </c>
      <c r="D325" s="60" t="s">
        <v>61</v>
      </c>
      <c r="E325" s="61" t="s">
        <v>11</v>
      </c>
      <c r="F325" s="19">
        <v>396461</v>
      </c>
      <c r="G325" s="19">
        <v>302305</v>
      </c>
      <c r="H325" s="19">
        <v>298686</v>
      </c>
      <c r="I325" s="19">
        <v>289463</v>
      </c>
      <c r="J325" s="19">
        <v>289283</v>
      </c>
      <c r="K325" s="19">
        <v>310378</v>
      </c>
      <c r="L325" s="19">
        <v>265017</v>
      </c>
      <c r="M325" s="19">
        <v>310378</v>
      </c>
      <c r="N325" s="19">
        <v>0</v>
      </c>
    </row>
    <row r="326" spans="1:14">
      <c r="A326" t="str">
        <f>C326&amp;D326</f>
        <v>9.1Mixte</v>
      </c>
      <c r="B326" t="str">
        <f t="shared" si="28"/>
        <v>9.1M0.75</v>
      </c>
      <c r="C326">
        <v>9.1</v>
      </c>
      <c r="D326" s="60" t="s">
        <v>61</v>
      </c>
      <c r="E326" s="61" t="s">
        <v>12</v>
      </c>
      <c r="F326" s="19">
        <v>57038</v>
      </c>
      <c r="G326" s="19">
        <v>45853</v>
      </c>
      <c r="H326" s="19">
        <v>45526</v>
      </c>
      <c r="I326" s="19">
        <v>44450</v>
      </c>
      <c r="J326" s="19">
        <v>44641</v>
      </c>
      <c r="K326" s="19">
        <v>45195</v>
      </c>
      <c r="L326" s="19">
        <v>43667</v>
      </c>
      <c r="M326" s="19">
        <v>45853</v>
      </c>
      <c r="N326" s="19">
        <v>0</v>
      </c>
    </row>
    <row r="327" spans="1:14">
      <c r="A327" t="str">
        <f>C327&amp;D327</f>
        <v>9.1Mixte</v>
      </c>
      <c r="B327" t="str">
        <f t="shared" si="28"/>
        <v>9.1M1</v>
      </c>
      <c r="C327">
        <v>9.1</v>
      </c>
      <c r="D327" s="60" t="s">
        <v>61</v>
      </c>
      <c r="E327" s="61" t="s">
        <v>13</v>
      </c>
      <c r="F327" s="19">
        <v>95419</v>
      </c>
      <c r="G327" s="19">
        <v>39177</v>
      </c>
      <c r="H327" s="19">
        <v>39193</v>
      </c>
      <c r="I327" s="19">
        <v>39117</v>
      </c>
      <c r="J327" s="19">
        <v>39152</v>
      </c>
      <c r="K327" s="19">
        <v>39067</v>
      </c>
      <c r="L327" s="19">
        <v>39168</v>
      </c>
      <c r="M327" s="19">
        <v>39193</v>
      </c>
      <c r="N327" s="19">
        <v>0</v>
      </c>
    </row>
    <row r="328" spans="1:14">
      <c r="A328" t="str">
        <f>C328&amp;D328</f>
        <v>9.1Mixte</v>
      </c>
      <c r="B328" t="str">
        <f t="shared" si="28"/>
        <v>9.1M1.25</v>
      </c>
      <c r="C328">
        <v>9.1</v>
      </c>
      <c r="D328" s="60" t="s">
        <v>61</v>
      </c>
      <c r="E328" s="61" t="s">
        <v>14</v>
      </c>
      <c r="F328" s="19">
        <v>31542</v>
      </c>
      <c r="G328" s="19">
        <v>20088</v>
      </c>
      <c r="H328" s="19">
        <v>20352</v>
      </c>
      <c r="I328" s="19">
        <v>19075</v>
      </c>
      <c r="J328" s="19">
        <v>20921</v>
      </c>
      <c r="K328" s="19">
        <v>20495</v>
      </c>
      <c r="L328" s="19">
        <v>17388</v>
      </c>
      <c r="M328" s="19">
        <v>20921</v>
      </c>
      <c r="N328" s="19">
        <v>0</v>
      </c>
    </row>
    <row r="329" spans="1:14">
      <c r="A329" t="str">
        <f>C329&amp;D329</f>
        <v>9.1Mixte</v>
      </c>
      <c r="B329" t="str">
        <f t="shared" si="28"/>
        <v>9.1M1.75</v>
      </c>
      <c r="C329">
        <v>9.1</v>
      </c>
      <c r="D329" s="60" t="s">
        <v>61</v>
      </c>
      <c r="E329" s="61" t="s">
        <v>15</v>
      </c>
      <c r="F329" s="19">
        <v>106377</v>
      </c>
      <c r="G329" s="19">
        <v>133228</v>
      </c>
      <c r="H329" s="19">
        <v>134710</v>
      </c>
      <c r="I329" s="19">
        <v>128769</v>
      </c>
      <c r="J329" s="19">
        <v>137388</v>
      </c>
      <c r="K329" s="19">
        <v>130314</v>
      </c>
      <c r="L329" s="19">
        <v>126931</v>
      </c>
      <c r="M329" s="19">
        <v>137388</v>
      </c>
      <c r="N329" s="19">
        <v>31011</v>
      </c>
    </row>
    <row r="330" spans="1:14">
      <c r="A330" t="str">
        <f>C330&amp;D330</f>
        <v>9.1Mixte</v>
      </c>
      <c r="B330" t="str">
        <f t="shared" si="28"/>
        <v>9.1M2.5</v>
      </c>
      <c r="C330">
        <v>9.1</v>
      </c>
      <c r="D330" s="60" t="s">
        <v>61</v>
      </c>
      <c r="E330" s="61" t="s">
        <v>16</v>
      </c>
      <c r="F330" s="19">
        <v>62969</v>
      </c>
      <c r="G330" s="19">
        <v>115086</v>
      </c>
      <c r="H330" s="19">
        <v>115463</v>
      </c>
      <c r="I330" s="19">
        <v>114614</v>
      </c>
      <c r="J330" s="19">
        <v>115510</v>
      </c>
      <c r="K330" s="19">
        <v>114520</v>
      </c>
      <c r="L330" s="19">
        <v>114721</v>
      </c>
      <c r="M330" s="19">
        <v>115510</v>
      </c>
      <c r="N330" s="19">
        <v>52541</v>
      </c>
    </row>
    <row r="331" spans="1:14">
      <c r="A331" t="str">
        <f>C331&amp;D331</f>
        <v>9.1Mixte</v>
      </c>
      <c r="B331" t="str">
        <f t="shared" si="28"/>
        <v>9.1M2</v>
      </c>
      <c r="C331">
        <v>9.1</v>
      </c>
      <c r="D331" s="60" t="s">
        <v>61</v>
      </c>
      <c r="E331" s="61" t="s">
        <v>17</v>
      </c>
      <c r="F331" s="19">
        <v>1259082</v>
      </c>
      <c r="G331" s="19">
        <v>1267409</v>
      </c>
      <c r="H331" s="19">
        <v>1283785</v>
      </c>
      <c r="I331" s="19">
        <v>1237379</v>
      </c>
      <c r="J331" s="19">
        <v>1294008</v>
      </c>
      <c r="K331" s="19">
        <v>1245374</v>
      </c>
      <c r="L331" s="19">
        <v>1228017</v>
      </c>
      <c r="M331" s="19">
        <v>1294008</v>
      </c>
      <c r="N331" s="19">
        <v>34926</v>
      </c>
    </row>
    <row r="332" spans="1:14">
      <c r="A332" t="str">
        <f>C332&amp;D332</f>
        <v>9.1Mixte</v>
      </c>
      <c r="B332" t="str">
        <f t="shared" si="28"/>
        <v>9.1M3.5</v>
      </c>
      <c r="C332">
        <v>9.1</v>
      </c>
      <c r="D332" s="60" t="s">
        <v>61</v>
      </c>
      <c r="E332" s="61" t="s">
        <v>18</v>
      </c>
      <c r="F332" s="19">
        <v>8849699</v>
      </c>
      <c r="G332" s="19">
        <v>9233491</v>
      </c>
      <c r="H332" s="19">
        <v>9314192</v>
      </c>
      <c r="I332" s="19">
        <v>9098596</v>
      </c>
      <c r="J332" s="19">
        <v>9257432</v>
      </c>
      <c r="K332" s="19">
        <v>9062552</v>
      </c>
      <c r="L332" s="19">
        <v>9141809</v>
      </c>
      <c r="M332" s="19">
        <v>9314192</v>
      </c>
      <c r="N332" s="19">
        <v>464493</v>
      </c>
    </row>
    <row r="333" spans="1:14">
      <c r="A333" t="str">
        <f>C333&amp;D333</f>
        <v>9.1Risque</v>
      </c>
      <c r="B333" t="str">
        <f t="shared" si="28"/>
        <v>9.1Fun</v>
      </c>
      <c r="C333">
        <v>9.1</v>
      </c>
      <c r="D333" s="60" t="s">
        <v>62</v>
      </c>
      <c r="E333" s="61" t="s">
        <v>19</v>
      </c>
      <c r="F333" s="19">
        <v>148756</v>
      </c>
      <c r="G333" s="19">
        <v>95555</v>
      </c>
      <c r="H333" s="19">
        <v>-56016</v>
      </c>
      <c r="I333" s="19">
        <v>-403793</v>
      </c>
      <c r="J333" s="19">
        <v>-398113</v>
      </c>
      <c r="K333" s="19">
        <v>-376599</v>
      </c>
      <c r="L333" s="19">
        <v>-431419</v>
      </c>
      <c r="M333" s="19">
        <v>95555</v>
      </c>
      <c r="N333" s="19">
        <v>0</v>
      </c>
    </row>
    <row r="334" spans="1:14">
      <c r="A334" t="str">
        <f>C334&amp;D334</f>
        <v>9.1Vie entière</v>
      </c>
      <c r="B334" t="str">
        <f t="shared" si="28"/>
        <v>9.1VE</v>
      </c>
      <c r="C334">
        <v>9.1</v>
      </c>
      <c r="D334" s="60" t="s">
        <v>63</v>
      </c>
      <c r="E334" s="61" t="s">
        <v>20</v>
      </c>
      <c r="F334" s="19">
        <v>100671</v>
      </c>
      <c r="G334" s="19">
        <v>-84310</v>
      </c>
      <c r="H334" s="19">
        <v>-94976</v>
      </c>
      <c r="I334" s="19">
        <v>-140303</v>
      </c>
      <c r="J334" s="19">
        <v>-126773</v>
      </c>
      <c r="K334" s="19">
        <v>-122012</v>
      </c>
      <c r="L334" s="19">
        <v>-157585</v>
      </c>
      <c r="M334" s="19">
        <v>-84310</v>
      </c>
      <c r="N334" s="19">
        <v>0</v>
      </c>
    </row>
    <row r="335" spans="1:14">
      <c r="A335" t="str">
        <f>C335&amp;D335</f>
        <v>9.1Risque</v>
      </c>
      <c r="B335" t="str">
        <f t="shared" si="28"/>
        <v>9.1Prev</v>
      </c>
      <c r="C335">
        <v>9.1</v>
      </c>
      <c r="D335" s="60" t="s">
        <v>62</v>
      </c>
      <c r="E335" s="61" t="s">
        <v>21</v>
      </c>
      <c r="F335" s="19">
        <v>34241</v>
      </c>
      <c r="G335" s="19">
        <v>-27650</v>
      </c>
      <c r="H335" s="19">
        <v>-28201</v>
      </c>
      <c r="I335" s="19">
        <v>-31109</v>
      </c>
      <c r="J335" s="19">
        <v>-31225</v>
      </c>
      <c r="K335" s="19">
        <v>-29611</v>
      </c>
      <c r="L335" s="19">
        <v>-32708</v>
      </c>
      <c r="M335" s="19">
        <v>-27650</v>
      </c>
      <c r="N335" s="19">
        <v>0</v>
      </c>
    </row>
    <row r="336" spans="1:14">
      <c r="A336" t="str">
        <f>C336&amp;D336</f>
        <v>9.1Risque</v>
      </c>
      <c r="B336" t="str">
        <f t="shared" si="28"/>
        <v>9.1Preciso</v>
      </c>
      <c r="C336">
        <v>9.1</v>
      </c>
      <c r="D336" s="60" t="s">
        <v>62</v>
      </c>
      <c r="E336" s="61" t="s">
        <v>22</v>
      </c>
      <c r="F336" s="19">
        <v>7652</v>
      </c>
      <c r="G336" s="19">
        <v>-213938</v>
      </c>
      <c r="H336" s="19">
        <v>-228664</v>
      </c>
      <c r="I336" s="19">
        <v>-269976</v>
      </c>
      <c r="J336" s="19">
        <v>-273168</v>
      </c>
      <c r="K336" s="19">
        <v>-247406</v>
      </c>
      <c r="L336" s="19">
        <v>-295277</v>
      </c>
      <c r="M336" s="19">
        <v>-213938</v>
      </c>
      <c r="N336" s="19">
        <v>0</v>
      </c>
    </row>
    <row r="337" spans="1:17">
      <c r="A337" t="str">
        <f>C337&amp;D337</f>
        <v>9.1Risque</v>
      </c>
      <c r="B337" t="str">
        <f t="shared" si="28"/>
        <v>9.1Hospitalis</v>
      </c>
      <c r="C337">
        <v>9.1</v>
      </c>
      <c r="D337" s="60" t="s">
        <v>62</v>
      </c>
      <c r="E337" s="61" t="s">
        <v>23</v>
      </c>
      <c r="F337" s="19">
        <v>2330</v>
      </c>
      <c r="G337" s="19">
        <v>-25345</v>
      </c>
      <c r="H337" s="19">
        <v>-142210</v>
      </c>
      <c r="I337" s="19">
        <v>-318124</v>
      </c>
      <c r="J337" s="19">
        <v>-322332</v>
      </c>
      <c r="K337" s="19">
        <v>-261163</v>
      </c>
      <c r="L337" s="19">
        <v>-380696</v>
      </c>
      <c r="M337" s="19">
        <v>-25345</v>
      </c>
      <c r="N337" s="19">
        <v>0</v>
      </c>
    </row>
    <row r="338" spans="1:17">
      <c r="A338" t="str">
        <f>C338&amp;D338</f>
        <v>9.1Risque</v>
      </c>
      <c r="B338" t="str">
        <f t="shared" si="28"/>
        <v>9.1Axiprotect</v>
      </c>
      <c r="C338">
        <v>9.1</v>
      </c>
      <c r="D338" s="60" t="s">
        <v>62</v>
      </c>
      <c r="E338" s="61" t="s">
        <v>24</v>
      </c>
      <c r="F338" s="19">
        <v>5862</v>
      </c>
      <c r="G338" s="19">
        <v>-1885610</v>
      </c>
      <c r="H338" s="19">
        <v>-1989920</v>
      </c>
      <c r="I338" s="19">
        <v>-2225008</v>
      </c>
      <c r="J338" s="19">
        <v>-2263309</v>
      </c>
      <c r="K338" s="19">
        <v>-1968764</v>
      </c>
      <c r="L338" s="19">
        <v>-2522560</v>
      </c>
      <c r="M338" s="19">
        <v>-1885610</v>
      </c>
      <c r="N338" s="19">
        <v>0</v>
      </c>
    </row>
    <row r="339" spans="1:17" ht="16.5" thickBot="1">
      <c r="A339" t="str">
        <f>C339&amp;D339</f>
        <v>9.1</v>
      </c>
      <c r="B339" t="str">
        <f t="shared" si="28"/>
        <v>9.1PGG</v>
      </c>
      <c r="C339">
        <v>9.1</v>
      </c>
      <c r="D339" s="25"/>
      <c r="E339" s="20" t="s">
        <v>25</v>
      </c>
      <c r="F339" s="21">
        <v>22881654</v>
      </c>
      <c r="G339" s="21"/>
      <c r="H339" s="21"/>
      <c r="I339" s="21"/>
      <c r="J339" s="21"/>
      <c r="K339" s="21"/>
      <c r="L339" s="21"/>
      <c r="M339" s="21"/>
      <c r="N339" s="22">
        <v>1457474</v>
      </c>
    </row>
    <row r="340" spans="1:17" ht="15.75" thickTop="1">
      <c r="A340" t="str">
        <f>C340&amp;D340</f>
        <v>9.2EP</v>
      </c>
      <c r="B340" t="str">
        <f t="shared" si="28"/>
        <v>9.2EP000</v>
      </c>
      <c r="C340">
        <v>9.1999999999999993</v>
      </c>
      <c r="D340" s="60" t="s">
        <v>64</v>
      </c>
      <c r="E340" s="61" t="s">
        <v>0</v>
      </c>
      <c r="F340" s="19">
        <v>207597</v>
      </c>
      <c r="G340" s="19">
        <v>67053</v>
      </c>
      <c r="H340" s="19">
        <v>82138</v>
      </c>
      <c r="I340" s="19">
        <v>45811</v>
      </c>
      <c r="J340" s="19">
        <v>46711</v>
      </c>
      <c r="K340" s="19">
        <v>69859</v>
      </c>
      <c r="L340" s="19">
        <v>14091</v>
      </c>
      <c r="M340" s="19">
        <v>82138</v>
      </c>
      <c r="N340" s="19">
        <v>0</v>
      </c>
      <c r="P340" s="14">
        <f>H340-H314</f>
        <v>21230</v>
      </c>
      <c r="Q340" s="14">
        <f>N340-N314</f>
        <v>0</v>
      </c>
    </row>
    <row r="341" spans="1:17">
      <c r="A341" t="str">
        <f>C341&amp;D341</f>
        <v>9.2EP</v>
      </c>
      <c r="B341" t="str">
        <f t="shared" ref="B341:B368" si="29">C341&amp;E341</f>
        <v>9.2EP025</v>
      </c>
      <c r="C341">
        <v>9.1999999999999993</v>
      </c>
      <c r="D341" s="60" t="s">
        <v>64</v>
      </c>
      <c r="E341" s="61" t="s">
        <v>1</v>
      </c>
      <c r="F341" s="19">
        <v>65260</v>
      </c>
      <c r="G341" s="19">
        <v>58023</v>
      </c>
      <c r="H341" s="19">
        <v>58066</v>
      </c>
      <c r="I341" s="19">
        <v>55998</v>
      </c>
      <c r="J341" s="19">
        <v>56259</v>
      </c>
      <c r="K341" s="19">
        <v>56884</v>
      </c>
      <c r="L341" s="19">
        <v>55137</v>
      </c>
      <c r="M341" s="19">
        <v>58066</v>
      </c>
      <c r="N341" s="19">
        <v>0</v>
      </c>
      <c r="P341" s="14">
        <f t="shared" ref="P341:P365" si="30">H341-H315</f>
        <v>609</v>
      </c>
      <c r="Q341" s="14">
        <f t="shared" ref="Q341:Q365" si="31">N341-N315</f>
        <v>0</v>
      </c>
    </row>
    <row r="342" spans="1:17">
      <c r="A342" t="str">
        <f>C342&amp;D342</f>
        <v>9.2EP</v>
      </c>
      <c r="B342" t="str">
        <f t="shared" si="29"/>
        <v>9.2EP050</v>
      </c>
      <c r="C342">
        <v>9.1999999999999993</v>
      </c>
      <c r="D342" s="60" t="s">
        <v>64</v>
      </c>
      <c r="E342" s="61" t="s">
        <v>2</v>
      </c>
      <c r="F342" s="19">
        <v>140758</v>
      </c>
      <c r="G342" s="19">
        <v>139035</v>
      </c>
      <c r="H342" s="19">
        <v>137578</v>
      </c>
      <c r="I342" s="19">
        <v>135119</v>
      </c>
      <c r="J342" s="19">
        <v>135509</v>
      </c>
      <c r="K342" s="19">
        <v>135059</v>
      </c>
      <c r="L342" s="19">
        <v>135474</v>
      </c>
      <c r="M342" s="19">
        <v>139035</v>
      </c>
      <c r="N342" s="19">
        <v>0</v>
      </c>
      <c r="P342" s="14">
        <f t="shared" si="30"/>
        <v>-454</v>
      </c>
      <c r="Q342" s="14">
        <f t="shared" si="31"/>
        <v>0</v>
      </c>
    </row>
    <row r="343" spans="1:17">
      <c r="A343" t="str">
        <f>C343&amp;D343</f>
        <v>9.2EP</v>
      </c>
      <c r="B343" t="str">
        <f t="shared" si="29"/>
        <v>9.2EP075</v>
      </c>
      <c r="C343">
        <v>9.1999999999999993</v>
      </c>
      <c r="D343" s="60" t="s">
        <v>64</v>
      </c>
      <c r="E343" s="61" t="s">
        <v>3</v>
      </c>
      <c r="F343" s="19">
        <v>175290</v>
      </c>
      <c r="G343" s="19">
        <v>165964</v>
      </c>
      <c r="H343" s="19">
        <v>165201</v>
      </c>
      <c r="I343" s="19">
        <v>161207</v>
      </c>
      <c r="J343" s="19">
        <v>161858</v>
      </c>
      <c r="K343" s="19">
        <v>162198</v>
      </c>
      <c r="L343" s="19">
        <v>160341</v>
      </c>
      <c r="M343" s="19">
        <v>165964</v>
      </c>
      <c r="N343" s="19">
        <v>0</v>
      </c>
      <c r="P343" s="14">
        <f t="shared" si="30"/>
        <v>464</v>
      </c>
      <c r="Q343" s="14">
        <f t="shared" si="31"/>
        <v>0</v>
      </c>
    </row>
    <row r="344" spans="1:17">
      <c r="A344" t="str">
        <f>C344&amp;D344</f>
        <v>9.2EP</v>
      </c>
      <c r="B344" t="str">
        <f t="shared" si="29"/>
        <v>9.2EP125</v>
      </c>
      <c r="C344">
        <v>9.1999999999999993</v>
      </c>
      <c r="D344" s="60" t="s">
        <v>64</v>
      </c>
      <c r="E344" s="61" t="s">
        <v>4</v>
      </c>
      <c r="F344" s="19">
        <v>276469</v>
      </c>
      <c r="G344" s="19">
        <v>284636</v>
      </c>
      <c r="H344" s="19">
        <v>285262</v>
      </c>
      <c r="I344" s="19">
        <v>282092</v>
      </c>
      <c r="J344" s="19">
        <v>288594</v>
      </c>
      <c r="K344" s="19">
        <v>281639</v>
      </c>
      <c r="L344" s="19">
        <v>282728</v>
      </c>
      <c r="M344" s="19">
        <v>288594</v>
      </c>
      <c r="N344" s="19">
        <v>12125</v>
      </c>
      <c r="P344" s="14">
        <f t="shared" si="30"/>
        <v>-1017</v>
      </c>
      <c r="Q344" s="14">
        <f t="shared" si="31"/>
        <v>0</v>
      </c>
    </row>
    <row r="345" spans="1:17">
      <c r="A345" t="str">
        <f>C345&amp;D345</f>
        <v>9.2EP</v>
      </c>
      <c r="B345" t="str">
        <f t="shared" si="29"/>
        <v>9.2EP150</v>
      </c>
      <c r="C345">
        <v>9.1999999999999993</v>
      </c>
      <c r="D345" s="60" t="s">
        <v>64</v>
      </c>
      <c r="E345" s="61" t="s">
        <v>5</v>
      </c>
      <c r="F345" s="19">
        <v>32546</v>
      </c>
      <c r="G345" s="19">
        <v>11279</v>
      </c>
      <c r="H345" s="19">
        <v>11529</v>
      </c>
      <c r="I345" s="19">
        <v>11086</v>
      </c>
      <c r="J345" s="19">
        <v>12186</v>
      </c>
      <c r="K345" s="19">
        <v>10631</v>
      </c>
      <c r="L345" s="19">
        <v>11543</v>
      </c>
      <c r="M345" s="19">
        <v>12186</v>
      </c>
      <c r="N345" s="19">
        <v>0</v>
      </c>
      <c r="P345" s="14">
        <f t="shared" si="30"/>
        <v>0</v>
      </c>
      <c r="Q345" s="14">
        <f t="shared" si="31"/>
        <v>0</v>
      </c>
    </row>
    <row r="346" spans="1:17">
      <c r="A346" t="str">
        <f>C346&amp;D346</f>
        <v>9.2EP</v>
      </c>
      <c r="B346" t="str">
        <f t="shared" si="29"/>
        <v>9.2EP175</v>
      </c>
      <c r="C346">
        <v>9.1999999999999993</v>
      </c>
      <c r="D346" s="60" t="s">
        <v>64</v>
      </c>
      <c r="E346" s="61" t="s">
        <v>6</v>
      </c>
      <c r="F346" s="19">
        <v>1480581</v>
      </c>
      <c r="G346" s="19">
        <v>1597046</v>
      </c>
      <c r="H346" s="19">
        <v>1590464</v>
      </c>
      <c r="I346" s="19">
        <v>1580895</v>
      </c>
      <c r="J346" s="19">
        <v>1617995</v>
      </c>
      <c r="K346" s="19">
        <v>1567277</v>
      </c>
      <c r="L346" s="19">
        <v>1597871</v>
      </c>
      <c r="M346" s="19">
        <v>1617995</v>
      </c>
      <c r="N346" s="19">
        <v>137414</v>
      </c>
      <c r="P346" s="14">
        <f t="shared" si="30"/>
        <v>-17727</v>
      </c>
      <c r="Q346" s="14">
        <f t="shared" si="31"/>
        <v>0</v>
      </c>
    </row>
    <row r="347" spans="1:17">
      <c r="A347" t="str">
        <f>C347&amp;D347</f>
        <v>9.2EP</v>
      </c>
      <c r="B347" t="str">
        <f t="shared" si="29"/>
        <v>9.2EP200</v>
      </c>
      <c r="C347">
        <v>9.1999999999999993</v>
      </c>
      <c r="D347" s="60" t="s">
        <v>64</v>
      </c>
      <c r="E347" s="61" t="s">
        <v>7</v>
      </c>
      <c r="F347" s="19">
        <v>5900224</v>
      </c>
      <c r="G347" s="19">
        <v>6425501</v>
      </c>
      <c r="H347" s="19">
        <v>6392403</v>
      </c>
      <c r="I347" s="19">
        <v>6377545</v>
      </c>
      <c r="J347" s="19">
        <v>6502800</v>
      </c>
      <c r="K347" s="19">
        <v>6315560</v>
      </c>
      <c r="L347" s="19">
        <v>6453820</v>
      </c>
      <c r="M347" s="19">
        <v>6502800</v>
      </c>
      <c r="N347" s="19">
        <v>602575</v>
      </c>
      <c r="P347" s="14">
        <f t="shared" si="30"/>
        <v>-75056</v>
      </c>
      <c r="Q347" s="14">
        <f t="shared" si="31"/>
        <v>0</v>
      </c>
    </row>
    <row r="348" spans="1:17">
      <c r="A348" t="str">
        <f>C348&amp;D348</f>
        <v>9.2EP</v>
      </c>
      <c r="B348" t="str">
        <f t="shared" si="29"/>
        <v>9.2EP250</v>
      </c>
      <c r="C348">
        <v>9.1999999999999993</v>
      </c>
      <c r="D348" s="60" t="s">
        <v>64</v>
      </c>
      <c r="E348" s="61" t="s">
        <v>8</v>
      </c>
      <c r="F348" s="19">
        <v>2883444</v>
      </c>
      <c r="G348" s="19">
        <v>2999387</v>
      </c>
      <c r="H348" s="19">
        <v>2996432</v>
      </c>
      <c r="I348" s="19">
        <v>2994289</v>
      </c>
      <c r="J348" s="19">
        <v>3005262</v>
      </c>
      <c r="K348" s="19">
        <v>2985833</v>
      </c>
      <c r="L348" s="19">
        <v>3003985</v>
      </c>
      <c r="M348" s="19">
        <v>3005262</v>
      </c>
      <c r="N348" s="19">
        <v>121817</v>
      </c>
      <c r="P348" s="14">
        <f t="shared" si="30"/>
        <v>-9402</v>
      </c>
      <c r="Q348" s="14">
        <f t="shared" si="31"/>
        <v>-572</v>
      </c>
    </row>
    <row r="349" spans="1:17">
      <c r="A349" t="str">
        <f>C349&amp;D349</f>
        <v>9.2Mixte</v>
      </c>
      <c r="B349" t="str">
        <f t="shared" si="29"/>
        <v>9.2M0</v>
      </c>
      <c r="C349">
        <v>9.1999999999999993</v>
      </c>
      <c r="D349" s="60" t="s">
        <v>61</v>
      </c>
      <c r="E349" s="61" t="s">
        <v>9</v>
      </c>
      <c r="F349" s="19">
        <v>255559</v>
      </c>
      <c r="G349" s="19">
        <v>135024</v>
      </c>
      <c r="H349" s="19">
        <v>147504</v>
      </c>
      <c r="I349" s="19">
        <v>115289</v>
      </c>
      <c r="J349" s="19">
        <v>115671</v>
      </c>
      <c r="K349" s="19">
        <v>136463</v>
      </c>
      <c r="L349" s="19">
        <v>86807</v>
      </c>
      <c r="M349" s="19">
        <v>147504</v>
      </c>
      <c r="N349" s="19">
        <v>0</v>
      </c>
      <c r="P349" s="14">
        <f t="shared" si="30"/>
        <v>19298</v>
      </c>
      <c r="Q349" s="14">
        <f t="shared" si="31"/>
        <v>0</v>
      </c>
    </row>
    <row r="350" spans="1:17">
      <c r="A350" t="str">
        <f>C350&amp;D350</f>
        <v>9.2Mixte</v>
      </c>
      <c r="B350" t="str">
        <f t="shared" si="29"/>
        <v>9.2M0.25</v>
      </c>
      <c r="C350">
        <v>9.1999999999999993</v>
      </c>
      <c r="D350" s="60" t="s">
        <v>61</v>
      </c>
      <c r="E350" s="61" t="s">
        <v>10</v>
      </c>
      <c r="F350" s="19">
        <v>305825</v>
      </c>
      <c r="G350" s="19">
        <v>84933</v>
      </c>
      <c r="H350" s="19">
        <v>90035</v>
      </c>
      <c r="I350" s="19">
        <v>81157</v>
      </c>
      <c r="J350" s="19">
        <v>81180</v>
      </c>
      <c r="K350" s="19">
        <v>87789</v>
      </c>
      <c r="L350" s="19">
        <v>73283</v>
      </c>
      <c r="M350" s="19">
        <v>90035</v>
      </c>
      <c r="N350" s="19">
        <v>0</v>
      </c>
      <c r="P350" s="14">
        <f t="shared" si="30"/>
        <v>6281</v>
      </c>
      <c r="Q350" s="14">
        <f t="shared" si="31"/>
        <v>0</v>
      </c>
    </row>
    <row r="351" spans="1:17">
      <c r="A351" t="str">
        <f>C351&amp;D351</f>
        <v>9.2Mixte</v>
      </c>
      <c r="B351" t="str">
        <f t="shared" si="29"/>
        <v>9.2M0.5</v>
      </c>
      <c r="C351">
        <v>9.1999999999999993</v>
      </c>
      <c r="D351" s="60" t="s">
        <v>61</v>
      </c>
      <c r="E351" s="61" t="s">
        <v>11</v>
      </c>
      <c r="F351" s="19">
        <v>396461</v>
      </c>
      <c r="G351" s="19">
        <v>302305</v>
      </c>
      <c r="H351" s="19">
        <v>318548</v>
      </c>
      <c r="I351" s="19">
        <v>289463</v>
      </c>
      <c r="J351" s="19">
        <v>289283</v>
      </c>
      <c r="K351" s="19">
        <v>310378</v>
      </c>
      <c r="L351" s="19">
        <v>265017</v>
      </c>
      <c r="M351" s="19">
        <v>318548</v>
      </c>
      <c r="N351" s="19">
        <v>0</v>
      </c>
      <c r="P351" s="14">
        <f t="shared" si="30"/>
        <v>19862</v>
      </c>
      <c r="Q351" s="14">
        <f t="shared" si="31"/>
        <v>0</v>
      </c>
    </row>
    <row r="352" spans="1:17">
      <c r="A352" t="str">
        <f>C352&amp;D352</f>
        <v>9.2Mixte</v>
      </c>
      <c r="B352" t="str">
        <f t="shared" si="29"/>
        <v>9.2M0.75</v>
      </c>
      <c r="C352">
        <v>9.1999999999999993</v>
      </c>
      <c r="D352" s="60" t="s">
        <v>61</v>
      </c>
      <c r="E352" s="61" t="s">
        <v>12</v>
      </c>
      <c r="F352" s="19">
        <v>57038</v>
      </c>
      <c r="G352" s="19">
        <v>45853</v>
      </c>
      <c r="H352" s="19">
        <v>46184</v>
      </c>
      <c r="I352" s="19">
        <v>44450</v>
      </c>
      <c r="J352" s="19">
        <v>44641</v>
      </c>
      <c r="K352" s="19">
        <v>45195</v>
      </c>
      <c r="L352" s="19">
        <v>43667</v>
      </c>
      <c r="M352" s="19">
        <v>46184</v>
      </c>
      <c r="N352" s="19">
        <v>0</v>
      </c>
      <c r="P352" s="14">
        <f t="shared" si="30"/>
        <v>658</v>
      </c>
      <c r="Q352" s="14">
        <f t="shared" si="31"/>
        <v>0</v>
      </c>
    </row>
    <row r="353" spans="1:17">
      <c r="A353" t="str">
        <f>C353&amp;D353</f>
        <v>9.2Mixte</v>
      </c>
      <c r="B353" t="str">
        <f t="shared" si="29"/>
        <v>9.2M1</v>
      </c>
      <c r="C353">
        <v>9.1999999999999993</v>
      </c>
      <c r="D353" s="60" t="s">
        <v>61</v>
      </c>
      <c r="E353" s="61" t="s">
        <v>13</v>
      </c>
      <c r="F353" s="19">
        <v>95419</v>
      </c>
      <c r="G353" s="19">
        <v>39177</v>
      </c>
      <c r="H353" s="19">
        <v>39142</v>
      </c>
      <c r="I353" s="19">
        <v>39117</v>
      </c>
      <c r="J353" s="19">
        <v>39152</v>
      </c>
      <c r="K353" s="19">
        <v>39067</v>
      </c>
      <c r="L353" s="19">
        <v>39168</v>
      </c>
      <c r="M353" s="19">
        <v>39177</v>
      </c>
      <c r="N353" s="19">
        <v>0</v>
      </c>
      <c r="P353" s="14">
        <f t="shared" si="30"/>
        <v>-51</v>
      </c>
      <c r="Q353" s="14">
        <f t="shared" si="31"/>
        <v>0</v>
      </c>
    </row>
    <row r="354" spans="1:17">
      <c r="A354" t="str">
        <f>C354&amp;D354</f>
        <v>9.2Mixte</v>
      </c>
      <c r="B354" t="str">
        <f t="shared" si="29"/>
        <v>9.2M1.25</v>
      </c>
      <c r="C354">
        <v>9.1999999999999993</v>
      </c>
      <c r="D354" s="60" t="s">
        <v>61</v>
      </c>
      <c r="E354" s="61" t="s">
        <v>14</v>
      </c>
      <c r="F354" s="19">
        <v>31542</v>
      </c>
      <c r="G354" s="19">
        <v>20088</v>
      </c>
      <c r="H354" s="19">
        <v>21627</v>
      </c>
      <c r="I354" s="19">
        <v>19075</v>
      </c>
      <c r="J354" s="19">
        <v>20921</v>
      </c>
      <c r="K354" s="19">
        <v>20495</v>
      </c>
      <c r="L354" s="19">
        <v>17388</v>
      </c>
      <c r="M354" s="19">
        <v>21627</v>
      </c>
      <c r="N354" s="19">
        <v>0</v>
      </c>
      <c r="P354" s="14">
        <f t="shared" si="30"/>
        <v>1275</v>
      </c>
      <c r="Q354" s="14">
        <f t="shared" si="31"/>
        <v>0</v>
      </c>
    </row>
    <row r="355" spans="1:17">
      <c r="A355" t="str">
        <f>C355&amp;D355</f>
        <v>9.2Mixte</v>
      </c>
      <c r="B355" t="str">
        <f t="shared" si="29"/>
        <v>9.2M1.75</v>
      </c>
      <c r="C355">
        <v>9.1999999999999993</v>
      </c>
      <c r="D355" s="60" t="s">
        <v>61</v>
      </c>
      <c r="E355" s="61" t="s">
        <v>15</v>
      </c>
      <c r="F355" s="19">
        <v>106377</v>
      </c>
      <c r="G355" s="19">
        <v>133228</v>
      </c>
      <c r="H355" s="19">
        <v>135404</v>
      </c>
      <c r="I355" s="19">
        <v>128769</v>
      </c>
      <c r="J355" s="19">
        <v>137388</v>
      </c>
      <c r="K355" s="19">
        <v>130314</v>
      </c>
      <c r="L355" s="19">
        <v>126931</v>
      </c>
      <c r="M355" s="19">
        <v>137388</v>
      </c>
      <c r="N355" s="19">
        <v>31011</v>
      </c>
      <c r="P355" s="14">
        <f t="shared" si="30"/>
        <v>694</v>
      </c>
      <c r="Q355" s="14">
        <f t="shared" si="31"/>
        <v>0</v>
      </c>
    </row>
    <row r="356" spans="1:17">
      <c r="A356" t="str">
        <f>C356&amp;D356</f>
        <v>9.2Mixte</v>
      </c>
      <c r="B356" t="str">
        <f t="shared" si="29"/>
        <v>9.2M2.5</v>
      </c>
      <c r="C356">
        <v>9.1999999999999993</v>
      </c>
      <c r="D356" s="60" t="s">
        <v>61</v>
      </c>
      <c r="E356" s="61" t="s">
        <v>16</v>
      </c>
      <c r="F356" s="19">
        <v>62969</v>
      </c>
      <c r="G356" s="19">
        <v>115086</v>
      </c>
      <c r="H356" s="19">
        <v>115317</v>
      </c>
      <c r="I356" s="19">
        <v>114614</v>
      </c>
      <c r="J356" s="19">
        <v>115510</v>
      </c>
      <c r="K356" s="19">
        <v>114520</v>
      </c>
      <c r="L356" s="19">
        <v>114721</v>
      </c>
      <c r="M356" s="19">
        <v>115510</v>
      </c>
      <c r="N356" s="19">
        <v>52541</v>
      </c>
      <c r="P356" s="14">
        <f t="shared" si="30"/>
        <v>-146</v>
      </c>
      <c r="Q356" s="14">
        <f t="shared" si="31"/>
        <v>0</v>
      </c>
    </row>
    <row r="357" spans="1:17">
      <c r="A357" t="str">
        <f>C357&amp;D357</f>
        <v>9.2Mixte</v>
      </c>
      <c r="B357" t="str">
        <f t="shared" si="29"/>
        <v>9.2M2</v>
      </c>
      <c r="C357">
        <v>9.1999999999999993</v>
      </c>
      <c r="D357" s="60" t="s">
        <v>61</v>
      </c>
      <c r="E357" s="61" t="s">
        <v>17</v>
      </c>
      <c r="F357" s="19">
        <v>1259082</v>
      </c>
      <c r="G357" s="19">
        <v>1267409</v>
      </c>
      <c r="H357" s="19">
        <v>1286074</v>
      </c>
      <c r="I357" s="19">
        <v>1237379</v>
      </c>
      <c r="J357" s="19">
        <v>1294008</v>
      </c>
      <c r="K357" s="19">
        <v>1245374</v>
      </c>
      <c r="L357" s="19">
        <v>1228017</v>
      </c>
      <c r="M357" s="19">
        <v>1294008</v>
      </c>
      <c r="N357" s="19">
        <v>34926</v>
      </c>
      <c r="P357" s="14">
        <f t="shared" si="30"/>
        <v>2289</v>
      </c>
      <c r="Q357" s="14">
        <f t="shared" si="31"/>
        <v>0</v>
      </c>
    </row>
    <row r="358" spans="1:17">
      <c r="A358" t="str">
        <f>C358&amp;D358</f>
        <v>9.2Mixte</v>
      </c>
      <c r="B358" t="str">
        <f t="shared" si="29"/>
        <v>9.2M3.5</v>
      </c>
      <c r="C358">
        <v>9.1999999999999993</v>
      </c>
      <c r="D358" s="60" t="s">
        <v>61</v>
      </c>
      <c r="E358" s="61" t="s">
        <v>18</v>
      </c>
      <c r="F358" s="19">
        <v>8849699</v>
      </c>
      <c r="G358" s="19">
        <v>9233491</v>
      </c>
      <c r="H358" s="19">
        <v>9260050</v>
      </c>
      <c r="I358" s="19">
        <v>9098596</v>
      </c>
      <c r="J358" s="19">
        <v>9257432</v>
      </c>
      <c r="K358" s="19">
        <v>9062552</v>
      </c>
      <c r="L358" s="19">
        <v>9141809</v>
      </c>
      <c r="M358" s="19">
        <v>9260050</v>
      </c>
      <c r="N358" s="19">
        <v>410351</v>
      </c>
      <c r="P358" s="14">
        <f t="shared" si="30"/>
        <v>-54142</v>
      </c>
      <c r="Q358" s="14">
        <f t="shared" si="31"/>
        <v>-54142</v>
      </c>
    </row>
    <row r="359" spans="1:17">
      <c r="A359" t="str">
        <f>C359&amp;D359</f>
        <v>9.2Risque</v>
      </c>
      <c r="B359" t="str">
        <f t="shared" si="29"/>
        <v>9.2Fun</v>
      </c>
      <c r="C359">
        <v>9.1999999999999993</v>
      </c>
      <c r="D359" s="60" t="s">
        <v>62</v>
      </c>
      <c r="E359" s="61" t="s">
        <v>19</v>
      </c>
      <c r="F359" s="19">
        <v>148756</v>
      </c>
      <c r="G359" s="19">
        <v>95555</v>
      </c>
      <c r="H359" s="19">
        <v>-60073</v>
      </c>
      <c r="I359" s="19">
        <v>-403793</v>
      </c>
      <c r="J359" s="19">
        <v>-398113</v>
      </c>
      <c r="K359" s="19">
        <v>-376599</v>
      </c>
      <c r="L359" s="19">
        <v>-431419</v>
      </c>
      <c r="M359" s="19">
        <v>95555</v>
      </c>
      <c r="N359" s="19">
        <v>0</v>
      </c>
      <c r="P359" s="14">
        <f t="shared" si="30"/>
        <v>-4057</v>
      </c>
      <c r="Q359" s="14">
        <f t="shared" si="31"/>
        <v>0</v>
      </c>
    </row>
    <row r="360" spans="1:17">
      <c r="A360" t="str">
        <f>C360&amp;D360</f>
        <v>9.2Vie entière</v>
      </c>
      <c r="B360" t="str">
        <f t="shared" si="29"/>
        <v>9.2VE</v>
      </c>
      <c r="C360">
        <v>9.1999999999999993</v>
      </c>
      <c r="D360" s="60" t="s">
        <v>63</v>
      </c>
      <c r="E360" s="61" t="s">
        <v>20</v>
      </c>
      <c r="F360" s="19">
        <v>100671</v>
      </c>
      <c r="G360" s="19">
        <v>-84310</v>
      </c>
      <c r="H360" s="19">
        <v>-83292</v>
      </c>
      <c r="I360" s="19">
        <v>-140303</v>
      </c>
      <c r="J360" s="19">
        <v>-126773</v>
      </c>
      <c r="K360" s="19">
        <v>-122012</v>
      </c>
      <c r="L360" s="19">
        <v>-157585</v>
      </c>
      <c r="M360" s="19">
        <v>-83292</v>
      </c>
      <c r="N360" s="19">
        <v>0</v>
      </c>
      <c r="P360" s="14">
        <f t="shared" si="30"/>
        <v>11684</v>
      </c>
      <c r="Q360" s="14">
        <f t="shared" si="31"/>
        <v>0</v>
      </c>
    </row>
    <row r="361" spans="1:17">
      <c r="A361" t="str">
        <f>C361&amp;D361</f>
        <v>9.2Risque</v>
      </c>
      <c r="B361" t="str">
        <f t="shared" si="29"/>
        <v>9.2Prev</v>
      </c>
      <c r="C361">
        <v>9.1999999999999993</v>
      </c>
      <c r="D361" s="60" t="s">
        <v>62</v>
      </c>
      <c r="E361" s="61" t="s">
        <v>21</v>
      </c>
      <c r="F361" s="19">
        <v>34241</v>
      </c>
      <c r="G361" s="19">
        <v>-27650</v>
      </c>
      <c r="H361" s="19">
        <v>-26879</v>
      </c>
      <c r="I361" s="19">
        <v>-31109</v>
      </c>
      <c r="J361" s="19">
        <v>-31225</v>
      </c>
      <c r="K361" s="19">
        <v>-29611</v>
      </c>
      <c r="L361" s="19">
        <v>-32708</v>
      </c>
      <c r="M361" s="19">
        <v>-26879</v>
      </c>
      <c r="N361" s="19">
        <v>0</v>
      </c>
      <c r="P361" s="14">
        <f t="shared" si="30"/>
        <v>1322</v>
      </c>
      <c r="Q361" s="14">
        <f t="shared" si="31"/>
        <v>0</v>
      </c>
    </row>
    <row r="362" spans="1:17">
      <c r="A362" t="str">
        <f>C362&amp;D362</f>
        <v>9.2Risque</v>
      </c>
      <c r="B362" t="str">
        <f t="shared" si="29"/>
        <v>9.2Preciso</v>
      </c>
      <c r="C362">
        <v>9.1999999999999993</v>
      </c>
      <c r="D362" s="60" t="s">
        <v>62</v>
      </c>
      <c r="E362" s="61" t="s">
        <v>22</v>
      </c>
      <c r="F362" s="19">
        <v>7652</v>
      </c>
      <c r="G362" s="19">
        <v>-213938</v>
      </c>
      <c r="H362" s="19">
        <v>-210231</v>
      </c>
      <c r="I362" s="19">
        <v>-269976</v>
      </c>
      <c r="J362" s="19">
        <v>-273168</v>
      </c>
      <c r="K362" s="19">
        <v>-247406</v>
      </c>
      <c r="L362" s="19">
        <v>-295277</v>
      </c>
      <c r="M362" s="19">
        <v>-210231</v>
      </c>
      <c r="N362" s="19">
        <v>0</v>
      </c>
      <c r="P362" s="14">
        <f t="shared" si="30"/>
        <v>18433</v>
      </c>
      <c r="Q362" s="14">
        <f t="shared" si="31"/>
        <v>0</v>
      </c>
    </row>
    <row r="363" spans="1:17">
      <c r="A363" t="str">
        <f>C363&amp;D363</f>
        <v>9.2Risque</v>
      </c>
      <c r="B363" t="str">
        <f t="shared" si="29"/>
        <v>9.2Hospitalis</v>
      </c>
      <c r="C363">
        <v>9.1999999999999993</v>
      </c>
      <c r="D363" s="60" t="s">
        <v>62</v>
      </c>
      <c r="E363" s="61" t="s">
        <v>23</v>
      </c>
      <c r="F363" s="19">
        <v>2330</v>
      </c>
      <c r="G363" s="19">
        <v>-25345</v>
      </c>
      <c r="H363" s="19">
        <v>-109163</v>
      </c>
      <c r="I363" s="19">
        <v>-318124</v>
      </c>
      <c r="J363" s="19">
        <v>-322332</v>
      </c>
      <c r="K363" s="19">
        <v>-261163</v>
      </c>
      <c r="L363" s="19">
        <v>-380696</v>
      </c>
      <c r="M363" s="19">
        <v>-25345</v>
      </c>
      <c r="N363" s="19">
        <v>0</v>
      </c>
      <c r="P363" s="14">
        <f t="shared" si="30"/>
        <v>33047</v>
      </c>
      <c r="Q363" s="14">
        <f t="shared" si="31"/>
        <v>0</v>
      </c>
    </row>
    <row r="364" spans="1:17">
      <c r="A364" t="str">
        <f>C364&amp;D364</f>
        <v>9.2Risque</v>
      </c>
      <c r="B364" t="str">
        <f t="shared" si="29"/>
        <v>9.2Axiprotect</v>
      </c>
      <c r="C364">
        <v>9.1999999999999993</v>
      </c>
      <c r="D364" s="60" t="s">
        <v>62</v>
      </c>
      <c r="E364" s="61" t="s">
        <v>24</v>
      </c>
      <c r="F364" s="19">
        <v>5862</v>
      </c>
      <c r="G364" s="19">
        <v>-1885610</v>
      </c>
      <c r="H364" s="19">
        <v>-1760719</v>
      </c>
      <c r="I364" s="19">
        <v>-2225008</v>
      </c>
      <c r="J364" s="19">
        <v>-2263309</v>
      </c>
      <c r="K364" s="19">
        <v>-1968764</v>
      </c>
      <c r="L364" s="19">
        <v>-2522560</v>
      </c>
      <c r="M364" s="19">
        <v>-1760719</v>
      </c>
      <c r="N364" s="19">
        <v>0</v>
      </c>
      <c r="P364" s="14">
        <f>H364-H338</f>
        <v>229201</v>
      </c>
      <c r="Q364" s="14">
        <f t="shared" si="31"/>
        <v>0</v>
      </c>
    </row>
    <row r="365" spans="1:17" ht="16.5" thickBot="1">
      <c r="A365" t="str">
        <f>C365&amp;D365</f>
        <v>9.2</v>
      </c>
      <c r="B365" t="str">
        <f t="shared" si="29"/>
        <v>9.2PGG</v>
      </c>
      <c r="C365">
        <v>9.1999999999999993</v>
      </c>
      <c r="D365" s="25"/>
      <c r="E365" s="20" t="s">
        <v>25</v>
      </c>
      <c r="F365" s="21">
        <v>22881654</v>
      </c>
      <c r="G365" s="21"/>
      <c r="H365" s="21"/>
      <c r="I365" s="21"/>
      <c r="J365" s="21"/>
      <c r="K365" s="21"/>
      <c r="L365" s="21"/>
      <c r="M365" s="21"/>
      <c r="N365" s="22">
        <v>1402760</v>
      </c>
      <c r="P365" s="14">
        <f t="shared" si="30"/>
        <v>0</v>
      </c>
      <c r="Q365" s="14">
        <f t="shared" si="31"/>
        <v>-54714</v>
      </c>
    </row>
    <row r="366" spans="1:17" ht="15.75" thickTop="1">
      <c r="A366" t="str">
        <f>C366&amp;D366</f>
        <v>9.3EP</v>
      </c>
      <c r="B366" t="str">
        <f t="shared" si="29"/>
        <v>9.3EP000</v>
      </c>
      <c r="C366">
        <v>9.3000000000000007</v>
      </c>
      <c r="D366" s="60" t="s">
        <v>64</v>
      </c>
      <c r="E366" s="61" t="s">
        <v>0</v>
      </c>
      <c r="F366" s="19">
        <v>207597</v>
      </c>
      <c r="G366" s="19">
        <v>67053</v>
      </c>
      <c r="H366" s="19">
        <v>33091</v>
      </c>
      <c r="I366" s="19">
        <v>45811</v>
      </c>
      <c r="J366" s="19">
        <v>46711</v>
      </c>
      <c r="K366" s="19">
        <v>69859</v>
      </c>
      <c r="L366" s="19">
        <v>14091</v>
      </c>
      <c r="M366" s="19">
        <v>69859</v>
      </c>
      <c r="N366" s="19">
        <v>0</v>
      </c>
      <c r="P366" s="14">
        <f>H366-H340</f>
        <v>-49047</v>
      </c>
      <c r="Q366" s="14">
        <f>N366-N340</f>
        <v>0</v>
      </c>
    </row>
    <row r="367" spans="1:17">
      <c r="A367" t="str">
        <f>C367&amp;D367</f>
        <v>9.3EP</v>
      </c>
      <c r="B367" t="str">
        <f t="shared" si="29"/>
        <v>9.3EP025</v>
      </c>
      <c r="C367">
        <v>9.3000000000000007</v>
      </c>
      <c r="D367" s="60" t="s">
        <v>64</v>
      </c>
      <c r="E367" s="61" t="s">
        <v>1</v>
      </c>
      <c r="F367" s="19">
        <v>65260</v>
      </c>
      <c r="G367" s="19">
        <v>58023</v>
      </c>
      <c r="H367" s="19">
        <v>56976</v>
      </c>
      <c r="I367" s="19">
        <v>55998</v>
      </c>
      <c r="J367" s="19">
        <v>56259</v>
      </c>
      <c r="K367" s="19">
        <v>56884</v>
      </c>
      <c r="L367" s="19">
        <v>55137</v>
      </c>
      <c r="M367" s="19">
        <v>58023</v>
      </c>
      <c r="N367" s="19">
        <v>0</v>
      </c>
      <c r="P367" s="14">
        <f t="shared" ref="P367:P389" si="32">H367-H341</f>
        <v>-1090</v>
      </c>
      <c r="Q367" s="14">
        <f t="shared" ref="Q367:Q391" si="33">N367-N341</f>
        <v>0</v>
      </c>
    </row>
    <row r="368" spans="1:17">
      <c r="A368" t="str">
        <f>C368&amp;D368</f>
        <v>9.3EP</v>
      </c>
      <c r="B368" t="str">
        <f t="shared" si="29"/>
        <v>9.3EP050</v>
      </c>
      <c r="C368">
        <v>9.3000000000000007</v>
      </c>
      <c r="D368" s="60" t="s">
        <v>64</v>
      </c>
      <c r="E368" s="61" t="s">
        <v>2</v>
      </c>
      <c r="F368" s="19">
        <v>140758</v>
      </c>
      <c r="G368" s="19">
        <v>139035</v>
      </c>
      <c r="H368" s="19">
        <v>138883</v>
      </c>
      <c r="I368" s="19">
        <v>135119</v>
      </c>
      <c r="J368" s="19">
        <v>135509</v>
      </c>
      <c r="K368" s="19">
        <v>135059</v>
      </c>
      <c r="L368" s="19">
        <v>135474</v>
      </c>
      <c r="M368" s="19">
        <v>139035</v>
      </c>
      <c r="N368" s="19">
        <v>0</v>
      </c>
      <c r="P368" s="14">
        <f t="shared" si="32"/>
        <v>1305</v>
      </c>
      <c r="Q368" s="14">
        <f t="shared" si="33"/>
        <v>0</v>
      </c>
    </row>
    <row r="369" spans="1:17">
      <c r="A369" t="str">
        <f>C369&amp;D369</f>
        <v>9.3EP</v>
      </c>
      <c r="B369" t="str">
        <f t="shared" ref="B369:B394" si="34">C369&amp;E369</f>
        <v>9.3EP075</v>
      </c>
      <c r="C369">
        <v>9.3000000000000007</v>
      </c>
      <c r="D369" s="60" t="s">
        <v>64</v>
      </c>
      <c r="E369" s="61" t="s">
        <v>3</v>
      </c>
      <c r="F369" s="19">
        <v>175290</v>
      </c>
      <c r="G369" s="19">
        <v>165964</v>
      </c>
      <c r="H369" s="19">
        <v>164563</v>
      </c>
      <c r="I369" s="19">
        <v>161207</v>
      </c>
      <c r="J369" s="19">
        <v>161858</v>
      </c>
      <c r="K369" s="19">
        <v>162198</v>
      </c>
      <c r="L369" s="19">
        <v>160341</v>
      </c>
      <c r="M369" s="19">
        <v>165964</v>
      </c>
      <c r="N369" s="19">
        <v>0</v>
      </c>
      <c r="P369" s="14">
        <f t="shared" si="32"/>
        <v>-638</v>
      </c>
      <c r="Q369" s="14">
        <f t="shared" si="33"/>
        <v>0</v>
      </c>
    </row>
    <row r="370" spans="1:17">
      <c r="A370" t="str">
        <f>C370&amp;D370</f>
        <v>9.3EP</v>
      </c>
      <c r="B370" t="str">
        <f t="shared" si="34"/>
        <v>9.3EP125</v>
      </c>
      <c r="C370">
        <v>9.3000000000000007</v>
      </c>
      <c r="D370" s="60" t="s">
        <v>64</v>
      </c>
      <c r="E370" s="61" t="s">
        <v>4</v>
      </c>
      <c r="F370" s="19">
        <v>276469</v>
      </c>
      <c r="G370" s="19">
        <v>284636</v>
      </c>
      <c r="H370" s="19">
        <v>287626</v>
      </c>
      <c r="I370" s="19">
        <v>282092</v>
      </c>
      <c r="J370" s="19">
        <v>288594</v>
      </c>
      <c r="K370" s="19">
        <v>281639</v>
      </c>
      <c r="L370" s="19">
        <v>282728</v>
      </c>
      <c r="M370" s="19">
        <v>288594</v>
      </c>
      <c r="N370" s="19">
        <v>12125</v>
      </c>
      <c r="P370" s="14">
        <f t="shared" si="32"/>
        <v>2364</v>
      </c>
      <c r="Q370" s="14">
        <f t="shared" si="33"/>
        <v>0</v>
      </c>
    </row>
    <row r="371" spans="1:17">
      <c r="A371" t="str">
        <f>C371&amp;D371</f>
        <v>9.3EP</v>
      </c>
      <c r="B371" t="str">
        <f t="shared" si="34"/>
        <v>9.3EP150</v>
      </c>
      <c r="C371">
        <v>9.3000000000000007</v>
      </c>
      <c r="D371" s="60" t="s">
        <v>64</v>
      </c>
      <c r="E371" s="61" t="s">
        <v>5</v>
      </c>
      <c r="F371" s="19">
        <v>32546</v>
      </c>
      <c r="G371" s="19">
        <v>11279</v>
      </c>
      <c r="H371" s="19">
        <v>11529</v>
      </c>
      <c r="I371" s="19">
        <v>11086</v>
      </c>
      <c r="J371" s="19">
        <v>12186</v>
      </c>
      <c r="K371" s="19">
        <v>10631</v>
      </c>
      <c r="L371" s="19">
        <v>11543</v>
      </c>
      <c r="M371" s="19">
        <v>12186</v>
      </c>
      <c r="N371" s="19">
        <v>0</v>
      </c>
      <c r="P371" s="14">
        <f t="shared" si="32"/>
        <v>0</v>
      </c>
      <c r="Q371" s="14">
        <f t="shared" si="33"/>
        <v>0</v>
      </c>
    </row>
    <row r="372" spans="1:17">
      <c r="A372" t="str">
        <f>C372&amp;D372</f>
        <v>9.3EP</v>
      </c>
      <c r="B372" t="str">
        <f t="shared" si="34"/>
        <v>9.3EP175</v>
      </c>
      <c r="C372">
        <v>9.3000000000000007</v>
      </c>
      <c r="D372" s="60" t="s">
        <v>64</v>
      </c>
      <c r="E372" s="61" t="s">
        <v>6</v>
      </c>
      <c r="F372" s="19">
        <v>1480581</v>
      </c>
      <c r="G372" s="19">
        <v>1597046</v>
      </c>
      <c r="H372" s="19">
        <v>1630425</v>
      </c>
      <c r="I372" s="19">
        <v>1580895</v>
      </c>
      <c r="J372" s="19">
        <v>1617995</v>
      </c>
      <c r="K372" s="19">
        <v>1567277</v>
      </c>
      <c r="L372" s="19">
        <v>1597871</v>
      </c>
      <c r="M372" s="19">
        <v>1630425</v>
      </c>
      <c r="N372" s="19">
        <v>149844</v>
      </c>
      <c r="P372" s="14">
        <f t="shared" si="32"/>
        <v>39961</v>
      </c>
      <c r="Q372" s="14">
        <f t="shared" si="33"/>
        <v>12430</v>
      </c>
    </row>
    <row r="373" spans="1:17">
      <c r="A373" t="str">
        <f>C373&amp;D373</f>
        <v>9.3EP</v>
      </c>
      <c r="B373" t="str">
        <f t="shared" si="34"/>
        <v>9.3EP200</v>
      </c>
      <c r="C373">
        <v>9.3000000000000007</v>
      </c>
      <c r="D373" s="60" t="s">
        <v>64</v>
      </c>
      <c r="E373" s="61" t="s">
        <v>7</v>
      </c>
      <c r="F373" s="19">
        <v>5900224</v>
      </c>
      <c r="G373" s="19">
        <v>6425501</v>
      </c>
      <c r="H373" s="19">
        <v>6560318</v>
      </c>
      <c r="I373" s="19">
        <v>6377545</v>
      </c>
      <c r="J373" s="19">
        <v>6502800</v>
      </c>
      <c r="K373" s="19">
        <v>6315560</v>
      </c>
      <c r="L373" s="19">
        <v>6453820</v>
      </c>
      <c r="M373" s="19">
        <v>6560318</v>
      </c>
      <c r="N373" s="19">
        <v>660093</v>
      </c>
      <c r="P373" s="14">
        <f t="shared" si="32"/>
        <v>167915</v>
      </c>
      <c r="Q373" s="14">
        <f t="shared" si="33"/>
        <v>57518</v>
      </c>
    </row>
    <row r="374" spans="1:17">
      <c r="A374" t="str">
        <f>C374&amp;D374</f>
        <v>9.3EP</v>
      </c>
      <c r="B374" t="str">
        <f t="shared" si="34"/>
        <v>9.3EP250</v>
      </c>
      <c r="C374">
        <v>9.3000000000000007</v>
      </c>
      <c r="D374" s="60" t="s">
        <v>64</v>
      </c>
      <c r="E374" s="61" t="s">
        <v>8</v>
      </c>
      <c r="F374" s="19">
        <v>2883444</v>
      </c>
      <c r="G374" s="19">
        <v>2999387</v>
      </c>
      <c r="H374" s="19">
        <v>3016627</v>
      </c>
      <c r="I374" s="19">
        <v>2994289</v>
      </c>
      <c r="J374" s="19">
        <v>3005262</v>
      </c>
      <c r="K374" s="19">
        <v>2985833</v>
      </c>
      <c r="L374" s="19">
        <v>3003985</v>
      </c>
      <c r="M374" s="19">
        <v>3016627</v>
      </c>
      <c r="N374" s="19">
        <v>133182</v>
      </c>
      <c r="P374" s="14">
        <f t="shared" si="32"/>
        <v>20195</v>
      </c>
      <c r="Q374" s="14">
        <f t="shared" si="33"/>
        <v>11365</v>
      </c>
    </row>
    <row r="375" spans="1:17">
      <c r="A375" t="str">
        <f>C375&amp;D375</f>
        <v>9.3Mixte</v>
      </c>
      <c r="B375" t="str">
        <f t="shared" si="34"/>
        <v>9.3M0</v>
      </c>
      <c r="C375">
        <v>9.3000000000000007</v>
      </c>
      <c r="D375" s="60" t="s">
        <v>61</v>
      </c>
      <c r="E375" s="61" t="s">
        <v>9</v>
      </c>
      <c r="F375" s="19">
        <v>255559</v>
      </c>
      <c r="G375" s="19">
        <v>135024</v>
      </c>
      <c r="H375" s="19">
        <v>102059</v>
      </c>
      <c r="I375" s="19">
        <v>115289</v>
      </c>
      <c r="J375" s="19">
        <v>115671</v>
      </c>
      <c r="K375" s="19">
        <v>136463</v>
      </c>
      <c r="L375" s="19">
        <v>86807</v>
      </c>
      <c r="M375" s="19">
        <v>136463</v>
      </c>
      <c r="N375" s="19">
        <v>0</v>
      </c>
      <c r="P375" s="14">
        <f t="shared" si="32"/>
        <v>-45445</v>
      </c>
      <c r="Q375" s="14">
        <f t="shared" si="33"/>
        <v>0</v>
      </c>
    </row>
    <row r="376" spans="1:17">
      <c r="A376" t="str">
        <f>C376&amp;D376</f>
        <v>9.3Mixte</v>
      </c>
      <c r="B376" t="str">
        <f t="shared" si="34"/>
        <v>9.3M0.25</v>
      </c>
      <c r="C376">
        <v>9.3000000000000007</v>
      </c>
      <c r="D376" s="60" t="s">
        <v>61</v>
      </c>
      <c r="E376" s="61" t="s">
        <v>10</v>
      </c>
      <c r="F376" s="19">
        <v>305825</v>
      </c>
      <c r="G376" s="19">
        <v>84933</v>
      </c>
      <c r="H376" s="19">
        <v>76303</v>
      </c>
      <c r="I376" s="19">
        <v>81157</v>
      </c>
      <c r="J376" s="19">
        <v>81180</v>
      </c>
      <c r="K376" s="19">
        <v>87789</v>
      </c>
      <c r="L376" s="19">
        <v>73283</v>
      </c>
      <c r="M376" s="19">
        <v>87789</v>
      </c>
      <c r="N376" s="19">
        <v>0</v>
      </c>
      <c r="P376" s="14">
        <f t="shared" si="32"/>
        <v>-13732</v>
      </c>
      <c r="Q376" s="14">
        <f t="shared" si="33"/>
        <v>0</v>
      </c>
    </row>
    <row r="377" spans="1:17">
      <c r="A377" t="str">
        <f>C377&amp;D377</f>
        <v>9.3Mixte</v>
      </c>
      <c r="B377" t="str">
        <f t="shared" si="34"/>
        <v>9.3M0.5</v>
      </c>
      <c r="C377">
        <v>9.3000000000000007</v>
      </c>
      <c r="D377" s="60" t="s">
        <v>61</v>
      </c>
      <c r="E377" s="61" t="s">
        <v>11</v>
      </c>
      <c r="F377" s="19">
        <v>396461</v>
      </c>
      <c r="G377" s="19">
        <v>302305</v>
      </c>
      <c r="H377" s="19">
        <v>275487</v>
      </c>
      <c r="I377" s="19">
        <v>289463</v>
      </c>
      <c r="J377" s="19">
        <v>289283</v>
      </c>
      <c r="K377" s="19">
        <v>310378</v>
      </c>
      <c r="L377" s="19">
        <v>265017</v>
      </c>
      <c r="M377" s="19">
        <v>310378</v>
      </c>
      <c r="N377" s="19">
        <v>0</v>
      </c>
      <c r="P377" s="14">
        <f t="shared" si="32"/>
        <v>-43061</v>
      </c>
      <c r="Q377" s="14">
        <f t="shared" si="33"/>
        <v>0</v>
      </c>
    </row>
    <row r="378" spans="1:17">
      <c r="A378" t="str">
        <f>C378&amp;D378</f>
        <v>9.3Mixte</v>
      </c>
      <c r="B378" t="str">
        <f t="shared" si="34"/>
        <v>9.3M0.75</v>
      </c>
      <c r="C378">
        <v>9.3000000000000007</v>
      </c>
      <c r="D378" s="60" t="s">
        <v>61</v>
      </c>
      <c r="E378" s="61" t="s">
        <v>12</v>
      </c>
      <c r="F378" s="19">
        <v>57038</v>
      </c>
      <c r="G378" s="19">
        <v>45853</v>
      </c>
      <c r="H378" s="19">
        <v>44845</v>
      </c>
      <c r="I378" s="19">
        <v>44450</v>
      </c>
      <c r="J378" s="19">
        <v>44641</v>
      </c>
      <c r="K378" s="19">
        <v>45195</v>
      </c>
      <c r="L378" s="19">
        <v>43667</v>
      </c>
      <c r="M378" s="19">
        <v>45853</v>
      </c>
      <c r="N378" s="19">
        <v>0</v>
      </c>
      <c r="P378" s="14">
        <f t="shared" si="32"/>
        <v>-1339</v>
      </c>
      <c r="Q378" s="14">
        <f t="shared" si="33"/>
        <v>0</v>
      </c>
    </row>
    <row r="379" spans="1:17">
      <c r="A379" t="str">
        <f>C379&amp;D379</f>
        <v>9.3Mixte</v>
      </c>
      <c r="B379" t="str">
        <f t="shared" si="34"/>
        <v>9.3M1</v>
      </c>
      <c r="C379">
        <v>9.3000000000000007</v>
      </c>
      <c r="D379" s="60" t="s">
        <v>61</v>
      </c>
      <c r="E379" s="61" t="s">
        <v>13</v>
      </c>
      <c r="F379" s="19">
        <v>95419</v>
      </c>
      <c r="G379" s="19">
        <v>39177</v>
      </c>
      <c r="H379" s="19">
        <v>39245</v>
      </c>
      <c r="I379" s="19">
        <v>39117</v>
      </c>
      <c r="J379" s="19">
        <v>39152</v>
      </c>
      <c r="K379" s="19">
        <v>39067</v>
      </c>
      <c r="L379" s="19">
        <v>39168</v>
      </c>
      <c r="M379" s="19">
        <v>39245</v>
      </c>
      <c r="N379" s="19">
        <v>0</v>
      </c>
      <c r="P379" s="14">
        <f t="shared" si="32"/>
        <v>103</v>
      </c>
      <c r="Q379" s="14">
        <f t="shared" si="33"/>
        <v>0</v>
      </c>
    </row>
    <row r="380" spans="1:17">
      <c r="A380" t="str">
        <f>C380&amp;D380</f>
        <v>9.3Mixte</v>
      </c>
      <c r="B380" t="str">
        <f t="shared" si="34"/>
        <v>9.3M1.25</v>
      </c>
      <c r="C380">
        <v>9.3000000000000007</v>
      </c>
      <c r="D380" s="60" t="s">
        <v>61</v>
      </c>
      <c r="E380" s="61" t="s">
        <v>14</v>
      </c>
      <c r="F380" s="19">
        <v>31542</v>
      </c>
      <c r="G380" s="19">
        <v>20088</v>
      </c>
      <c r="H380" s="19">
        <v>18837</v>
      </c>
      <c r="I380" s="19">
        <v>19075</v>
      </c>
      <c r="J380" s="19">
        <v>20921</v>
      </c>
      <c r="K380" s="19">
        <v>20495</v>
      </c>
      <c r="L380" s="19">
        <v>17388</v>
      </c>
      <c r="M380" s="19">
        <v>20921</v>
      </c>
      <c r="N380" s="19">
        <v>0</v>
      </c>
      <c r="P380" s="14">
        <f t="shared" si="32"/>
        <v>-2790</v>
      </c>
      <c r="Q380" s="14">
        <f t="shared" si="33"/>
        <v>0</v>
      </c>
    </row>
    <row r="381" spans="1:17">
      <c r="A381" t="str">
        <f>C381&amp;D381</f>
        <v>9.3Mixte</v>
      </c>
      <c r="B381" t="str">
        <f t="shared" si="34"/>
        <v>9.3M1.75</v>
      </c>
      <c r="C381">
        <v>9.3000000000000007</v>
      </c>
      <c r="D381" s="60" t="s">
        <v>61</v>
      </c>
      <c r="E381" s="61" t="s">
        <v>15</v>
      </c>
      <c r="F381" s="19">
        <v>106377</v>
      </c>
      <c r="G381" s="19">
        <v>133228</v>
      </c>
      <c r="H381" s="19">
        <v>133946</v>
      </c>
      <c r="I381" s="19">
        <v>128769</v>
      </c>
      <c r="J381" s="19">
        <v>137388</v>
      </c>
      <c r="K381" s="19">
        <v>130314</v>
      </c>
      <c r="L381" s="19">
        <v>126931</v>
      </c>
      <c r="M381" s="19">
        <v>137388</v>
      </c>
      <c r="N381" s="19">
        <v>31011</v>
      </c>
      <c r="P381" s="14">
        <f t="shared" si="32"/>
        <v>-1458</v>
      </c>
      <c r="Q381" s="14">
        <f t="shared" si="33"/>
        <v>0</v>
      </c>
    </row>
    <row r="382" spans="1:17">
      <c r="A382" t="str">
        <f>C382&amp;D382</f>
        <v>9.3Mixte</v>
      </c>
      <c r="B382" t="str">
        <f t="shared" si="34"/>
        <v>9.3M2.5</v>
      </c>
      <c r="C382">
        <v>9.3000000000000007</v>
      </c>
      <c r="D382" s="60" t="s">
        <v>61</v>
      </c>
      <c r="E382" s="61" t="s">
        <v>16</v>
      </c>
      <c r="F382" s="19">
        <v>62969</v>
      </c>
      <c r="G382" s="19">
        <v>115086</v>
      </c>
      <c r="H382" s="19">
        <v>115626</v>
      </c>
      <c r="I382" s="19">
        <v>114614</v>
      </c>
      <c r="J382" s="19">
        <v>115510</v>
      </c>
      <c r="K382" s="19">
        <v>114520</v>
      </c>
      <c r="L382" s="19">
        <v>114721</v>
      </c>
      <c r="M382" s="19">
        <v>115626</v>
      </c>
      <c r="N382" s="19">
        <v>52657</v>
      </c>
      <c r="P382" s="14">
        <f t="shared" si="32"/>
        <v>309</v>
      </c>
      <c r="Q382" s="14">
        <f t="shared" si="33"/>
        <v>116</v>
      </c>
    </row>
    <row r="383" spans="1:17">
      <c r="A383" t="str">
        <f>C383&amp;D383</f>
        <v>9.3Mixte</v>
      </c>
      <c r="B383" t="str">
        <f t="shared" si="34"/>
        <v>9.3M2</v>
      </c>
      <c r="C383">
        <v>9.3000000000000007</v>
      </c>
      <c r="D383" s="60" t="s">
        <v>61</v>
      </c>
      <c r="E383" s="61" t="s">
        <v>17</v>
      </c>
      <c r="F383" s="19">
        <v>1259082</v>
      </c>
      <c r="G383" s="19">
        <v>1267409</v>
      </c>
      <c r="H383" s="19">
        <v>1281353</v>
      </c>
      <c r="I383" s="19">
        <v>1237379</v>
      </c>
      <c r="J383" s="19">
        <v>1294008</v>
      </c>
      <c r="K383" s="19">
        <v>1245374</v>
      </c>
      <c r="L383" s="19">
        <v>1228017</v>
      </c>
      <c r="M383" s="19">
        <v>1294008</v>
      </c>
      <c r="N383" s="19">
        <v>34926</v>
      </c>
      <c r="P383" s="14">
        <f t="shared" si="32"/>
        <v>-4721</v>
      </c>
      <c r="Q383" s="14">
        <f t="shared" si="33"/>
        <v>0</v>
      </c>
    </row>
    <row r="384" spans="1:17">
      <c r="A384" t="str">
        <f>C384&amp;D384</f>
        <v>9.3Mixte</v>
      </c>
      <c r="B384" t="str">
        <f t="shared" si="34"/>
        <v>9.3M3.5</v>
      </c>
      <c r="C384">
        <v>9.3000000000000007</v>
      </c>
      <c r="D384" s="60" t="s">
        <v>61</v>
      </c>
      <c r="E384" s="61" t="s">
        <v>18</v>
      </c>
      <c r="F384" s="19">
        <v>8849699</v>
      </c>
      <c r="G384" s="19">
        <v>9233491</v>
      </c>
      <c r="H384" s="19">
        <v>9378012</v>
      </c>
      <c r="I384" s="19">
        <v>9098596</v>
      </c>
      <c r="J384" s="19">
        <v>9257432</v>
      </c>
      <c r="K384" s="19">
        <v>9062552</v>
      </c>
      <c r="L384" s="19">
        <v>9141809</v>
      </c>
      <c r="M384" s="19">
        <v>9378012</v>
      </c>
      <c r="N384" s="19">
        <v>528313</v>
      </c>
      <c r="P384" s="14">
        <f t="shared" si="32"/>
        <v>117962</v>
      </c>
      <c r="Q384" s="14">
        <f t="shared" si="33"/>
        <v>117962</v>
      </c>
    </row>
    <row r="385" spans="1:17">
      <c r="A385" t="str">
        <f>C385&amp;D385</f>
        <v>9.3Risque</v>
      </c>
      <c r="B385" t="str">
        <f t="shared" si="34"/>
        <v>9.3Fun</v>
      </c>
      <c r="C385">
        <v>9.3000000000000007</v>
      </c>
      <c r="D385" s="60" t="s">
        <v>62</v>
      </c>
      <c r="E385" s="61" t="s">
        <v>19</v>
      </c>
      <c r="F385" s="19">
        <v>148756</v>
      </c>
      <c r="G385" s="19">
        <v>95555</v>
      </c>
      <c r="H385" s="19">
        <v>-47610</v>
      </c>
      <c r="I385" s="19">
        <v>-403793</v>
      </c>
      <c r="J385" s="19">
        <v>-398113</v>
      </c>
      <c r="K385" s="19">
        <v>-376599</v>
      </c>
      <c r="L385" s="19">
        <v>-431419</v>
      </c>
      <c r="M385" s="19">
        <v>95555</v>
      </c>
      <c r="N385" s="19">
        <v>0</v>
      </c>
      <c r="P385" s="14">
        <f t="shared" si="32"/>
        <v>12463</v>
      </c>
      <c r="Q385" s="14">
        <f t="shared" si="33"/>
        <v>0</v>
      </c>
    </row>
    <row r="386" spans="1:17">
      <c r="A386" t="str">
        <f>C386&amp;D386</f>
        <v>9.3Vie entière</v>
      </c>
      <c r="B386" t="str">
        <f t="shared" si="34"/>
        <v>9.3VE</v>
      </c>
      <c r="C386">
        <v>9.3000000000000007</v>
      </c>
      <c r="D386" s="60" t="s">
        <v>63</v>
      </c>
      <c r="E386" s="61" t="s">
        <v>20</v>
      </c>
      <c r="F386" s="19">
        <v>100671</v>
      </c>
      <c r="G386" s="19">
        <v>-84310</v>
      </c>
      <c r="H386" s="19">
        <v>-104054</v>
      </c>
      <c r="I386" s="19">
        <v>-140303</v>
      </c>
      <c r="J386" s="19">
        <v>-126773</v>
      </c>
      <c r="K386" s="19">
        <v>-122012</v>
      </c>
      <c r="L386" s="19">
        <v>-157585</v>
      </c>
      <c r="M386" s="19">
        <v>-84310</v>
      </c>
      <c r="N386" s="19">
        <v>0</v>
      </c>
      <c r="P386" s="14">
        <f t="shared" si="32"/>
        <v>-20762</v>
      </c>
      <c r="Q386" s="14">
        <f t="shared" si="33"/>
        <v>0</v>
      </c>
    </row>
    <row r="387" spans="1:17">
      <c r="A387" t="str">
        <f>C387&amp;D387</f>
        <v>9.3Risque</v>
      </c>
      <c r="B387" t="str">
        <f t="shared" si="34"/>
        <v>9.3Prev</v>
      </c>
      <c r="C387">
        <v>9.3000000000000007</v>
      </c>
      <c r="D387" s="60" t="s">
        <v>62</v>
      </c>
      <c r="E387" s="61" t="s">
        <v>21</v>
      </c>
      <c r="F387" s="19">
        <v>34241</v>
      </c>
      <c r="G387" s="19">
        <v>-27650</v>
      </c>
      <c r="H387" s="19">
        <v>-29600</v>
      </c>
      <c r="I387" s="19">
        <v>-31109</v>
      </c>
      <c r="J387" s="19">
        <v>-31225</v>
      </c>
      <c r="K387" s="19">
        <v>-29611</v>
      </c>
      <c r="L387" s="19">
        <v>-32708</v>
      </c>
      <c r="M387" s="19">
        <v>-27650</v>
      </c>
      <c r="N387" s="19">
        <v>0</v>
      </c>
      <c r="P387" s="14">
        <f t="shared" si="32"/>
        <v>-2721</v>
      </c>
      <c r="Q387" s="14">
        <f t="shared" si="33"/>
        <v>0</v>
      </c>
    </row>
    <row r="388" spans="1:17">
      <c r="A388" t="str">
        <f>C388&amp;D388</f>
        <v>9.3Risque</v>
      </c>
      <c r="B388" t="str">
        <f t="shared" si="34"/>
        <v>9.3Preciso</v>
      </c>
      <c r="C388">
        <v>9.3000000000000007</v>
      </c>
      <c r="D388" s="60" t="s">
        <v>62</v>
      </c>
      <c r="E388" s="61" t="s">
        <v>22</v>
      </c>
      <c r="F388" s="19">
        <v>7652</v>
      </c>
      <c r="G388" s="19">
        <v>-213938</v>
      </c>
      <c r="H388" s="19">
        <v>-249138</v>
      </c>
      <c r="I388" s="19">
        <v>-269976</v>
      </c>
      <c r="J388" s="19">
        <v>-273168</v>
      </c>
      <c r="K388" s="19">
        <v>-247406</v>
      </c>
      <c r="L388" s="19">
        <v>-295277</v>
      </c>
      <c r="M388" s="19">
        <v>-213938</v>
      </c>
      <c r="N388" s="19">
        <v>0</v>
      </c>
      <c r="P388" s="14">
        <f t="shared" si="32"/>
        <v>-38907</v>
      </c>
      <c r="Q388" s="14">
        <f t="shared" si="33"/>
        <v>0</v>
      </c>
    </row>
    <row r="389" spans="1:17">
      <c r="A389" t="str">
        <f>C389&amp;D389</f>
        <v>9.3Risque</v>
      </c>
      <c r="B389" t="str">
        <f t="shared" si="34"/>
        <v>9.3Hospitalis</v>
      </c>
      <c r="C389">
        <v>9.3000000000000007</v>
      </c>
      <c r="D389" s="60" t="s">
        <v>62</v>
      </c>
      <c r="E389" s="61" t="s">
        <v>23</v>
      </c>
      <c r="F389" s="19">
        <v>2330</v>
      </c>
      <c r="G389" s="19">
        <v>-25345</v>
      </c>
      <c r="H389" s="19">
        <v>-175456</v>
      </c>
      <c r="I389" s="19">
        <v>-318124</v>
      </c>
      <c r="J389" s="19">
        <v>-322332</v>
      </c>
      <c r="K389" s="19">
        <v>-261163</v>
      </c>
      <c r="L389" s="19">
        <v>-380696</v>
      </c>
      <c r="M389" s="19">
        <v>-25345</v>
      </c>
      <c r="N389" s="19">
        <v>0</v>
      </c>
      <c r="P389" s="14">
        <f t="shared" si="32"/>
        <v>-66293</v>
      </c>
      <c r="Q389" s="14">
        <f t="shared" si="33"/>
        <v>0</v>
      </c>
    </row>
    <row r="390" spans="1:17">
      <c r="A390" t="str">
        <f>C390&amp;D390</f>
        <v>9.3Risque</v>
      </c>
      <c r="B390" t="str">
        <f t="shared" si="34"/>
        <v>9.3Axiprotect</v>
      </c>
      <c r="C390">
        <v>9.3000000000000007</v>
      </c>
      <c r="D390" s="60" t="s">
        <v>62</v>
      </c>
      <c r="E390" s="61" t="s">
        <v>24</v>
      </c>
      <c r="F390" s="19">
        <v>5862</v>
      </c>
      <c r="G390" s="19">
        <v>-1885610</v>
      </c>
      <c r="H390" s="19">
        <v>-2255504</v>
      </c>
      <c r="I390" s="19">
        <v>-2225008</v>
      </c>
      <c r="J390" s="19">
        <v>-2263309</v>
      </c>
      <c r="K390" s="19">
        <v>-1968764</v>
      </c>
      <c r="L390" s="19">
        <v>-2522560</v>
      </c>
      <c r="M390" s="19">
        <v>-1885610</v>
      </c>
      <c r="N390" s="19">
        <v>0</v>
      </c>
      <c r="P390" s="14">
        <f>H390-H364</f>
        <v>-494785</v>
      </c>
      <c r="Q390" s="14">
        <f t="shared" si="33"/>
        <v>0</v>
      </c>
    </row>
    <row r="391" spans="1:17" ht="16.5" thickBot="1">
      <c r="A391" t="str">
        <f>C391&amp;D391</f>
        <v>9.3</v>
      </c>
      <c r="B391" t="str">
        <f t="shared" si="34"/>
        <v>9.3PGG</v>
      </c>
      <c r="C391">
        <v>9.3000000000000007</v>
      </c>
      <c r="D391" s="25"/>
      <c r="E391" s="20" t="s">
        <v>25</v>
      </c>
      <c r="F391" s="21">
        <v>22881654</v>
      </c>
      <c r="G391" s="21"/>
      <c r="H391" s="21"/>
      <c r="I391" s="21"/>
      <c r="J391" s="21"/>
      <c r="K391" s="21"/>
      <c r="L391" s="21"/>
      <c r="M391" s="21"/>
      <c r="N391" s="22">
        <v>1602151</v>
      </c>
      <c r="P391" s="14">
        <f t="shared" ref="P391" si="35">H391-H365</f>
        <v>0</v>
      </c>
      <c r="Q391" s="14">
        <f t="shared" si="33"/>
        <v>199391</v>
      </c>
    </row>
    <row r="392" spans="1:17" ht="15.75" thickTop="1">
      <c r="A392" t="str">
        <f>C392&amp;D392</f>
        <v>10EP</v>
      </c>
      <c r="B392" t="str">
        <f t="shared" si="34"/>
        <v>10EP000</v>
      </c>
      <c r="C392">
        <v>10</v>
      </c>
      <c r="D392" s="60" t="s">
        <v>64</v>
      </c>
      <c r="E392" s="61" t="s">
        <v>0</v>
      </c>
      <c r="F392" s="62">
        <v>207597</v>
      </c>
      <c r="G392" s="62">
        <v>61405</v>
      </c>
      <c r="H392" s="62">
        <v>26003</v>
      </c>
      <c r="I392" s="62">
        <v>40099</v>
      </c>
      <c r="J392" s="62">
        <v>40923</v>
      </c>
      <c r="K392" s="62">
        <v>65321</v>
      </c>
      <c r="L392" s="62">
        <v>6712</v>
      </c>
      <c r="M392" s="62">
        <v>65321</v>
      </c>
      <c r="N392" s="62">
        <v>0</v>
      </c>
    </row>
    <row r="393" spans="1:17">
      <c r="A393" t="str">
        <f>C393&amp;D393</f>
        <v>10EP</v>
      </c>
      <c r="B393" t="str">
        <f t="shared" si="34"/>
        <v>10EP025</v>
      </c>
      <c r="C393">
        <v>10</v>
      </c>
      <c r="D393" s="60" t="s">
        <v>64</v>
      </c>
      <c r="E393" s="61" t="s">
        <v>1</v>
      </c>
      <c r="F393" s="62">
        <v>65260</v>
      </c>
      <c r="G393" s="62">
        <v>57372</v>
      </c>
      <c r="H393" s="62">
        <v>56165</v>
      </c>
      <c r="I393" s="62">
        <v>55326</v>
      </c>
      <c r="J393" s="62">
        <v>55578</v>
      </c>
      <c r="K393" s="62">
        <v>56345</v>
      </c>
      <c r="L393" s="62">
        <v>54280</v>
      </c>
      <c r="M393" s="62">
        <v>57372</v>
      </c>
      <c r="N393" s="62">
        <v>0</v>
      </c>
    </row>
    <row r="394" spans="1:17">
      <c r="A394" t="str">
        <f>C394&amp;D394</f>
        <v>10EP</v>
      </c>
      <c r="B394" t="str">
        <f t="shared" si="34"/>
        <v>10EP050</v>
      </c>
      <c r="C394">
        <v>10</v>
      </c>
      <c r="D394" s="60" t="s">
        <v>64</v>
      </c>
      <c r="E394" s="61" t="s">
        <v>2</v>
      </c>
      <c r="F394" s="62">
        <v>140758</v>
      </c>
      <c r="G394" s="62">
        <v>137884</v>
      </c>
      <c r="H394" s="62">
        <v>137549</v>
      </c>
      <c r="I394" s="62">
        <v>133952</v>
      </c>
      <c r="J394" s="62">
        <v>134331</v>
      </c>
      <c r="K394" s="62">
        <v>134058</v>
      </c>
      <c r="L394" s="62">
        <v>134093</v>
      </c>
      <c r="M394" s="62">
        <v>137884</v>
      </c>
      <c r="N394" s="62">
        <v>0</v>
      </c>
    </row>
    <row r="395" spans="1:17">
      <c r="A395" t="str">
        <f>C395&amp;D395</f>
        <v>10EP</v>
      </c>
      <c r="B395" t="str">
        <f t="shared" ref="B395:B420" si="36">C395&amp;E395</f>
        <v>10EP075</v>
      </c>
      <c r="C395">
        <v>10</v>
      </c>
      <c r="D395" s="60" t="s">
        <v>64</v>
      </c>
      <c r="E395" s="61" t="s">
        <v>3</v>
      </c>
      <c r="F395" s="62">
        <v>175290</v>
      </c>
      <c r="G395" s="62">
        <v>164518</v>
      </c>
      <c r="H395" s="62">
        <v>162851</v>
      </c>
      <c r="I395" s="62">
        <v>159711</v>
      </c>
      <c r="J395" s="62">
        <v>160344</v>
      </c>
      <c r="K395" s="62">
        <v>160941</v>
      </c>
      <c r="L395" s="62">
        <v>158530</v>
      </c>
      <c r="M395" s="62">
        <v>164518</v>
      </c>
      <c r="N395" s="62">
        <v>0</v>
      </c>
    </row>
    <row r="396" spans="1:17">
      <c r="A396" t="str">
        <f>C396&amp;D396</f>
        <v>10EP</v>
      </c>
      <c r="B396" t="str">
        <f t="shared" si="36"/>
        <v>10EP125</v>
      </c>
      <c r="C396">
        <v>10</v>
      </c>
      <c r="D396" s="60" t="s">
        <v>64</v>
      </c>
      <c r="E396" s="61" t="s">
        <v>4</v>
      </c>
      <c r="F396" s="62">
        <v>276469</v>
      </c>
      <c r="G396" s="62">
        <v>283753</v>
      </c>
      <c r="H396" s="62">
        <v>286618</v>
      </c>
      <c r="I396" s="62">
        <v>281079</v>
      </c>
      <c r="J396" s="62">
        <v>287569</v>
      </c>
      <c r="K396" s="62">
        <v>280764</v>
      </c>
      <c r="L396" s="62">
        <v>281532</v>
      </c>
      <c r="M396" s="62">
        <v>287569</v>
      </c>
      <c r="N396" s="62">
        <v>11100</v>
      </c>
    </row>
    <row r="397" spans="1:17">
      <c r="A397" t="str">
        <f>C397&amp;D397</f>
        <v>10EP</v>
      </c>
      <c r="B397" t="str">
        <f t="shared" si="36"/>
        <v>10EP150</v>
      </c>
      <c r="C397">
        <v>10</v>
      </c>
      <c r="D397" s="60" t="s">
        <v>64</v>
      </c>
      <c r="E397" s="61" t="s">
        <v>5</v>
      </c>
      <c r="F397" s="62">
        <v>32546</v>
      </c>
      <c r="G397" s="62">
        <v>11279</v>
      </c>
      <c r="H397" s="62">
        <v>11529</v>
      </c>
      <c r="I397" s="62">
        <v>11086</v>
      </c>
      <c r="J397" s="62">
        <v>12186</v>
      </c>
      <c r="K397" s="62">
        <v>10631</v>
      </c>
      <c r="L397" s="62">
        <v>11543</v>
      </c>
      <c r="M397" s="62">
        <v>12186</v>
      </c>
      <c r="N397" s="62">
        <v>0</v>
      </c>
    </row>
    <row r="398" spans="1:17">
      <c r="A398" t="str">
        <f>C398&amp;D398</f>
        <v>10EP</v>
      </c>
      <c r="B398" t="str">
        <f t="shared" si="36"/>
        <v>10EP175</v>
      </c>
      <c r="C398">
        <v>10</v>
      </c>
      <c r="D398" s="60" t="s">
        <v>64</v>
      </c>
      <c r="E398" s="61" t="s">
        <v>6</v>
      </c>
      <c r="F398" s="62">
        <v>1480581</v>
      </c>
      <c r="G398" s="62">
        <v>1591067</v>
      </c>
      <c r="H398" s="62">
        <v>1623569</v>
      </c>
      <c r="I398" s="62">
        <v>1574330</v>
      </c>
      <c r="J398" s="62">
        <v>1611362</v>
      </c>
      <c r="K398" s="62">
        <v>1561610</v>
      </c>
      <c r="L398" s="62">
        <v>1590165</v>
      </c>
      <c r="M398" s="62">
        <v>1623569</v>
      </c>
      <c r="N398" s="62">
        <v>142987</v>
      </c>
    </row>
    <row r="399" spans="1:17">
      <c r="A399" t="str">
        <f>C399&amp;D399</f>
        <v>10EP</v>
      </c>
      <c r="B399" t="str">
        <f t="shared" si="36"/>
        <v>10EP200</v>
      </c>
      <c r="C399">
        <v>10</v>
      </c>
      <c r="D399" s="60" t="s">
        <v>64</v>
      </c>
      <c r="E399" s="61" t="s">
        <v>7</v>
      </c>
      <c r="F399" s="62">
        <v>5900224</v>
      </c>
      <c r="G399" s="62">
        <v>6408201</v>
      </c>
      <c r="H399" s="62">
        <v>6540687</v>
      </c>
      <c r="I399" s="62">
        <v>6357917</v>
      </c>
      <c r="J399" s="62">
        <v>6482992</v>
      </c>
      <c r="K399" s="62">
        <v>6298489</v>
      </c>
      <c r="L399" s="62">
        <v>6430995</v>
      </c>
      <c r="M399" s="62">
        <v>6540687</v>
      </c>
      <c r="N399" s="62">
        <v>640462</v>
      </c>
    </row>
    <row r="400" spans="1:17">
      <c r="A400" t="str">
        <f>C400&amp;D400</f>
        <v>10EP</v>
      </c>
      <c r="B400" t="str">
        <f t="shared" si="36"/>
        <v>10EP250</v>
      </c>
      <c r="C400">
        <v>10</v>
      </c>
      <c r="D400" s="60" t="s">
        <v>64</v>
      </c>
      <c r="E400" s="61" t="s">
        <v>8</v>
      </c>
      <c r="F400" s="62">
        <v>2883444</v>
      </c>
      <c r="G400" s="62">
        <v>2997720</v>
      </c>
      <c r="H400" s="62">
        <v>3014841</v>
      </c>
      <c r="I400" s="62">
        <v>2992222</v>
      </c>
      <c r="J400" s="62">
        <v>3003187</v>
      </c>
      <c r="K400" s="62">
        <v>2983932</v>
      </c>
      <c r="L400" s="62">
        <v>3001727</v>
      </c>
      <c r="M400" s="62">
        <v>3014841</v>
      </c>
      <c r="N400" s="62">
        <v>131397</v>
      </c>
    </row>
    <row r="401" spans="1:14">
      <c r="A401" t="str">
        <f>C401&amp;D401</f>
        <v>10Mixte</v>
      </c>
      <c r="B401" t="str">
        <f t="shared" si="36"/>
        <v>10M0</v>
      </c>
      <c r="C401">
        <v>10</v>
      </c>
      <c r="D401" s="63" t="s">
        <v>61</v>
      </c>
      <c r="E401" s="61" t="s">
        <v>9</v>
      </c>
      <c r="F401" s="62">
        <v>255559</v>
      </c>
      <c r="G401" s="62">
        <v>127141</v>
      </c>
      <c r="H401" s="62">
        <v>92882</v>
      </c>
      <c r="I401" s="62">
        <v>107214</v>
      </c>
      <c r="J401" s="62">
        <v>107486</v>
      </c>
      <c r="K401" s="62">
        <v>129628</v>
      </c>
      <c r="L401" s="62">
        <v>77171</v>
      </c>
      <c r="M401" s="62">
        <v>129628</v>
      </c>
      <c r="N401" s="62">
        <v>0</v>
      </c>
    </row>
    <row r="402" spans="1:14">
      <c r="A402" t="str">
        <f>C402&amp;D402</f>
        <v>10Mixte</v>
      </c>
      <c r="B402" t="str">
        <f t="shared" si="36"/>
        <v>10M0.25</v>
      </c>
      <c r="C402">
        <v>10</v>
      </c>
      <c r="D402" s="63" t="s">
        <v>61</v>
      </c>
      <c r="E402" s="61" t="s">
        <v>10</v>
      </c>
      <c r="F402" s="62">
        <v>305825</v>
      </c>
      <c r="G402" s="62">
        <v>83563</v>
      </c>
      <c r="H402" s="62">
        <v>74733</v>
      </c>
      <c r="I402" s="62">
        <v>79731</v>
      </c>
      <c r="J402" s="62">
        <v>79737</v>
      </c>
      <c r="K402" s="62">
        <v>86565</v>
      </c>
      <c r="L402" s="62">
        <v>71613</v>
      </c>
      <c r="M402" s="62">
        <v>86565</v>
      </c>
      <c r="N402" s="62">
        <v>0</v>
      </c>
    </row>
    <row r="403" spans="1:14">
      <c r="A403" t="str">
        <f>C403&amp;D403</f>
        <v>10Mixte</v>
      </c>
      <c r="B403" t="str">
        <f t="shared" si="36"/>
        <v>10M0.5</v>
      </c>
      <c r="C403">
        <v>10</v>
      </c>
      <c r="D403" s="63" t="s">
        <v>61</v>
      </c>
      <c r="E403" s="61" t="s">
        <v>11</v>
      </c>
      <c r="F403" s="62">
        <v>396461</v>
      </c>
      <c r="G403" s="62">
        <v>298315</v>
      </c>
      <c r="H403" s="62">
        <v>271014</v>
      </c>
      <c r="I403" s="62">
        <v>285282</v>
      </c>
      <c r="J403" s="62">
        <v>285056</v>
      </c>
      <c r="K403" s="62">
        <v>306712</v>
      </c>
      <c r="L403" s="62">
        <v>260222</v>
      </c>
      <c r="M403" s="62">
        <v>306712</v>
      </c>
      <c r="N403" s="62">
        <v>0</v>
      </c>
    </row>
    <row r="404" spans="1:14">
      <c r="A404" t="str">
        <f>C404&amp;D404</f>
        <v>10Mixte</v>
      </c>
      <c r="B404" t="str">
        <f t="shared" si="36"/>
        <v>10M0.75</v>
      </c>
      <c r="C404">
        <v>10</v>
      </c>
      <c r="D404" s="63" t="s">
        <v>61</v>
      </c>
      <c r="E404" s="61" t="s">
        <v>12</v>
      </c>
      <c r="F404" s="62">
        <v>57038</v>
      </c>
      <c r="G404" s="62">
        <v>45389</v>
      </c>
      <c r="H404" s="62">
        <v>44342</v>
      </c>
      <c r="I404" s="62">
        <v>43972</v>
      </c>
      <c r="J404" s="62">
        <v>44158</v>
      </c>
      <c r="K404" s="62">
        <v>44760</v>
      </c>
      <c r="L404" s="62">
        <v>43138</v>
      </c>
      <c r="M404" s="62">
        <v>45389</v>
      </c>
      <c r="N404" s="62">
        <v>0</v>
      </c>
    </row>
    <row r="405" spans="1:14">
      <c r="A405" t="str">
        <f>C405&amp;D405</f>
        <v>10Mixte</v>
      </c>
      <c r="B405" t="str">
        <f t="shared" si="36"/>
        <v>10M1</v>
      </c>
      <c r="C405">
        <v>10</v>
      </c>
      <c r="D405" s="63" t="s">
        <v>61</v>
      </c>
      <c r="E405" s="61" t="s">
        <v>13</v>
      </c>
      <c r="F405" s="62">
        <v>95419</v>
      </c>
      <c r="G405" s="62">
        <v>39146</v>
      </c>
      <c r="H405" s="62">
        <v>39214</v>
      </c>
      <c r="I405" s="62">
        <v>39086</v>
      </c>
      <c r="J405" s="62">
        <v>39120</v>
      </c>
      <c r="K405" s="62">
        <v>39036</v>
      </c>
      <c r="L405" s="62">
        <v>39136</v>
      </c>
      <c r="M405" s="62">
        <v>39214</v>
      </c>
      <c r="N405" s="62">
        <v>0</v>
      </c>
    </row>
    <row r="406" spans="1:14">
      <c r="A406" t="str">
        <f>C406&amp;D406</f>
        <v>10Mixte</v>
      </c>
      <c r="B406" t="str">
        <f t="shared" si="36"/>
        <v>10M1.25</v>
      </c>
      <c r="C406">
        <v>10</v>
      </c>
      <c r="D406" s="63" t="s">
        <v>61</v>
      </c>
      <c r="E406" s="61" t="s">
        <v>14</v>
      </c>
      <c r="F406" s="62">
        <v>31542</v>
      </c>
      <c r="G406" s="62">
        <v>19827</v>
      </c>
      <c r="H406" s="62">
        <v>18546</v>
      </c>
      <c r="I406" s="62">
        <v>18789</v>
      </c>
      <c r="J406" s="62">
        <v>20631</v>
      </c>
      <c r="K406" s="62">
        <v>20243</v>
      </c>
      <c r="L406" s="62">
        <v>17061</v>
      </c>
      <c r="M406" s="62">
        <v>20631</v>
      </c>
      <c r="N406" s="62">
        <v>0</v>
      </c>
    </row>
    <row r="407" spans="1:14">
      <c r="A407" t="str">
        <f>C407&amp;D407</f>
        <v>10Mixte</v>
      </c>
      <c r="B407" t="str">
        <f t="shared" si="36"/>
        <v>10M1.75</v>
      </c>
      <c r="C407">
        <v>10</v>
      </c>
      <c r="D407" s="63" t="s">
        <v>61</v>
      </c>
      <c r="E407" s="61" t="s">
        <v>15</v>
      </c>
      <c r="F407" s="62">
        <v>106377</v>
      </c>
      <c r="G407" s="62">
        <v>131751</v>
      </c>
      <c r="H407" s="62">
        <v>132227</v>
      </c>
      <c r="I407" s="62">
        <v>127241</v>
      </c>
      <c r="J407" s="62">
        <v>135822</v>
      </c>
      <c r="K407" s="62">
        <v>129006</v>
      </c>
      <c r="L407" s="62">
        <v>125123</v>
      </c>
      <c r="M407" s="62">
        <v>135822</v>
      </c>
      <c r="N407" s="62">
        <v>29445</v>
      </c>
    </row>
    <row r="408" spans="1:14">
      <c r="A408" t="str">
        <f>C408&amp;D408</f>
        <v>10Mixte</v>
      </c>
      <c r="B408" t="str">
        <f t="shared" si="36"/>
        <v>10M2.5</v>
      </c>
      <c r="C408">
        <v>10</v>
      </c>
      <c r="D408" s="63" t="s">
        <v>61</v>
      </c>
      <c r="E408" s="61" t="s">
        <v>16</v>
      </c>
      <c r="F408" s="62">
        <v>62969</v>
      </c>
      <c r="G408" s="62">
        <v>114921</v>
      </c>
      <c r="H408" s="62">
        <v>115452</v>
      </c>
      <c r="I408" s="62">
        <v>114410</v>
      </c>
      <c r="J408" s="62">
        <v>115305</v>
      </c>
      <c r="K408" s="62">
        <v>114331</v>
      </c>
      <c r="L408" s="62">
        <v>114501</v>
      </c>
      <c r="M408" s="62">
        <v>115452</v>
      </c>
      <c r="N408" s="62">
        <v>52483</v>
      </c>
    </row>
    <row r="409" spans="1:14">
      <c r="A409" t="str">
        <f>C409&amp;D409</f>
        <v>10Mixte</v>
      </c>
      <c r="B409" t="str">
        <f t="shared" si="36"/>
        <v>10M2</v>
      </c>
      <c r="C409">
        <v>10</v>
      </c>
      <c r="D409" s="63" t="s">
        <v>61</v>
      </c>
      <c r="E409" s="61" t="s">
        <v>17</v>
      </c>
      <c r="F409" s="62">
        <v>1259082</v>
      </c>
      <c r="G409" s="62">
        <v>1259634</v>
      </c>
      <c r="H409" s="62">
        <v>1272605</v>
      </c>
      <c r="I409" s="62">
        <v>1228969</v>
      </c>
      <c r="J409" s="62">
        <v>1285453</v>
      </c>
      <c r="K409" s="62">
        <v>1237982</v>
      </c>
      <c r="L409" s="62">
        <v>1218365</v>
      </c>
      <c r="M409" s="62">
        <v>1285453</v>
      </c>
      <c r="N409" s="62">
        <v>26371</v>
      </c>
    </row>
    <row r="410" spans="1:14">
      <c r="A410" t="str">
        <f>C410&amp;D410</f>
        <v>10Mixte</v>
      </c>
      <c r="B410" t="str">
        <f t="shared" si="36"/>
        <v>10M3.5</v>
      </c>
      <c r="C410">
        <v>10</v>
      </c>
      <c r="D410" s="63" t="s">
        <v>61</v>
      </c>
      <c r="E410" s="61" t="s">
        <v>18</v>
      </c>
      <c r="F410" s="62">
        <v>8849699</v>
      </c>
      <c r="G410" s="62">
        <v>9205774</v>
      </c>
      <c r="H410" s="62">
        <v>9348166</v>
      </c>
      <c r="I410" s="62">
        <v>9067958</v>
      </c>
      <c r="J410" s="62">
        <v>9226532</v>
      </c>
      <c r="K410" s="62">
        <v>9034581</v>
      </c>
      <c r="L410" s="62">
        <v>9108121</v>
      </c>
      <c r="M410" s="62">
        <v>9348166</v>
      </c>
      <c r="N410" s="62">
        <v>498467</v>
      </c>
    </row>
    <row r="411" spans="1:14">
      <c r="A411" t="str">
        <f>C411&amp;D411</f>
        <v>10Risque</v>
      </c>
      <c r="B411" t="str">
        <f t="shared" si="36"/>
        <v>10Fun</v>
      </c>
      <c r="C411">
        <v>10</v>
      </c>
      <c r="D411" s="63" t="s">
        <v>62</v>
      </c>
      <c r="E411" s="61" t="s">
        <v>19</v>
      </c>
      <c r="F411" s="62">
        <v>148756</v>
      </c>
      <c r="G411" s="62">
        <v>-109500</v>
      </c>
      <c r="H411" s="62">
        <v>-269453</v>
      </c>
      <c r="I411" s="62">
        <v>-593879</v>
      </c>
      <c r="J411" s="62">
        <v>-591412</v>
      </c>
      <c r="K411" s="62">
        <v>-550049</v>
      </c>
      <c r="L411" s="62">
        <v>-640634</v>
      </c>
      <c r="M411" s="62">
        <v>-109500</v>
      </c>
      <c r="N411" s="62">
        <v>0</v>
      </c>
    </row>
    <row r="412" spans="1:14">
      <c r="A412" t="str">
        <f>C412&amp;D412</f>
        <v>10Vie entière</v>
      </c>
      <c r="B412" t="str">
        <f t="shared" si="36"/>
        <v>10VE</v>
      </c>
      <c r="C412">
        <v>10</v>
      </c>
      <c r="D412" s="63" t="s">
        <v>63</v>
      </c>
      <c r="E412" s="61" t="s">
        <v>20</v>
      </c>
      <c r="F412" s="62">
        <v>100671</v>
      </c>
      <c r="G412" s="62">
        <v>-99659</v>
      </c>
      <c r="H412" s="62">
        <v>-121913</v>
      </c>
      <c r="I412" s="62">
        <v>-154872</v>
      </c>
      <c r="J412" s="62">
        <v>-141885</v>
      </c>
      <c r="K412" s="62">
        <v>-134507</v>
      </c>
      <c r="L412" s="62">
        <v>-174747</v>
      </c>
      <c r="M412" s="62">
        <v>-99659</v>
      </c>
      <c r="N412" s="62">
        <v>0</v>
      </c>
    </row>
    <row r="413" spans="1:14">
      <c r="A413" t="str">
        <f>C413&amp;D413</f>
        <v>10Risque</v>
      </c>
      <c r="B413" t="str">
        <f t="shared" si="36"/>
        <v>10Prev</v>
      </c>
      <c r="C413">
        <v>10</v>
      </c>
      <c r="D413" s="63" t="s">
        <v>62</v>
      </c>
      <c r="E413" s="61" t="s">
        <v>21</v>
      </c>
      <c r="F413" s="62">
        <v>34241</v>
      </c>
      <c r="G413" s="62">
        <v>-28329</v>
      </c>
      <c r="H413" s="62">
        <v>-30326</v>
      </c>
      <c r="I413" s="62">
        <v>-31751</v>
      </c>
      <c r="J413" s="62">
        <v>-31877</v>
      </c>
      <c r="K413" s="62">
        <v>-30204</v>
      </c>
      <c r="L413" s="62">
        <v>-33408</v>
      </c>
      <c r="M413" s="62">
        <v>-28329</v>
      </c>
      <c r="N413" s="62">
        <v>0</v>
      </c>
    </row>
    <row r="414" spans="1:14">
      <c r="A414" t="str">
        <f>C414&amp;D414</f>
        <v>10Risque</v>
      </c>
      <c r="B414" t="str">
        <f t="shared" si="36"/>
        <v>10Preciso</v>
      </c>
      <c r="C414">
        <v>10</v>
      </c>
      <c r="D414" s="63" t="s">
        <v>62</v>
      </c>
      <c r="E414" s="61" t="s">
        <v>22</v>
      </c>
      <c r="F414" s="62">
        <v>7652</v>
      </c>
      <c r="G414" s="62">
        <v>-231711</v>
      </c>
      <c r="H414" s="62">
        <v>-268724</v>
      </c>
      <c r="I414" s="62">
        <v>-286437</v>
      </c>
      <c r="J414" s="62">
        <v>-289989</v>
      </c>
      <c r="K414" s="62">
        <v>-262182</v>
      </c>
      <c r="L414" s="62">
        <v>-313711</v>
      </c>
      <c r="M414" s="62">
        <v>-231711</v>
      </c>
      <c r="N414" s="62">
        <v>0</v>
      </c>
    </row>
    <row r="415" spans="1:14">
      <c r="A415" t="str">
        <f>C415&amp;D415</f>
        <v>10Risque</v>
      </c>
      <c r="B415" t="str">
        <f t="shared" si="36"/>
        <v>10Hospitalis</v>
      </c>
      <c r="C415">
        <v>10</v>
      </c>
      <c r="D415" s="63" t="s">
        <v>62</v>
      </c>
      <c r="E415" s="61" t="s">
        <v>23</v>
      </c>
      <c r="F415" s="62">
        <v>2330</v>
      </c>
      <c r="G415" s="62">
        <v>-139040</v>
      </c>
      <c r="H415" s="62">
        <v>-306862</v>
      </c>
      <c r="I415" s="62">
        <v>-423494</v>
      </c>
      <c r="J415" s="62">
        <v>-431200</v>
      </c>
      <c r="K415" s="62">
        <v>-351852</v>
      </c>
      <c r="L415" s="62">
        <v>-504116</v>
      </c>
      <c r="M415" s="62">
        <v>-139040</v>
      </c>
      <c r="N415" s="62">
        <v>0</v>
      </c>
    </row>
    <row r="416" spans="1:14">
      <c r="A416" t="str">
        <f>C416&amp;D416</f>
        <v>10Risque</v>
      </c>
      <c r="B416" t="str">
        <f t="shared" si="36"/>
        <v>10Axiprotect</v>
      </c>
      <c r="C416">
        <v>10</v>
      </c>
      <c r="D416" s="63" t="s">
        <v>62</v>
      </c>
      <c r="E416" s="61" t="s">
        <v>24</v>
      </c>
      <c r="F416" s="62">
        <v>5862</v>
      </c>
      <c r="G416" s="62">
        <v>-2019595</v>
      </c>
      <c r="H416" s="62">
        <v>-2406113</v>
      </c>
      <c r="I416" s="62">
        <v>-2349089</v>
      </c>
      <c r="J416" s="62">
        <v>-2390135</v>
      </c>
      <c r="K416" s="62">
        <v>-2077998</v>
      </c>
      <c r="L416" s="62">
        <v>-2664282</v>
      </c>
      <c r="M416" s="62">
        <v>-2019595</v>
      </c>
      <c r="N416" s="62">
        <v>0</v>
      </c>
    </row>
    <row r="417" spans="1:14" ht="16.5" thickBot="1">
      <c r="A417" t="str">
        <f>C417&amp;D417</f>
        <v>10</v>
      </c>
      <c r="B417" t="str">
        <f t="shared" si="36"/>
        <v>10PGG</v>
      </c>
      <c r="C417">
        <v>10</v>
      </c>
      <c r="D417" s="25"/>
      <c r="E417" s="20" t="s">
        <v>25</v>
      </c>
      <c r="F417" s="21">
        <v>22881654</v>
      </c>
      <c r="G417" s="21"/>
      <c r="H417" s="21"/>
      <c r="I417" s="21"/>
      <c r="J417" s="21"/>
      <c r="K417" s="21"/>
      <c r="L417" s="21"/>
      <c r="M417" s="21"/>
      <c r="N417" s="22">
        <v>1532712</v>
      </c>
    </row>
    <row r="418" spans="1:14" ht="15.75" thickTop="1">
      <c r="A418" t="str">
        <f>C418&amp;D418</f>
        <v>10.1EP</v>
      </c>
      <c r="B418" t="str">
        <f t="shared" si="36"/>
        <v>10.1EP000</v>
      </c>
      <c r="C418">
        <v>10.1</v>
      </c>
      <c r="D418" s="60" t="s">
        <v>64</v>
      </c>
      <c r="E418" s="61" t="s">
        <v>0</v>
      </c>
      <c r="F418" s="62">
        <v>207597</v>
      </c>
      <c r="G418" s="62">
        <v>94800</v>
      </c>
      <c r="H418" s="62">
        <v>67814</v>
      </c>
      <c r="I418" s="62">
        <v>70975</v>
      </c>
      <c r="J418" s="62">
        <v>72225</v>
      </c>
      <c r="K418" s="62">
        <v>90088</v>
      </c>
      <c r="L418" s="62">
        <v>46156</v>
      </c>
      <c r="M418" s="62">
        <v>94800</v>
      </c>
      <c r="N418" s="62">
        <v>0</v>
      </c>
    </row>
    <row r="419" spans="1:14">
      <c r="A419" t="str">
        <f>C419&amp;D419</f>
        <v>10.1EP</v>
      </c>
      <c r="B419" t="str">
        <f t="shared" si="36"/>
        <v>10.1EP025</v>
      </c>
      <c r="C419">
        <v>10.1</v>
      </c>
      <c r="D419" s="60" t="s">
        <v>64</v>
      </c>
      <c r="E419" s="61" t="s">
        <v>1</v>
      </c>
      <c r="F419" s="62">
        <v>65260</v>
      </c>
      <c r="G419" s="62">
        <v>61221</v>
      </c>
      <c r="H419" s="62">
        <v>60949</v>
      </c>
      <c r="I419" s="62">
        <v>58883</v>
      </c>
      <c r="J419" s="62">
        <v>59189</v>
      </c>
      <c r="K419" s="62">
        <v>59210</v>
      </c>
      <c r="L419" s="62">
        <v>58790</v>
      </c>
      <c r="M419" s="62">
        <v>61221</v>
      </c>
      <c r="N419" s="62">
        <v>0</v>
      </c>
    </row>
    <row r="420" spans="1:14">
      <c r="A420" t="str">
        <f>C420&amp;D420</f>
        <v>10.1EP</v>
      </c>
      <c r="B420" t="str">
        <f t="shared" si="36"/>
        <v>10.1EP050</v>
      </c>
      <c r="C420">
        <v>10.1</v>
      </c>
      <c r="D420" s="60" t="s">
        <v>64</v>
      </c>
      <c r="E420" s="61" t="s">
        <v>2</v>
      </c>
      <c r="F420" s="62">
        <v>140758</v>
      </c>
      <c r="G420" s="62">
        <v>144692</v>
      </c>
      <c r="H420" s="62">
        <v>145417</v>
      </c>
      <c r="I420" s="62">
        <v>140247</v>
      </c>
      <c r="J420" s="62">
        <v>140689</v>
      </c>
      <c r="K420" s="62">
        <v>139465</v>
      </c>
      <c r="L420" s="62">
        <v>141526</v>
      </c>
      <c r="M420" s="62">
        <v>145417</v>
      </c>
      <c r="N420" s="62">
        <v>4659</v>
      </c>
    </row>
    <row r="421" spans="1:14">
      <c r="A421" t="str">
        <f>C421&amp;D421</f>
        <v>10.1EP</v>
      </c>
      <c r="B421" t="str">
        <f t="shared" ref="B421:B446" si="37">C421&amp;E421</f>
        <v>10.1EP075</v>
      </c>
      <c r="C421">
        <v>10.1</v>
      </c>
      <c r="D421" s="60" t="s">
        <v>64</v>
      </c>
      <c r="E421" s="61" t="s">
        <v>3</v>
      </c>
      <c r="F421" s="62">
        <v>175290</v>
      </c>
      <c r="G421" s="62">
        <v>173067</v>
      </c>
      <c r="H421" s="62">
        <v>172953</v>
      </c>
      <c r="I421" s="62">
        <v>167615</v>
      </c>
      <c r="J421" s="62">
        <v>168352</v>
      </c>
      <c r="K421" s="62">
        <v>167610</v>
      </c>
      <c r="L421" s="62">
        <v>168063</v>
      </c>
      <c r="M421" s="62">
        <v>173067</v>
      </c>
      <c r="N421" s="62">
        <v>0</v>
      </c>
    </row>
    <row r="422" spans="1:14">
      <c r="A422" t="str">
        <f>C422&amp;D422</f>
        <v>10.1EP</v>
      </c>
      <c r="B422" t="str">
        <f t="shared" si="37"/>
        <v>10.1EP125</v>
      </c>
      <c r="C422">
        <v>10.1</v>
      </c>
      <c r="D422" s="60" t="s">
        <v>64</v>
      </c>
      <c r="E422" s="61" t="s">
        <v>4</v>
      </c>
      <c r="F422" s="62">
        <v>276469</v>
      </c>
      <c r="G422" s="62">
        <v>288977</v>
      </c>
      <c r="H422" s="62">
        <v>292566</v>
      </c>
      <c r="I422" s="62">
        <v>285909</v>
      </c>
      <c r="J422" s="62">
        <v>292451</v>
      </c>
      <c r="K422" s="62">
        <v>284981</v>
      </c>
      <c r="L422" s="62">
        <v>287151</v>
      </c>
      <c r="M422" s="62">
        <v>292566</v>
      </c>
      <c r="N422" s="62">
        <v>16098</v>
      </c>
    </row>
    <row r="423" spans="1:14">
      <c r="A423" t="str">
        <f>C423&amp;D423</f>
        <v>10.1EP</v>
      </c>
      <c r="B423" t="str">
        <f t="shared" si="37"/>
        <v>10.1EP150</v>
      </c>
      <c r="C423">
        <v>10.1</v>
      </c>
      <c r="D423" s="60" t="s">
        <v>64</v>
      </c>
      <c r="E423" s="61" t="s">
        <v>5</v>
      </c>
      <c r="F423" s="62">
        <v>32546</v>
      </c>
      <c r="G423" s="62">
        <v>11279</v>
      </c>
      <c r="H423" s="62">
        <v>11529</v>
      </c>
      <c r="I423" s="62">
        <v>11086</v>
      </c>
      <c r="J423" s="62">
        <v>12186</v>
      </c>
      <c r="K423" s="62">
        <v>10631</v>
      </c>
      <c r="L423" s="62">
        <v>11543</v>
      </c>
      <c r="M423" s="62">
        <v>12186</v>
      </c>
      <c r="N423" s="62">
        <v>0</v>
      </c>
    </row>
    <row r="424" spans="1:14">
      <c r="A424" t="str">
        <f>C424&amp;D424</f>
        <v>10.1EP</v>
      </c>
      <c r="B424" t="str">
        <f t="shared" si="37"/>
        <v>10.1EP175</v>
      </c>
      <c r="C424">
        <v>10.1</v>
      </c>
      <c r="D424" s="60" t="s">
        <v>64</v>
      </c>
      <c r="E424" s="61" t="s">
        <v>6</v>
      </c>
      <c r="F424" s="62">
        <v>1480581</v>
      </c>
      <c r="G424" s="62">
        <v>1626418</v>
      </c>
      <c r="H424" s="62">
        <v>1664012</v>
      </c>
      <c r="I424" s="62">
        <v>1607017</v>
      </c>
      <c r="J424" s="62">
        <v>1644381</v>
      </c>
      <c r="K424" s="62">
        <v>1589939</v>
      </c>
      <c r="L424" s="62">
        <v>1628371</v>
      </c>
      <c r="M424" s="62">
        <v>1664012</v>
      </c>
      <c r="N424" s="62">
        <v>183431</v>
      </c>
    </row>
    <row r="425" spans="1:14">
      <c r="A425" t="str">
        <f>C425&amp;D425</f>
        <v>10.1EP</v>
      </c>
      <c r="B425" t="str">
        <f t="shared" si="37"/>
        <v>10.1EP200</v>
      </c>
      <c r="C425">
        <v>10.1</v>
      </c>
      <c r="D425" s="60" t="s">
        <v>64</v>
      </c>
      <c r="E425" s="61" t="s">
        <v>7</v>
      </c>
      <c r="F425" s="62">
        <v>5900224</v>
      </c>
      <c r="G425" s="62">
        <v>6510496</v>
      </c>
      <c r="H425" s="62">
        <v>6656483</v>
      </c>
      <c r="I425" s="62">
        <v>6452499</v>
      </c>
      <c r="J425" s="62">
        <v>6578412</v>
      </c>
      <c r="K425" s="62">
        <v>6381124</v>
      </c>
      <c r="L425" s="62">
        <v>6540436</v>
      </c>
      <c r="M425" s="62">
        <v>6656483</v>
      </c>
      <c r="N425" s="62">
        <v>756259</v>
      </c>
    </row>
    <row r="426" spans="1:14">
      <c r="A426" t="str">
        <f>C426&amp;D426</f>
        <v>10.1EP</v>
      </c>
      <c r="B426" t="str">
        <f t="shared" si="37"/>
        <v>10.1EP250</v>
      </c>
      <c r="C426">
        <v>10.1</v>
      </c>
      <c r="D426" s="60" t="s">
        <v>64</v>
      </c>
      <c r="E426" s="61" t="s">
        <v>8</v>
      </c>
      <c r="F426" s="62">
        <v>2883444</v>
      </c>
      <c r="G426" s="62">
        <v>3007579</v>
      </c>
      <c r="H426" s="62">
        <v>3025374</v>
      </c>
      <c r="I426" s="62">
        <v>3001338</v>
      </c>
      <c r="J426" s="62">
        <v>3012342</v>
      </c>
      <c r="K426" s="62">
        <v>2992310</v>
      </c>
      <c r="L426" s="62">
        <v>3011704</v>
      </c>
      <c r="M426" s="62">
        <v>3025374</v>
      </c>
      <c r="N426" s="62">
        <v>141930</v>
      </c>
    </row>
    <row r="427" spans="1:14">
      <c r="A427" t="str">
        <f>C427&amp;D427</f>
        <v>10.1Mixte</v>
      </c>
      <c r="B427" t="str">
        <f t="shared" si="37"/>
        <v>10.1M0</v>
      </c>
      <c r="C427">
        <v>10.1</v>
      </c>
      <c r="D427" s="63" t="s">
        <v>61</v>
      </c>
      <c r="E427" s="61" t="s">
        <v>9</v>
      </c>
      <c r="F427" s="62">
        <v>255559</v>
      </c>
      <c r="G427" s="62">
        <v>173748</v>
      </c>
      <c r="H427" s="62">
        <v>147018</v>
      </c>
      <c r="I427" s="62">
        <v>150314</v>
      </c>
      <c r="J427" s="62">
        <v>151202</v>
      </c>
      <c r="K427" s="62">
        <v>166340</v>
      </c>
      <c r="L427" s="62">
        <v>128258</v>
      </c>
      <c r="M427" s="62">
        <v>173748</v>
      </c>
      <c r="N427" s="62">
        <v>0</v>
      </c>
    </row>
    <row r="428" spans="1:14">
      <c r="A428" t="str">
        <f>C428&amp;D428</f>
        <v>10.1Mixte</v>
      </c>
      <c r="B428" t="str">
        <f t="shared" si="37"/>
        <v>10.1M0.25</v>
      </c>
      <c r="C428">
        <v>10.1</v>
      </c>
      <c r="D428" s="63" t="s">
        <v>61</v>
      </c>
      <c r="E428" s="61" t="s">
        <v>10</v>
      </c>
      <c r="F428" s="62">
        <v>305825</v>
      </c>
      <c r="G428" s="62">
        <v>91665</v>
      </c>
      <c r="H428" s="62">
        <v>83995</v>
      </c>
      <c r="I428" s="62">
        <v>87223</v>
      </c>
      <c r="J428" s="62">
        <v>87326</v>
      </c>
      <c r="K428" s="62">
        <v>93022</v>
      </c>
      <c r="L428" s="62">
        <v>80355</v>
      </c>
      <c r="M428" s="62">
        <v>93022</v>
      </c>
      <c r="N428" s="62">
        <v>0</v>
      </c>
    </row>
    <row r="429" spans="1:14">
      <c r="A429" t="str">
        <f>C429&amp;D429</f>
        <v>10.1Mixte</v>
      </c>
      <c r="B429" t="str">
        <f t="shared" si="37"/>
        <v>10.1M0.5</v>
      </c>
      <c r="C429">
        <v>10.1</v>
      </c>
      <c r="D429" s="63" t="s">
        <v>61</v>
      </c>
      <c r="E429" s="61" t="s">
        <v>11</v>
      </c>
      <c r="F429" s="62">
        <v>396461</v>
      </c>
      <c r="G429" s="62">
        <v>321908</v>
      </c>
      <c r="H429" s="62">
        <v>297397</v>
      </c>
      <c r="I429" s="62">
        <v>307100</v>
      </c>
      <c r="J429" s="62">
        <v>307131</v>
      </c>
      <c r="K429" s="62">
        <v>325917</v>
      </c>
      <c r="L429" s="62">
        <v>285138</v>
      </c>
      <c r="M429" s="62">
        <v>325917</v>
      </c>
      <c r="N429" s="62">
        <v>0</v>
      </c>
    </row>
    <row r="430" spans="1:14">
      <c r="A430" t="str">
        <f>C430&amp;D430</f>
        <v>10.1Mixte</v>
      </c>
      <c r="B430" t="str">
        <f t="shared" si="37"/>
        <v>10.1M0.75</v>
      </c>
      <c r="C430">
        <v>10.1</v>
      </c>
      <c r="D430" s="63" t="s">
        <v>61</v>
      </c>
      <c r="E430" s="61" t="s">
        <v>12</v>
      </c>
      <c r="F430" s="62">
        <v>57038</v>
      </c>
      <c r="G430" s="62">
        <v>48131</v>
      </c>
      <c r="H430" s="62">
        <v>47311</v>
      </c>
      <c r="I430" s="62">
        <v>46507</v>
      </c>
      <c r="J430" s="62">
        <v>46722</v>
      </c>
      <c r="K430" s="62">
        <v>47066</v>
      </c>
      <c r="L430" s="62">
        <v>45943</v>
      </c>
      <c r="M430" s="62">
        <v>48131</v>
      </c>
      <c r="N430" s="62">
        <v>0</v>
      </c>
    </row>
    <row r="431" spans="1:14">
      <c r="A431" t="str">
        <f>C431&amp;D431</f>
        <v>10.1Mixte</v>
      </c>
      <c r="B431" t="str">
        <f t="shared" si="37"/>
        <v>10.1M1</v>
      </c>
      <c r="C431">
        <v>10.1</v>
      </c>
      <c r="D431" s="63" t="s">
        <v>61</v>
      </c>
      <c r="E431" s="61" t="s">
        <v>13</v>
      </c>
      <c r="F431" s="62">
        <v>95419</v>
      </c>
      <c r="G431" s="62">
        <v>39332</v>
      </c>
      <c r="H431" s="62">
        <v>39396</v>
      </c>
      <c r="I431" s="62">
        <v>39257</v>
      </c>
      <c r="J431" s="62">
        <v>39292</v>
      </c>
      <c r="K431" s="62">
        <v>39206</v>
      </c>
      <c r="L431" s="62">
        <v>39310</v>
      </c>
      <c r="M431" s="62">
        <v>39396</v>
      </c>
      <c r="N431" s="62">
        <v>0</v>
      </c>
    </row>
    <row r="432" spans="1:14">
      <c r="A432" t="str">
        <f>C432&amp;D432</f>
        <v>10.1Mixte</v>
      </c>
      <c r="B432" t="str">
        <f t="shared" si="37"/>
        <v>10.1M1.25</v>
      </c>
      <c r="C432">
        <v>10.1</v>
      </c>
      <c r="D432" s="63" t="s">
        <v>61</v>
      </c>
      <c r="E432" s="61" t="s">
        <v>14</v>
      </c>
      <c r="F432" s="62">
        <v>31542</v>
      </c>
      <c r="G432" s="62">
        <v>21368</v>
      </c>
      <c r="H432" s="62">
        <v>20264</v>
      </c>
      <c r="I432" s="62">
        <v>20214</v>
      </c>
      <c r="J432" s="62">
        <v>22077</v>
      </c>
      <c r="K432" s="62">
        <v>21504</v>
      </c>
      <c r="L432" s="62">
        <v>18682</v>
      </c>
      <c r="M432" s="62">
        <v>22077</v>
      </c>
      <c r="N432" s="62">
        <v>0</v>
      </c>
    </row>
    <row r="433" spans="1:14">
      <c r="A433" t="str">
        <f>C433&amp;D433</f>
        <v>10.1Mixte</v>
      </c>
      <c r="B433" t="str">
        <f t="shared" si="37"/>
        <v>10.1M1.75</v>
      </c>
      <c r="C433">
        <v>10.1</v>
      </c>
      <c r="D433" s="63" t="s">
        <v>61</v>
      </c>
      <c r="E433" s="61" t="s">
        <v>15</v>
      </c>
      <c r="F433" s="62">
        <v>106377</v>
      </c>
      <c r="G433" s="62">
        <v>140485</v>
      </c>
      <c r="H433" s="62">
        <v>142363</v>
      </c>
      <c r="I433" s="62">
        <v>135316</v>
      </c>
      <c r="J433" s="62">
        <v>144099</v>
      </c>
      <c r="K433" s="62">
        <v>135935</v>
      </c>
      <c r="L433" s="62">
        <v>134658</v>
      </c>
      <c r="M433" s="62">
        <v>144099</v>
      </c>
      <c r="N433" s="62">
        <v>37722</v>
      </c>
    </row>
    <row r="434" spans="1:14">
      <c r="A434" t="str">
        <f>C434&amp;D434</f>
        <v>10.1Mixte</v>
      </c>
      <c r="B434" t="str">
        <f t="shared" si="37"/>
        <v>10.1M2.5</v>
      </c>
      <c r="C434">
        <v>10.1</v>
      </c>
      <c r="D434" s="63" t="s">
        <v>61</v>
      </c>
      <c r="E434" s="61" t="s">
        <v>16</v>
      </c>
      <c r="F434" s="62">
        <v>62969</v>
      </c>
      <c r="G434" s="62">
        <v>115897</v>
      </c>
      <c r="H434" s="62">
        <v>116478</v>
      </c>
      <c r="I434" s="62">
        <v>115313</v>
      </c>
      <c r="J434" s="62">
        <v>116212</v>
      </c>
      <c r="K434" s="62">
        <v>115171</v>
      </c>
      <c r="L434" s="62">
        <v>115471</v>
      </c>
      <c r="M434" s="62">
        <v>116478</v>
      </c>
      <c r="N434" s="62">
        <v>53509</v>
      </c>
    </row>
    <row r="435" spans="1:14">
      <c r="A435" t="str">
        <f>C435&amp;D435</f>
        <v>10.1Mixte</v>
      </c>
      <c r="B435" t="str">
        <f t="shared" si="37"/>
        <v>10.1M2</v>
      </c>
      <c r="C435">
        <v>10.1</v>
      </c>
      <c r="D435" s="63" t="s">
        <v>61</v>
      </c>
      <c r="E435" s="61" t="s">
        <v>17</v>
      </c>
      <c r="F435" s="62">
        <v>1259082</v>
      </c>
      <c r="G435" s="62">
        <v>1305606</v>
      </c>
      <c r="H435" s="62">
        <v>1324204</v>
      </c>
      <c r="I435" s="62">
        <v>1271480</v>
      </c>
      <c r="J435" s="62">
        <v>1328683</v>
      </c>
      <c r="K435" s="62">
        <v>1275447</v>
      </c>
      <c r="L435" s="62">
        <v>1267015</v>
      </c>
      <c r="M435" s="62">
        <v>1328683</v>
      </c>
      <c r="N435" s="62">
        <v>69601</v>
      </c>
    </row>
    <row r="436" spans="1:14">
      <c r="A436" t="str">
        <f>C436&amp;D436</f>
        <v>10.1Mixte</v>
      </c>
      <c r="B436" t="str">
        <f t="shared" si="37"/>
        <v>10.1M3.5</v>
      </c>
      <c r="C436">
        <v>10.1</v>
      </c>
      <c r="D436" s="63" t="s">
        <v>61</v>
      </c>
      <c r="E436" s="61" t="s">
        <v>18</v>
      </c>
      <c r="F436" s="62">
        <v>8849699</v>
      </c>
      <c r="G436" s="62">
        <v>9369663</v>
      </c>
      <c r="H436" s="62">
        <v>9524214</v>
      </c>
      <c r="I436" s="62">
        <v>9219529</v>
      </c>
      <c r="J436" s="62">
        <v>9379394</v>
      </c>
      <c r="K436" s="62">
        <v>9173131</v>
      </c>
      <c r="L436" s="62">
        <v>9274572</v>
      </c>
      <c r="M436" s="62">
        <v>9524214</v>
      </c>
      <c r="N436" s="62">
        <v>674514</v>
      </c>
    </row>
    <row r="437" spans="1:14">
      <c r="A437" t="str">
        <f>C437&amp;D437</f>
        <v>10.1Risque</v>
      </c>
      <c r="B437" t="str">
        <f t="shared" si="37"/>
        <v>10.1Fun</v>
      </c>
      <c r="C437">
        <v>10.1</v>
      </c>
      <c r="D437" s="63" t="s">
        <v>62</v>
      </c>
      <c r="E437" s="61" t="s">
        <v>19</v>
      </c>
      <c r="F437" s="62">
        <v>148756</v>
      </c>
      <c r="G437" s="62">
        <v>1102968</v>
      </c>
      <c r="H437" s="62">
        <v>1039116</v>
      </c>
      <c r="I437" s="62">
        <v>528127</v>
      </c>
      <c r="J437" s="62">
        <v>549559</v>
      </c>
      <c r="K437" s="62">
        <v>473753</v>
      </c>
      <c r="L437" s="62">
        <v>594286</v>
      </c>
      <c r="M437" s="62">
        <v>1102968</v>
      </c>
      <c r="N437" s="62">
        <v>954212</v>
      </c>
    </row>
    <row r="438" spans="1:14">
      <c r="A438" t="str">
        <f>C438&amp;D438</f>
        <v>10.1Vie entière</v>
      </c>
      <c r="B438" t="str">
        <f t="shared" si="37"/>
        <v>10.1VE</v>
      </c>
      <c r="C438">
        <v>10.1</v>
      </c>
      <c r="D438" s="63" t="s">
        <v>63</v>
      </c>
      <c r="E438" s="61" t="s">
        <v>20</v>
      </c>
      <c r="F438" s="62">
        <v>100671</v>
      </c>
      <c r="G438" s="62">
        <v>-8902</v>
      </c>
      <c r="H438" s="62">
        <v>-16571</v>
      </c>
      <c r="I438" s="62">
        <v>-70041</v>
      </c>
      <c r="J438" s="62">
        <v>-53908</v>
      </c>
      <c r="K438" s="62">
        <v>-61743</v>
      </c>
      <c r="L438" s="62">
        <v>-74840</v>
      </c>
      <c r="M438" s="62">
        <v>-8902</v>
      </c>
      <c r="N438" s="62">
        <v>0</v>
      </c>
    </row>
    <row r="439" spans="1:14">
      <c r="A439" t="str">
        <f>C439&amp;D439</f>
        <v>10.1Risque</v>
      </c>
      <c r="B439" t="str">
        <f t="shared" si="37"/>
        <v>10.1Prev</v>
      </c>
      <c r="C439">
        <v>10.1</v>
      </c>
      <c r="D439" s="63" t="s">
        <v>62</v>
      </c>
      <c r="E439" s="61" t="s">
        <v>21</v>
      </c>
      <c r="F439" s="62">
        <v>34241</v>
      </c>
      <c r="G439" s="62">
        <v>-24316</v>
      </c>
      <c r="H439" s="62">
        <v>-26043</v>
      </c>
      <c r="I439" s="62">
        <v>-28041</v>
      </c>
      <c r="J439" s="62">
        <v>-28107</v>
      </c>
      <c r="K439" s="62">
        <v>-26779</v>
      </c>
      <c r="L439" s="62">
        <v>-29364</v>
      </c>
      <c r="M439" s="62">
        <v>-24316</v>
      </c>
      <c r="N439" s="62">
        <v>0</v>
      </c>
    </row>
    <row r="440" spans="1:14">
      <c r="A440" t="str">
        <f>C440&amp;D440</f>
        <v>10.1Risque</v>
      </c>
      <c r="B440" t="str">
        <f t="shared" si="37"/>
        <v>10.1Preciso</v>
      </c>
      <c r="C440">
        <v>10.1</v>
      </c>
      <c r="D440" s="63" t="s">
        <v>62</v>
      </c>
      <c r="E440" s="61" t="s">
        <v>22</v>
      </c>
      <c r="F440" s="62">
        <v>7652</v>
      </c>
      <c r="G440" s="62">
        <v>-126620</v>
      </c>
      <c r="H440" s="62">
        <v>-153195</v>
      </c>
      <c r="I440" s="62">
        <v>-189244</v>
      </c>
      <c r="J440" s="62">
        <v>-190674</v>
      </c>
      <c r="K440" s="62">
        <v>-174938</v>
      </c>
      <c r="L440" s="62">
        <v>-204869</v>
      </c>
      <c r="M440" s="62">
        <v>-126620</v>
      </c>
      <c r="N440" s="62">
        <v>0</v>
      </c>
    </row>
    <row r="441" spans="1:14">
      <c r="A441" t="str">
        <f>C441&amp;D441</f>
        <v>10.1Risque</v>
      </c>
      <c r="B441" t="str">
        <f t="shared" si="37"/>
        <v>10.1Hospitalis</v>
      </c>
      <c r="C441">
        <v>10.1</v>
      </c>
      <c r="D441" s="63" t="s">
        <v>62</v>
      </c>
      <c r="E441" s="61" t="s">
        <v>23</v>
      </c>
      <c r="F441" s="62">
        <v>2330</v>
      </c>
      <c r="G441" s="62">
        <v>533230</v>
      </c>
      <c r="H441" s="62">
        <v>468250</v>
      </c>
      <c r="I441" s="62">
        <v>198777</v>
      </c>
      <c r="J441" s="62">
        <v>211726</v>
      </c>
      <c r="K441" s="62">
        <v>183714</v>
      </c>
      <c r="L441" s="62">
        <v>224751</v>
      </c>
      <c r="M441" s="62">
        <v>533230</v>
      </c>
      <c r="N441" s="62">
        <v>530900</v>
      </c>
    </row>
    <row r="442" spans="1:14">
      <c r="A442" t="str">
        <f>C442&amp;D442</f>
        <v>10.1Risque</v>
      </c>
      <c r="B442" t="str">
        <f t="shared" si="37"/>
        <v>10.1Axiprotect</v>
      </c>
      <c r="C442">
        <v>10.1</v>
      </c>
      <c r="D442" s="63" t="s">
        <v>62</v>
      </c>
      <c r="E442" s="61" t="s">
        <v>24</v>
      </c>
      <c r="F442" s="62">
        <v>5862</v>
      </c>
      <c r="G442" s="62">
        <v>-1227355</v>
      </c>
      <c r="H442" s="62">
        <v>-1517727</v>
      </c>
      <c r="I442" s="62">
        <v>-1616415</v>
      </c>
      <c r="J442" s="62">
        <v>-1641247</v>
      </c>
      <c r="K442" s="62">
        <v>-1432995</v>
      </c>
      <c r="L442" s="62">
        <v>-1827438</v>
      </c>
      <c r="M442" s="62">
        <v>-1227355</v>
      </c>
      <c r="N442" s="62">
        <v>0</v>
      </c>
    </row>
    <row r="443" spans="1:14" ht="16.5" thickBot="1">
      <c r="A443" t="str">
        <f>C443&amp;D443</f>
        <v>10.1</v>
      </c>
      <c r="B443" t="str">
        <f t="shared" si="37"/>
        <v>10.1PGG</v>
      </c>
      <c r="C443">
        <v>10.1</v>
      </c>
      <c r="D443" s="25"/>
      <c r="E443" s="20" t="s">
        <v>25</v>
      </c>
      <c r="F443" s="21">
        <v>22881654</v>
      </c>
      <c r="G443" s="21"/>
      <c r="H443" s="21"/>
      <c r="I443" s="21"/>
      <c r="J443" s="21"/>
      <c r="K443" s="21"/>
      <c r="L443" s="21"/>
      <c r="M443" s="21"/>
      <c r="N443" s="22">
        <v>3422834</v>
      </c>
    </row>
    <row r="444" spans="1:14" ht="15.75" thickTop="1">
      <c r="A444" t="str">
        <f>C444&amp;D444</f>
        <v>10.2EP</v>
      </c>
      <c r="B444" t="str">
        <f t="shared" si="37"/>
        <v>10.2EP000</v>
      </c>
      <c r="C444">
        <v>10.199999999999999</v>
      </c>
      <c r="D444" s="60" t="s">
        <v>64</v>
      </c>
      <c r="E444" s="61" t="s">
        <v>0</v>
      </c>
      <c r="F444" s="62">
        <v>207597</v>
      </c>
      <c r="G444" s="62">
        <v>72540</v>
      </c>
      <c r="H444" s="62">
        <v>39948</v>
      </c>
      <c r="I444" s="62">
        <v>50391</v>
      </c>
      <c r="J444" s="62">
        <v>51357</v>
      </c>
      <c r="K444" s="62">
        <v>73577</v>
      </c>
      <c r="L444" s="62">
        <v>19860</v>
      </c>
      <c r="M444" s="62">
        <v>73577</v>
      </c>
      <c r="N444" s="62">
        <v>0</v>
      </c>
    </row>
    <row r="445" spans="1:14">
      <c r="A445" t="str">
        <f>C445&amp;D445</f>
        <v>10.2EP</v>
      </c>
      <c r="B445" t="str">
        <f t="shared" si="37"/>
        <v>10.2EP025</v>
      </c>
      <c r="C445">
        <v>10.199999999999999</v>
      </c>
      <c r="D445" s="60" t="s">
        <v>64</v>
      </c>
      <c r="E445" s="61" t="s">
        <v>1</v>
      </c>
      <c r="F445" s="62">
        <v>65260</v>
      </c>
      <c r="G445" s="62">
        <v>58655</v>
      </c>
      <c r="H445" s="62">
        <v>57761</v>
      </c>
      <c r="I445" s="62">
        <v>56512</v>
      </c>
      <c r="J445" s="62">
        <v>56782</v>
      </c>
      <c r="K445" s="62">
        <v>57300</v>
      </c>
      <c r="L445" s="62">
        <v>55784</v>
      </c>
      <c r="M445" s="62">
        <v>58655</v>
      </c>
      <c r="N445" s="62">
        <v>0</v>
      </c>
    </row>
    <row r="446" spans="1:14">
      <c r="A446" t="str">
        <f>C446&amp;D446</f>
        <v>10.2EP</v>
      </c>
      <c r="B446" t="str">
        <f t="shared" si="37"/>
        <v>10.2EP050</v>
      </c>
      <c r="C446">
        <v>10.199999999999999</v>
      </c>
      <c r="D446" s="60" t="s">
        <v>64</v>
      </c>
      <c r="E446" s="61" t="s">
        <v>2</v>
      </c>
      <c r="F446" s="62">
        <v>140758</v>
      </c>
      <c r="G446" s="62">
        <v>140154</v>
      </c>
      <c r="H446" s="62">
        <v>140173</v>
      </c>
      <c r="I446" s="62">
        <v>136051</v>
      </c>
      <c r="J446" s="62">
        <v>136450</v>
      </c>
      <c r="K446" s="62">
        <v>135861</v>
      </c>
      <c r="L446" s="62">
        <v>136570</v>
      </c>
      <c r="M446" s="62">
        <v>140173</v>
      </c>
      <c r="N446" s="62">
        <v>0</v>
      </c>
    </row>
    <row r="447" spans="1:14">
      <c r="A447" t="str">
        <f>C447&amp;D447</f>
        <v>10.2EP</v>
      </c>
      <c r="B447" t="str">
        <f t="shared" ref="B447:B472" si="38">C447&amp;E447</f>
        <v>10.2EP075</v>
      </c>
      <c r="C447">
        <v>10.199999999999999</v>
      </c>
      <c r="D447" s="60" t="s">
        <v>64</v>
      </c>
      <c r="E447" s="61" t="s">
        <v>3</v>
      </c>
      <c r="F447" s="62">
        <v>175290</v>
      </c>
      <c r="G447" s="62">
        <v>167369</v>
      </c>
      <c r="H447" s="62">
        <v>166220</v>
      </c>
      <c r="I447" s="62">
        <v>162346</v>
      </c>
      <c r="J447" s="62">
        <v>163014</v>
      </c>
      <c r="K447" s="62">
        <v>163164</v>
      </c>
      <c r="L447" s="62">
        <v>161707</v>
      </c>
      <c r="M447" s="62">
        <v>167369</v>
      </c>
      <c r="N447" s="62">
        <v>0</v>
      </c>
    </row>
    <row r="448" spans="1:14">
      <c r="A448" t="str">
        <f>C448&amp;D448</f>
        <v>10.2EP</v>
      </c>
      <c r="B448" t="str">
        <f t="shared" si="38"/>
        <v>10.2EP125</v>
      </c>
      <c r="C448">
        <v>10.199999999999999</v>
      </c>
      <c r="D448" s="60" t="s">
        <v>64</v>
      </c>
      <c r="E448" s="61" t="s">
        <v>4</v>
      </c>
      <c r="F448" s="62">
        <v>276469</v>
      </c>
      <c r="G448" s="62">
        <v>285495</v>
      </c>
      <c r="H448" s="62">
        <v>288602</v>
      </c>
      <c r="I448" s="62">
        <v>282689</v>
      </c>
      <c r="J448" s="62">
        <v>289196</v>
      </c>
      <c r="K448" s="62">
        <v>282170</v>
      </c>
      <c r="L448" s="62">
        <v>283405</v>
      </c>
      <c r="M448" s="62">
        <v>289196</v>
      </c>
      <c r="N448" s="62">
        <v>12727</v>
      </c>
    </row>
    <row r="449" spans="1:14">
      <c r="A449" t="str">
        <f>C449&amp;D449</f>
        <v>10.2EP</v>
      </c>
      <c r="B449" t="str">
        <f t="shared" si="38"/>
        <v>10.2EP150</v>
      </c>
      <c r="C449">
        <v>10.199999999999999</v>
      </c>
      <c r="D449" s="60" t="s">
        <v>64</v>
      </c>
      <c r="E449" s="61" t="s">
        <v>5</v>
      </c>
      <c r="F449" s="62">
        <v>32546</v>
      </c>
      <c r="G449" s="62">
        <v>11279</v>
      </c>
      <c r="H449" s="62">
        <v>11529</v>
      </c>
      <c r="I449" s="62">
        <v>11086</v>
      </c>
      <c r="J449" s="62">
        <v>12186</v>
      </c>
      <c r="K449" s="62">
        <v>10631</v>
      </c>
      <c r="L449" s="62">
        <v>11543</v>
      </c>
      <c r="M449" s="62">
        <v>12186</v>
      </c>
      <c r="N449" s="62">
        <v>0</v>
      </c>
    </row>
    <row r="450" spans="1:14">
      <c r="A450" t="str">
        <f>C450&amp;D450</f>
        <v>10.2EP</v>
      </c>
      <c r="B450" t="str">
        <f t="shared" si="38"/>
        <v>10.2EP175</v>
      </c>
      <c r="C450">
        <v>10.199999999999999</v>
      </c>
      <c r="D450" s="60" t="s">
        <v>64</v>
      </c>
      <c r="E450" s="61" t="s">
        <v>6</v>
      </c>
      <c r="F450" s="62">
        <v>1480581</v>
      </c>
      <c r="G450" s="62">
        <v>1602854</v>
      </c>
      <c r="H450" s="62">
        <v>1637058</v>
      </c>
      <c r="I450" s="62">
        <v>1585225</v>
      </c>
      <c r="J450" s="62">
        <v>1622368</v>
      </c>
      <c r="K450" s="62">
        <v>1571053</v>
      </c>
      <c r="L450" s="62">
        <v>1602900</v>
      </c>
      <c r="M450" s="62">
        <v>1637058</v>
      </c>
      <c r="N450" s="62">
        <v>156476</v>
      </c>
    </row>
    <row r="451" spans="1:14">
      <c r="A451" t="str">
        <f>C451&amp;D451</f>
        <v>10.2EP</v>
      </c>
      <c r="B451" t="str">
        <f t="shared" si="38"/>
        <v>10.2EP200</v>
      </c>
      <c r="C451">
        <v>10.199999999999999</v>
      </c>
      <c r="D451" s="60" t="s">
        <v>64</v>
      </c>
      <c r="E451" s="61" t="s">
        <v>7</v>
      </c>
      <c r="F451" s="62">
        <v>5900224</v>
      </c>
      <c r="G451" s="62">
        <v>6442309</v>
      </c>
      <c r="H451" s="62">
        <v>6579308</v>
      </c>
      <c r="I451" s="62">
        <v>6389444</v>
      </c>
      <c r="J451" s="62">
        <v>6514799</v>
      </c>
      <c r="K451" s="62">
        <v>6326034</v>
      </c>
      <c r="L451" s="62">
        <v>6467475</v>
      </c>
      <c r="M451" s="62">
        <v>6579308</v>
      </c>
      <c r="N451" s="62">
        <v>679084</v>
      </c>
    </row>
    <row r="452" spans="1:14">
      <c r="A452" t="str">
        <f>C452&amp;D452</f>
        <v>10.2EP</v>
      </c>
      <c r="B452" t="str">
        <f t="shared" si="38"/>
        <v>10.2EP250</v>
      </c>
      <c r="C452">
        <v>10.199999999999999</v>
      </c>
      <c r="D452" s="60" t="s">
        <v>64</v>
      </c>
      <c r="E452" s="61" t="s">
        <v>8</v>
      </c>
      <c r="F452" s="62">
        <v>2883444</v>
      </c>
      <c r="G452" s="62">
        <v>3001007</v>
      </c>
      <c r="H452" s="62">
        <v>3018354</v>
      </c>
      <c r="I452" s="62">
        <v>2995261</v>
      </c>
      <c r="J452" s="62">
        <v>3006238</v>
      </c>
      <c r="K452" s="62">
        <v>2986725</v>
      </c>
      <c r="L452" s="62">
        <v>3005052</v>
      </c>
      <c r="M452" s="62">
        <v>3018354</v>
      </c>
      <c r="N452" s="62">
        <v>134910</v>
      </c>
    </row>
    <row r="453" spans="1:14">
      <c r="A453" t="str">
        <f>C453&amp;D453</f>
        <v>10.2Mixte</v>
      </c>
      <c r="B453" t="str">
        <f t="shared" si="38"/>
        <v>10.2M0</v>
      </c>
      <c r="C453">
        <v>10.199999999999999</v>
      </c>
      <c r="D453" s="63" t="s">
        <v>61</v>
      </c>
      <c r="E453" s="61" t="s">
        <v>9</v>
      </c>
      <c r="F453" s="62">
        <v>255559</v>
      </c>
      <c r="G453" s="62">
        <v>142681</v>
      </c>
      <c r="H453" s="62">
        <v>110938</v>
      </c>
      <c r="I453" s="62">
        <v>121581</v>
      </c>
      <c r="J453" s="62">
        <v>122058</v>
      </c>
      <c r="K453" s="62">
        <v>141865</v>
      </c>
      <c r="L453" s="62">
        <v>94200</v>
      </c>
      <c r="M453" s="62">
        <v>142681</v>
      </c>
      <c r="N453" s="62">
        <v>0</v>
      </c>
    </row>
    <row r="454" spans="1:14">
      <c r="A454" t="str">
        <f>C454&amp;D454</f>
        <v>10.2Mixte</v>
      </c>
      <c r="B454" t="str">
        <f t="shared" si="38"/>
        <v>10.2M0.25</v>
      </c>
      <c r="C454">
        <v>10.199999999999999</v>
      </c>
      <c r="D454" s="63" t="s">
        <v>61</v>
      </c>
      <c r="E454" s="61" t="s">
        <v>10</v>
      </c>
      <c r="F454" s="62">
        <v>305825</v>
      </c>
      <c r="G454" s="62">
        <v>86264</v>
      </c>
      <c r="H454" s="62">
        <v>77822</v>
      </c>
      <c r="I454" s="62">
        <v>82228</v>
      </c>
      <c r="J454" s="62">
        <v>82267</v>
      </c>
      <c r="K454" s="62">
        <v>88717</v>
      </c>
      <c r="L454" s="62">
        <v>74527</v>
      </c>
      <c r="M454" s="62">
        <v>88717</v>
      </c>
      <c r="N454" s="62">
        <v>0</v>
      </c>
    </row>
    <row r="455" spans="1:14">
      <c r="A455" t="str">
        <f>C455&amp;D455</f>
        <v>10.2Mixte</v>
      </c>
      <c r="B455" t="str">
        <f t="shared" si="38"/>
        <v>10.2M0.5</v>
      </c>
      <c r="C455">
        <v>10.199999999999999</v>
      </c>
      <c r="D455" s="63" t="s">
        <v>61</v>
      </c>
      <c r="E455" s="61" t="s">
        <v>11</v>
      </c>
      <c r="F455" s="62">
        <v>396461</v>
      </c>
      <c r="G455" s="62">
        <v>306181</v>
      </c>
      <c r="H455" s="62">
        <v>279814</v>
      </c>
      <c r="I455" s="62">
        <v>292555</v>
      </c>
      <c r="J455" s="62">
        <v>292414</v>
      </c>
      <c r="K455" s="62">
        <v>313114</v>
      </c>
      <c r="L455" s="62">
        <v>268527</v>
      </c>
      <c r="M455" s="62">
        <v>313114</v>
      </c>
      <c r="N455" s="62">
        <v>0</v>
      </c>
    </row>
    <row r="456" spans="1:14">
      <c r="A456" t="str">
        <f>C456&amp;D456</f>
        <v>10.2Mixte</v>
      </c>
      <c r="B456" t="str">
        <f t="shared" si="38"/>
        <v>10.2M0.75</v>
      </c>
      <c r="C456">
        <v>10.199999999999999</v>
      </c>
      <c r="D456" s="63" t="s">
        <v>61</v>
      </c>
      <c r="E456" s="61" t="s">
        <v>12</v>
      </c>
      <c r="F456" s="62">
        <v>57038</v>
      </c>
      <c r="G456" s="62">
        <v>46303</v>
      </c>
      <c r="H456" s="62">
        <v>45332</v>
      </c>
      <c r="I456" s="62">
        <v>44817</v>
      </c>
      <c r="J456" s="62">
        <v>45013</v>
      </c>
      <c r="K456" s="62">
        <v>45529</v>
      </c>
      <c r="L456" s="62">
        <v>44073</v>
      </c>
      <c r="M456" s="62">
        <v>46303</v>
      </c>
      <c r="N456" s="62">
        <v>0</v>
      </c>
    </row>
    <row r="457" spans="1:14">
      <c r="A457" t="str">
        <f>C457&amp;D457</f>
        <v>10.2Mixte</v>
      </c>
      <c r="B457" t="str">
        <f t="shared" si="38"/>
        <v>10.2M1</v>
      </c>
      <c r="C457">
        <v>10.199999999999999</v>
      </c>
      <c r="D457" s="63" t="s">
        <v>61</v>
      </c>
      <c r="E457" s="61" t="s">
        <v>13</v>
      </c>
      <c r="F457" s="62">
        <v>95419</v>
      </c>
      <c r="G457" s="62">
        <v>39208</v>
      </c>
      <c r="H457" s="62">
        <v>39275</v>
      </c>
      <c r="I457" s="62">
        <v>39143</v>
      </c>
      <c r="J457" s="62">
        <v>39177</v>
      </c>
      <c r="K457" s="62">
        <v>39092</v>
      </c>
      <c r="L457" s="62">
        <v>39194</v>
      </c>
      <c r="M457" s="62">
        <v>39275</v>
      </c>
      <c r="N457" s="62">
        <v>0</v>
      </c>
    </row>
    <row r="458" spans="1:14">
      <c r="A458" t="str">
        <f>C458&amp;D458</f>
        <v>10.2Mixte</v>
      </c>
      <c r="B458" t="str">
        <f t="shared" si="38"/>
        <v>10.2M1.25</v>
      </c>
      <c r="C458">
        <v>10.199999999999999</v>
      </c>
      <c r="D458" s="63" t="s">
        <v>61</v>
      </c>
      <c r="E458" s="61" t="s">
        <v>14</v>
      </c>
      <c r="F458" s="62">
        <v>31542</v>
      </c>
      <c r="G458" s="62">
        <v>20341</v>
      </c>
      <c r="H458" s="62">
        <v>19119</v>
      </c>
      <c r="I458" s="62">
        <v>19264</v>
      </c>
      <c r="J458" s="62">
        <v>21113</v>
      </c>
      <c r="K458" s="62">
        <v>20663</v>
      </c>
      <c r="L458" s="62">
        <v>17601</v>
      </c>
      <c r="M458" s="62">
        <v>21113</v>
      </c>
      <c r="N458" s="62">
        <v>0</v>
      </c>
    </row>
    <row r="459" spans="1:14">
      <c r="A459" t="str">
        <f>C459&amp;D459</f>
        <v>10.2Mixte</v>
      </c>
      <c r="B459" t="str">
        <f t="shared" si="38"/>
        <v>10.2M1.75</v>
      </c>
      <c r="C459">
        <v>10.199999999999999</v>
      </c>
      <c r="D459" s="63" t="s">
        <v>61</v>
      </c>
      <c r="E459" s="61" t="s">
        <v>15</v>
      </c>
      <c r="F459" s="62">
        <v>106377</v>
      </c>
      <c r="G459" s="62">
        <v>134663</v>
      </c>
      <c r="H459" s="62">
        <v>135608</v>
      </c>
      <c r="I459" s="62">
        <v>129933</v>
      </c>
      <c r="J459" s="62">
        <v>138581</v>
      </c>
      <c r="K459" s="62">
        <v>131316</v>
      </c>
      <c r="L459" s="62">
        <v>128301</v>
      </c>
      <c r="M459" s="62">
        <v>138581</v>
      </c>
      <c r="N459" s="62">
        <v>32204</v>
      </c>
    </row>
    <row r="460" spans="1:14">
      <c r="A460" t="str">
        <f>C460&amp;D460</f>
        <v>10.2Mixte</v>
      </c>
      <c r="B460" t="str">
        <f t="shared" si="38"/>
        <v>10.2M2.5</v>
      </c>
      <c r="C460">
        <v>10.199999999999999</v>
      </c>
      <c r="D460" s="63" t="s">
        <v>61</v>
      </c>
      <c r="E460" s="61" t="s">
        <v>16</v>
      </c>
      <c r="F460" s="62">
        <v>62969</v>
      </c>
      <c r="G460" s="62">
        <v>115246</v>
      </c>
      <c r="H460" s="62">
        <v>115794</v>
      </c>
      <c r="I460" s="62">
        <v>114711</v>
      </c>
      <c r="J460" s="62">
        <v>115607</v>
      </c>
      <c r="K460" s="62">
        <v>114611</v>
      </c>
      <c r="L460" s="62">
        <v>114824</v>
      </c>
      <c r="M460" s="62">
        <v>115794</v>
      </c>
      <c r="N460" s="62">
        <v>52825</v>
      </c>
    </row>
    <row r="461" spans="1:14">
      <c r="A461" t="str">
        <f>C461&amp;D461</f>
        <v>10.2Mixte</v>
      </c>
      <c r="B461" t="str">
        <f t="shared" si="38"/>
        <v>10.2M2</v>
      </c>
      <c r="C461">
        <v>10.199999999999999</v>
      </c>
      <c r="D461" s="63" t="s">
        <v>61</v>
      </c>
      <c r="E461" s="61" t="s">
        <v>17</v>
      </c>
      <c r="F461" s="62">
        <v>1259082</v>
      </c>
      <c r="G461" s="62">
        <v>1274962</v>
      </c>
      <c r="H461" s="62">
        <v>1289815</v>
      </c>
      <c r="I461" s="62">
        <v>1243139</v>
      </c>
      <c r="J461" s="62">
        <v>1299863</v>
      </c>
      <c r="K461" s="62">
        <v>1250470</v>
      </c>
      <c r="L461" s="62">
        <v>1234582</v>
      </c>
      <c r="M461" s="62">
        <v>1299863</v>
      </c>
      <c r="N461" s="62">
        <v>40781</v>
      </c>
    </row>
    <row r="462" spans="1:14">
      <c r="A462" t="str">
        <f>C462&amp;D462</f>
        <v>10.2Mixte</v>
      </c>
      <c r="B462" t="str">
        <f t="shared" si="38"/>
        <v>10.2M3.5</v>
      </c>
      <c r="C462">
        <v>10.199999999999999</v>
      </c>
      <c r="D462" s="63" t="s">
        <v>61</v>
      </c>
      <c r="E462" s="61" t="s">
        <v>18</v>
      </c>
      <c r="F462" s="62">
        <v>8849699</v>
      </c>
      <c r="G462" s="62">
        <v>9260419</v>
      </c>
      <c r="H462" s="62">
        <v>9406883</v>
      </c>
      <c r="I462" s="62">
        <v>9118482</v>
      </c>
      <c r="J462" s="62">
        <v>9277486</v>
      </c>
      <c r="K462" s="62">
        <v>9080764</v>
      </c>
      <c r="L462" s="62">
        <v>9163605</v>
      </c>
      <c r="M462" s="62">
        <v>9406883</v>
      </c>
      <c r="N462" s="62">
        <v>557184</v>
      </c>
    </row>
    <row r="463" spans="1:14">
      <c r="A463" t="str">
        <f>C463&amp;D463</f>
        <v>10.2Risque</v>
      </c>
      <c r="B463" t="str">
        <f t="shared" si="38"/>
        <v>10.2Fun</v>
      </c>
      <c r="C463">
        <v>10.199999999999999</v>
      </c>
      <c r="D463" s="63" t="s">
        <v>62</v>
      </c>
      <c r="E463" s="61" t="s">
        <v>19</v>
      </c>
      <c r="F463" s="62">
        <v>148756</v>
      </c>
      <c r="G463" s="62">
        <v>294771</v>
      </c>
      <c r="H463" s="62">
        <v>166991</v>
      </c>
      <c r="I463" s="62">
        <v>-219877</v>
      </c>
      <c r="J463" s="62">
        <v>-211088</v>
      </c>
      <c r="K463" s="62">
        <v>-208782</v>
      </c>
      <c r="L463" s="62">
        <v>-228994</v>
      </c>
      <c r="M463" s="62">
        <v>294771</v>
      </c>
      <c r="N463" s="62">
        <v>146015</v>
      </c>
    </row>
    <row r="464" spans="1:14">
      <c r="A464" t="str">
        <f>C464&amp;D464</f>
        <v>10.2Vie entière</v>
      </c>
      <c r="B464" t="str">
        <f t="shared" si="38"/>
        <v>10.2VE</v>
      </c>
      <c r="C464">
        <v>10.199999999999999</v>
      </c>
      <c r="D464" s="63" t="s">
        <v>63</v>
      </c>
      <c r="E464" s="61" t="s">
        <v>20</v>
      </c>
      <c r="F464" s="62">
        <v>100671</v>
      </c>
      <c r="G464" s="62">
        <v>-69398</v>
      </c>
      <c r="H464" s="62">
        <v>-86779</v>
      </c>
      <c r="I464" s="62">
        <v>-126595</v>
      </c>
      <c r="J464" s="62">
        <v>-112559</v>
      </c>
      <c r="K464" s="62">
        <v>-110252</v>
      </c>
      <c r="L464" s="62">
        <v>-141444</v>
      </c>
      <c r="M464" s="62">
        <v>-69398</v>
      </c>
      <c r="N464" s="62">
        <v>0</v>
      </c>
    </row>
    <row r="465" spans="1:14">
      <c r="A465" t="str">
        <f>C465&amp;D465</f>
        <v>10.2Risque</v>
      </c>
      <c r="B465" t="str">
        <f t="shared" si="38"/>
        <v>10.2Prev</v>
      </c>
      <c r="C465">
        <v>10.199999999999999</v>
      </c>
      <c r="D465" s="63" t="s">
        <v>62</v>
      </c>
      <c r="E465" s="61" t="s">
        <v>21</v>
      </c>
      <c r="F465" s="62">
        <v>34241</v>
      </c>
      <c r="G465" s="62">
        <v>-26991</v>
      </c>
      <c r="H465" s="62">
        <v>-28898</v>
      </c>
      <c r="I465" s="62">
        <v>-30514</v>
      </c>
      <c r="J465" s="62">
        <v>-30620</v>
      </c>
      <c r="K465" s="62">
        <v>-29062</v>
      </c>
      <c r="L465" s="62">
        <v>-32060</v>
      </c>
      <c r="M465" s="62">
        <v>-26991</v>
      </c>
      <c r="N465" s="62">
        <v>0</v>
      </c>
    </row>
    <row r="466" spans="1:14">
      <c r="A466" t="str">
        <f>C466&amp;D466</f>
        <v>10.2Risque</v>
      </c>
      <c r="B466" t="str">
        <f t="shared" si="38"/>
        <v>10.2Preciso</v>
      </c>
      <c r="C466">
        <v>10.199999999999999</v>
      </c>
      <c r="D466" s="63" t="s">
        <v>62</v>
      </c>
      <c r="E466" s="61" t="s">
        <v>22</v>
      </c>
      <c r="F466" s="62">
        <v>7652</v>
      </c>
      <c r="G466" s="62">
        <v>-196671</v>
      </c>
      <c r="H466" s="62">
        <v>-230192</v>
      </c>
      <c r="I466" s="62">
        <v>-254039</v>
      </c>
      <c r="J466" s="62">
        <v>-256884</v>
      </c>
      <c r="K466" s="62">
        <v>-233101</v>
      </c>
      <c r="L466" s="62">
        <v>-277430</v>
      </c>
      <c r="M466" s="62">
        <v>-196671</v>
      </c>
      <c r="N466" s="62">
        <v>0</v>
      </c>
    </row>
    <row r="467" spans="1:14">
      <c r="A467" t="str">
        <f>C467&amp;D467</f>
        <v>10.2Risque</v>
      </c>
      <c r="B467" t="str">
        <f t="shared" si="38"/>
        <v>10.2Hospitalis</v>
      </c>
      <c r="C467">
        <v>10.199999999999999</v>
      </c>
      <c r="D467" s="63" t="s">
        <v>62</v>
      </c>
      <c r="E467" s="61" t="s">
        <v>23</v>
      </c>
      <c r="F467" s="62">
        <v>2330</v>
      </c>
      <c r="G467" s="62">
        <v>85113</v>
      </c>
      <c r="H467" s="62">
        <v>-48341</v>
      </c>
      <c r="I467" s="62">
        <v>-216070</v>
      </c>
      <c r="J467" s="62">
        <v>-216891</v>
      </c>
      <c r="K467" s="62">
        <v>-173330</v>
      </c>
      <c r="L467" s="62">
        <v>-261160</v>
      </c>
      <c r="M467" s="62">
        <v>85113</v>
      </c>
      <c r="N467" s="62">
        <v>82784</v>
      </c>
    </row>
    <row r="468" spans="1:14">
      <c r="A468" t="str">
        <f>C468&amp;D468</f>
        <v>10.2Risque</v>
      </c>
      <c r="B468" t="str">
        <f t="shared" si="38"/>
        <v>10.2Axiprotect</v>
      </c>
      <c r="C468">
        <v>10.199999999999999</v>
      </c>
      <c r="D468" s="63" t="s">
        <v>62</v>
      </c>
      <c r="E468" s="61" t="s">
        <v>24</v>
      </c>
      <c r="F468" s="62">
        <v>5862</v>
      </c>
      <c r="G468" s="62">
        <v>-1755440</v>
      </c>
      <c r="H468" s="62">
        <v>-2109812</v>
      </c>
      <c r="I468" s="62">
        <v>-2104864</v>
      </c>
      <c r="J468" s="62">
        <v>-2140506</v>
      </c>
      <c r="K468" s="62">
        <v>-1862997</v>
      </c>
      <c r="L468" s="62">
        <v>-2385334</v>
      </c>
      <c r="M468" s="62">
        <v>-1755440</v>
      </c>
      <c r="N468" s="62">
        <v>0</v>
      </c>
    </row>
    <row r="469" spans="1:14" ht="16.5" thickBot="1">
      <c r="A469" t="str">
        <f>C469&amp;D469</f>
        <v>10.2</v>
      </c>
      <c r="B469" t="str">
        <f t="shared" si="38"/>
        <v>10.2PGG</v>
      </c>
      <c r="C469">
        <v>10.199999999999999</v>
      </c>
      <c r="D469" s="25"/>
      <c r="E469" s="20" t="s">
        <v>25</v>
      </c>
      <c r="F469" s="21">
        <v>22881654</v>
      </c>
      <c r="G469" s="21"/>
      <c r="H469" s="21"/>
      <c r="I469" s="21"/>
      <c r="J469" s="21"/>
      <c r="K469" s="21"/>
      <c r="L469" s="21"/>
      <c r="M469" s="21"/>
      <c r="N469" s="22">
        <v>1894989</v>
      </c>
    </row>
    <row r="470" spans="1:14" ht="15.75" thickTop="1">
      <c r="A470" t="str">
        <f>C470&amp;D470</f>
        <v>10.3EP</v>
      </c>
      <c r="B470" t="str">
        <f t="shared" si="38"/>
        <v>10.3EP000</v>
      </c>
      <c r="C470">
        <v>10.3</v>
      </c>
      <c r="D470" s="60" t="s">
        <v>64</v>
      </c>
      <c r="E470" s="61" t="s">
        <v>0</v>
      </c>
      <c r="F470" s="64">
        <v>207597</v>
      </c>
      <c r="G470" s="64">
        <v>80326</v>
      </c>
      <c r="H470" s="64">
        <v>49704</v>
      </c>
      <c r="I470" s="64">
        <v>57595</v>
      </c>
      <c r="J470" s="64">
        <v>58660</v>
      </c>
      <c r="K470" s="64">
        <v>79355</v>
      </c>
      <c r="L470" s="64">
        <v>29063</v>
      </c>
      <c r="M470" s="64">
        <v>80326</v>
      </c>
      <c r="N470" s="64">
        <v>0</v>
      </c>
    </row>
    <row r="471" spans="1:14">
      <c r="A471" t="str">
        <f>C471&amp;D471</f>
        <v>10.3EP</v>
      </c>
      <c r="B471" t="str">
        <f t="shared" si="38"/>
        <v>10.3EP025</v>
      </c>
      <c r="C471">
        <v>10.3</v>
      </c>
      <c r="D471" s="60" t="s">
        <v>64</v>
      </c>
      <c r="E471" s="61" t="s">
        <v>1</v>
      </c>
      <c r="F471" s="64">
        <v>65260</v>
      </c>
      <c r="G471" s="64">
        <v>59553</v>
      </c>
      <c r="H471" s="64">
        <v>58877</v>
      </c>
      <c r="I471" s="64">
        <v>57342</v>
      </c>
      <c r="J471" s="64">
        <v>57624</v>
      </c>
      <c r="K471" s="64">
        <v>57968</v>
      </c>
      <c r="L471" s="64">
        <v>56836</v>
      </c>
      <c r="M471" s="64">
        <v>59553</v>
      </c>
      <c r="N471" s="64">
        <v>0</v>
      </c>
    </row>
    <row r="472" spans="1:14">
      <c r="A472" t="str">
        <f>C472&amp;D472</f>
        <v>10.3EP</v>
      </c>
      <c r="B472" t="str">
        <f t="shared" si="38"/>
        <v>10.3EP050</v>
      </c>
      <c r="C472">
        <v>10.3</v>
      </c>
      <c r="D472" s="60" t="s">
        <v>64</v>
      </c>
      <c r="E472" s="61" t="s">
        <v>2</v>
      </c>
      <c r="F472" s="64">
        <v>140758</v>
      </c>
      <c r="G472" s="64">
        <v>141741</v>
      </c>
      <c r="H472" s="64">
        <v>142009</v>
      </c>
      <c r="I472" s="64">
        <v>137519</v>
      </c>
      <c r="J472" s="64">
        <v>137934</v>
      </c>
      <c r="K472" s="64">
        <v>137122</v>
      </c>
      <c r="L472" s="64">
        <v>138305</v>
      </c>
      <c r="M472" s="64">
        <v>142009</v>
      </c>
      <c r="N472" s="64">
        <v>1251</v>
      </c>
    </row>
    <row r="473" spans="1:14">
      <c r="A473" t="str">
        <f>C473&amp;D473</f>
        <v>10.3EP</v>
      </c>
      <c r="B473" t="str">
        <f t="shared" ref="B473:B498" si="39">C473&amp;E473</f>
        <v>10.3EP075</v>
      </c>
      <c r="C473">
        <v>10.3</v>
      </c>
      <c r="D473" s="60" t="s">
        <v>64</v>
      </c>
      <c r="E473" s="61" t="s">
        <v>3</v>
      </c>
      <c r="F473" s="64">
        <v>175290</v>
      </c>
      <c r="G473" s="64">
        <v>169362</v>
      </c>
      <c r="H473" s="64">
        <v>168577</v>
      </c>
      <c r="I473" s="64">
        <v>164190</v>
      </c>
      <c r="J473" s="64">
        <v>164882</v>
      </c>
      <c r="K473" s="64">
        <v>164720</v>
      </c>
      <c r="L473" s="64">
        <v>163932</v>
      </c>
      <c r="M473" s="64">
        <v>169362</v>
      </c>
      <c r="N473" s="64">
        <v>0</v>
      </c>
    </row>
    <row r="474" spans="1:14">
      <c r="A474" t="str">
        <f>C474&amp;D474</f>
        <v>10.3EP</v>
      </c>
      <c r="B474" t="str">
        <f t="shared" si="39"/>
        <v>10.3EP125</v>
      </c>
      <c r="C474">
        <v>10.3</v>
      </c>
      <c r="D474" s="60" t="s">
        <v>64</v>
      </c>
      <c r="E474" s="61" t="s">
        <v>4</v>
      </c>
      <c r="F474" s="64">
        <v>276469</v>
      </c>
      <c r="G474" s="64">
        <v>286713</v>
      </c>
      <c r="H474" s="64">
        <v>289990</v>
      </c>
      <c r="I474" s="64">
        <v>283816</v>
      </c>
      <c r="J474" s="64">
        <v>290335</v>
      </c>
      <c r="K474" s="64">
        <v>283154</v>
      </c>
      <c r="L474" s="64">
        <v>284716</v>
      </c>
      <c r="M474" s="64">
        <v>290335</v>
      </c>
      <c r="N474" s="64">
        <v>13867</v>
      </c>
    </row>
    <row r="475" spans="1:14">
      <c r="A475" t="str">
        <f>C475&amp;D475</f>
        <v>10.3EP</v>
      </c>
      <c r="B475" t="str">
        <f t="shared" si="39"/>
        <v>10.3EP150</v>
      </c>
      <c r="C475">
        <v>10.3</v>
      </c>
      <c r="D475" s="60" t="s">
        <v>64</v>
      </c>
      <c r="E475" s="61" t="s">
        <v>5</v>
      </c>
      <c r="F475" s="64">
        <v>32546</v>
      </c>
      <c r="G475" s="64">
        <v>11279</v>
      </c>
      <c r="H475" s="64">
        <v>11529</v>
      </c>
      <c r="I475" s="64">
        <v>11086</v>
      </c>
      <c r="J475" s="64">
        <v>12186</v>
      </c>
      <c r="K475" s="64">
        <v>10631</v>
      </c>
      <c r="L475" s="64">
        <v>11543</v>
      </c>
      <c r="M475" s="64">
        <v>12186</v>
      </c>
      <c r="N475" s="64">
        <v>0</v>
      </c>
    </row>
    <row r="476" spans="1:14">
      <c r="A476" t="str">
        <f>C476&amp;D476</f>
        <v>10.3EP</v>
      </c>
      <c r="B476" t="str">
        <f t="shared" si="39"/>
        <v>10.3EP175</v>
      </c>
      <c r="C476">
        <v>10.3</v>
      </c>
      <c r="D476" s="60" t="s">
        <v>64</v>
      </c>
      <c r="E476" s="61" t="s">
        <v>6</v>
      </c>
      <c r="F476" s="64">
        <v>1480581</v>
      </c>
      <c r="G476" s="64">
        <v>1611096</v>
      </c>
      <c r="H476" s="64">
        <v>1646494</v>
      </c>
      <c r="I476" s="64">
        <v>1592852</v>
      </c>
      <c r="J476" s="64">
        <v>1630073</v>
      </c>
      <c r="K476" s="64">
        <v>1577663</v>
      </c>
      <c r="L476" s="64">
        <v>1611815</v>
      </c>
      <c r="M476" s="64">
        <v>1646494</v>
      </c>
      <c r="N476" s="64">
        <v>165913</v>
      </c>
    </row>
    <row r="477" spans="1:14">
      <c r="A477" t="str">
        <f>C477&amp;D477</f>
        <v>10.3EP</v>
      </c>
      <c r="B477" t="str">
        <f t="shared" si="39"/>
        <v>10.3EP200</v>
      </c>
      <c r="C477">
        <v>10.3</v>
      </c>
      <c r="D477" s="60" t="s">
        <v>64</v>
      </c>
      <c r="E477" s="61" t="s">
        <v>7</v>
      </c>
      <c r="F477" s="64">
        <v>5900224</v>
      </c>
      <c r="G477" s="64">
        <v>6466158</v>
      </c>
      <c r="H477" s="64">
        <v>6606326</v>
      </c>
      <c r="I477" s="64">
        <v>6411513</v>
      </c>
      <c r="J477" s="64">
        <v>6537063</v>
      </c>
      <c r="K477" s="64">
        <v>6345315</v>
      </c>
      <c r="L477" s="64">
        <v>6493012</v>
      </c>
      <c r="M477" s="64">
        <v>6606326</v>
      </c>
      <c r="N477" s="64">
        <v>706102</v>
      </c>
    </row>
    <row r="478" spans="1:14">
      <c r="A478" t="str">
        <f>C478&amp;D478</f>
        <v>10.3EP</v>
      </c>
      <c r="B478" t="str">
        <f t="shared" si="39"/>
        <v>10.3EP250</v>
      </c>
      <c r="C478">
        <v>10.3</v>
      </c>
      <c r="D478" s="60" t="s">
        <v>64</v>
      </c>
      <c r="E478" s="61" t="s">
        <v>8</v>
      </c>
      <c r="F478" s="64">
        <v>2883444</v>
      </c>
      <c r="G478" s="64">
        <v>3003306</v>
      </c>
      <c r="H478" s="64">
        <v>3020812</v>
      </c>
      <c r="I478" s="64">
        <v>2997388</v>
      </c>
      <c r="J478" s="64">
        <v>3008375</v>
      </c>
      <c r="K478" s="64">
        <v>2988680</v>
      </c>
      <c r="L478" s="64">
        <v>3007381</v>
      </c>
      <c r="M478" s="64">
        <v>3020812</v>
      </c>
      <c r="N478" s="64">
        <v>137367</v>
      </c>
    </row>
    <row r="479" spans="1:14">
      <c r="A479" t="str">
        <f>C479&amp;D479</f>
        <v>10.3Mixte</v>
      </c>
      <c r="B479" t="str">
        <f t="shared" si="39"/>
        <v>10.3M0</v>
      </c>
      <c r="C479">
        <v>10.3</v>
      </c>
      <c r="D479" s="65" t="s">
        <v>61</v>
      </c>
      <c r="E479" s="61" t="s">
        <v>9</v>
      </c>
      <c r="F479" s="64">
        <v>255559</v>
      </c>
      <c r="G479" s="64">
        <v>153548</v>
      </c>
      <c r="H479" s="64">
        <v>123569</v>
      </c>
      <c r="I479" s="64">
        <v>131638</v>
      </c>
      <c r="J479" s="64">
        <v>132258</v>
      </c>
      <c r="K479" s="64">
        <v>150432</v>
      </c>
      <c r="L479" s="64">
        <v>106120</v>
      </c>
      <c r="M479" s="64">
        <v>153548</v>
      </c>
      <c r="N479" s="64">
        <v>0</v>
      </c>
    </row>
    <row r="480" spans="1:14">
      <c r="A480" t="str">
        <f>C480&amp;D480</f>
        <v>10.3Mixte</v>
      </c>
      <c r="B480" t="str">
        <f t="shared" si="39"/>
        <v>10.3M0.25</v>
      </c>
      <c r="C480">
        <v>10.3</v>
      </c>
      <c r="D480" s="65" t="s">
        <v>61</v>
      </c>
      <c r="E480" s="61" t="s">
        <v>10</v>
      </c>
      <c r="F480" s="64">
        <v>305825</v>
      </c>
      <c r="G480" s="64">
        <v>88153</v>
      </c>
      <c r="H480" s="64">
        <v>79983</v>
      </c>
      <c r="I480" s="64">
        <v>83976</v>
      </c>
      <c r="J480" s="64">
        <v>84038</v>
      </c>
      <c r="K480" s="64">
        <v>90224</v>
      </c>
      <c r="L480" s="64">
        <v>76567</v>
      </c>
      <c r="M480" s="64">
        <v>90224</v>
      </c>
      <c r="N480" s="64">
        <v>0</v>
      </c>
    </row>
    <row r="481" spans="1:14">
      <c r="A481" t="str">
        <f>C481&amp;D481</f>
        <v>10.3Mixte</v>
      </c>
      <c r="B481" t="str">
        <f t="shared" si="39"/>
        <v>10.3M0.5</v>
      </c>
      <c r="C481">
        <v>10.3</v>
      </c>
      <c r="D481" s="65" t="s">
        <v>61</v>
      </c>
      <c r="E481" s="61" t="s">
        <v>11</v>
      </c>
      <c r="F481" s="64">
        <v>396461</v>
      </c>
      <c r="G481" s="64">
        <v>311682</v>
      </c>
      <c r="H481" s="64">
        <v>285969</v>
      </c>
      <c r="I481" s="64">
        <v>297645</v>
      </c>
      <c r="J481" s="64">
        <v>297565</v>
      </c>
      <c r="K481" s="64">
        <v>317595</v>
      </c>
      <c r="L481" s="64">
        <v>274341</v>
      </c>
      <c r="M481" s="64">
        <v>317595</v>
      </c>
      <c r="N481" s="64">
        <v>0</v>
      </c>
    </row>
    <row r="482" spans="1:14">
      <c r="A482" t="str">
        <f>C482&amp;D482</f>
        <v>10.3Mixte</v>
      </c>
      <c r="B482" t="str">
        <f t="shared" si="39"/>
        <v>10.3M0.75</v>
      </c>
      <c r="C482">
        <v>10.3</v>
      </c>
      <c r="D482" s="65" t="s">
        <v>61</v>
      </c>
      <c r="E482" s="61" t="s">
        <v>12</v>
      </c>
      <c r="F482" s="64">
        <v>57038</v>
      </c>
      <c r="G482" s="64">
        <v>46942</v>
      </c>
      <c r="H482" s="64">
        <v>46025</v>
      </c>
      <c r="I482" s="64">
        <v>45408</v>
      </c>
      <c r="J482" s="64">
        <v>45611</v>
      </c>
      <c r="K482" s="64">
        <v>46067</v>
      </c>
      <c r="L482" s="64">
        <v>44727</v>
      </c>
      <c r="M482" s="64">
        <v>46942</v>
      </c>
      <c r="N482" s="64">
        <v>0</v>
      </c>
    </row>
    <row r="483" spans="1:14">
      <c r="A483" t="str">
        <f>C483&amp;D483</f>
        <v>10.3Mixte</v>
      </c>
      <c r="B483" t="str">
        <f t="shared" si="39"/>
        <v>10.3M1</v>
      </c>
      <c r="C483">
        <v>10.3</v>
      </c>
      <c r="D483" s="65" t="s">
        <v>61</v>
      </c>
      <c r="E483" s="61" t="s">
        <v>13</v>
      </c>
      <c r="F483" s="64">
        <v>95419</v>
      </c>
      <c r="G483" s="64">
        <v>39251</v>
      </c>
      <c r="H483" s="64">
        <v>39317</v>
      </c>
      <c r="I483" s="64">
        <v>39183</v>
      </c>
      <c r="J483" s="64">
        <v>39218</v>
      </c>
      <c r="K483" s="64">
        <v>39132</v>
      </c>
      <c r="L483" s="64">
        <v>39234</v>
      </c>
      <c r="M483" s="64">
        <v>39317</v>
      </c>
      <c r="N483" s="64">
        <v>0</v>
      </c>
    </row>
    <row r="484" spans="1:14">
      <c r="A484" t="str">
        <f>C484&amp;D484</f>
        <v>10.3Mixte</v>
      </c>
      <c r="B484" t="str">
        <f t="shared" si="39"/>
        <v>10.3M1.25</v>
      </c>
      <c r="C484">
        <v>10.3</v>
      </c>
      <c r="D484" s="65" t="s">
        <v>61</v>
      </c>
      <c r="E484" s="61" t="s">
        <v>14</v>
      </c>
      <c r="F484" s="64">
        <v>31542</v>
      </c>
      <c r="G484" s="64">
        <v>20700</v>
      </c>
      <c r="H484" s="64">
        <v>19519</v>
      </c>
      <c r="I484" s="64">
        <v>19597</v>
      </c>
      <c r="J484" s="64">
        <v>21450</v>
      </c>
      <c r="K484" s="64">
        <v>20957</v>
      </c>
      <c r="L484" s="64">
        <v>17980</v>
      </c>
      <c r="M484" s="64">
        <v>21450</v>
      </c>
      <c r="N484" s="64">
        <v>0</v>
      </c>
    </row>
    <row r="485" spans="1:14">
      <c r="A485" t="str">
        <f>C485&amp;D485</f>
        <v>10.3Mixte</v>
      </c>
      <c r="B485" t="str">
        <f t="shared" si="39"/>
        <v>10.3M1.75</v>
      </c>
      <c r="C485">
        <v>10.3</v>
      </c>
      <c r="D485" s="65" t="s">
        <v>61</v>
      </c>
      <c r="E485" s="61" t="s">
        <v>15</v>
      </c>
      <c r="F485" s="64">
        <v>106377</v>
      </c>
      <c r="G485" s="64">
        <v>136699</v>
      </c>
      <c r="H485" s="64">
        <v>137973</v>
      </c>
      <c r="I485" s="64">
        <v>131817</v>
      </c>
      <c r="J485" s="64">
        <v>140512</v>
      </c>
      <c r="K485" s="64">
        <v>132933</v>
      </c>
      <c r="L485" s="64">
        <v>130526</v>
      </c>
      <c r="M485" s="64">
        <v>140512</v>
      </c>
      <c r="N485" s="64">
        <v>34135</v>
      </c>
    </row>
    <row r="486" spans="1:14">
      <c r="A486" t="str">
        <f>C486&amp;D486</f>
        <v>10.3Mixte</v>
      </c>
      <c r="B486" t="str">
        <f t="shared" si="39"/>
        <v>10.3M2.5</v>
      </c>
      <c r="C486">
        <v>10.3</v>
      </c>
      <c r="D486" s="65" t="s">
        <v>61</v>
      </c>
      <c r="E486" s="61" t="s">
        <v>16</v>
      </c>
      <c r="F486" s="64">
        <v>62969</v>
      </c>
      <c r="G486" s="64">
        <v>115474</v>
      </c>
      <c r="H486" s="64">
        <v>116034</v>
      </c>
      <c r="I486" s="64">
        <v>114922</v>
      </c>
      <c r="J486" s="64">
        <v>115819</v>
      </c>
      <c r="K486" s="64">
        <v>114807</v>
      </c>
      <c r="L486" s="64">
        <v>115051</v>
      </c>
      <c r="M486" s="64">
        <v>116034</v>
      </c>
      <c r="N486" s="64">
        <v>53065</v>
      </c>
    </row>
    <row r="487" spans="1:14">
      <c r="A487" t="str">
        <f>C487&amp;D487</f>
        <v>10.3Mixte</v>
      </c>
      <c r="B487" t="str">
        <f t="shared" si="39"/>
        <v>10.3M2</v>
      </c>
      <c r="C487">
        <v>10.3</v>
      </c>
      <c r="D487" s="65" t="s">
        <v>61</v>
      </c>
      <c r="E487" s="61" t="s">
        <v>17</v>
      </c>
      <c r="F487" s="64">
        <v>1259082</v>
      </c>
      <c r="G487" s="64">
        <v>1285680</v>
      </c>
      <c r="H487" s="64">
        <v>1301854</v>
      </c>
      <c r="I487" s="64">
        <v>1253059</v>
      </c>
      <c r="J487" s="64">
        <v>1309950</v>
      </c>
      <c r="K487" s="64">
        <v>1259212</v>
      </c>
      <c r="L487" s="64">
        <v>1245933</v>
      </c>
      <c r="M487" s="64">
        <v>1309950</v>
      </c>
      <c r="N487" s="64">
        <v>50868</v>
      </c>
    </row>
    <row r="488" spans="1:14">
      <c r="A488" t="str">
        <f>C488&amp;D488</f>
        <v>10.3Mixte</v>
      </c>
      <c r="B488" t="str">
        <f t="shared" si="39"/>
        <v>10.3M3.5</v>
      </c>
      <c r="C488">
        <v>10.3</v>
      </c>
      <c r="D488" s="65" t="s">
        <v>61</v>
      </c>
      <c r="E488" s="61" t="s">
        <v>18</v>
      </c>
      <c r="F488" s="64">
        <v>8849699</v>
      </c>
      <c r="G488" s="64">
        <v>9298629</v>
      </c>
      <c r="H488" s="64">
        <v>9447959</v>
      </c>
      <c r="I488" s="64">
        <v>9153848</v>
      </c>
      <c r="J488" s="64">
        <v>9313154</v>
      </c>
      <c r="K488" s="64">
        <v>9113093</v>
      </c>
      <c r="L488" s="64">
        <v>9202443</v>
      </c>
      <c r="M488" s="64">
        <v>9447959</v>
      </c>
      <c r="N488" s="64">
        <v>598260</v>
      </c>
    </row>
    <row r="489" spans="1:14">
      <c r="A489" t="str">
        <f>C489&amp;D489</f>
        <v>10.3Risque</v>
      </c>
      <c r="B489" t="str">
        <f t="shared" si="39"/>
        <v>10.3Fun</v>
      </c>
      <c r="C489">
        <v>10.3</v>
      </c>
      <c r="D489" s="65" t="s">
        <v>62</v>
      </c>
      <c r="E489" s="61" t="s">
        <v>19</v>
      </c>
      <c r="F489" s="64">
        <v>148756</v>
      </c>
      <c r="G489" s="64">
        <v>577451</v>
      </c>
      <c r="H489" s="64">
        <v>472311</v>
      </c>
      <c r="I489" s="64">
        <v>41924</v>
      </c>
      <c r="J489" s="64">
        <v>55138</v>
      </c>
      <c r="K489" s="64">
        <v>30105</v>
      </c>
      <c r="L489" s="64">
        <v>59154</v>
      </c>
      <c r="M489" s="64">
        <v>577451</v>
      </c>
      <c r="N489" s="64">
        <v>428695</v>
      </c>
    </row>
    <row r="490" spans="1:14">
      <c r="A490" t="str">
        <f>C490&amp;D490</f>
        <v>10.3Vie entière</v>
      </c>
      <c r="B490" t="str">
        <f t="shared" si="39"/>
        <v>10.3VE</v>
      </c>
      <c r="C490">
        <v>10.3</v>
      </c>
      <c r="D490" s="65" t="s">
        <v>63</v>
      </c>
      <c r="E490" s="61" t="s">
        <v>20</v>
      </c>
      <c r="F490" s="64">
        <v>100671</v>
      </c>
      <c r="G490" s="64">
        <v>-48238</v>
      </c>
      <c r="H490" s="64">
        <v>-62200</v>
      </c>
      <c r="I490" s="64">
        <v>-106801</v>
      </c>
      <c r="J490" s="64">
        <v>-92031</v>
      </c>
      <c r="K490" s="64">
        <v>-93274</v>
      </c>
      <c r="L490" s="64">
        <v>-118133</v>
      </c>
      <c r="M490" s="64">
        <v>-48238</v>
      </c>
      <c r="N490" s="64">
        <v>0</v>
      </c>
    </row>
    <row r="491" spans="1:14">
      <c r="A491" t="str">
        <f>C491&amp;D491</f>
        <v>10.3Risque</v>
      </c>
      <c r="B491" t="str">
        <f t="shared" si="39"/>
        <v>10.3Prev</v>
      </c>
      <c r="C491">
        <v>10.3</v>
      </c>
      <c r="D491" s="65" t="s">
        <v>62</v>
      </c>
      <c r="E491" s="61" t="s">
        <v>21</v>
      </c>
      <c r="F491" s="64">
        <v>34241</v>
      </c>
      <c r="G491" s="64">
        <v>-26055</v>
      </c>
      <c r="H491" s="64">
        <v>-27898</v>
      </c>
      <c r="I491" s="64">
        <v>-29649</v>
      </c>
      <c r="J491" s="64">
        <v>-29741</v>
      </c>
      <c r="K491" s="64">
        <v>-28263</v>
      </c>
      <c r="L491" s="64">
        <v>-31117</v>
      </c>
      <c r="M491" s="64">
        <v>-26055</v>
      </c>
      <c r="N491" s="64">
        <v>0</v>
      </c>
    </row>
    <row r="492" spans="1:14">
      <c r="A492" t="str">
        <f>C492&amp;D492</f>
        <v>10.3Risque</v>
      </c>
      <c r="B492" t="str">
        <f t="shared" si="39"/>
        <v>10.3Preciso</v>
      </c>
      <c r="C492">
        <v>10.3</v>
      </c>
      <c r="D492" s="65" t="s">
        <v>62</v>
      </c>
      <c r="E492" s="61" t="s">
        <v>22</v>
      </c>
      <c r="F492" s="64">
        <v>7652</v>
      </c>
      <c r="G492" s="64">
        <v>-172169</v>
      </c>
      <c r="H492" s="64">
        <v>-203236</v>
      </c>
      <c r="I492" s="64">
        <v>-231361</v>
      </c>
      <c r="J492" s="64">
        <v>-233710</v>
      </c>
      <c r="K492" s="64">
        <v>-212744</v>
      </c>
      <c r="L492" s="64">
        <v>-252034</v>
      </c>
      <c r="M492" s="64">
        <v>-172169</v>
      </c>
      <c r="N492" s="64">
        <v>0</v>
      </c>
    </row>
    <row r="493" spans="1:14">
      <c r="A493" t="str">
        <f>C493&amp;D493</f>
        <v>10.3Risque</v>
      </c>
      <c r="B493" t="str">
        <f t="shared" si="39"/>
        <v>10.3Hospitalis</v>
      </c>
      <c r="C493">
        <v>10.3</v>
      </c>
      <c r="D493" s="65" t="s">
        <v>62</v>
      </c>
      <c r="E493" s="61" t="s">
        <v>23</v>
      </c>
      <c r="F493" s="64">
        <v>2330</v>
      </c>
      <c r="G493" s="64">
        <v>241849</v>
      </c>
      <c r="H493" s="64">
        <v>132511</v>
      </c>
      <c r="I493" s="64">
        <v>-70874</v>
      </c>
      <c r="J493" s="64">
        <v>-66875</v>
      </c>
      <c r="K493" s="64">
        <v>-48364</v>
      </c>
      <c r="L493" s="64">
        <v>-91091</v>
      </c>
      <c r="M493" s="64">
        <v>241849</v>
      </c>
      <c r="N493" s="64">
        <v>239520</v>
      </c>
    </row>
    <row r="494" spans="1:14">
      <c r="A494" t="str">
        <f>C494&amp;D494</f>
        <v>10.3Risque</v>
      </c>
      <c r="B494" t="str">
        <f t="shared" si="39"/>
        <v>10.3Axiprotect</v>
      </c>
      <c r="C494">
        <v>10.3</v>
      </c>
      <c r="D494" s="65" t="s">
        <v>62</v>
      </c>
      <c r="E494" s="61" t="s">
        <v>24</v>
      </c>
      <c r="F494" s="64">
        <v>5862</v>
      </c>
      <c r="G494" s="64">
        <v>-1570734</v>
      </c>
      <c r="H494" s="64">
        <v>-1902531</v>
      </c>
      <c r="I494" s="64">
        <v>-1933907</v>
      </c>
      <c r="J494" s="64">
        <v>-1965765</v>
      </c>
      <c r="K494" s="64">
        <v>-1712496</v>
      </c>
      <c r="L494" s="64">
        <v>-2190070</v>
      </c>
      <c r="M494" s="64">
        <v>-1570734</v>
      </c>
      <c r="N494" s="64">
        <v>0</v>
      </c>
    </row>
    <row r="495" spans="1:14" ht="16.5" thickBot="1">
      <c r="A495" t="str">
        <f>C495&amp;D495</f>
        <v>10.3</v>
      </c>
      <c r="B495" t="str">
        <f t="shared" si="39"/>
        <v>10.3PGG</v>
      </c>
      <c r="C495">
        <v>10.3</v>
      </c>
      <c r="D495" s="25"/>
      <c r="E495" s="20" t="s">
        <v>25</v>
      </c>
      <c r="F495" s="21">
        <v>22881654</v>
      </c>
      <c r="G495" s="21"/>
      <c r="H495" s="21"/>
      <c r="I495" s="21"/>
      <c r="J495" s="21"/>
      <c r="K495" s="21"/>
      <c r="L495" s="21"/>
      <c r="M495" s="21"/>
      <c r="N495" s="22">
        <v>2429041</v>
      </c>
    </row>
    <row r="496" spans="1:14" ht="15.75" thickTop="1">
      <c r="A496" t="str">
        <f>C496&amp;D496</f>
        <v>10.4EP</v>
      </c>
      <c r="B496" t="str">
        <f t="shared" si="39"/>
        <v>10.4EP000</v>
      </c>
      <c r="C496">
        <v>10.4</v>
      </c>
      <c r="D496" s="60" t="s">
        <v>64</v>
      </c>
      <c r="E496" s="61" t="s">
        <v>0</v>
      </c>
      <c r="F496" s="19">
        <v>207597</v>
      </c>
      <c r="G496" s="19">
        <v>72947</v>
      </c>
      <c r="H496" s="19">
        <v>40460</v>
      </c>
      <c r="I496" s="19">
        <v>50771</v>
      </c>
      <c r="J496" s="19">
        <v>51742</v>
      </c>
      <c r="K496" s="19">
        <v>73882</v>
      </c>
      <c r="L496" s="19">
        <v>20346</v>
      </c>
      <c r="M496" s="19">
        <v>73882</v>
      </c>
      <c r="N496" s="19">
        <v>0</v>
      </c>
    </row>
    <row r="497" spans="1:14">
      <c r="A497" t="str">
        <f>C497&amp;D497</f>
        <v>10.4EP</v>
      </c>
      <c r="B497" t="str">
        <f t="shared" si="39"/>
        <v>10.4EP025</v>
      </c>
      <c r="C497">
        <v>10.4</v>
      </c>
      <c r="D497" s="60" t="s">
        <v>64</v>
      </c>
      <c r="E497" s="61" t="s">
        <v>1</v>
      </c>
      <c r="F497" s="19">
        <v>65260</v>
      </c>
      <c r="G497" s="19">
        <v>58702</v>
      </c>
      <c r="H497" s="19">
        <v>57819</v>
      </c>
      <c r="I497" s="19">
        <v>56555</v>
      </c>
      <c r="J497" s="19">
        <v>56826</v>
      </c>
      <c r="K497" s="19">
        <v>57335</v>
      </c>
      <c r="L497" s="19">
        <v>55839</v>
      </c>
      <c r="M497" s="19">
        <v>58702</v>
      </c>
      <c r="N497" s="19">
        <v>0</v>
      </c>
    </row>
    <row r="498" spans="1:14">
      <c r="A498" t="str">
        <f>C498&amp;D498</f>
        <v>10.4EP</v>
      </c>
      <c r="B498" t="str">
        <f t="shared" si="39"/>
        <v>10.4EP050</v>
      </c>
      <c r="C498">
        <v>10.4</v>
      </c>
      <c r="D498" s="60" t="s">
        <v>64</v>
      </c>
      <c r="E498" s="61" t="s">
        <v>2</v>
      </c>
      <c r="F498" s="19">
        <v>140758</v>
      </c>
      <c r="G498" s="19">
        <v>140237</v>
      </c>
      <c r="H498" s="19">
        <v>140270</v>
      </c>
      <c r="I498" s="19">
        <v>136128</v>
      </c>
      <c r="J498" s="19">
        <v>136529</v>
      </c>
      <c r="K498" s="19">
        <v>135927</v>
      </c>
      <c r="L498" s="19">
        <v>136662</v>
      </c>
      <c r="M498" s="19">
        <v>140270</v>
      </c>
      <c r="N498" s="19">
        <v>0</v>
      </c>
    </row>
    <row r="499" spans="1:14">
      <c r="A499" t="str">
        <f>C499&amp;D499</f>
        <v>10.4EP</v>
      </c>
      <c r="B499" t="str">
        <f t="shared" ref="B499:B524" si="40">C499&amp;E499</f>
        <v>10.4EP075</v>
      </c>
      <c r="C499">
        <v>10.4</v>
      </c>
      <c r="D499" s="60" t="s">
        <v>64</v>
      </c>
      <c r="E499" s="61" t="s">
        <v>3</v>
      </c>
      <c r="F499" s="19">
        <v>175290</v>
      </c>
      <c r="G499" s="19">
        <v>167473</v>
      </c>
      <c r="H499" s="19">
        <v>166344</v>
      </c>
      <c r="I499" s="19">
        <v>162443</v>
      </c>
      <c r="J499" s="19">
        <v>163112</v>
      </c>
      <c r="K499" s="19">
        <v>163246</v>
      </c>
      <c r="L499" s="19">
        <v>161825</v>
      </c>
      <c r="M499" s="19">
        <v>167473</v>
      </c>
      <c r="N499" s="19">
        <v>0</v>
      </c>
    </row>
    <row r="500" spans="1:14">
      <c r="A500" t="str">
        <f>C500&amp;D500</f>
        <v>10.4EP</v>
      </c>
      <c r="B500" t="str">
        <f t="shared" si="40"/>
        <v>10.4EP125</v>
      </c>
      <c r="C500">
        <v>10.4</v>
      </c>
      <c r="D500" s="60" t="s">
        <v>64</v>
      </c>
      <c r="E500" s="61" t="s">
        <v>4</v>
      </c>
      <c r="F500" s="19">
        <v>276469</v>
      </c>
      <c r="G500" s="19">
        <v>285558</v>
      </c>
      <c r="H500" s="19">
        <v>288674</v>
      </c>
      <c r="I500" s="19">
        <v>282748</v>
      </c>
      <c r="J500" s="19">
        <v>289256</v>
      </c>
      <c r="K500" s="19">
        <v>282222</v>
      </c>
      <c r="L500" s="19">
        <v>283474</v>
      </c>
      <c r="M500" s="19">
        <v>289256</v>
      </c>
      <c r="N500" s="19">
        <v>12788</v>
      </c>
    </row>
    <row r="501" spans="1:14">
      <c r="A501" t="str">
        <f>C501&amp;D501</f>
        <v>10.4EP</v>
      </c>
      <c r="B501" t="str">
        <f t="shared" si="40"/>
        <v>10.4EP150</v>
      </c>
      <c r="C501">
        <v>10.4</v>
      </c>
      <c r="D501" s="60" t="s">
        <v>64</v>
      </c>
      <c r="E501" s="61" t="s">
        <v>5</v>
      </c>
      <c r="F501" s="19">
        <v>32546</v>
      </c>
      <c r="G501" s="19">
        <v>11279</v>
      </c>
      <c r="H501" s="19">
        <v>11529</v>
      </c>
      <c r="I501" s="19">
        <v>11086</v>
      </c>
      <c r="J501" s="19">
        <v>12186</v>
      </c>
      <c r="K501" s="19">
        <v>10631</v>
      </c>
      <c r="L501" s="19">
        <v>11543</v>
      </c>
      <c r="M501" s="19">
        <v>12186</v>
      </c>
      <c r="N501" s="19">
        <v>0</v>
      </c>
    </row>
    <row r="502" spans="1:14">
      <c r="A502" t="str">
        <f>C502&amp;D502</f>
        <v>10.4EP</v>
      </c>
      <c r="B502" t="str">
        <f t="shared" si="40"/>
        <v>10.4EP175</v>
      </c>
      <c r="C502">
        <v>10.4</v>
      </c>
      <c r="D502" s="60" t="s">
        <v>64</v>
      </c>
      <c r="E502" s="61" t="s">
        <v>6</v>
      </c>
      <c r="F502" s="19">
        <v>1480581</v>
      </c>
      <c r="G502" s="19">
        <v>1603285</v>
      </c>
      <c r="H502" s="19">
        <v>1637552</v>
      </c>
      <c r="I502" s="19">
        <v>1585628</v>
      </c>
      <c r="J502" s="19">
        <v>1622775</v>
      </c>
      <c r="K502" s="19">
        <v>1571402</v>
      </c>
      <c r="L502" s="19">
        <v>1603371</v>
      </c>
      <c r="M502" s="19">
        <v>1637552</v>
      </c>
      <c r="N502" s="19">
        <v>156971</v>
      </c>
    </row>
    <row r="503" spans="1:14">
      <c r="A503" t="str">
        <f>C503&amp;D503</f>
        <v>10.4EP</v>
      </c>
      <c r="B503" t="str">
        <f t="shared" si="40"/>
        <v>10.4EP200</v>
      </c>
      <c r="C503">
        <v>10.4</v>
      </c>
      <c r="D503" s="60" t="s">
        <v>64</v>
      </c>
      <c r="E503" s="61" t="s">
        <v>7</v>
      </c>
      <c r="F503" s="19">
        <v>5900224</v>
      </c>
      <c r="G503" s="19">
        <v>6443555</v>
      </c>
      <c r="H503" s="19">
        <v>6580725</v>
      </c>
      <c r="I503" s="19">
        <v>6390609</v>
      </c>
      <c r="J503" s="19">
        <v>6515974</v>
      </c>
      <c r="K503" s="19">
        <v>6327052</v>
      </c>
      <c r="L503" s="19">
        <v>6468823</v>
      </c>
      <c r="M503" s="19">
        <v>6580725</v>
      </c>
      <c r="N503" s="19">
        <v>680500</v>
      </c>
    </row>
    <row r="504" spans="1:14">
      <c r="A504" t="str">
        <f>C504&amp;D504</f>
        <v>10.4EP</v>
      </c>
      <c r="B504" t="str">
        <f t="shared" si="40"/>
        <v>10.4EP250</v>
      </c>
      <c r="C504">
        <v>10.4</v>
      </c>
      <c r="D504" s="60" t="s">
        <v>64</v>
      </c>
      <c r="E504" s="61" t="s">
        <v>8</v>
      </c>
      <c r="F504" s="19">
        <v>2883444</v>
      </c>
      <c r="G504" s="19">
        <v>3001127</v>
      </c>
      <c r="H504" s="19">
        <v>3018483</v>
      </c>
      <c r="I504" s="19">
        <v>2995373</v>
      </c>
      <c r="J504" s="19">
        <v>3006351</v>
      </c>
      <c r="K504" s="19">
        <v>2986828</v>
      </c>
      <c r="L504" s="19">
        <v>3005175</v>
      </c>
      <c r="M504" s="19">
        <v>3018483</v>
      </c>
      <c r="N504" s="19">
        <v>135038</v>
      </c>
    </row>
    <row r="505" spans="1:14">
      <c r="A505" t="str">
        <f>C505&amp;D505</f>
        <v>10.4Mixte</v>
      </c>
      <c r="B505" t="str">
        <f t="shared" si="40"/>
        <v>10.4M0</v>
      </c>
      <c r="C505">
        <v>10.4</v>
      </c>
      <c r="D505" s="60" t="s">
        <v>61</v>
      </c>
      <c r="E505" s="61" t="s">
        <v>9</v>
      </c>
      <c r="F505" s="19">
        <v>255559</v>
      </c>
      <c r="G505" s="19">
        <v>143249</v>
      </c>
      <c r="H505" s="19">
        <v>111600</v>
      </c>
      <c r="I505" s="19">
        <v>122112</v>
      </c>
      <c r="J505" s="19">
        <v>122596</v>
      </c>
      <c r="K505" s="19">
        <v>142318</v>
      </c>
      <c r="L505" s="19">
        <v>94829</v>
      </c>
      <c r="M505" s="19">
        <v>143249</v>
      </c>
      <c r="N505" s="19">
        <v>0</v>
      </c>
    </row>
    <row r="506" spans="1:14">
      <c r="A506" t="str">
        <f>C506&amp;D506</f>
        <v>10.4Mixte</v>
      </c>
      <c r="B506" t="str">
        <f t="shared" si="40"/>
        <v>10.4M0.25</v>
      </c>
      <c r="C506">
        <v>10.4</v>
      </c>
      <c r="D506" s="60" t="s">
        <v>61</v>
      </c>
      <c r="E506" s="61" t="s">
        <v>10</v>
      </c>
      <c r="F506" s="19">
        <v>305825</v>
      </c>
      <c r="G506" s="19">
        <v>86363</v>
      </c>
      <c r="H506" s="19">
        <v>77935</v>
      </c>
      <c r="I506" s="19">
        <v>82321</v>
      </c>
      <c r="J506" s="19">
        <v>82360</v>
      </c>
      <c r="K506" s="19">
        <v>88797</v>
      </c>
      <c r="L506" s="19">
        <v>74635</v>
      </c>
      <c r="M506" s="19">
        <v>88797</v>
      </c>
      <c r="N506" s="19">
        <v>0</v>
      </c>
    </row>
    <row r="507" spans="1:14">
      <c r="A507" t="str">
        <f>C507&amp;D507</f>
        <v>10.4Mixte</v>
      </c>
      <c r="B507" t="str">
        <f t="shared" si="40"/>
        <v>10.4M0.5</v>
      </c>
      <c r="C507">
        <v>10.4</v>
      </c>
      <c r="D507" s="60" t="s">
        <v>61</v>
      </c>
      <c r="E507" s="61" t="s">
        <v>11</v>
      </c>
      <c r="F507" s="19">
        <v>396461</v>
      </c>
      <c r="G507" s="19">
        <v>306469</v>
      </c>
      <c r="H507" s="19">
        <v>280136</v>
      </c>
      <c r="I507" s="19">
        <v>292824</v>
      </c>
      <c r="J507" s="19">
        <v>292686</v>
      </c>
      <c r="K507" s="19">
        <v>313350</v>
      </c>
      <c r="L507" s="19">
        <v>268834</v>
      </c>
      <c r="M507" s="19">
        <v>313350</v>
      </c>
      <c r="N507" s="19">
        <v>0</v>
      </c>
    </row>
    <row r="508" spans="1:14">
      <c r="A508" t="str">
        <f>C508&amp;D508</f>
        <v>10.4Mixte</v>
      </c>
      <c r="B508" t="str">
        <f t="shared" si="40"/>
        <v>10.4M0.75</v>
      </c>
      <c r="C508">
        <v>10.4</v>
      </c>
      <c r="D508" s="60" t="s">
        <v>61</v>
      </c>
      <c r="E508" s="61" t="s">
        <v>12</v>
      </c>
      <c r="F508" s="19">
        <v>57038</v>
      </c>
      <c r="G508" s="19">
        <v>46337</v>
      </c>
      <c r="H508" s="19">
        <v>45369</v>
      </c>
      <c r="I508" s="19">
        <v>44848</v>
      </c>
      <c r="J508" s="19">
        <v>45044</v>
      </c>
      <c r="K508" s="19">
        <v>45557</v>
      </c>
      <c r="L508" s="19">
        <v>44108</v>
      </c>
      <c r="M508" s="19">
        <v>46337</v>
      </c>
      <c r="N508" s="19">
        <v>0</v>
      </c>
    </row>
    <row r="509" spans="1:14">
      <c r="A509" t="str">
        <f>C509&amp;D509</f>
        <v>10.4Mixte</v>
      </c>
      <c r="B509" t="str">
        <f t="shared" si="40"/>
        <v>10.4M1</v>
      </c>
      <c r="C509">
        <v>10.4</v>
      </c>
      <c r="D509" s="60" t="s">
        <v>61</v>
      </c>
      <c r="E509" s="61" t="s">
        <v>13</v>
      </c>
      <c r="F509" s="19">
        <v>95419</v>
      </c>
      <c r="G509" s="19">
        <v>39210</v>
      </c>
      <c r="H509" s="19">
        <v>39277</v>
      </c>
      <c r="I509" s="19">
        <v>39145</v>
      </c>
      <c r="J509" s="19">
        <v>39180</v>
      </c>
      <c r="K509" s="19">
        <v>39095</v>
      </c>
      <c r="L509" s="19">
        <v>39196</v>
      </c>
      <c r="M509" s="19">
        <v>39277</v>
      </c>
      <c r="N509" s="19">
        <v>0</v>
      </c>
    </row>
    <row r="510" spans="1:14">
      <c r="A510" t="str">
        <f>C510&amp;D510</f>
        <v>10.4Mixte</v>
      </c>
      <c r="B510" t="str">
        <f t="shared" si="40"/>
        <v>10.4M1.25</v>
      </c>
      <c r="C510">
        <v>10.4</v>
      </c>
      <c r="D510" s="60" t="s">
        <v>61</v>
      </c>
      <c r="E510" s="61" t="s">
        <v>14</v>
      </c>
      <c r="F510" s="19">
        <v>31542</v>
      </c>
      <c r="G510" s="19">
        <v>20360</v>
      </c>
      <c r="H510" s="19">
        <v>19140</v>
      </c>
      <c r="I510" s="19">
        <v>19282</v>
      </c>
      <c r="J510" s="19">
        <v>21131</v>
      </c>
      <c r="K510" s="19">
        <v>20679</v>
      </c>
      <c r="L510" s="19">
        <v>17621</v>
      </c>
      <c r="M510" s="19">
        <v>21131</v>
      </c>
      <c r="N510" s="19">
        <v>0</v>
      </c>
    </row>
    <row r="511" spans="1:14">
      <c r="A511" t="str">
        <f>C511&amp;D511</f>
        <v>10.4Mixte</v>
      </c>
      <c r="B511" t="str">
        <f t="shared" si="40"/>
        <v>10.4M1.75</v>
      </c>
      <c r="C511">
        <v>10.4</v>
      </c>
      <c r="D511" s="60" t="s">
        <v>61</v>
      </c>
      <c r="E511" s="61" t="s">
        <v>15</v>
      </c>
      <c r="F511" s="19">
        <v>106377</v>
      </c>
      <c r="G511" s="19">
        <v>134770</v>
      </c>
      <c r="H511" s="19">
        <v>135732</v>
      </c>
      <c r="I511" s="19">
        <v>130032</v>
      </c>
      <c r="J511" s="19">
        <v>138683</v>
      </c>
      <c r="K511" s="19">
        <v>131401</v>
      </c>
      <c r="L511" s="19">
        <v>128419</v>
      </c>
      <c r="M511" s="19">
        <v>138683</v>
      </c>
      <c r="N511" s="19">
        <v>32306</v>
      </c>
    </row>
    <row r="512" spans="1:14">
      <c r="A512" t="str">
        <f>C512&amp;D512</f>
        <v>10.4Mixte</v>
      </c>
      <c r="B512" t="str">
        <f t="shared" si="40"/>
        <v>10.4M2.5</v>
      </c>
      <c r="C512">
        <v>10.4</v>
      </c>
      <c r="D512" s="60" t="s">
        <v>61</v>
      </c>
      <c r="E512" s="61" t="s">
        <v>16</v>
      </c>
      <c r="F512" s="19">
        <v>62969</v>
      </c>
      <c r="G512" s="19">
        <v>115258</v>
      </c>
      <c r="H512" s="19">
        <v>115807</v>
      </c>
      <c r="I512" s="19">
        <v>114722</v>
      </c>
      <c r="J512" s="19">
        <v>115618</v>
      </c>
      <c r="K512" s="19">
        <v>114621</v>
      </c>
      <c r="L512" s="19">
        <v>114836</v>
      </c>
      <c r="M512" s="19">
        <v>115807</v>
      </c>
      <c r="N512" s="19">
        <v>52838</v>
      </c>
    </row>
    <row r="513" spans="1:14">
      <c r="A513" t="str">
        <f>C513&amp;D513</f>
        <v>10.4Mixte</v>
      </c>
      <c r="B513" t="str">
        <f t="shared" si="40"/>
        <v>10.4M2</v>
      </c>
      <c r="C513">
        <v>10.4</v>
      </c>
      <c r="D513" s="60" t="s">
        <v>61</v>
      </c>
      <c r="E513" s="61" t="s">
        <v>17</v>
      </c>
      <c r="F513" s="19">
        <v>1259082</v>
      </c>
      <c r="G513" s="19">
        <v>1275522</v>
      </c>
      <c r="H513" s="19">
        <v>1290446</v>
      </c>
      <c r="I513" s="19">
        <v>1243663</v>
      </c>
      <c r="J513" s="19">
        <v>1300396</v>
      </c>
      <c r="K513" s="19">
        <v>1250932</v>
      </c>
      <c r="L513" s="19">
        <v>1235181</v>
      </c>
      <c r="M513" s="19">
        <v>1300396</v>
      </c>
      <c r="N513" s="19">
        <v>41314</v>
      </c>
    </row>
    <row r="514" spans="1:14">
      <c r="A514" t="str">
        <f>C514&amp;D514</f>
        <v>10.4Mixte</v>
      </c>
      <c r="B514" t="str">
        <f t="shared" si="40"/>
        <v>10.4M3.5</v>
      </c>
      <c r="C514">
        <v>10.4</v>
      </c>
      <c r="D514" s="60" t="s">
        <v>61</v>
      </c>
      <c r="E514" s="61" t="s">
        <v>18</v>
      </c>
      <c r="F514" s="19">
        <v>8849699</v>
      </c>
      <c r="G514" s="19">
        <v>9262415</v>
      </c>
      <c r="H514" s="19">
        <v>9409037</v>
      </c>
      <c r="I514" s="19">
        <v>9120349</v>
      </c>
      <c r="J514" s="19">
        <v>9279369</v>
      </c>
      <c r="K514" s="19">
        <v>9082471</v>
      </c>
      <c r="L514" s="19">
        <v>9165655</v>
      </c>
      <c r="M514" s="19">
        <v>9409037</v>
      </c>
      <c r="N514" s="19">
        <v>559338</v>
      </c>
    </row>
    <row r="515" spans="1:14">
      <c r="A515" t="str">
        <f>C515&amp;D515</f>
        <v>10.4Risque</v>
      </c>
      <c r="B515" t="str">
        <f t="shared" si="40"/>
        <v>10.4Fun</v>
      </c>
      <c r="C515">
        <v>10.4</v>
      </c>
      <c r="D515" s="60" t="s">
        <v>62</v>
      </c>
      <c r="E515" s="61" t="s">
        <v>19</v>
      </c>
      <c r="F515" s="19">
        <v>148756</v>
      </c>
      <c r="G515" s="19">
        <v>309540</v>
      </c>
      <c r="H515" s="19">
        <v>183000</v>
      </c>
      <c r="I515" s="19">
        <v>-206056</v>
      </c>
      <c r="J515" s="19">
        <v>-197033</v>
      </c>
      <c r="K515" s="19">
        <v>-196170</v>
      </c>
      <c r="L515" s="19">
        <v>-213781</v>
      </c>
      <c r="M515" s="19">
        <v>309540</v>
      </c>
      <c r="N515" s="19">
        <v>160784</v>
      </c>
    </row>
    <row r="516" spans="1:14">
      <c r="A516" t="str">
        <f>C516&amp;D516</f>
        <v>10.4Vie entière</v>
      </c>
      <c r="B516" t="str">
        <f t="shared" si="40"/>
        <v>10.4VE</v>
      </c>
      <c r="C516">
        <v>10.4</v>
      </c>
      <c r="D516" s="60" t="s">
        <v>63</v>
      </c>
      <c r="E516" s="61" t="s">
        <v>20</v>
      </c>
      <c r="F516" s="19">
        <v>100671</v>
      </c>
      <c r="G516" s="19">
        <v>-68292</v>
      </c>
      <c r="H516" s="19">
        <v>-85490</v>
      </c>
      <c r="I516" s="19">
        <v>-125550</v>
      </c>
      <c r="J516" s="19">
        <v>-111475</v>
      </c>
      <c r="K516" s="19">
        <v>-109356</v>
      </c>
      <c r="L516" s="19">
        <v>-140214</v>
      </c>
      <c r="M516" s="19">
        <v>-68292</v>
      </c>
      <c r="N516" s="19">
        <v>0</v>
      </c>
    </row>
    <row r="517" spans="1:14">
      <c r="A517" t="str">
        <f>C517&amp;D517</f>
        <v>10.4Risque</v>
      </c>
      <c r="B517" t="str">
        <f t="shared" si="40"/>
        <v>10.4Prev</v>
      </c>
      <c r="C517">
        <v>10.4</v>
      </c>
      <c r="D517" s="60" t="s">
        <v>62</v>
      </c>
      <c r="E517" s="61" t="s">
        <v>21</v>
      </c>
      <c r="F517" s="19">
        <v>34241</v>
      </c>
      <c r="G517" s="19">
        <v>-26942</v>
      </c>
      <c r="H517" s="19">
        <v>-28845</v>
      </c>
      <c r="I517" s="19">
        <v>-30469</v>
      </c>
      <c r="J517" s="19">
        <v>-30574</v>
      </c>
      <c r="K517" s="19">
        <v>-29020</v>
      </c>
      <c r="L517" s="19">
        <v>-32010</v>
      </c>
      <c r="M517" s="19">
        <v>-26942</v>
      </c>
      <c r="N517" s="19">
        <v>0</v>
      </c>
    </row>
    <row r="518" spans="1:14">
      <c r="A518" t="str">
        <f>C518&amp;D518</f>
        <v>10.4Risque</v>
      </c>
      <c r="B518" t="str">
        <f t="shared" si="40"/>
        <v>10.4Preciso</v>
      </c>
      <c r="C518">
        <v>10.4</v>
      </c>
      <c r="D518" s="60" t="s">
        <v>62</v>
      </c>
      <c r="E518" s="61" t="s">
        <v>22</v>
      </c>
      <c r="F518" s="19">
        <v>7652</v>
      </c>
      <c r="G518" s="19">
        <v>-195391</v>
      </c>
      <c r="H518" s="19">
        <v>-228778</v>
      </c>
      <c r="I518" s="19">
        <v>-252842</v>
      </c>
      <c r="J518" s="19">
        <v>-255660</v>
      </c>
      <c r="K518" s="19">
        <v>-232026</v>
      </c>
      <c r="L518" s="19">
        <v>-276089</v>
      </c>
      <c r="M518" s="19">
        <v>-195391</v>
      </c>
      <c r="N518" s="19">
        <v>0</v>
      </c>
    </row>
    <row r="519" spans="1:14">
      <c r="A519" t="str">
        <f>C519&amp;D519</f>
        <v>10.4Risque</v>
      </c>
      <c r="B519" t="str">
        <f t="shared" si="40"/>
        <v>10.4Hospitalis</v>
      </c>
      <c r="C519">
        <v>10.4</v>
      </c>
      <c r="D519" s="60" t="s">
        <v>62</v>
      </c>
      <c r="E519" s="61" t="s">
        <v>23</v>
      </c>
      <c r="F519" s="19">
        <v>2330</v>
      </c>
      <c r="G519" s="19">
        <v>93302</v>
      </c>
      <c r="H519" s="19">
        <v>-38858</v>
      </c>
      <c r="I519" s="19">
        <v>-208405</v>
      </c>
      <c r="J519" s="19">
        <v>-208971</v>
      </c>
      <c r="K519" s="19">
        <v>-166732</v>
      </c>
      <c r="L519" s="19">
        <v>-252182</v>
      </c>
      <c r="M519" s="19">
        <v>93302</v>
      </c>
      <c r="N519" s="19">
        <v>90973</v>
      </c>
    </row>
    <row r="520" spans="1:14">
      <c r="A520" t="str">
        <f>C520&amp;D520</f>
        <v>10.4Risque</v>
      </c>
      <c r="B520" t="str">
        <f t="shared" si="40"/>
        <v>10.4Axiprotect</v>
      </c>
      <c r="C520">
        <v>10.4</v>
      </c>
      <c r="D520" s="60" t="s">
        <v>62</v>
      </c>
      <c r="E520" s="61" t="s">
        <v>24</v>
      </c>
      <c r="F520" s="19">
        <v>5862</v>
      </c>
      <c r="G520" s="19">
        <v>-1745790</v>
      </c>
      <c r="H520" s="19">
        <v>-2098943</v>
      </c>
      <c r="I520" s="19">
        <v>-2095838</v>
      </c>
      <c r="J520" s="19">
        <v>-2131280</v>
      </c>
      <c r="K520" s="19">
        <v>-1855051</v>
      </c>
      <c r="L520" s="19">
        <v>-2375025</v>
      </c>
      <c r="M520" s="19">
        <v>-1745790</v>
      </c>
      <c r="N520" s="19">
        <v>0</v>
      </c>
    </row>
    <row r="521" spans="1:14" ht="16.5" thickBot="1">
      <c r="A521" t="str">
        <f>C521&amp;D521</f>
        <v>10.4</v>
      </c>
      <c r="B521" t="str">
        <f t="shared" si="40"/>
        <v>10.4PGG</v>
      </c>
      <c r="C521">
        <v>10.4</v>
      </c>
      <c r="D521" s="25"/>
      <c r="E521" s="20" t="s">
        <v>25</v>
      </c>
      <c r="F521" s="21">
        <v>22881654</v>
      </c>
      <c r="G521" s="21"/>
      <c r="H521" s="21"/>
      <c r="I521" s="21"/>
      <c r="J521" s="21"/>
      <c r="K521" s="21"/>
      <c r="L521" s="21"/>
      <c r="M521" s="21"/>
      <c r="N521" s="22">
        <v>1922849</v>
      </c>
    </row>
    <row r="522" spans="1:14" ht="15.75" thickTop="1">
      <c r="A522" t="str">
        <f>C522&amp;D522</f>
        <v>11EP</v>
      </c>
      <c r="B522" t="str">
        <f t="shared" si="40"/>
        <v>11EP000</v>
      </c>
      <c r="C522">
        <v>11</v>
      </c>
      <c r="D522" s="60" t="s">
        <v>64</v>
      </c>
      <c r="E522" s="61" t="s">
        <v>0</v>
      </c>
      <c r="F522" s="19">
        <v>207597</v>
      </c>
      <c r="G522" s="19">
        <v>81118</v>
      </c>
      <c r="H522" s="19">
        <v>49192</v>
      </c>
      <c r="I522" s="19">
        <v>60862</v>
      </c>
      <c r="J522" s="19">
        <v>61715</v>
      </c>
      <c r="K522" s="19">
        <v>83411</v>
      </c>
      <c r="L522" s="19">
        <v>30518</v>
      </c>
      <c r="M522" s="19">
        <v>83411</v>
      </c>
      <c r="N522" s="19">
        <v>0</v>
      </c>
    </row>
    <row r="523" spans="1:14">
      <c r="A523" t="str">
        <f>C523&amp;D523</f>
        <v>11EP</v>
      </c>
      <c r="B523" t="str">
        <f t="shared" si="40"/>
        <v>11EP025</v>
      </c>
      <c r="C523">
        <v>11</v>
      </c>
      <c r="D523" s="60" t="s">
        <v>64</v>
      </c>
      <c r="E523" s="61" t="s">
        <v>1</v>
      </c>
      <c r="F523" s="19">
        <v>65260</v>
      </c>
      <c r="G523" s="19">
        <v>58833</v>
      </c>
      <c r="H523" s="19">
        <v>57881</v>
      </c>
      <c r="I523" s="19">
        <v>56869</v>
      </c>
      <c r="J523" s="19">
        <v>57103</v>
      </c>
      <c r="K523" s="19">
        <v>57724</v>
      </c>
      <c r="L523" s="19">
        <v>56042</v>
      </c>
      <c r="M523" s="19">
        <v>58833</v>
      </c>
      <c r="N523" s="19">
        <v>0</v>
      </c>
    </row>
    <row r="524" spans="1:14">
      <c r="A524" t="str">
        <f>C524&amp;D524</f>
        <v>11EP</v>
      </c>
      <c r="B524" t="str">
        <f t="shared" si="40"/>
        <v>11EP050</v>
      </c>
      <c r="C524">
        <v>11</v>
      </c>
      <c r="D524" s="60" t="s">
        <v>64</v>
      </c>
      <c r="E524" s="61" t="s">
        <v>2</v>
      </c>
      <c r="F524" s="19">
        <v>140758</v>
      </c>
      <c r="G524" s="19">
        <v>139884</v>
      </c>
      <c r="H524" s="19">
        <v>139884</v>
      </c>
      <c r="I524" s="19">
        <v>136017</v>
      </c>
      <c r="J524" s="19">
        <v>136377</v>
      </c>
      <c r="K524" s="19">
        <v>135904</v>
      </c>
      <c r="L524" s="19">
        <v>136452</v>
      </c>
      <c r="M524" s="19">
        <v>139884</v>
      </c>
      <c r="N524" s="19">
        <v>0</v>
      </c>
    </row>
    <row r="525" spans="1:14">
      <c r="A525" t="str">
        <f>C525&amp;D525</f>
        <v>11EP</v>
      </c>
      <c r="B525" t="str">
        <f t="shared" ref="B525:B550" si="41">C525&amp;E525</f>
        <v>11EP075</v>
      </c>
      <c r="C525">
        <v>11</v>
      </c>
      <c r="D525" s="60" t="s">
        <v>64</v>
      </c>
      <c r="E525" s="61" t="s">
        <v>3</v>
      </c>
      <c r="F525" s="19">
        <v>175290</v>
      </c>
      <c r="G525" s="19">
        <v>167446</v>
      </c>
      <c r="H525" s="19">
        <v>166248</v>
      </c>
      <c r="I525" s="19">
        <v>162756</v>
      </c>
      <c r="J525" s="19">
        <v>163352</v>
      </c>
      <c r="K525" s="19">
        <v>163674</v>
      </c>
      <c r="L525" s="19">
        <v>161980</v>
      </c>
      <c r="M525" s="19">
        <v>167446</v>
      </c>
      <c r="N525" s="19">
        <v>0</v>
      </c>
    </row>
    <row r="526" spans="1:14">
      <c r="A526" t="str">
        <f>C526&amp;D526</f>
        <v>11EP</v>
      </c>
      <c r="B526" t="str">
        <f t="shared" si="41"/>
        <v>11EP125</v>
      </c>
      <c r="C526">
        <v>11</v>
      </c>
      <c r="D526" s="60" t="s">
        <v>64</v>
      </c>
      <c r="E526" s="61" t="s">
        <v>4</v>
      </c>
      <c r="F526" s="19">
        <v>276469</v>
      </c>
      <c r="G526" s="19">
        <v>285156</v>
      </c>
      <c r="H526" s="19">
        <v>288166</v>
      </c>
      <c r="I526" s="19">
        <v>282520</v>
      </c>
      <c r="J526" s="19">
        <v>288310</v>
      </c>
      <c r="K526" s="19">
        <v>281994</v>
      </c>
      <c r="L526" s="19">
        <v>283221</v>
      </c>
      <c r="M526" s="19">
        <v>288310</v>
      </c>
      <c r="N526" s="19">
        <v>11841</v>
      </c>
    </row>
    <row r="527" spans="1:14">
      <c r="A527" t="str">
        <f>C527&amp;D527</f>
        <v>11EP</v>
      </c>
      <c r="B527" t="str">
        <f t="shared" si="41"/>
        <v>11EP150</v>
      </c>
      <c r="C527">
        <v>11</v>
      </c>
      <c r="D527" s="60" t="s">
        <v>64</v>
      </c>
      <c r="E527" s="61" t="s">
        <v>5</v>
      </c>
      <c r="F527" s="19">
        <v>32546</v>
      </c>
      <c r="G527" s="19">
        <v>11279</v>
      </c>
      <c r="H527" s="19">
        <v>11529</v>
      </c>
      <c r="I527" s="19">
        <v>11086</v>
      </c>
      <c r="J527" s="19">
        <v>12186</v>
      </c>
      <c r="K527" s="19">
        <v>10631</v>
      </c>
      <c r="L527" s="19">
        <v>11543</v>
      </c>
      <c r="M527" s="19">
        <v>12186</v>
      </c>
      <c r="N527" s="19">
        <v>0</v>
      </c>
    </row>
    <row r="528" spans="1:14">
      <c r="A528" t="str">
        <f>C528&amp;D528</f>
        <v>11EP</v>
      </c>
      <c r="B528" t="str">
        <f t="shared" si="41"/>
        <v>11EP175</v>
      </c>
      <c r="C528">
        <v>11</v>
      </c>
      <c r="D528" s="60" t="s">
        <v>64</v>
      </c>
      <c r="E528" s="61" t="s">
        <v>6</v>
      </c>
      <c r="F528" s="19">
        <v>1480581</v>
      </c>
      <c r="G528" s="19">
        <v>1596135</v>
      </c>
      <c r="H528" s="19">
        <v>1629891</v>
      </c>
      <c r="I528" s="19">
        <v>1579511</v>
      </c>
      <c r="J528" s="19">
        <v>1612847</v>
      </c>
      <c r="K528" s="19">
        <v>1565285</v>
      </c>
      <c r="L528" s="19">
        <v>1597541</v>
      </c>
      <c r="M528" s="19">
        <v>1629891</v>
      </c>
      <c r="N528" s="19">
        <v>149310</v>
      </c>
    </row>
    <row r="529" spans="1:14">
      <c r="A529" t="str">
        <f>C529&amp;D529</f>
        <v>11EP</v>
      </c>
      <c r="B529" t="str">
        <f t="shared" si="41"/>
        <v>11EP200</v>
      </c>
      <c r="C529">
        <v>11</v>
      </c>
      <c r="D529" s="60" t="s">
        <v>64</v>
      </c>
      <c r="E529" s="61" t="s">
        <v>7</v>
      </c>
      <c r="F529" s="19">
        <v>5900224</v>
      </c>
      <c r="G529" s="19">
        <v>6413340</v>
      </c>
      <c r="H529" s="19">
        <v>6549399</v>
      </c>
      <c r="I529" s="19">
        <v>6363371</v>
      </c>
      <c r="J529" s="19">
        <v>6476251</v>
      </c>
      <c r="K529" s="19">
        <v>6299501</v>
      </c>
      <c r="L529" s="19">
        <v>6443255</v>
      </c>
      <c r="M529" s="19">
        <v>6549399</v>
      </c>
      <c r="N529" s="19">
        <v>649174</v>
      </c>
    </row>
    <row r="530" spans="1:14">
      <c r="A530" t="str">
        <f>C530&amp;D530</f>
        <v>11EP</v>
      </c>
      <c r="B530" t="str">
        <f t="shared" si="41"/>
        <v>11EP250</v>
      </c>
      <c r="C530">
        <v>11</v>
      </c>
      <c r="D530" s="60" t="s">
        <v>64</v>
      </c>
      <c r="E530" s="61" t="s">
        <v>8</v>
      </c>
      <c r="F530" s="19">
        <v>2883444</v>
      </c>
      <c r="G530" s="19">
        <v>2997347</v>
      </c>
      <c r="H530" s="19">
        <v>3014986</v>
      </c>
      <c r="I530" s="19">
        <v>2991782</v>
      </c>
      <c r="J530" s="19">
        <v>3002190</v>
      </c>
      <c r="K530" s="19">
        <v>2982929</v>
      </c>
      <c r="L530" s="19">
        <v>3002047</v>
      </c>
      <c r="M530" s="19">
        <v>3014986</v>
      </c>
      <c r="N530" s="19">
        <v>131542</v>
      </c>
    </row>
    <row r="531" spans="1:14">
      <c r="A531" t="str">
        <f>C531&amp;D531</f>
        <v>11Mixte</v>
      </c>
      <c r="B531" t="str">
        <f t="shared" si="41"/>
        <v>11M0</v>
      </c>
      <c r="C531">
        <v>11</v>
      </c>
      <c r="D531" s="60" t="s">
        <v>61</v>
      </c>
      <c r="E531" s="61" t="s">
        <v>9</v>
      </c>
      <c r="F531" s="19">
        <v>255559</v>
      </c>
      <c r="G531" s="19">
        <v>150741</v>
      </c>
      <c r="H531" s="19">
        <v>119890</v>
      </c>
      <c r="I531" s="19">
        <v>131030</v>
      </c>
      <c r="J531" s="19">
        <v>131534</v>
      </c>
      <c r="K531" s="19">
        <v>150335</v>
      </c>
      <c r="L531" s="19">
        <v>103985</v>
      </c>
      <c r="M531" s="19">
        <v>150741</v>
      </c>
      <c r="N531" s="19">
        <v>0</v>
      </c>
    </row>
    <row r="532" spans="1:14">
      <c r="A532" t="str">
        <f>C532&amp;D532</f>
        <v>11Mixte</v>
      </c>
      <c r="B532" t="str">
        <f t="shared" si="41"/>
        <v>11M0.25</v>
      </c>
      <c r="C532">
        <v>11</v>
      </c>
      <c r="D532" s="60" t="s">
        <v>61</v>
      </c>
      <c r="E532" s="61" t="s">
        <v>10</v>
      </c>
      <c r="F532" s="19">
        <v>305825</v>
      </c>
      <c r="G532" s="19">
        <v>88861</v>
      </c>
      <c r="H532" s="19">
        <v>80262</v>
      </c>
      <c r="I532" s="19">
        <v>85070</v>
      </c>
      <c r="J532" s="19">
        <v>85118</v>
      </c>
      <c r="K532" s="19">
        <v>91671</v>
      </c>
      <c r="L532" s="19">
        <v>77114</v>
      </c>
      <c r="M532" s="19">
        <v>91671</v>
      </c>
      <c r="N532" s="19">
        <v>0</v>
      </c>
    </row>
    <row r="533" spans="1:14">
      <c r="A533" t="str">
        <f>C533&amp;D533</f>
        <v>11Mixte</v>
      </c>
      <c r="B533" t="str">
        <f t="shared" si="41"/>
        <v>11M0.5</v>
      </c>
      <c r="C533">
        <v>11</v>
      </c>
      <c r="D533" s="60" t="s">
        <v>61</v>
      </c>
      <c r="E533" s="61" t="s">
        <v>11</v>
      </c>
      <c r="F533" s="19">
        <v>396461</v>
      </c>
      <c r="G533" s="19">
        <v>314422</v>
      </c>
      <c r="H533" s="19">
        <v>287396</v>
      </c>
      <c r="I533" s="19">
        <v>301496</v>
      </c>
      <c r="J533" s="19">
        <v>301413</v>
      </c>
      <c r="K533" s="19">
        <v>322583</v>
      </c>
      <c r="L533" s="19">
        <v>276537</v>
      </c>
      <c r="M533" s="19">
        <v>322583</v>
      </c>
      <c r="N533" s="19">
        <v>0</v>
      </c>
    </row>
    <row r="534" spans="1:14">
      <c r="A534" t="str">
        <f>C534&amp;D534</f>
        <v>11Mixte</v>
      </c>
      <c r="B534" t="str">
        <f t="shared" si="41"/>
        <v>11M0.75</v>
      </c>
      <c r="C534">
        <v>11</v>
      </c>
      <c r="D534" s="60" t="s">
        <v>61</v>
      </c>
      <c r="E534" s="61" t="s">
        <v>12</v>
      </c>
      <c r="F534" s="19">
        <v>57038</v>
      </c>
      <c r="G534" s="19">
        <v>46574</v>
      </c>
      <c r="H534" s="19">
        <v>45561</v>
      </c>
      <c r="I534" s="19">
        <v>45139</v>
      </c>
      <c r="J534" s="19">
        <v>45320</v>
      </c>
      <c r="K534" s="19">
        <v>45901</v>
      </c>
      <c r="L534" s="19">
        <v>44335</v>
      </c>
      <c r="M534" s="19">
        <v>46574</v>
      </c>
      <c r="N534" s="19">
        <v>0</v>
      </c>
    </row>
    <row r="535" spans="1:14">
      <c r="A535" t="str">
        <f>C535&amp;D535</f>
        <v>11Mixte</v>
      </c>
      <c r="B535" t="str">
        <f t="shared" si="41"/>
        <v>11M1</v>
      </c>
      <c r="C535">
        <v>11</v>
      </c>
      <c r="D535" s="60" t="s">
        <v>61</v>
      </c>
      <c r="E535" s="61" t="s">
        <v>13</v>
      </c>
      <c r="F535" s="19">
        <v>95419</v>
      </c>
      <c r="G535" s="19">
        <v>39189</v>
      </c>
      <c r="H535" s="19">
        <v>39261</v>
      </c>
      <c r="I535" s="19">
        <v>39125</v>
      </c>
      <c r="J535" s="19">
        <v>39159</v>
      </c>
      <c r="K535" s="19">
        <v>39069</v>
      </c>
      <c r="L535" s="19">
        <v>39181</v>
      </c>
      <c r="M535" s="19">
        <v>39261</v>
      </c>
      <c r="N535" s="19">
        <v>0</v>
      </c>
    </row>
    <row r="536" spans="1:14">
      <c r="A536" t="str">
        <f>C536&amp;D536</f>
        <v>11Mixte</v>
      </c>
      <c r="B536" t="str">
        <f t="shared" si="41"/>
        <v>11M1.25</v>
      </c>
      <c r="C536">
        <v>11</v>
      </c>
      <c r="D536" s="60" t="s">
        <v>61</v>
      </c>
      <c r="E536" s="61" t="s">
        <v>14</v>
      </c>
      <c r="F536" s="19">
        <v>31542</v>
      </c>
      <c r="G536" s="19">
        <v>20899</v>
      </c>
      <c r="H536" s="19">
        <v>19617</v>
      </c>
      <c r="I536" s="19">
        <v>19875</v>
      </c>
      <c r="J536" s="19">
        <v>21571</v>
      </c>
      <c r="K536" s="19">
        <v>21298</v>
      </c>
      <c r="L536" s="19">
        <v>18157</v>
      </c>
      <c r="M536" s="19">
        <v>21571</v>
      </c>
      <c r="N536" s="19">
        <v>0</v>
      </c>
    </row>
    <row r="537" spans="1:14">
      <c r="A537" t="str">
        <f>C537&amp;D537</f>
        <v>11Mixte</v>
      </c>
      <c r="B537" t="str">
        <f t="shared" si="41"/>
        <v>11M1.75</v>
      </c>
      <c r="C537">
        <v>11</v>
      </c>
      <c r="D537" s="60" t="s">
        <v>61</v>
      </c>
      <c r="E537" s="61" t="s">
        <v>15</v>
      </c>
      <c r="F537" s="19">
        <v>106377</v>
      </c>
      <c r="G537" s="19">
        <v>135066</v>
      </c>
      <c r="H537" s="19">
        <v>135880</v>
      </c>
      <c r="I537" s="19">
        <v>130613</v>
      </c>
      <c r="J537" s="19">
        <v>138409</v>
      </c>
      <c r="K537" s="19">
        <v>132008</v>
      </c>
      <c r="L537" s="19">
        <v>128937</v>
      </c>
      <c r="M537" s="19">
        <v>138409</v>
      </c>
      <c r="N537" s="19">
        <v>32031</v>
      </c>
    </row>
    <row r="538" spans="1:14">
      <c r="A538" t="str">
        <f>C538&amp;D538</f>
        <v>11Mixte</v>
      </c>
      <c r="B538" t="str">
        <f t="shared" si="41"/>
        <v>11M2.5</v>
      </c>
      <c r="C538">
        <v>11</v>
      </c>
      <c r="D538" s="60" t="s">
        <v>61</v>
      </c>
      <c r="E538" s="61" t="s">
        <v>16</v>
      </c>
      <c r="F538" s="19">
        <v>62969</v>
      </c>
      <c r="G538" s="19">
        <v>115200</v>
      </c>
      <c r="H538" s="19">
        <v>115751</v>
      </c>
      <c r="I538" s="19">
        <v>114680</v>
      </c>
      <c r="J538" s="19">
        <v>115545</v>
      </c>
      <c r="K538" s="19">
        <v>114575</v>
      </c>
      <c r="L538" s="19">
        <v>114800</v>
      </c>
      <c r="M538" s="19">
        <v>115751</v>
      </c>
      <c r="N538" s="19">
        <v>52782</v>
      </c>
    </row>
    <row r="539" spans="1:14">
      <c r="A539" t="str">
        <f>C539&amp;D539</f>
        <v>11Mixte</v>
      </c>
      <c r="B539" t="str">
        <f t="shared" si="41"/>
        <v>11M2</v>
      </c>
      <c r="C539">
        <v>11</v>
      </c>
      <c r="D539" s="60" t="s">
        <v>61</v>
      </c>
      <c r="E539" s="61" t="s">
        <v>17</v>
      </c>
      <c r="F539" s="19">
        <v>1259082</v>
      </c>
      <c r="G539" s="19">
        <v>1276995</v>
      </c>
      <c r="H539" s="19">
        <v>1290822</v>
      </c>
      <c r="I539" s="19">
        <v>1246735</v>
      </c>
      <c r="J539" s="19">
        <v>1298515</v>
      </c>
      <c r="K539" s="19">
        <v>1254197</v>
      </c>
      <c r="L539" s="19">
        <v>1237901</v>
      </c>
      <c r="M539" s="19">
        <v>1298515</v>
      </c>
      <c r="N539" s="19">
        <v>39432</v>
      </c>
    </row>
    <row r="540" spans="1:14">
      <c r="A540" t="str">
        <f>C540&amp;D540</f>
        <v>11Mixte</v>
      </c>
      <c r="B540" t="str">
        <f t="shared" si="41"/>
        <v>11M3.5</v>
      </c>
      <c r="C540">
        <v>11</v>
      </c>
      <c r="D540" s="60" t="s">
        <v>61</v>
      </c>
      <c r="E540" s="61" t="s">
        <v>18</v>
      </c>
      <c r="F540" s="19">
        <v>8849699</v>
      </c>
      <c r="G540" s="19">
        <v>9241582</v>
      </c>
      <c r="H540" s="19">
        <v>9387609</v>
      </c>
      <c r="I540" s="19">
        <v>9104232</v>
      </c>
      <c r="J540" s="19">
        <v>9253774</v>
      </c>
      <c r="K540" s="19">
        <v>9065762</v>
      </c>
      <c r="L540" s="19">
        <v>9151002</v>
      </c>
      <c r="M540" s="19">
        <v>9387609</v>
      </c>
      <c r="N540" s="19">
        <v>537910</v>
      </c>
    </row>
    <row r="541" spans="1:14">
      <c r="A541" t="str">
        <f>C541&amp;D541</f>
        <v>11Risque</v>
      </c>
      <c r="B541" t="str">
        <f t="shared" si="41"/>
        <v>11Fun</v>
      </c>
      <c r="C541">
        <v>11</v>
      </c>
      <c r="D541" s="60" t="s">
        <v>62</v>
      </c>
      <c r="E541" s="61" t="s">
        <v>19</v>
      </c>
      <c r="F541" s="19">
        <v>148756</v>
      </c>
      <c r="G541" s="19">
        <v>294051</v>
      </c>
      <c r="H541" s="19">
        <v>173145</v>
      </c>
      <c r="I541" s="19">
        <v>-202274</v>
      </c>
      <c r="J541" s="19">
        <v>-194028</v>
      </c>
      <c r="K541" s="19">
        <v>-190616</v>
      </c>
      <c r="L541" s="19">
        <v>-211716</v>
      </c>
      <c r="M541" s="19">
        <v>294051</v>
      </c>
      <c r="N541" s="19">
        <v>145295</v>
      </c>
    </row>
    <row r="542" spans="1:14">
      <c r="A542" t="str">
        <f>C542&amp;D542</f>
        <v>11Vie entière</v>
      </c>
      <c r="B542" t="str">
        <f t="shared" si="41"/>
        <v>11VE</v>
      </c>
      <c r="C542">
        <v>11</v>
      </c>
      <c r="D542" s="60" t="s">
        <v>63</v>
      </c>
      <c r="E542" s="61" t="s">
        <v>20</v>
      </c>
      <c r="F542" s="19">
        <v>100671</v>
      </c>
      <c r="G542" s="19">
        <v>-65320</v>
      </c>
      <c r="H542" s="19">
        <v>-84047</v>
      </c>
      <c r="I542" s="19">
        <v>-119102</v>
      </c>
      <c r="J542" s="19">
        <v>-106583</v>
      </c>
      <c r="K542" s="19">
        <v>-101050</v>
      </c>
      <c r="L542" s="19">
        <v>-136026</v>
      </c>
      <c r="M542" s="19">
        <v>-65320</v>
      </c>
      <c r="N542" s="19">
        <v>0</v>
      </c>
    </row>
    <row r="543" spans="1:14">
      <c r="A543" t="str">
        <f>C543&amp;D543</f>
        <v>11Risque</v>
      </c>
      <c r="B543" t="str">
        <f t="shared" si="41"/>
        <v>11Prev</v>
      </c>
      <c r="C543">
        <v>11</v>
      </c>
      <c r="D543" s="60" t="s">
        <v>62</v>
      </c>
      <c r="E543" s="61" t="s">
        <v>21</v>
      </c>
      <c r="F543" s="19">
        <v>34241</v>
      </c>
      <c r="G543" s="19">
        <v>-26440</v>
      </c>
      <c r="H543" s="19">
        <v>-28432</v>
      </c>
      <c r="I543" s="19">
        <v>-29872</v>
      </c>
      <c r="J543" s="19">
        <v>-29978</v>
      </c>
      <c r="K543" s="19">
        <v>-28324</v>
      </c>
      <c r="L543" s="19">
        <v>-31532</v>
      </c>
      <c r="M543" s="19">
        <v>-26440</v>
      </c>
      <c r="N543" s="19">
        <v>0</v>
      </c>
    </row>
    <row r="544" spans="1:14">
      <c r="A544" t="str">
        <f>C544&amp;D544</f>
        <v>11Risque</v>
      </c>
      <c r="B544" t="str">
        <f t="shared" si="41"/>
        <v>11Preciso</v>
      </c>
      <c r="C544">
        <v>11</v>
      </c>
      <c r="D544" s="60" t="s">
        <v>62</v>
      </c>
      <c r="E544" s="61" t="s">
        <v>22</v>
      </c>
      <c r="F544" s="19">
        <v>7652</v>
      </c>
      <c r="G544" s="19">
        <v>-189159</v>
      </c>
      <c r="H544" s="19">
        <v>-223028</v>
      </c>
      <c r="I544" s="19">
        <v>-244155</v>
      </c>
      <c r="J544" s="19">
        <v>-246807</v>
      </c>
      <c r="K544" s="19">
        <v>-222366</v>
      </c>
      <c r="L544" s="19">
        <v>-268746</v>
      </c>
      <c r="M544" s="19">
        <v>-189159</v>
      </c>
      <c r="N544" s="19">
        <v>0</v>
      </c>
    </row>
    <row r="545" spans="1:14">
      <c r="A545" t="str">
        <f>C545&amp;D545</f>
        <v>11Risque</v>
      </c>
      <c r="B545" t="str">
        <f t="shared" si="41"/>
        <v>11Hospitalis</v>
      </c>
      <c r="C545">
        <v>11</v>
      </c>
      <c r="D545" s="60" t="s">
        <v>62</v>
      </c>
      <c r="E545" s="61" t="s">
        <v>23</v>
      </c>
      <c r="F545" s="19">
        <v>2330</v>
      </c>
      <c r="G545" s="19">
        <v>93107</v>
      </c>
      <c r="H545" s="19">
        <v>-35383</v>
      </c>
      <c r="I545" s="19">
        <v>-191260</v>
      </c>
      <c r="J545" s="19">
        <v>-192240</v>
      </c>
      <c r="K545" s="19">
        <v>-146784</v>
      </c>
      <c r="L545" s="19">
        <v>-238718</v>
      </c>
      <c r="M545" s="19">
        <v>93107</v>
      </c>
      <c r="N545" s="19">
        <v>90778</v>
      </c>
    </row>
    <row r="546" spans="1:14">
      <c r="A546" t="str">
        <f>C546&amp;D546</f>
        <v>11Risque</v>
      </c>
      <c r="B546" t="str">
        <f t="shared" si="41"/>
        <v>11Axiprotect</v>
      </c>
      <c r="C546">
        <v>11</v>
      </c>
      <c r="D546" s="60" t="s">
        <v>62</v>
      </c>
      <c r="E546" s="61" t="s">
        <v>24</v>
      </c>
      <c r="F546" s="19">
        <v>5862</v>
      </c>
      <c r="G546" s="19">
        <v>-1661832</v>
      </c>
      <c r="H546" s="19">
        <v>-2020282</v>
      </c>
      <c r="I546" s="19">
        <v>-1994292</v>
      </c>
      <c r="J546" s="19">
        <v>-2026801</v>
      </c>
      <c r="K546" s="19">
        <v>-1746296</v>
      </c>
      <c r="L546" s="19">
        <v>-2285671</v>
      </c>
      <c r="M546" s="19">
        <v>-1661832</v>
      </c>
      <c r="N546" s="19">
        <v>0</v>
      </c>
    </row>
    <row r="547" spans="1:14" ht="16.5" thickBot="1">
      <c r="A547" t="str">
        <f>C547&amp;D547</f>
        <v>11</v>
      </c>
      <c r="B547" t="str">
        <f t="shared" si="41"/>
        <v>11PGG</v>
      </c>
      <c r="C547">
        <v>11</v>
      </c>
      <c r="D547" s="25"/>
      <c r="E547" s="20" t="s">
        <v>25</v>
      </c>
      <c r="F547" s="21">
        <v>22881654</v>
      </c>
      <c r="G547" s="21"/>
      <c r="H547" s="21"/>
      <c r="I547" s="21"/>
      <c r="J547" s="21"/>
      <c r="K547" s="21"/>
      <c r="L547" s="21"/>
      <c r="M547" s="21"/>
      <c r="N547" s="22">
        <v>1840095</v>
      </c>
    </row>
    <row r="548" spans="1:14" ht="15.75" thickTop="1">
      <c r="A548" t="str">
        <f>C548&amp;D548</f>
        <v>11.1EP</v>
      </c>
      <c r="B548" t="str">
        <f t="shared" si="41"/>
        <v>11.1EP000</v>
      </c>
      <c r="C548">
        <v>11.1</v>
      </c>
      <c r="D548" s="60" t="s">
        <v>64</v>
      </c>
      <c r="E548" s="61" t="s">
        <v>0</v>
      </c>
      <c r="F548" s="19">
        <v>207597</v>
      </c>
      <c r="G548" s="19">
        <v>63869</v>
      </c>
      <c r="H548" s="19">
        <v>30969</v>
      </c>
      <c r="I548" s="19">
        <v>39495</v>
      </c>
      <c r="J548" s="19">
        <v>40601</v>
      </c>
      <c r="K548" s="19">
        <v>63008</v>
      </c>
      <c r="L548" s="19">
        <v>9249</v>
      </c>
      <c r="M548" s="19">
        <v>63869</v>
      </c>
      <c r="N548" s="19">
        <v>0</v>
      </c>
    </row>
    <row r="549" spans="1:14">
      <c r="A549" t="str">
        <f>C549&amp;D549</f>
        <v>11.1EP</v>
      </c>
      <c r="B549" t="str">
        <f t="shared" si="41"/>
        <v>11.1EP025</v>
      </c>
      <c r="C549">
        <v>11.1</v>
      </c>
      <c r="D549" s="60" t="s">
        <v>64</v>
      </c>
      <c r="E549" s="61" t="s">
        <v>1</v>
      </c>
      <c r="F549" s="19">
        <v>65260</v>
      </c>
      <c r="G549" s="19">
        <v>58605</v>
      </c>
      <c r="H549" s="19">
        <v>57795</v>
      </c>
      <c r="I549" s="19">
        <v>56251</v>
      </c>
      <c r="J549" s="19">
        <v>56565</v>
      </c>
      <c r="K549" s="19">
        <v>56941</v>
      </c>
      <c r="L549" s="19">
        <v>55658</v>
      </c>
      <c r="M549" s="19">
        <v>58605</v>
      </c>
      <c r="N549" s="19">
        <v>0</v>
      </c>
    </row>
    <row r="550" spans="1:14">
      <c r="A550" t="str">
        <f>C550&amp;D550</f>
        <v>11.1EP</v>
      </c>
      <c r="B550" t="str">
        <f t="shared" si="41"/>
        <v>11.1EP050</v>
      </c>
      <c r="C550">
        <v>11.1</v>
      </c>
      <c r="D550" s="60" t="s">
        <v>64</v>
      </c>
      <c r="E550" s="61" t="s">
        <v>2</v>
      </c>
      <c r="F550" s="19">
        <v>140758</v>
      </c>
      <c r="G550" s="19">
        <v>140667</v>
      </c>
      <c r="H550" s="19">
        <v>140724</v>
      </c>
      <c r="I550" s="19">
        <v>136292</v>
      </c>
      <c r="J550" s="19">
        <v>136740</v>
      </c>
      <c r="K550" s="19">
        <v>135998</v>
      </c>
      <c r="L550" s="19">
        <v>136925</v>
      </c>
      <c r="M550" s="19">
        <v>140724</v>
      </c>
      <c r="N550" s="19">
        <v>0</v>
      </c>
    </row>
    <row r="551" spans="1:14">
      <c r="A551" t="str">
        <f>C551&amp;D551</f>
        <v>11.1EP</v>
      </c>
      <c r="B551" t="str">
        <f t="shared" ref="B551:B576" si="42">C551&amp;E551</f>
        <v>11.1EP075</v>
      </c>
      <c r="C551">
        <v>11.1</v>
      </c>
      <c r="D551" s="60" t="s">
        <v>64</v>
      </c>
      <c r="E551" s="61" t="s">
        <v>3</v>
      </c>
      <c r="F551" s="19">
        <v>175290</v>
      </c>
      <c r="G551" s="19">
        <v>167567</v>
      </c>
      <c r="H551" s="19">
        <v>166505</v>
      </c>
      <c r="I551" s="19">
        <v>162160</v>
      </c>
      <c r="J551" s="19">
        <v>162914</v>
      </c>
      <c r="K551" s="19">
        <v>162829</v>
      </c>
      <c r="L551" s="19">
        <v>161710</v>
      </c>
      <c r="M551" s="19">
        <v>167567</v>
      </c>
      <c r="N551" s="19">
        <v>0</v>
      </c>
    </row>
    <row r="552" spans="1:14">
      <c r="A552" t="str">
        <f>C552&amp;D552</f>
        <v>11.1EP</v>
      </c>
      <c r="B552" t="str">
        <f t="shared" si="42"/>
        <v>11.1EP125</v>
      </c>
      <c r="C552">
        <v>11.1</v>
      </c>
      <c r="D552" s="60" t="s">
        <v>64</v>
      </c>
      <c r="E552" s="61" t="s">
        <v>4</v>
      </c>
      <c r="F552" s="19">
        <v>276469</v>
      </c>
      <c r="G552" s="19">
        <v>286014</v>
      </c>
      <c r="H552" s="19">
        <v>289245</v>
      </c>
      <c r="I552" s="19">
        <v>283007</v>
      </c>
      <c r="J552" s="19">
        <v>290356</v>
      </c>
      <c r="K552" s="19">
        <v>282471</v>
      </c>
      <c r="L552" s="19">
        <v>283768</v>
      </c>
      <c r="M552" s="19">
        <v>290356</v>
      </c>
      <c r="N552" s="19">
        <v>13887</v>
      </c>
    </row>
    <row r="553" spans="1:14">
      <c r="A553" t="str">
        <f>C553&amp;D553</f>
        <v>11.1EP</v>
      </c>
      <c r="B553" t="str">
        <f t="shared" si="42"/>
        <v>11.1EP150</v>
      </c>
      <c r="C553">
        <v>11.1</v>
      </c>
      <c r="D553" s="60" t="s">
        <v>64</v>
      </c>
      <c r="E553" s="61" t="s">
        <v>5</v>
      </c>
      <c r="F553" s="19">
        <v>32546</v>
      </c>
      <c r="G553" s="19">
        <v>11279</v>
      </c>
      <c r="H553" s="19">
        <v>11529</v>
      </c>
      <c r="I553" s="19">
        <v>11086</v>
      </c>
      <c r="J553" s="19">
        <v>12186</v>
      </c>
      <c r="K553" s="19">
        <v>10631</v>
      </c>
      <c r="L553" s="19">
        <v>11543</v>
      </c>
      <c r="M553" s="19">
        <v>12186</v>
      </c>
      <c r="N553" s="19">
        <v>0</v>
      </c>
    </row>
    <row r="554" spans="1:14">
      <c r="A554" t="str">
        <f>C554&amp;D554</f>
        <v>11.1EP</v>
      </c>
      <c r="B554" t="str">
        <f t="shared" si="42"/>
        <v>11.1EP175</v>
      </c>
      <c r="C554">
        <v>11.1</v>
      </c>
      <c r="D554" s="60" t="s">
        <v>64</v>
      </c>
      <c r="E554" s="61" t="s">
        <v>6</v>
      </c>
      <c r="F554" s="19">
        <v>1480581</v>
      </c>
      <c r="G554" s="19">
        <v>1611108</v>
      </c>
      <c r="H554" s="19">
        <v>1645798</v>
      </c>
      <c r="I554" s="19">
        <v>1592315</v>
      </c>
      <c r="J554" s="19">
        <v>1633821</v>
      </c>
      <c r="K554" s="19">
        <v>1578192</v>
      </c>
      <c r="L554" s="19">
        <v>1609634</v>
      </c>
      <c r="M554" s="19">
        <v>1645798</v>
      </c>
      <c r="N554" s="19">
        <v>165217</v>
      </c>
    </row>
    <row r="555" spans="1:14">
      <c r="A555" t="str">
        <f>C555&amp;D555</f>
        <v>11.1EP</v>
      </c>
      <c r="B555" t="str">
        <f t="shared" si="42"/>
        <v>11.1EP200</v>
      </c>
      <c r="C555">
        <v>11.1</v>
      </c>
      <c r="D555" s="60" t="s">
        <v>64</v>
      </c>
      <c r="E555" s="61" t="s">
        <v>7</v>
      </c>
      <c r="F555" s="19">
        <v>5900224</v>
      </c>
      <c r="G555" s="19">
        <v>6476431</v>
      </c>
      <c r="H555" s="19">
        <v>6614259</v>
      </c>
      <c r="I555" s="19">
        <v>6420228</v>
      </c>
      <c r="J555" s="19">
        <v>6559859</v>
      </c>
      <c r="K555" s="19">
        <v>6357482</v>
      </c>
      <c r="L555" s="19">
        <v>6496143</v>
      </c>
      <c r="M555" s="19">
        <v>6614259</v>
      </c>
      <c r="N555" s="19">
        <v>714035</v>
      </c>
    </row>
    <row r="556" spans="1:14">
      <c r="A556" t="str">
        <f>C556&amp;D556</f>
        <v>11.1EP</v>
      </c>
      <c r="B556" t="str">
        <f t="shared" si="42"/>
        <v>11.1EP250</v>
      </c>
      <c r="C556">
        <v>11.1</v>
      </c>
      <c r="D556" s="60" t="s">
        <v>64</v>
      </c>
      <c r="E556" s="61" t="s">
        <v>8</v>
      </c>
      <c r="F556" s="19">
        <v>2883444</v>
      </c>
      <c r="G556" s="19">
        <v>3005124</v>
      </c>
      <c r="H556" s="19">
        <v>3022138</v>
      </c>
      <c r="I556" s="19">
        <v>2999168</v>
      </c>
      <c r="J556" s="19">
        <v>3010765</v>
      </c>
      <c r="K556" s="19">
        <v>2990992</v>
      </c>
      <c r="L556" s="19">
        <v>3008444</v>
      </c>
      <c r="M556" s="19">
        <v>3022138</v>
      </c>
      <c r="N556" s="19">
        <v>138693</v>
      </c>
    </row>
    <row r="557" spans="1:14">
      <c r="A557" t="str">
        <f>C557&amp;D557</f>
        <v>11.1Mixte</v>
      </c>
      <c r="B557" t="str">
        <f t="shared" si="42"/>
        <v>11.1M0</v>
      </c>
      <c r="C557">
        <v>11.1</v>
      </c>
      <c r="D557" s="60" t="s">
        <v>61</v>
      </c>
      <c r="E557" s="61" t="s">
        <v>9</v>
      </c>
      <c r="F557" s="19">
        <v>255559</v>
      </c>
      <c r="G557" s="19">
        <v>134747</v>
      </c>
      <c r="H557" s="19">
        <v>102535</v>
      </c>
      <c r="I557" s="19">
        <v>112044</v>
      </c>
      <c r="J557" s="19">
        <v>112495</v>
      </c>
      <c r="K557" s="19">
        <v>132910</v>
      </c>
      <c r="L557" s="19">
        <v>84834</v>
      </c>
      <c r="M557" s="19">
        <v>134747</v>
      </c>
      <c r="N557" s="19">
        <v>0</v>
      </c>
    </row>
    <row r="558" spans="1:14">
      <c r="A558" t="str">
        <f>C558&amp;D558</f>
        <v>11.1Mixte</v>
      </c>
      <c r="B558" t="str">
        <f t="shared" si="42"/>
        <v>11.1M0.25</v>
      </c>
      <c r="C558">
        <v>11.1</v>
      </c>
      <c r="D558" s="60" t="s">
        <v>61</v>
      </c>
      <c r="E558" s="61" t="s">
        <v>10</v>
      </c>
      <c r="F558" s="19">
        <v>305825</v>
      </c>
      <c r="G558" s="19">
        <v>83688</v>
      </c>
      <c r="H558" s="19">
        <v>75483</v>
      </c>
      <c r="I558" s="19">
        <v>79374</v>
      </c>
      <c r="J558" s="19">
        <v>79403</v>
      </c>
      <c r="K558" s="19">
        <v>85670</v>
      </c>
      <c r="L558" s="19">
        <v>72020</v>
      </c>
      <c r="M558" s="19">
        <v>85670</v>
      </c>
      <c r="N558" s="19">
        <v>0</v>
      </c>
    </row>
    <row r="559" spans="1:14">
      <c r="A559" t="str">
        <f>C559&amp;D559</f>
        <v>11.1Mixte</v>
      </c>
      <c r="B559" t="str">
        <f t="shared" si="42"/>
        <v>11.1M0.5</v>
      </c>
      <c r="C559">
        <v>11.1</v>
      </c>
      <c r="D559" s="60" t="s">
        <v>61</v>
      </c>
      <c r="E559" s="61" t="s">
        <v>11</v>
      </c>
      <c r="F559" s="19">
        <v>396461</v>
      </c>
      <c r="G559" s="19">
        <v>298006</v>
      </c>
      <c r="H559" s="19">
        <v>272512</v>
      </c>
      <c r="I559" s="19">
        <v>283587</v>
      </c>
      <c r="J559" s="19">
        <v>283387</v>
      </c>
      <c r="K559" s="19">
        <v>303395</v>
      </c>
      <c r="L559" s="19">
        <v>260742</v>
      </c>
      <c r="M559" s="19">
        <v>303395</v>
      </c>
      <c r="N559" s="19">
        <v>0</v>
      </c>
    </row>
    <row r="560" spans="1:14">
      <c r="A560" t="str">
        <f>C560&amp;D560</f>
        <v>11.1Mixte</v>
      </c>
      <c r="B560" t="str">
        <f t="shared" si="42"/>
        <v>11.1M0.75</v>
      </c>
      <c r="C560">
        <v>11.1</v>
      </c>
      <c r="D560" s="60" t="s">
        <v>61</v>
      </c>
      <c r="E560" s="61" t="s">
        <v>12</v>
      </c>
      <c r="F560" s="19">
        <v>57038</v>
      </c>
      <c r="G560" s="19">
        <v>46097</v>
      </c>
      <c r="H560" s="19">
        <v>45176</v>
      </c>
      <c r="I560" s="19">
        <v>44552</v>
      </c>
      <c r="J560" s="19">
        <v>44766</v>
      </c>
      <c r="K560" s="19">
        <v>45204</v>
      </c>
      <c r="L560" s="19">
        <v>43878</v>
      </c>
      <c r="M560" s="19">
        <v>46097</v>
      </c>
      <c r="N560" s="19">
        <v>0</v>
      </c>
    </row>
    <row r="561" spans="1:14">
      <c r="A561" t="str">
        <f>C561&amp;D561</f>
        <v>11.1Mixte</v>
      </c>
      <c r="B561" t="str">
        <f t="shared" si="42"/>
        <v>11.1M1</v>
      </c>
      <c r="C561">
        <v>11.1</v>
      </c>
      <c r="D561" s="60" t="s">
        <v>61</v>
      </c>
      <c r="E561" s="61" t="s">
        <v>13</v>
      </c>
      <c r="F561" s="19">
        <v>95419</v>
      </c>
      <c r="G561" s="19">
        <v>39231</v>
      </c>
      <c r="H561" s="19">
        <v>39293</v>
      </c>
      <c r="I561" s="19">
        <v>39166</v>
      </c>
      <c r="J561" s="19">
        <v>39200</v>
      </c>
      <c r="K561" s="19">
        <v>39120</v>
      </c>
      <c r="L561" s="19">
        <v>39212</v>
      </c>
      <c r="M561" s="19">
        <v>39293</v>
      </c>
      <c r="N561" s="19">
        <v>0</v>
      </c>
    </row>
    <row r="562" spans="1:14">
      <c r="A562" t="str">
        <f>C562&amp;D562</f>
        <v>11.1Mixte</v>
      </c>
      <c r="B562" t="str">
        <f t="shared" si="42"/>
        <v>11.1M1.25</v>
      </c>
      <c r="C562">
        <v>11.1</v>
      </c>
      <c r="D562" s="60" t="s">
        <v>61</v>
      </c>
      <c r="E562" s="61" t="s">
        <v>14</v>
      </c>
      <c r="F562" s="19">
        <v>31542</v>
      </c>
      <c r="G562" s="19">
        <v>19783</v>
      </c>
      <c r="H562" s="19">
        <v>18636</v>
      </c>
      <c r="I562" s="19">
        <v>18645</v>
      </c>
      <c r="J562" s="19">
        <v>20662</v>
      </c>
      <c r="K562" s="19">
        <v>20004</v>
      </c>
      <c r="L562" s="19">
        <v>17056</v>
      </c>
      <c r="M562" s="19">
        <v>20662</v>
      </c>
      <c r="N562" s="19">
        <v>0</v>
      </c>
    </row>
    <row r="563" spans="1:14">
      <c r="A563" t="str">
        <f>C563&amp;D563</f>
        <v>11.1Mixte</v>
      </c>
      <c r="B563" t="str">
        <f t="shared" si="42"/>
        <v>11.1M1.75</v>
      </c>
      <c r="C563">
        <v>11.1</v>
      </c>
      <c r="D563" s="60" t="s">
        <v>61</v>
      </c>
      <c r="E563" s="61" t="s">
        <v>15</v>
      </c>
      <c r="F563" s="19">
        <v>106377</v>
      </c>
      <c r="G563" s="19">
        <v>134461</v>
      </c>
      <c r="H563" s="19">
        <v>135588</v>
      </c>
      <c r="I563" s="19">
        <v>129411</v>
      </c>
      <c r="J563" s="19">
        <v>139025</v>
      </c>
      <c r="K563" s="19">
        <v>130740</v>
      </c>
      <c r="L563" s="19">
        <v>127876</v>
      </c>
      <c r="M563" s="19">
        <v>139025</v>
      </c>
      <c r="N563" s="19">
        <v>32647</v>
      </c>
    </row>
    <row r="564" spans="1:14">
      <c r="A564" t="str">
        <f>C564&amp;D564</f>
        <v>11.1Mixte</v>
      </c>
      <c r="B564" t="str">
        <f t="shared" si="42"/>
        <v>11.1M2.5</v>
      </c>
      <c r="C564">
        <v>11.1</v>
      </c>
      <c r="D564" s="60" t="s">
        <v>61</v>
      </c>
      <c r="E564" s="61" t="s">
        <v>16</v>
      </c>
      <c r="F564" s="19">
        <v>62969</v>
      </c>
      <c r="G564" s="19">
        <v>115320</v>
      </c>
      <c r="H564" s="19">
        <v>115865</v>
      </c>
      <c r="I564" s="19">
        <v>114766</v>
      </c>
      <c r="J564" s="19">
        <v>115695</v>
      </c>
      <c r="K564" s="19">
        <v>114671</v>
      </c>
      <c r="L564" s="19">
        <v>114874</v>
      </c>
      <c r="M564" s="19">
        <v>115865</v>
      </c>
      <c r="N564" s="19">
        <v>52895</v>
      </c>
    </row>
    <row r="565" spans="1:14">
      <c r="A565" t="str">
        <f>C565&amp;D565</f>
        <v>11.1Mixte</v>
      </c>
      <c r="B565" t="str">
        <f t="shared" si="42"/>
        <v>11.1M2</v>
      </c>
      <c r="C565">
        <v>11.1</v>
      </c>
      <c r="D565" s="60" t="s">
        <v>61</v>
      </c>
      <c r="E565" s="61" t="s">
        <v>17</v>
      </c>
      <c r="F565" s="19">
        <v>1259082</v>
      </c>
      <c r="G565" s="19">
        <v>1273981</v>
      </c>
      <c r="H565" s="19">
        <v>1290087</v>
      </c>
      <c r="I565" s="19">
        <v>1240394</v>
      </c>
      <c r="J565" s="19">
        <v>1302635</v>
      </c>
      <c r="K565" s="19">
        <v>1247407</v>
      </c>
      <c r="L565" s="19">
        <v>1232330</v>
      </c>
      <c r="M565" s="19">
        <v>1302635</v>
      </c>
      <c r="N565" s="19">
        <v>43553</v>
      </c>
    </row>
    <row r="566" spans="1:14">
      <c r="A566" t="str">
        <f>C566&amp;D566</f>
        <v>11.1Mixte</v>
      </c>
      <c r="B566" t="str">
        <f t="shared" si="42"/>
        <v>11.1M3.5</v>
      </c>
      <c r="C566">
        <v>11.1</v>
      </c>
      <c r="D566" s="60" t="s">
        <v>61</v>
      </c>
      <c r="E566" s="61" t="s">
        <v>18</v>
      </c>
      <c r="F566" s="19">
        <v>8849699</v>
      </c>
      <c r="G566" s="19">
        <v>9284698</v>
      </c>
      <c r="H566" s="19">
        <v>9431584</v>
      </c>
      <c r="I566" s="19">
        <v>9137675</v>
      </c>
      <c r="J566" s="19">
        <v>9306923</v>
      </c>
      <c r="K566" s="19">
        <v>9100724</v>
      </c>
      <c r="L566" s="19">
        <v>9181145</v>
      </c>
      <c r="M566" s="19">
        <v>9431584</v>
      </c>
      <c r="N566" s="19">
        <v>581884</v>
      </c>
    </row>
    <row r="567" spans="1:14">
      <c r="A567" t="str">
        <f>C567&amp;D567</f>
        <v>11.1Risque</v>
      </c>
      <c r="B567" t="str">
        <f t="shared" si="42"/>
        <v>11.1Fun</v>
      </c>
      <c r="C567">
        <v>11.1</v>
      </c>
      <c r="D567" s="60" t="s">
        <v>62</v>
      </c>
      <c r="E567" s="61" t="s">
        <v>19</v>
      </c>
      <c r="F567" s="19">
        <v>148756</v>
      </c>
      <c r="G567" s="19">
        <v>326504</v>
      </c>
      <c r="H567" s="19">
        <v>193693</v>
      </c>
      <c r="I567" s="19">
        <v>-209488</v>
      </c>
      <c r="J567" s="19">
        <v>-199606</v>
      </c>
      <c r="K567" s="19">
        <v>-201371</v>
      </c>
      <c r="L567" s="19">
        <v>-215556</v>
      </c>
      <c r="M567" s="19">
        <v>326504</v>
      </c>
      <c r="N567" s="19">
        <v>177748</v>
      </c>
    </row>
    <row r="568" spans="1:14">
      <c r="A568" t="str">
        <f>C568&amp;D568</f>
        <v>11.1Vie entière</v>
      </c>
      <c r="B568" t="str">
        <f t="shared" si="42"/>
        <v>11.1VE</v>
      </c>
      <c r="C568">
        <v>11.1</v>
      </c>
      <c r="D568" s="60" t="s">
        <v>63</v>
      </c>
      <c r="E568" s="61" t="s">
        <v>20</v>
      </c>
      <c r="F568" s="19">
        <v>100671</v>
      </c>
      <c r="G568" s="19">
        <v>-70725</v>
      </c>
      <c r="H568" s="19">
        <v>-86406</v>
      </c>
      <c r="I568" s="19">
        <v>-131758</v>
      </c>
      <c r="J568" s="19">
        <v>-115900</v>
      </c>
      <c r="K568" s="19">
        <v>-117612</v>
      </c>
      <c r="L568" s="19">
        <v>-144067</v>
      </c>
      <c r="M568" s="19">
        <v>-70725</v>
      </c>
      <c r="N568" s="19">
        <v>0</v>
      </c>
    </row>
    <row r="569" spans="1:14">
      <c r="A569" t="str">
        <f>C569&amp;D569</f>
        <v>11.1Risque</v>
      </c>
      <c r="B569" t="str">
        <f t="shared" si="42"/>
        <v>11.1Prev</v>
      </c>
      <c r="C569">
        <v>11.1</v>
      </c>
      <c r="D569" s="60" t="s">
        <v>62</v>
      </c>
      <c r="E569" s="61" t="s">
        <v>21</v>
      </c>
      <c r="F569" s="19">
        <v>34241</v>
      </c>
      <c r="G569" s="19">
        <v>-27453</v>
      </c>
      <c r="H569" s="19">
        <v>-29265</v>
      </c>
      <c r="I569" s="19">
        <v>-31080</v>
      </c>
      <c r="J569" s="19">
        <v>-31184</v>
      </c>
      <c r="K569" s="19">
        <v>-29739</v>
      </c>
      <c r="L569" s="19">
        <v>-32497</v>
      </c>
      <c r="M569" s="19">
        <v>-27453</v>
      </c>
      <c r="N569" s="19">
        <v>0</v>
      </c>
    </row>
    <row r="570" spans="1:14">
      <c r="A570" t="str">
        <f>C570&amp;D570</f>
        <v>11.1Risque</v>
      </c>
      <c r="B570" t="str">
        <f t="shared" si="42"/>
        <v>11.1Preciso</v>
      </c>
      <c r="C570">
        <v>11.1</v>
      </c>
      <c r="D570" s="60" t="s">
        <v>62</v>
      </c>
      <c r="E570" s="61" t="s">
        <v>22</v>
      </c>
      <c r="F570" s="19">
        <v>7652</v>
      </c>
      <c r="G570" s="19">
        <v>-201861</v>
      </c>
      <c r="H570" s="19">
        <v>-234702</v>
      </c>
      <c r="I570" s="19">
        <v>-261925</v>
      </c>
      <c r="J570" s="19">
        <v>-264920</v>
      </c>
      <c r="K570" s="19">
        <v>-242232</v>
      </c>
      <c r="L570" s="19">
        <v>-283686</v>
      </c>
      <c r="M570" s="19">
        <v>-201861</v>
      </c>
      <c r="N570" s="19">
        <v>0</v>
      </c>
    </row>
    <row r="571" spans="1:14">
      <c r="A571" t="str">
        <f>C571&amp;D571</f>
        <v>11.1Risque</v>
      </c>
      <c r="B571" t="str">
        <f t="shared" si="42"/>
        <v>11.1Hospitalis</v>
      </c>
      <c r="C571">
        <v>11.1</v>
      </c>
      <c r="D571" s="60" t="s">
        <v>62</v>
      </c>
      <c r="E571" s="61" t="s">
        <v>23</v>
      </c>
      <c r="F571" s="19">
        <v>2330</v>
      </c>
      <c r="G571" s="19">
        <v>94600</v>
      </c>
      <c r="H571" s="19">
        <v>-41736</v>
      </c>
      <c r="I571" s="19">
        <v>-225901</v>
      </c>
      <c r="J571" s="19">
        <v>-225942</v>
      </c>
      <c r="K571" s="19">
        <v>-187414</v>
      </c>
      <c r="L571" s="19">
        <v>-265718</v>
      </c>
      <c r="M571" s="19">
        <v>94600</v>
      </c>
      <c r="N571" s="19">
        <v>92270</v>
      </c>
    </row>
    <row r="572" spans="1:14">
      <c r="A572" t="str">
        <f>C572&amp;D572</f>
        <v>11.1Risque</v>
      </c>
      <c r="B572" t="str">
        <f t="shared" si="42"/>
        <v>11.1Axiprotect</v>
      </c>
      <c r="C572">
        <v>11.1</v>
      </c>
      <c r="D572" s="60" t="s">
        <v>62</v>
      </c>
      <c r="E572" s="61" t="s">
        <v>24</v>
      </c>
      <c r="F572" s="19">
        <v>5862</v>
      </c>
      <c r="G572" s="19">
        <v>-1834750</v>
      </c>
      <c r="H572" s="19">
        <v>-2181236</v>
      </c>
      <c r="I572" s="19">
        <v>-2203640</v>
      </c>
      <c r="J572" s="19">
        <v>-2242294</v>
      </c>
      <c r="K572" s="19">
        <v>-1972019</v>
      </c>
      <c r="L572" s="19">
        <v>-2468590</v>
      </c>
      <c r="M572" s="19">
        <v>-1834750</v>
      </c>
      <c r="N572" s="19">
        <v>0</v>
      </c>
    </row>
    <row r="573" spans="1:14" ht="16.5" thickBot="1">
      <c r="A573" t="str">
        <f>C573&amp;D573</f>
        <v>11.1</v>
      </c>
      <c r="B573" t="str">
        <f t="shared" si="42"/>
        <v>11.1PGG</v>
      </c>
      <c r="C573">
        <v>11.1</v>
      </c>
      <c r="D573" s="25"/>
      <c r="E573" s="20" t="s">
        <v>25</v>
      </c>
      <c r="F573" s="21">
        <v>22881654</v>
      </c>
      <c r="G573" s="21"/>
      <c r="H573" s="21"/>
      <c r="I573" s="21"/>
      <c r="J573" s="21"/>
      <c r="K573" s="21"/>
      <c r="L573" s="21"/>
      <c r="M573" s="21"/>
      <c r="N573" s="22">
        <v>2012831</v>
      </c>
    </row>
    <row r="574" spans="1:14" ht="15.75" thickTop="1">
      <c r="A574" t="str">
        <f>C574&amp;D574</f>
        <v>11.2EP</v>
      </c>
      <c r="B574" t="str">
        <f t="shared" si="42"/>
        <v>11.2EP000</v>
      </c>
      <c r="C574">
        <v>11.2</v>
      </c>
      <c r="D574" s="60" t="s">
        <v>64</v>
      </c>
      <c r="E574" s="61" t="s">
        <v>0</v>
      </c>
      <c r="F574" s="19">
        <v>207597</v>
      </c>
      <c r="G574" s="19">
        <v>77567</v>
      </c>
      <c r="H574" s="19">
        <v>46310</v>
      </c>
      <c r="I574" s="19">
        <v>55058</v>
      </c>
      <c r="J574" s="19">
        <v>56081</v>
      </c>
      <c r="K574" s="19">
        <v>77310</v>
      </c>
      <c r="L574" s="19">
        <v>25819</v>
      </c>
      <c r="M574" s="19">
        <v>77567</v>
      </c>
      <c r="N574" s="19">
        <v>0</v>
      </c>
    </row>
    <row r="575" spans="1:14">
      <c r="A575" t="str">
        <f>C575&amp;D575</f>
        <v>11.2EP</v>
      </c>
      <c r="B575" t="str">
        <f t="shared" si="42"/>
        <v>11.2EP025</v>
      </c>
      <c r="C575">
        <v>11.2</v>
      </c>
      <c r="D575" s="60" t="s">
        <v>64</v>
      </c>
      <c r="E575" s="61" t="s">
        <v>1</v>
      </c>
      <c r="F575" s="19">
        <v>65260</v>
      </c>
      <c r="G575" s="19">
        <v>59080</v>
      </c>
      <c r="H575" s="19">
        <v>58304</v>
      </c>
      <c r="I575" s="19">
        <v>56906</v>
      </c>
      <c r="J575" s="19">
        <v>57183</v>
      </c>
      <c r="K575" s="19">
        <v>57613</v>
      </c>
      <c r="L575" s="19">
        <v>56292</v>
      </c>
      <c r="M575" s="19">
        <v>59080</v>
      </c>
      <c r="N575" s="19">
        <v>0</v>
      </c>
    </row>
    <row r="576" spans="1:14">
      <c r="A576" t="str">
        <f>C576&amp;D576</f>
        <v>11.2EP</v>
      </c>
      <c r="B576" t="str">
        <f t="shared" si="42"/>
        <v>11.2EP050</v>
      </c>
      <c r="C576">
        <v>11.2</v>
      </c>
      <c r="D576" s="60" t="s">
        <v>64</v>
      </c>
      <c r="E576" s="61" t="s">
        <v>2</v>
      </c>
      <c r="F576" s="19">
        <v>140758</v>
      </c>
      <c r="G576" s="19">
        <v>141542</v>
      </c>
      <c r="H576" s="19">
        <v>141774</v>
      </c>
      <c r="I576" s="19">
        <v>137338</v>
      </c>
      <c r="J576" s="19">
        <v>137747</v>
      </c>
      <c r="K576" s="19">
        <v>136975</v>
      </c>
      <c r="L576" s="19">
        <v>138070</v>
      </c>
      <c r="M576" s="19">
        <v>141774</v>
      </c>
      <c r="N576" s="19">
        <v>1016</v>
      </c>
    </row>
    <row r="577" spans="1:14">
      <c r="A577" t="str">
        <f>C577&amp;D577</f>
        <v>11.2EP</v>
      </c>
      <c r="B577" t="str">
        <f t="shared" ref="B577:B602" si="43">C577&amp;E577</f>
        <v>11.2EP075</v>
      </c>
      <c r="C577">
        <v>11.2</v>
      </c>
      <c r="D577" s="60" t="s">
        <v>64</v>
      </c>
      <c r="E577" s="61" t="s">
        <v>3</v>
      </c>
      <c r="F577" s="19">
        <v>175290</v>
      </c>
      <c r="G577" s="19">
        <v>168672</v>
      </c>
      <c r="H577" s="19">
        <v>167769</v>
      </c>
      <c r="I577" s="19">
        <v>163556</v>
      </c>
      <c r="J577" s="19">
        <v>164237</v>
      </c>
      <c r="K577" s="19">
        <v>164187</v>
      </c>
      <c r="L577" s="19">
        <v>163158</v>
      </c>
      <c r="M577" s="19">
        <v>168672</v>
      </c>
      <c r="N577" s="19">
        <v>0</v>
      </c>
    </row>
    <row r="578" spans="1:14">
      <c r="A578" t="str">
        <f>C578&amp;D578</f>
        <v>11.2EP</v>
      </c>
      <c r="B578" t="str">
        <f t="shared" si="43"/>
        <v>11.2EP125</v>
      </c>
      <c r="C578">
        <v>11.2</v>
      </c>
      <c r="D578" s="60" t="s">
        <v>64</v>
      </c>
      <c r="E578" s="61" t="s">
        <v>4</v>
      </c>
      <c r="F578" s="19">
        <v>276469</v>
      </c>
      <c r="G578" s="19">
        <v>285860</v>
      </c>
      <c r="H578" s="19">
        <v>289009</v>
      </c>
      <c r="I578" s="19">
        <v>283029</v>
      </c>
      <c r="J578" s="19">
        <v>289532</v>
      </c>
      <c r="K578" s="19">
        <v>282473</v>
      </c>
      <c r="L578" s="19">
        <v>283791</v>
      </c>
      <c r="M578" s="19">
        <v>289532</v>
      </c>
      <c r="N578" s="19">
        <v>13064</v>
      </c>
    </row>
    <row r="579" spans="1:14">
      <c r="A579" t="str">
        <f>C579&amp;D579</f>
        <v>11.2EP</v>
      </c>
      <c r="B579" t="str">
        <f t="shared" si="43"/>
        <v>11.2EP150</v>
      </c>
      <c r="C579">
        <v>11.2</v>
      </c>
      <c r="D579" s="60" t="s">
        <v>64</v>
      </c>
      <c r="E579" s="61" t="s">
        <v>5</v>
      </c>
      <c r="F579" s="19">
        <v>32546</v>
      </c>
      <c r="G579" s="19">
        <v>11279</v>
      </c>
      <c r="H579" s="19">
        <v>11529</v>
      </c>
      <c r="I579" s="19">
        <v>11086</v>
      </c>
      <c r="J579" s="19">
        <v>12186</v>
      </c>
      <c r="K579" s="19">
        <v>10631</v>
      </c>
      <c r="L579" s="19">
        <v>11543</v>
      </c>
      <c r="M579" s="19">
        <v>12186</v>
      </c>
      <c r="N579" s="19">
        <v>0</v>
      </c>
    </row>
    <row r="580" spans="1:14">
      <c r="A580" t="str">
        <f>C580&amp;D580</f>
        <v>11.2EP</v>
      </c>
      <c r="B580" t="str">
        <f t="shared" si="43"/>
        <v>11.2EP175</v>
      </c>
      <c r="C580">
        <v>11.2</v>
      </c>
      <c r="D580" s="60" t="s">
        <v>64</v>
      </c>
      <c r="E580" s="61" t="s">
        <v>6</v>
      </c>
      <c r="F580" s="19">
        <v>1480581</v>
      </c>
      <c r="G580" s="19">
        <v>1604967</v>
      </c>
      <c r="H580" s="19">
        <v>1639393</v>
      </c>
      <c r="I580" s="19">
        <v>1587198</v>
      </c>
      <c r="J580" s="19">
        <v>1624300</v>
      </c>
      <c r="K580" s="19">
        <v>1572817</v>
      </c>
      <c r="L580" s="19">
        <v>1605127</v>
      </c>
      <c r="M580" s="19">
        <v>1639393</v>
      </c>
      <c r="N580" s="19">
        <v>158811</v>
      </c>
    </row>
    <row r="581" spans="1:14">
      <c r="A581" t="str">
        <f>C581&amp;D581</f>
        <v>11.2EP</v>
      </c>
      <c r="B581" t="str">
        <f t="shared" si="43"/>
        <v>11.2EP200</v>
      </c>
      <c r="C581">
        <v>11.2</v>
      </c>
      <c r="D581" s="60" t="s">
        <v>64</v>
      </c>
      <c r="E581" s="61" t="s">
        <v>7</v>
      </c>
      <c r="F581" s="19">
        <v>5900224</v>
      </c>
      <c r="G581" s="19">
        <v>6447341</v>
      </c>
      <c r="H581" s="19">
        <v>6584782</v>
      </c>
      <c r="I581" s="19">
        <v>6394150</v>
      </c>
      <c r="J581" s="19">
        <v>6519359</v>
      </c>
      <c r="K581" s="19">
        <v>6330281</v>
      </c>
      <c r="L581" s="19">
        <v>6472725</v>
      </c>
      <c r="M581" s="19">
        <v>6584782</v>
      </c>
      <c r="N581" s="19">
        <v>684558</v>
      </c>
    </row>
    <row r="582" spans="1:14">
      <c r="A582" t="str">
        <f>C582&amp;D582</f>
        <v>11.2EP</v>
      </c>
      <c r="B582" t="str">
        <f t="shared" si="43"/>
        <v>11.2EP250</v>
      </c>
      <c r="C582">
        <v>11.2</v>
      </c>
      <c r="D582" s="60" t="s">
        <v>64</v>
      </c>
      <c r="E582" s="61" t="s">
        <v>8</v>
      </c>
      <c r="F582" s="19">
        <v>2883444</v>
      </c>
      <c r="G582" s="19">
        <v>3001491</v>
      </c>
      <c r="H582" s="19">
        <v>3018860</v>
      </c>
      <c r="I582" s="19">
        <v>2995713</v>
      </c>
      <c r="J582" s="19">
        <v>3006680</v>
      </c>
      <c r="K582" s="19">
        <v>2987146</v>
      </c>
      <c r="L582" s="19">
        <v>3005539</v>
      </c>
      <c r="M582" s="19">
        <v>3018860</v>
      </c>
      <c r="N582" s="19">
        <v>135416</v>
      </c>
    </row>
    <row r="583" spans="1:14">
      <c r="A583" t="str">
        <f>C583&amp;D583</f>
        <v>11.2Mixte</v>
      </c>
      <c r="B583" t="str">
        <f t="shared" si="43"/>
        <v>11.2M0</v>
      </c>
      <c r="C583">
        <v>11.2</v>
      </c>
      <c r="D583" s="60" t="s">
        <v>61</v>
      </c>
      <c r="E583" s="61" t="s">
        <v>9</v>
      </c>
      <c r="F583" s="19">
        <v>255559</v>
      </c>
      <c r="G583" s="19">
        <v>146579</v>
      </c>
      <c r="H583" s="19">
        <v>115452</v>
      </c>
      <c r="I583" s="19">
        <v>125210</v>
      </c>
      <c r="J583" s="19">
        <v>125725</v>
      </c>
      <c r="K583" s="19">
        <v>144995</v>
      </c>
      <c r="L583" s="19">
        <v>98444</v>
      </c>
      <c r="M583" s="19">
        <v>146579</v>
      </c>
      <c r="N583" s="19">
        <v>0</v>
      </c>
    </row>
    <row r="584" spans="1:14">
      <c r="A584" t="str">
        <f>C584&amp;D584</f>
        <v>11.2Mixte</v>
      </c>
      <c r="B584" t="str">
        <f t="shared" si="43"/>
        <v>11.2M0.25</v>
      </c>
      <c r="C584">
        <v>11.2</v>
      </c>
      <c r="D584" s="60" t="s">
        <v>61</v>
      </c>
      <c r="E584" s="61" t="s">
        <v>10</v>
      </c>
      <c r="F584" s="19">
        <v>305825</v>
      </c>
      <c r="G584" s="19">
        <v>86788</v>
      </c>
      <c r="H584" s="19">
        <v>78426</v>
      </c>
      <c r="I584" s="19">
        <v>82717</v>
      </c>
      <c r="J584" s="19">
        <v>82760</v>
      </c>
      <c r="K584" s="19">
        <v>89138</v>
      </c>
      <c r="L584" s="19">
        <v>75095</v>
      </c>
      <c r="M584" s="19">
        <v>89138</v>
      </c>
      <c r="N584" s="19">
        <v>0</v>
      </c>
    </row>
    <row r="585" spans="1:14">
      <c r="A585" t="str">
        <f>C585&amp;D585</f>
        <v>11.2Mixte</v>
      </c>
      <c r="B585" t="str">
        <f t="shared" si="43"/>
        <v>11.2M0.5</v>
      </c>
      <c r="C585">
        <v>11.2</v>
      </c>
      <c r="D585" s="60" t="s">
        <v>61</v>
      </c>
      <c r="E585" s="61" t="s">
        <v>11</v>
      </c>
      <c r="F585" s="19">
        <v>396461</v>
      </c>
      <c r="G585" s="19">
        <v>307870</v>
      </c>
      <c r="H585" s="19">
        <v>281725</v>
      </c>
      <c r="I585" s="19">
        <v>294132</v>
      </c>
      <c r="J585" s="19">
        <v>294007</v>
      </c>
      <c r="K585" s="19">
        <v>314502</v>
      </c>
      <c r="L585" s="19">
        <v>270329</v>
      </c>
      <c r="M585" s="19">
        <v>314502</v>
      </c>
      <c r="N585" s="19">
        <v>0</v>
      </c>
    </row>
    <row r="586" spans="1:14">
      <c r="A586" t="str">
        <f>C586&amp;D586</f>
        <v>11.2Mixte</v>
      </c>
      <c r="B586" t="str">
        <f t="shared" si="43"/>
        <v>11.2M0.75</v>
      </c>
      <c r="C586">
        <v>11.2</v>
      </c>
      <c r="D586" s="60" t="s">
        <v>61</v>
      </c>
      <c r="E586" s="61" t="s">
        <v>12</v>
      </c>
      <c r="F586" s="19">
        <v>57038</v>
      </c>
      <c r="G586" s="19">
        <v>46523</v>
      </c>
      <c r="H586" s="19">
        <v>45567</v>
      </c>
      <c r="I586" s="19">
        <v>45022</v>
      </c>
      <c r="J586" s="19">
        <v>45219</v>
      </c>
      <c r="K586" s="19">
        <v>45720</v>
      </c>
      <c r="L586" s="19">
        <v>44294</v>
      </c>
      <c r="M586" s="19">
        <v>46523</v>
      </c>
      <c r="N586" s="19">
        <v>0</v>
      </c>
    </row>
    <row r="587" spans="1:14">
      <c r="A587" t="str">
        <f>C587&amp;D587</f>
        <v>11.2Mixte</v>
      </c>
      <c r="B587" t="str">
        <f t="shared" si="43"/>
        <v>11.2M1</v>
      </c>
      <c r="C587">
        <v>11.2</v>
      </c>
      <c r="D587" s="60" t="s">
        <v>61</v>
      </c>
      <c r="E587" s="61" t="s">
        <v>13</v>
      </c>
      <c r="F587" s="19">
        <v>95419</v>
      </c>
      <c r="G587" s="19">
        <v>39210</v>
      </c>
      <c r="H587" s="19">
        <v>39277</v>
      </c>
      <c r="I587" s="19">
        <v>39145</v>
      </c>
      <c r="J587" s="19">
        <v>39180</v>
      </c>
      <c r="K587" s="19">
        <v>39095</v>
      </c>
      <c r="L587" s="19">
        <v>39196</v>
      </c>
      <c r="M587" s="19">
        <v>39277</v>
      </c>
      <c r="N587" s="19">
        <v>0</v>
      </c>
    </row>
    <row r="588" spans="1:14">
      <c r="A588" t="str">
        <f>C588&amp;D588</f>
        <v>11.2Mixte</v>
      </c>
      <c r="B588" t="str">
        <f t="shared" si="43"/>
        <v>11.2M1.25</v>
      </c>
      <c r="C588">
        <v>11.2</v>
      </c>
      <c r="D588" s="60" t="s">
        <v>61</v>
      </c>
      <c r="E588" s="61" t="s">
        <v>14</v>
      </c>
      <c r="F588" s="19">
        <v>31542</v>
      </c>
      <c r="G588" s="19">
        <v>20481</v>
      </c>
      <c r="H588" s="19">
        <v>19276</v>
      </c>
      <c r="I588" s="19">
        <v>19395</v>
      </c>
      <c r="J588" s="19">
        <v>21241</v>
      </c>
      <c r="K588" s="19">
        <v>20779</v>
      </c>
      <c r="L588" s="19">
        <v>17750</v>
      </c>
      <c r="M588" s="19">
        <v>21241</v>
      </c>
      <c r="N588" s="19">
        <v>0</v>
      </c>
    </row>
    <row r="589" spans="1:14">
      <c r="A589" t="str">
        <f>C589&amp;D589</f>
        <v>11.2Mixte</v>
      </c>
      <c r="B589" t="str">
        <f t="shared" si="43"/>
        <v>11.2M1.75</v>
      </c>
      <c r="C589">
        <v>11.2</v>
      </c>
      <c r="D589" s="60" t="s">
        <v>61</v>
      </c>
      <c r="E589" s="61" t="s">
        <v>15</v>
      </c>
      <c r="F589" s="19">
        <v>106377</v>
      </c>
      <c r="G589" s="19">
        <v>135007</v>
      </c>
      <c r="H589" s="19">
        <v>136005</v>
      </c>
      <c r="I589" s="19">
        <v>130255</v>
      </c>
      <c r="J589" s="19">
        <v>138897</v>
      </c>
      <c r="K589" s="19">
        <v>131593</v>
      </c>
      <c r="L589" s="19">
        <v>128680</v>
      </c>
      <c r="M589" s="19">
        <v>138897</v>
      </c>
      <c r="N589" s="19">
        <v>32520</v>
      </c>
    </row>
    <row r="590" spans="1:14">
      <c r="A590" t="str">
        <f>C590&amp;D590</f>
        <v>11.2Mixte</v>
      </c>
      <c r="B590" t="str">
        <f t="shared" si="43"/>
        <v>11.2M2.5</v>
      </c>
      <c r="C590">
        <v>11.2</v>
      </c>
      <c r="D590" s="60" t="s">
        <v>61</v>
      </c>
      <c r="E590" s="61" t="s">
        <v>16</v>
      </c>
      <c r="F590" s="19">
        <v>62969</v>
      </c>
      <c r="G590" s="19">
        <v>115258</v>
      </c>
      <c r="H590" s="19">
        <v>115807</v>
      </c>
      <c r="I590" s="19">
        <v>114722</v>
      </c>
      <c r="J590" s="19">
        <v>115618</v>
      </c>
      <c r="K590" s="19">
        <v>114621</v>
      </c>
      <c r="L590" s="19">
        <v>114836</v>
      </c>
      <c r="M590" s="19">
        <v>115807</v>
      </c>
      <c r="N590" s="19">
        <v>52838</v>
      </c>
    </row>
    <row r="591" spans="1:14">
      <c r="A591" t="str">
        <f>C591&amp;D591</f>
        <v>11.2Mixte</v>
      </c>
      <c r="B591" t="str">
        <f t="shared" si="43"/>
        <v>11.2M2</v>
      </c>
      <c r="C591">
        <v>11.2</v>
      </c>
      <c r="D591" s="60" t="s">
        <v>61</v>
      </c>
      <c r="E591" s="61" t="s">
        <v>17</v>
      </c>
      <c r="F591" s="19">
        <v>1259082</v>
      </c>
      <c r="G591" s="19">
        <v>1277786</v>
      </c>
      <c r="H591" s="19">
        <v>1292964</v>
      </c>
      <c r="I591" s="19">
        <v>1245785</v>
      </c>
      <c r="J591" s="19">
        <v>1302439</v>
      </c>
      <c r="K591" s="19">
        <v>1252814</v>
      </c>
      <c r="L591" s="19">
        <v>1237588</v>
      </c>
      <c r="M591" s="19">
        <v>1302439</v>
      </c>
      <c r="N591" s="19">
        <v>43357</v>
      </c>
    </row>
    <row r="592" spans="1:14">
      <c r="A592" t="str">
        <f>C592&amp;D592</f>
        <v>11.2Mixte</v>
      </c>
      <c r="B592" t="str">
        <f t="shared" si="43"/>
        <v>11.2M3.5</v>
      </c>
      <c r="C592">
        <v>11.2</v>
      </c>
      <c r="D592" s="60" t="s">
        <v>61</v>
      </c>
      <c r="E592" s="61" t="s">
        <v>18</v>
      </c>
      <c r="F592" s="19">
        <v>8849699</v>
      </c>
      <c r="G592" s="19">
        <v>9270477</v>
      </c>
      <c r="H592" s="19">
        <v>9417481</v>
      </c>
      <c r="I592" s="19">
        <v>9127930</v>
      </c>
      <c r="J592" s="19">
        <v>9286709</v>
      </c>
      <c r="K592" s="19">
        <v>9089534</v>
      </c>
      <c r="L592" s="19">
        <v>9173806</v>
      </c>
      <c r="M592" s="19">
        <v>9417481</v>
      </c>
      <c r="N592" s="19">
        <v>567782</v>
      </c>
    </row>
    <row r="593" spans="1:14">
      <c r="A593" t="str">
        <f>C593&amp;D593</f>
        <v>11.2Risque</v>
      </c>
      <c r="B593" t="str">
        <f t="shared" si="43"/>
        <v>11.2Fun</v>
      </c>
      <c r="C593">
        <v>11.2</v>
      </c>
      <c r="D593" s="60" t="s">
        <v>62</v>
      </c>
      <c r="E593" s="61" t="s">
        <v>19</v>
      </c>
      <c r="F593" s="19">
        <v>148756</v>
      </c>
      <c r="G593" s="19">
        <v>446644</v>
      </c>
      <c r="H593" s="19">
        <v>334578</v>
      </c>
      <c r="I593" s="19">
        <v>-78198</v>
      </c>
      <c r="J593" s="19">
        <v>-66698</v>
      </c>
      <c r="K593" s="19">
        <v>-80561</v>
      </c>
      <c r="L593" s="19">
        <v>-71721</v>
      </c>
      <c r="M593" s="19">
        <v>446644</v>
      </c>
      <c r="N593" s="19">
        <v>297888</v>
      </c>
    </row>
    <row r="594" spans="1:14">
      <c r="A594" t="str">
        <f>C594&amp;D594</f>
        <v>11.2Vie entière</v>
      </c>
      <c r="B594" t="str">
        <f t="shared" si="43"/>
        <v>11.2VE</v>
      </c>
      <c r="C594">
        <v>11.2</v>
      </c>
      <c r="D594" s="60" t="s">
        <v>63</v>
      </c>
      <c r="E594" s="61" t="s">
        <v>20</v>
      </c>
      <c r="F594" s="19">
        <v>100671</v>
      </c>
      <c r="G594" s="19">
        <v>-52682</v>
      </c>
      <c r="H594" s="19">
        <v>-66449</v>
      </c>
      <c r="I594" s="19">
        <v>-109928</v>
      </c>
      <c r="J594" s="19">
        <v>-95411</v>
      </c>
      <c r="K594" s="19">
        <v>-96398</v>
      </c>
      <c r="L594" s="19">
        <v>-121315</v>
      </c>
      <c r="M594" s="19">
        <v>-52682</v>
      </c>
      <c r="N594" s="19">
        <v>0</v>
      </c>
    </row>
    <row r="595" spans="1:14">
      <c r="A595" t="str">
        <f>C595&amp;D595</f>
        <v>11.2Risque</v>
      </c>
      <c r="B595" t="str">
        <f t="shared" si="43"/>
        <v>11.2Prev</v>
      </c>
      <c r="C595">
        <v>11.2</v>
      </c>
      <c r="D595" s="60" t="s">
        <v>62</v>
      </c>
      <c r="E595" s="61" t="s">
        <v>21</v>
      </c>
      <c r="F595" s="19">
        <v>34241</v>
      </c>
      <c r="G595" s="19">
        <v>-24754</v>
      </c>
      <c r="H595" s="19">
        <v>-26524</v>
      </c>
      <c r="I595" s="19">
        <v>-28443</v>
      </c>
      <c r="J595" s="19">
        <v>-28526</v>
      </c>
      <c r="K595" s="19">
        <v>-27123</v>
      </c>
      <c r="L595" s="19">
        <v>-29840</v>
      </c>
      <c r="M595" s="19">
        <v>-24754</v>
      </c>
      <c r="N595" s="19">
        <v>0</v>
      </c>
    </row>
    <row r="596" spans="1:14">
      <c r="A596" t="str">
        <f>C596&amp;D596</f>
        <v>11.2Risque</v>
      </c>
      <c r="B596" t="str">
        <f t="shared" si="43"/>
        <v>11.2Preciso</v>
      </c>
      <c r="C596">
        <v>11.2</v>
      </c>
      <c r="D596" s="60" t="s">
        <v>62</v>
      </c>
      <c r="E596" s="61" t="s">
        <v>22</v>
      </c>
      <c r="F596" s="19">
        <v>7652</v>
      </c>
      <c r="G596" s="19">
        <v>-184603</v>
      </c>
      <c r="H596" s="19">
        <v>-216638</v>
      </c>
      <c r="I596" s="19">
        <v>-242805</v>
      </c>
      <c r="J596" s="19">
        <v>-245378</v>
      </c>
      <c r="K596" s="19">
        <v>-223104</v>
      </c>
      <c r="L596" s="19">
        <v>-264741</v>
      </c>
      <c r="M596" s="19">
        <v>-184603</v>
      </c>
      <c r="N596" s="19">
        <v>0</v>
      </c>
    </row>
    <row r="597" spans="1:14">
      <c r="A597" t="str">
        <f>C597&amp;D597</f>
        <v>11.2Risque</v>
      </c>
      <c r="B597" t="str">
        <f t="shared" si="43"/>
        <v>11.2Hospitalis</v>
      </c>
      <c r="C597">
        <v>11.2</v>
      </c>
      <c r="D597" s="60" t="s">
        <v>62</v>
      </c>
      <c r="E597" s="61" t="s">
        <v>23</v>
      </c>
      <c r="F597" s="19">
        <v>2330</v>
      </c>
      <c r="G597" s="19">
        <v>93602</v>
      </c>
      <c r="H597" s="19">
        <v>-38313</v>
      </c>
      <c r="I597" s="19">
        <v>-207504</v>
      </c>
      <c r="J597" s="19">
        <v>-208075</v>
      </c>
      <c r="K597" s="19">
        <v>-165933</v>
      </c>
      <c r="L597" s="19">
        <v>-251182</v>
      </c>
      <c r="M597" s="19">
        <v>93602</v>
      </c>
      <c r="N597" s="19">
        <v>91272</v>
      </c>
    </row>
    <row r="598" spans="1:14">
      <c r="A598" t="str">
        <f>C598&amp;D598</f>
        <v>11.2Risque</v>
      </c>
      <c r="B598" t="str">
        <f t="shared" si="43"/>
        <v>11.2Axiprotect</v>
      </c>
      <c r="C598">
        <v>11.2</v>
      </c>
      <c r="D598" s="60" t="s">
        <v>62</v>
      </c>
      <c r="E598" s="61" t="s">
        <v>24</v>
      </c>
      <c r="F598" s="19">
        <v>5862</v>
      </c>
      <c r="G598" s="19">
        <v>-1719226</v>
      </c>
      <c r="H598" s="19">
        <v>-2068017</v>
      </c>
      <c r="I598" s="19">
        <v>-2070914</v>
      </c>
      <c r="J598" s="19">
        <v>-2105650</v>
      </c>
      <c r="K598" s="19">
        <v>-1833558</v>
      </c>
      <c r="L598" s="19">
        <v>-2345961</v>
      </c>
      <c r="M598" s="19">
        <v>-1719226</v>
      </c>
      <c r="N598" s="19">
        <v>0</v>
      </c>
    </row>
    <row r="599" spans="1:14" ht="16.5" thickBot="1">
      <c r="A599" t="str">
        <f>C599&amp;D599</f>
        <v>11.2</v>
      </c>
      <c r="B599" t="str">
        <f t="shared" si="43"/>
        <v>11.2PGG</v>
      </c>
      <c r="C599">
        <v>11.2</v>
      </c>
      <c r="D599" s="25"/>
      <c r="E599" s="20" t="s">
        <v>25</v>
      </c>
      <c r="F599" s="21">
        <v>22881654</v>
      </c>
      <c r="G599" s="21"/>
      <c r="H599" s="21"/>
      <c r="I599" s="21"/>
      <c r="J599" s="21"/>
      <c r="K599" s="21"/>
      <c r="L599" s="21"/>
      <c r="M599" s="21"/>
      <c r="N599" s="22">
        <v>2078520</v>
      </c>
    </row>
    <row r="600" spans="1:14" ht="15.75" thickTop="1">
      <c r="A600" t="str">
        <f>C600&amp;D600</f>
        <v>11.3EP</v>
      </c>
      <c r="B600" t="str">
        <f t="shared" si="43"/>
        <v>11.3EP000</v>
      </c>
      <c r="C600">
        <v>11.3</v>
      </c>
      <c r="D600" s="60" t="s">
        <v>64</v>
      </c>
      <c r="E600" s="61" t="s">
        <v>0</v>
      </c>
      <c r="F600" s="19">
        <v>207597</v>
      </c>
      <c r="G600" s="19">
        <v>68323</v>
      </c>
      <c r="H600" s="19">
        <v>34602</v>
      </c>
      <c r="I600" s="19">
        <v>46477</v>
      </c>
      <c r="J600" s="19">
        <v>47395</v>
      </c>
      <c r="K600" s="19">
        <v>70448</v>
      </c>
      <c r="L600" s="19">
        <v>14860</v>
      </c>
      <c r="M600" s="19">
        <v>70448</v>
      </c>
      <c r="N600" s="19">
        <v>0</v>
      </c>
    </row>
    <row r="601" spans="1:14">
      <c r="A601" t="str">
        <f>C601&amp;D601</f>
        <v>11.3EP</v>
      </c>
      <c r="B601" t="str">
        <f t="shared" si="43"/>
        <v>11.3EP025</v>
      </c>
      <c r="C601">
        <v>11.3</v>
      </c>
      <c r="D601" s="60" t="s">
        <v>64</v>
      </c>
      <c r="E601" s="61" t="s">
        <v>1</v>
      </c>
      <c r="F601" s="19">
        <v>65260</v>
      </c>
      <c r="G601" s="19">
        <v>58324</v>
      </c>
      <c r="H601" s="19">
        <v>57334</v>
      </c>
      <c r="I601" s="19">
        <v>56204</v>
      </c>
      <c r="J601" s="19">
        <v>56469</v>
      </c>
      <c r="K601" s="19">
        <v>57058</v>
      </c>
      <c r="L601" s="19">
        <v>55386</v>
      </c>
      <c r="M601" s="19">
        <v>58324</v>
      </c>
      <c r="N601" s="19">
        <v>0</v>
      </c>
    </row>
    <row r="602" spans="1:14">
      <c r="A602" t="str">
        <f>C602&amp;D602</f>
        <v>11.3EP</v>
      </c>
      <c r="B602" t="str">
        <f t="shared" si="43"/>
        <v>11.3EP050</v>
      </c>
      <c r="C602">
        <v>11.3</v>
      </c>
      <c r="D602" s="60" t="s">
        <v>64</v>
      </c>
      <c r="E602" s="61" t="s">
        <v>2</v>
      </c>
      <c r="F602" s="19">
        <v>140758</v>
      </c>
      <c r="G602" s="19">
        <v>138930</v>
      </c>
      <c r="H602" s="19">
        <v>138764</v>
      </c>
      <c r="I602" s="19">
        <v>134916</v>
      </c>
      <c r="J602" s="19">
        <v>135307</v>
      </c>
      <c r="K602" s="19">
        <v>134878</v>
      </c>
      <c r="L602" s="19">
        <v>135250</v>
      </c>
      <c r="M602" s="19">
        <v>138930</v>
      </c>
      <c r="N602" s="19">
        <v>0</v>
      </c>
    </row>
    <row r="603" spans="1:14">
      <c r="A603" t="str">
        <f>C603&amp;D603</f>
        <v>11.3EP</v>
      </c>
      <c r="B603" t="str">
        <f t="shared" ref="B603:B628" si="44">C603&amp;E603</f>
        <v>11.3EP075</v>
      </c>
      <c r="C603">
        <v>11.3</v>
      </c>
      <c r="D603" s="60" t="s">
        <v>64</v>
      </c>
      <c r="E603" s="61" t="s">
        <v>3</v>
      </c>
      <c r="F603" s="19">
        <v>175290</v>
      </c>
      <c r="G603" s="19">
        <v>166273</v>
      </c>
      <c r="H603" s="19">
        <v>164917</v>
      </c>
      <c r="I603" s="19">
        <v>161329</v>
      </c>
      <c r="J603" s="19">
        <v>161986</v>
      </c>
      <c r="K603" s="19">
        <v>162305</v>
      </c>
      <c r="L603" s="19">
        <v>160488</v>
      </c>
      <c r="M603" s="19">
        <v>166273</v>
      </c>
      <c r="N603" s="19">
        <v>0</v>
      </c>
    </row>
    <row r="604" spans="1:14">
      <c r="A604" t="str">
        <f>C604&amp;D604</f>
        <v>11.3EP</v>
      </c>
      <c r="B604" t="str">
        <f t="shared" si="44"/>
        <v>11.3EP125</v>
      </c>
      <c r="C604">
        <v>11.3</v>
      </c>
      <c r="D604" s="60" t="s">
        <v>64</v>
      </c>
      <c r="E604" s="61" t="s">
        <v>4</v>
      </c>
      <c r="F604" s="19">
        <v>276469</v>
      </c>
      <c r="G604" s="19">
        <v>285256</v>
      </c>
      <c r="H604" s="19">
        <v>288340</v>
      </c>
      <c r="I604" s="19">
        <v>282467</v>
      </c>
      <c r="J604" s="19">
        <v>288980</v>
      </c>
      <c r="K604" s="19">
        <v>281970</v>
      </c>
      <c r="L604" s="19">
        <v>283157</v>
      </c>
      <c r="M604" s="19">
        <v>288980</v>
      </c>
      <c r="N604" s="19">
        <v>12511</v>
      </c>
    </row>
    <row r="605" spans="1:14">
      <c r="A605" t="str">
        <f>C605&amp;D605</f>
        <v>11.3EP</v>
      </c>
      <c r="B605" t="str">
        <f t="shared" si="44"/>
        <v>11.3EP150</v>
      </c>
      <c r="C605">
        <v>11.3</v>
      </c>
      <c r="D605" s="60" t="s">
        <v>64</v>
      </c>
      <c r="E605" s="61" t="s">
        <v>5</v>
      </c>
      <c r="F605" s="19">
        <v>32546</v>
      </c>
      <c r="G605" s="19">
        <v>11279</v>
      </c>
      <c r="H605" s="19">
        <v>11529</v>
      </c>
      <c r="I605" s="19">
        <v>11086</v>
      </c>
      <c r="J605" s="19">
        <v>12186</v>
      </c>
      <c r="K605" s="19">
        <v>10631</v>
      </c>
      <c r="L605" s="19">
        <v>11543</v>
      </c>
      <c r="M605" s="19">
        <v>12186</v>
      </c>
      <c r="N605" s="19">
        <v>0</v>
      </c>
    </row>
    <row r="606" spans="1:14">
      <c r="A606" t="str">
        <f>C606&amp;D606</f>
        <v>11.3EP</v>
      </c>
      <c r="B606" t="str">
        <f t="shared" si="44"/>
        <v>11.3EP175</v>
      </c>
      <c r="C606">
        <v>11.3</v>
      </c>
      <c r="D606" s="60" t="s">
        <v>64</v>
      </c>
      <c r="E606" s="61" t="s">
        <v>6</v>
      </c>
      <c r="F606" s="19">
        <v>1480581</v>
      </c>
      <c r="G606" s="19">
        <v>1601602</v>
      </c>
      <c r="H606" s="19">
        <v>1635711</v>
      </c>
      <c r="I606" s="19">
        <v>1584055</v>
      </c>
      <c r="J606" s="19">
        <v>1621247</v>
      </c>
      <c r="K606" s="19">
        <v>1569984</v>
      </c>
      <c r="L606" s="19">
        <v>1601612</v>
      </c>
      <c r="M606" s="19">
        <v>1635711</v>
      </c>
      <c r="N606" s="19">
        <v>155130</v>
      </c>
    </row>
    <row r="607" spans="1:14">
      <c r="A607" t="str">
        <f>C607&amp;D607</f>
        <v>11.3EP</v>
      </c>
      <c r="B607" t="str">
        <f t="shared" si="44"/>
        <v>11.3EP200</v>
      </c>
      <c r="C607">
        <v>11.3</v>
      </c>
      <c r="D607" s="60" t="s">
        <v>64</v>
      </c>
      <c r="E607" s="61" t="s">
        <v>7</v>
      </c>
      <c r="F607" s="19">
        <v>5900224</v>
      </c>
      <c r="G607" s="19">
        <v>6439767</v>
      </c>
      <c r="H607" s="19">
        <v>6576665</v>
      </c>
      <c r="I607" s="19">
        <v>6387064</v>
      </c>
      <c r="J607" s="19">
        <v>6512584</v>
      </c>
      <c r="K607" s="19">
        <v>6323818</v>
      </c>
      <c r="L607" s="19">
        <v>6464915</v>
      </c>
      <c r="M607" s="19">
        <v>6576665</v>
      </c>
      <c r="N607" s="19">
        <v>676440</v>
      </c>
    </row>
    <row r="608" spans="1:14">
      <c r="A608" t="str">
        <f>C608&amp;D608</f>
        <v>11.3EP</v>
      </c>
      <c r="B608" t="str">
        <f t="shared" si="44"/>
        <v>11.3EP250</v>
      </c>
      <c r="C608">
        <v>11.3</v>
      </c>
      <c r="D608" s="60" t="s">
        <v>64</v>
      </c>
      <c r="E608" s="61" t="s">
        <v>8</v>
      </c>
      <c r="F608" s="19">
        <v>2883444</v>
      </c>
      <c r="G608" s="19">
        <v>3000763</v>
      </c>
      <c r="H608" s="19">
        <v>3018106</v>
      </c>
      <c r="I608" s="19">
        <v>2995033</v>
      </c>
      <c r="J608" s="19">
        <v>3006022</v>
      </c>
      <c r="K608" s="19">
        <v>2986509</v>
      </c>
      <c r="L608" s="19">
        <v>3004811</v>
      </c>
      <c r="M608" s="19">
        <v>3018106</v>
      </c>
      <c r="N608" s="19">
        <v>134661</v>
      </c>
    </row>
    <row r="609" spans="1:14">
      <c r="A609" t="str">
        <f>C609&amp;D609</f>
        <v>11.3Mixte</v>
      </c>
      <c r="B609" t="str">
        <f t="shared" si="44"/>
        <v>11.3M0</v>
      </c>
      <c r="C609">
        <v>11.3</v>
      </c>
      <c r="D609" s="60" t="s">
        <v>61</v>
      </c>
      <c r="E609" s="61" t="s">
        <v>9</v>
      </c>
      <c r="F609" s="19">
        <v>255559</v>
      </c>
      <c r="G609" s="19">
        <v>139918</v>
      </c>
      <c r="H609" s="19">
        <v>107744</v>
      </c>
      <c r="I609" s="19">
        <v>119008</v>
      </c>
      <c r="J609" s="19">
        <v>119462</v>
      </c>
      <c r="K609" s="19">
        <v>139636</v>
      </c>
      <c r="L609" s="19">
        <v>91208</v>
      </c>
      <c r="M609" s="19">
        <v>139918</v>
      </c>
      <c r="N609" s="19">
        <v>0</v>
      </c>
    </row>
    <row r="610" spans="1:14">
      <c r="A610" t="str">
        <f>C610&amp;D610</f>
        <v>11.3Mixte</v>
      </c>
      <c r="B610" t="str">
        <f t="shared" si="44"/>
        <v>11.3M0.25</v>
      </c>
      <c r="C610">
        <v>11.3</v>
      </c>
      <c r="D610" s="60" t="s">
        <v>61</v>
      </c>
      <c r="E610" s="61" t="s">
        <v>10</v>
      </c>
      <c r="F610" s="19">
        <v>305825</v>
      </c>
      <c r="G610" s="19">
        <v>85938</v>
      </c>
      <c r="H610" s="19">
        <v>77445</v>
      </c>
      <c r="I610" s="19">
        <v>81924</v>
      </c>
      <c r="J610" s="19">
        <v>81960</v>
      </c>
      <c r="K610" s="19">
        <v>88455</v>
      </c>
      <c r="L610" s="19">
        <v>74173</v>
      </c>
      <c r="M610" s="19">
        <v>88455</v>
      </c>
      <c r="N610" s="19">
        <v>0</v>
      </c>
    </row>
    <row r="611" spans="1:14">
      <c r="A611" t="str">
        <f>C611&amp;D611</f>
        <v>11.3Mixte</v>
      </c>
      <c r="B611" t="str">
        <f t="shared" si="44"/>
        <v>11.3M0.5</v>
      </c>
      <c r="C611">
        <v>11.3</v>
      </c>
      <c r="D611" s="60" t="s">
        <v>61</v>
      </c>
      <c r="E611" s="61" t="s">
        <v>11</v>
      </c>
      <c r="F611" s="19">
        <v>396461</v>
      </c>
      <c r="G611" s="19">
        <v>305066</v>
      </c>
      <c r="H611" s="19">
        <v>278547</v>
      </c>
      <c r="I611" s="19">
        <v>291513</v>
      </c>
      <c r="J611" s="19">
        <v>291363</v>
      </c>
      <c r="K611" s="19">
        <v>312197</v>
      </c>
      <c r="L611" s="19">
        <v>267337</v>
      </c>
      <c r="M611" s="19">
        <v>312197</v>
      </c>
      <c r="N611" s="19">
        <v>0</v>
      </c>
    </row>
    <row r="612" spans="1:14">
      <c r="A612" t="str">
        <f>C612&amp;D612</f>
        <v>11.3Mixte</v>
      </c>
      <c r="B612" t="str">
        <f t="shared" si="44"/>
        <v>11.3M0.75</v>
      </c>
      <c r="C612">
        <v>11.3</v>
      </c>
      <c r="D612" s="60" t="s">
        <v>61</v>
      </c>
      <c r="E612" s="61" t="s">
        <v>12</v>
      </c>
      <c r="F612" s="19">
        <v>57038</v>
      </c>
      <c r="G612" s="19">
        <v>46150</v>
      </c>
      <c r="H612" s="19">
        <v>45170</v>
      </c>
      <c r="I612" s="19">
        <v>44674</v>
      </c>
      <c r="J612" s="19">
        <v>44870</v>
      </c>
      <c r="K612" s="19">
        <v>45395</v>
      </c>
      <c r="L612" s="19">
        <v>43921</v>
      </c>
      <c r="M612" s="19">
        <v>46150</v>
      </c>
      <c r="N612" s="19">
        <v>0</v>
      </c>
    </row>
    <row r="613" spans="1:14">
      <c r="A613" t="str">
        <f>C613&amp;D613</f>
        <v>11.3Mixte</v>
      </c>
      <c r="B613" t="str">
        <f t="shared" si="44"/>
        <v>11.3M1</v>
      </c>
      <c r="C613">
        <v>11.3</v>
      </c>
      <c r="D613" s="60" t="s">
        <v>61</v>
      </c>
      <c r="E613" s="61" t="s">
        <v>13</v>
      </c>
      <c r="F613" s="19">
        <v>95419</v>
      </c>
      <c r="G613" s="19">
        <v>39210</v>
      </c>
      <c r="H613" s="19">
        <v>39277</v>
      </c>
      <c r="I613" s="19">
        <v>39145</v>
      </c>
      <c r="J613" s="19">
        <v>39180</v>
      </c>
      <c r="K613" s="19">
        <v>39095</v>
      </c>
      <c r="L613" s="19">
        <v>39196</v>
      </c>
      <c r="M613" s="19">
        <v>39277</v>
      </c>
      <c r="N613" s="19">
        <v>0</v>
      </c>
    </row>
    <row r="614" spans="1:14">
      <c r="A614" t="str">
        <f>C614&amp;D614</f>
        <v>11.3Mixte</v>
      </c>
      <c r="B614" t="str">
        <f t="shared" si="44"/>
        <v>11.3M1.25</v>
      </c>
      <c r="C614">
        <v>11.3</v>
      </c>
      <c r="D614" s="60" t="s">
        <v>61</v>
      </c>
      <c r="E614" s="61" t="s">
        <v>14</v>
      </c>
      <c r="F614" s="19">
        <v>31542</v>
      </c>
      <c r="G614" s="19">
        <v>20239</v>
      </c>
      <c r="H614" s="19">
        <v>19003</v>
      </c>
      <c r="I614" s="19">
        <v>19168</v>
      </c>
      <c r="J614" s="19">
        <v>21020</v>
      </c>
      <c r="K614" s="19">
        <v>20579</v>
      </c>
      <c r="L614" s="19">
        <v>17492</v>
      </c>
      <c r="M614" s="19">
        <v>21020</v>
      </c>
      <c r="N614" s="19">
        <v>0</v>
      </c>
    </row>
    <row r="615" spans="1:14">
      <c r="A615" t="str">
        <f>C615&amp;D615</f>
        <v>11.3Mixte</v>
      </c>
      <c r="B615" t="str">
        <f t="shared" si="44"/>
        <v>11.3M1.75</v>
      </c>
      <c r="C615">
        <v>11.3</v>
      </c>
      <c r="D615" s="60" t="s">
        <v>61</v>
      </c>
      <c r="E615" s="61" t="s">
        <v>15</v>
      </c>
      <c r="F615" s="19">
        <v>106377</v>
      </c>
      <c r="G615" s="19">
        <v>134532</v>
      </c>
      <c r="H615" s="19">
        <v>135458</v>
      </c>
      <c r="I615" s="19">
        <v>129809</v>
      </c>
      <c r="J615" s="19">
        <v>138468</v>
      </c>
      <c r="K615" s="19">
        <v>131209</v>
      </c>
      <c r="L615" s="19">
        <v>128157</v>
      </c>
      <c r="M615" s="19">
        <v>138468</v>
      </c>
      <c r="N615" s="19">
        <v>32091</v>
      </c>
    </row>
    <row r="616" spans="1:14">
      <c r="A616" t="str">
        <f>C616&amp;D616</f>
        <v>11.3Mixte</v>
      </c>
      <c r="B616" t="str">
        <f t="shared" si="44"/>
        <v>11.3M2.5</v>
      </c>
      <c r="C616">
        <v>11.3</v>
      </c>
      <c r="D616" s="60" t="s">
        <v>61</v>
      </c>
      <c r="E616" s="61" t="s">
        <v>16</v>
      </c>
      <c r="F616" s="19">
        <v>62969</v>
      </c>
      <c r="G616" s="19">
        <v>115258</v>
      </c>
      <c r="H616" s="19">
        <v>115807</v>
      </c>
      <c r="I616" s="19">
        <v>114722</v>
      </c>
      <c r="J616" s="19">
        <v>115618</v>
      </c>
      <c r="K616" s="19">
        <v>114621</v>
      </c>
      <c r="L616" s="19">
        <v>114836</v>
      </c>
      <c r="M616" s="19">
        <v>115807</v>
      </c>
      <c r="N616" s="19">
        <v>52838</v>
      </c>
    </row>
    <row r="617" spans="1:14">
      <c r="A617" t="str">
        <f>C617&amp;D617</f>
        <v>11.3Mixte</v>
      </c>
      <c r="B617" t="str">
        <f t="shared" si="44"/>
        <v>11.3M2</v>
      </c>
      <c r="C617">
        <v>11.3</v>
      </c>
      <c r="D617" s="60" t="s">
        <v>61</v>
      </c>
      <c r="E617" s="61" t="s">
        <v>17</v>
      </c>
      <c r="F617" s="19">
        <v>1259082</v>
      </c>
      <c r="G617" s="19">
        <v>1273256</v>
      </c>
      <c r="H617" s="19">
        <v>1287927</v>
      </c>
      <c r="I617" s="19">
        <v>1241538</v>
      </c>
      <c r="J617" s="19">
        <v>1298349</v>
      </c>
      <c r="K617" s="19">
        <v>1249047</v>
      </c>
      <c r="L617" s="19">
        <v>1232770</v>
      </c>
      <c r="M617" s="19">
        <v>1298349</v>
      </c>
      <c r="N617" s="19">
        <v>39267</v>
      </c>
    </row>
    <row r="618" spans="1:14">
      <c r="A618" t="str">
        <f>C618&amp;D618</f>
        <v>11.3Mixte</v>
      </c>
      <c r="B618" t="str">
        <f t="shared" si="44"/>
        <v>11.3M3.5</v>
      </c>
      <c r="C618">
        <v>11.3</v>
      </c>
      <c r="D618" s="60" t="s">
        <v>61</v>
      </c>
      <c r="E618" s="61" t="s">
        <v>18</v>
      </c>
      <c r="F618" s="19">
        <v>8849699</v>
      </c>
      <c r="G618" s="19">
        <v>9254349</v>
      </c>
      <c r="H618" s="19">
        <v>9400587</v>
      </c>
      <c r="I618" s="19">
        <v>9112756</v>
      </c>
      <c r="J618" s="19">
        <v>9272018</v>
      </c>
      <c r="K618" s="19">
        <v>9075397</v>
      </c>
      <c r="L618" s="19">
        <v>9157490</v>
      </c>
      <c r="M618" s="19">
        <v>9400587</v>
      </c>
      <c r="N618" s="19">
        <v>550887</v>
      </c>
    </row>
    <row r="619" spans="1:14">
      <c r="A619" t="str">
        <f>C619&amp;D619</f>
        <v>11.3Risque</v>
      </c>
      <c r="B619" t="str">
        <f t="shared" si="44"/>
        <v>11.3Fun</v>
      </c>
      <c r="C619">
        <v>11.3</v>
      </c>
      <c r="D619" s="60" t="s">
        <v>62</v>
      </c>
      <c r="E619" s="61" t="s">
        <v>19</v>
      </c>
      <c r="F619" s="19">
        <v>148756</v>
      </c>
      <c r="G619" s="19">
        <v>171859</v>
      </c>
      <c r="H619" s="19">
        <v>30741</v>
      </c>
      <c r="I619" s="19">
        <v>-334554</v>
      </c>
      <c r="J619" s="19">
        <v>-328030</v>
      </c>
      <c r="K619" s="19">
        <v>-312332</v>
      </c>
      <c r="L619" s="19">
        <v>-356584</v>
      </c>
      <c r="M619" s="19">
        <v>171859</v>
      </c>
      <c r="N619" s="19">
        <v>23103</v>
      </c>
    </row>
    <row r="620" spans="1:14">
      <c r="A620" t="str">
        <f>C620&amp;D620</f>
        <v>11.3Vie entière</v>
      </c>
      <c r="B620" t="str">
        <f t="shared" si="44"/>
        <v>11.3VE</v>
      </c>
      <c r="C620">
        <v>11.3</v>
      </c>
      <c r="D620" s="60" t="s">
        <v>63</v>
      </c>
      <c r="E620" s="61" t="s">
        <v>20</v>
      </c>
      <c r="F620" s="19">
        <v>100671</v>
      </c>
      <c r="G620" s="19">
        <v>-84880</v>
      </c>
      <c r="H620" s="19">
        <v>-105862</v>
      </c>
      <c r="I620" s="19">
        <v>-142161</v>
      </c>
      <c r="J620" s="19">
        <v>-128615</v>
      </c>
      <c r="K620" s="19">
        <v>-123054</v>
      </c>
      <c r="L620" s="19">
        <v>-160435</v>
      </c>
      <c r="M620" s="19">
        <v>-84880</v>
      </c>
      <c r="N620" s="19">
        <v>0</v>
      </c>
    </row>
    <row r="621" spans="1:14">
      <c r="A621" t="str">
        <f>C621&amp;D621</f>
        <v>11.3Risque</v>
      </c>
      <c r="B621" t="str">
        <f t="shared" si="44"/>
        <v>11.3Prev</v>
      </c>
      <c r="C621">
        <v>11.3</v>
      </c>
      <c r="D621" s="60" t="s">
        <v>62</v>
      </c>
      <c r="E621" s="61" t="s">
        <v>21</v>
      </c>
      <c r="F621" s="19">
        <v>34241</v>
      </c>
      <c r="G621" s="19">
        <v>-29132</v>
      </c>
      <c r="H621" s="19">
        <v>-31169</v>
      </c>
      <c r="I621" s="19">
        <v>-32499</v>
      </c>
      <c r="J621" s="19">
        <v>-32626</v>
      </c>
      <c r="K621" s="19">
        <v>-30922</v>
      </c>
      <c r="L621" s="19">
        <v>-34186</v>
      </c>
      <c r="M621" s="19">
        <v>-29132</v>
      </c>
      <c r="N621" s="19">
        <v>0</v>
      </c>
    </row>
    <row r="622" spans="1:14">
      <c r="A622" t="str">
        <f>C622&amp;D622</f>
        <v>11.3Risque</v>
      </c>
      <c r="B622" t="str">
        <f t="shared" si="44"/>
        <v>11.3Preciso</v>
      </c>
      <c r="C622">
        <v>11.3</v>
      </c>
      <c r="D622" s="60" t="s">
        <v>62</v>
      </c>
      <c r="E622" s="61" t="s">
        <v>22</v>
      </c>
      <c r="F622" s="19">
        <v>7652</v>
      </c>
      <c r="G622" s="19">
        <v>-206199</v>
      </c>
      <c r="H622" s="19">
        <v>-240945</v>
      </c>
      <c r="I622" s="19">
        <v>-262908</v>
      </c>
      <c r="J622" s="19">
        <v>-265973</v>
      </c>
      <c r="K622" s="19">
        <v>-240972</v>
      </c>
      <c r="L622" s="19">
        <v>-287472</v>
      </c>
      <c r="M622" s="19">
        <v>-206199</v>
      </c>
      <c r="N622" s="19">
        <v>0</v>
      </c>
    </row>
    <row r="623" spans="1:14">
      <c r="A623" t="str">
        <f>C623&amp;D623</f>
        <v>11.3Risque</v>
      </c>
      <c r="B623" t="str">
        <f t="shared" si="44"/>
        <v>11.3Hospitalis</v>
      </c>
      <c r="C623">
        <v>11.3</v>
      </c>
      <c r="D623" s="60" t="s">
        <v>62</v>
      </c>
      <c r="E623" s="61" t="s">
        <v>23</v>
      </c>
      <c r="F623" s="19">
        <v>2330</v>
      </c>
      <c r="G623" s="19">
        <v>93003</v>
      </c>
      <c r="H623" s="19">
        <v>-39404</v>
      </c>
      <c r="I623" s="19">
        <v>-209309</v>
      </c>
      <c r="J623" s="19">
        <v>-209871</v>
      </c>
      <c r="K623" s="19">
        <v>-167534</v>
      </c>
      <c r="L623" s="19">
        <v>-253185</v>
      </c>
      <c r="M623" s="19">
        <v>93003</v>
      </c>
      <c r="N623" s="19">
        <v>90673</v>
      </c>
    </row>
    <row r="624" spans="1:14">
      <c r="A624" t="str">
        <f>C624&amp;D624</f>
        <v>11.3Risque</v>
      </c>
      <c r="B624" t="str">
        <f t="shared" si="44"/>
        <v>11.3Axiprotect</v>
      </c>
      <c r="C624">
        <v>11.3</v>
      </c>
      <c r="D624" s="60" t="s">
        <v>62</v>
      </c>
      <c r="E624" s="61" t="s">
        <v>24</v>
      </c>
      <c r="F624" s="19">
        <v>5862</v>
      </c>
      <c r="G624" s="19">
        <v>-1772405</v>
      </c>
      <c r="H624" s="19">
        <v>-2129936</v>
      </c>
      <c r="I624" s="19">
        <v>-2120835</v>
      </c>
      <c r="J624" s="19">
        <v>-2156986</v>
      </c>
      <c r="K624" s="19">
        <v>-1876603</v>
      </c>
      <c r="L624" s="19">
        <v>-2404178</v>
      </c>
      <c r="M624" s="19">
        <v>-1772405</v>
      </c>
      <c r="N624" s="19">
        <v>0</v>
      </c>
    </row>
    <row r="625" spans="1:14" ht="16.5" thickBot="1">
      <c r="A625" t="str">
        <f>C625&amp;D625</f>
        <v>11.3</v>
      </c>
      <c r="B625" t="str">
        <f t="shared" si="44"/>
        <v>11.3PGG</v>
      </c>
      <c r="C625">
        <v>11.3</v>
      </c>
      <c r="D625" s="25"/>
      <c r="E625" s="20" t="s">
        <v>25</v>
      </c>
      <c r="F625" s="21">
        <v>22881654</v>
      </c>
      <c r="G625" s="21"/>
      <c r="H625" s="21"/>
      <c r="I625" s="21"/>
      <c r="J625" s="21"/>
      <c r="K625" s="21"/>
      <c r="L625" s="21"/>
      <c r="M625" s="21"/>
      <c r="N625" s="22">
        <v>1767602</v>
      </c>
    </row>
    <row r="626" spans="1:14" ht="15.75" thickTop="1">
      <c r="A626" t="str">
        <f>C626&amp;D626</f>
        <v>11.4EP</v>
      </c>
      <c r="B626" t="str">
        <f t="shared" si="44"/>
        <v>11.4EP000</v>
      </c>
      <c r="C626">
        <v>11.4</v>
      </c>
      <c r="D626" s="60" t="s">
        <v>64</v>
      </c>
      <c r="E626" s="61" t="s">
        <v>0</v>
      </c>
      <c r="F626" s="19">
        <v>207597</v>
      </c>
      <c r="G626" s="19">
        <v>69149</v>
      </c>
      <c r="H626" s="19">
        <v>35424</v>
      </c>
      <c r="I626" s="19">
        <v>46961</v>
      </c>
      <c r="J626" s="19">
        <v>67160</v>
      </c>
      <c r="K626" s="19">
        <v>73005</v>
      </c>
      <c r="L626" s="19">
        <v>9434</v>
      </c>
      <c r="M626" s="19">
        <v>73005</v>
      </c>
      <c r="N626" s="19">
        <v>0</v>
      </c>
    </row>
    <row r="627" spans="1:14">
      <c r="A627" t="str">
        <f>C627&amp;D627</f>
        <v>11.4EP</v>
      </c>
      <c r="B627" t="str">
        <f t="shared" si="44"/>
        <v>11.4EP025</v>
      </c>
      <c r="C627">
        <v>11.4</v>
      </c>
      <c r="D627" s="60" t="s">
        <v>64</v>
      </c>
      <c r="E627" s="61" t="s">
        <v>1</v>
      </c>
      <c r="F627" s="19">
        <v>65260</v>
      </c>
      <c r="G627" s="19">
        <v>58488</v>
      </c>
      <c r="H627" s="19">
        <v>57847</v>
      </c>
      <c r="I627" s="19">
        <v>56338</v>
      </c>
      <c r="J627" s="19">
        <v>58979</v>
      </c>
      <c r="K627" s="19">
        <v>57330</v>
      </c>
      <c r="L627" s="19">
        <v>55119</v>
      </c>
      <c r="M627" s="19">
        <v>58979</v>
      </c>
      <c r="N627" s="19">
        <v>0</v>
      </c>
    </row>
    <row r="628" spans="1:14">
      <c r="A628" t="str">
        <f>C628&amp;D628</f>
        <v>11.4EP</v>
      </c>
      <c r="B628" t="str">
        <f t="shared" si="44"/>
        <v>11.4EP050</v>
      </c>
      <c r="C628">
        <v>11.4</v>
      </c>
      <c r="D628" s="60" t="s">
        <v>64</v>
      </c>
      <c r="E628" s="61" t="s">
        <v>2</v>
      </c>
      <c r="F628" s="19">
        <v>140758</v>
      </c>
      <c r="G628" s="19">
        <v>140726</v>
      </c>
      <c r="H628" s="19">
        <v>141788</v>
      </c>
      <c r="I628" s="19">
        <v>136617</v>
      </c>
      <c r="J628" s="19">
        <v>139381</v>
      </c>
      <c r="K628" s="19">
        <v>136399</v>
      </c>
      <c r="L628" s="19">
        <v>137016</v>
      </c>
      <c r="M628" s="19">
        <v>141788</v>
      </c>
      <c r="N628" s="19">
        <v>1030</v>
      </c>
    </row>
    <row r="629" spans="1:14">
      <c r="A629" t="str">
        <f>C629&amp;D629</f>
        <v>11.4EP</v>
      </c>
      <c r="B629" t="str">
        <f t="shared" ref="B629:B652" si="45">C629&amp;E629</f>
        <v>11.4EP075</v>
      </c>
      <c r="C629">
        <v>11.4</v>
      </c>
      <c r="D629" s="60" t="s">
        <v>64</v>
      </c>
      <c r="E629" s="61" t="s">
        <v>3</v>
      </c>
      <c r="F629" s="19">
        <v>175290</v>
      </c>
      <c r="G629" s="19">
        <v>167473</v>
      </c>
      <c r="H629" s="19">
        <v>167358</v>
      </c>
      <c r="I629" s="19">
        <v>162440</v>
      </c>
      <c r="J629" s="19">
        <v>167884</v>
      </c>
      <c r="K629" s="19">
        <v>163518</v>
      </c>
      <c r="L629" s="19">
        <v>161118</v>
      </c>
      <c r="M629" s="19">
        <v>167884</v>
      </c>
      <c r="N629" s="19">
        <v>0</v>
      </c>
    </row>
    <row r="630" spans="1:14">
      <c r="A630" t="str">
        <f>C630&amp;D630</f>
        <v>11.4EP</v>
      </c>
      <c r="B630" t="str">
        <f t="shared" si="45"/>
        <v>11.4EP125</v>
      </c>
      <c r="C630">
        <v>11.4</v>
      </c>
      <c r="D630" s="60" t="s">
        <v>64</v>
      </c>
      <c r="E630" s="61" t="s">
        <v>4</v>
      </c>
      <c r="F630" s="19">
        <v>276469</v>
      </c>
      <c r="G630" s="19">
        <v>284674</v>
      </c>
      <c r="H630" s="19">
        <v>289109</v>
      </c>
      <c r="I630" s="19">
        <v>281861</v>
      </c>
      <c r="J630" s="19">
        <v>295341</v>
      </c>
      <c r="K630" s="19">
        <v>282040</v>
      </c>
      <c r="L630" s="19">
        <v>280956</v>
      </c>
      <c r="M630" s="19">
        <v>295341</v>
      </c>
      <c r="N630" s="19">
        <v>18872</v>
      </c>
    </row>
    <row r="631" spans="1:14">
      <c r="A631" t="str">
        <f>C631&amp;D631</f>
        <v>11.4EP</v>
      </c>
      <c r="B631" t="str">
        <f t="shared" si="45"/>
        <v>11.4EP150</v>
      </c>
      <c r="C631">
        <v>11.4</v>
      </c>
      <c r="D631" s="60" t="s">
        <v>64</v>
      </c>
      <c r="E631" s="61" t="s">
        <v>5</v>
      </c>
      <c r="F631" s="19">
        <v>32546</v>
      </c>
      <c r="G631" s="19">
        <v>11279</v>
      </c>
      <c r="H631" s="19">
        <v>11529</v>
      </c>
      <c r="I631" s="19">
        <v>11086</v>
      </c>
      <c r="J631" s="19">
        <v>12186</v>
      </c>
      <c r="K631" s="19">
        <v>10631</v>
      </c>
      <c r="L631" s="19">
        <v>11543</v>
      </c>
      <c r="M631" s="19">
        <v>12186</v>
      </c>
      <c r="N631" s="19">
        <v>0</v>
      </c>
    </row>
    <row r="632" spans="1:14">
      <c r="A632" t="str">
        <f>C632&amp;D632</f>
        <v>11.4EP</v>
      </c>
      <c r="B632" t="str">
        <f t="shared" si="45"/>
        <v>11.4EP175</v>
      </c>
      <c r="C632">
        <v>11.4</v>
      </c>
      <c r="D632" s="60" t="s">
        <v>64</v>
      </c>
      <c r="E632" s="61" t="s">
        <v>6</v>
      </c>
      <c r="F632" s="19">
        <v>1480581</v>
      </c>
      <c r="G632" s="19">
        <v>1607152</v>
      </c>
      <c r="H632" s="19">
        <v>1652292</v>
      </c>
      <c r="I632" s="19">
        <v>1589486</v>
      </c>
      <c r="J632" s="19">
        <v>1653712</v>
      </c>
      <c r="K632" s="19">
        <v>1574957</v>
      </c>
      <c r="L632" s="19">
        <v>1606918</v>
      </c>
      <c r="M632" s="19">
        <v>1653712</v>
      </c>
      <c r="N632" s="19">
        <v>173131</v>
      </c>
    </row>
    <row r="633" spans="1:14">
      <c r="A633" t="str">
        <f>C633&amp;D633</f>
        <v>11.4EP</v>
      </c>
      <c r="B633" t="str">
        <f t="shared" si="45"/>
        <v>11.4EP200</v>
      </c>
      <c r="C633">
        <v>11.4</v>
      </c>
      <c r="D633" s="60" t="s">
        <v>64</v>
      </c>
      <c r="E633" s="61" t="s">
        <v>7</v>
      </c>
      <c r="F633" s="19">
        <v>5900224</v>
      </c>
      <c r="G633" s="19">
        <v>6457647</v>
      </c>
      <c r="H633" s="19">
        <v>6636818</v>
      </c>
      <c r="I633" s="19">
        <v>6404679</v>
      </c>
      <c r="J633" s="19">
        <v>6622161</v>
      </c>
      <c r="K633" s="19">
        <v>6339195</v>
      </c>
      <c r="L633" s="19">
        <v>6483270</v>
      </c>
      <c r="M633" s="19">
        <v>6636818</v>
      </c>
      <c r="N633" s="19">
        <v>736594</v>
      </c>
    </row>
    <row r="634" spans="1:14">
      <c r="A634" t="str">
        <f>C634&amp;D634</f>
        <v>11.4EP</v>
      </c>
      <c r="B634" t="str">
        <f t="shared" si="45"/>
        <v>11.4EP250</v>
      </c>
      <c r="C634">
        <v>11.4</v>
      </c>
      <c r="D634" s="60" t="s">
        <v>64</v>
      </c>
      <c r="E634" s="61" t="s">
        <v>8</v>
      </c>
      <c r="F634" s="19">
        <v>2883444</v>
      </c>
      <c r="G634" s="19">
        <v>2998344</v>
      </c>
      <c r="H634" s="19">
        <v>3024897</v>
      </c>
      <c r="I634" s="19">
        <v>2992599</v>
      </c>
      <c r="J634" s="19">
        <v>3014380</v>
      </c>
      <c r="K634" s="19">
        <v>2983580</v>
      </c>
      <c r="L634" s="19">
        <v>3002942</v>
      </c>
      <c r="M634" s="19">
        <v>3024897</v>
      </c>
      <c r="N634" s="19">
        <v>141453</v>
      </c>
    </row>
    <row r="635" spans="1:14">
      <c r="A635" t="str">
        <f>C635&amp;D635</f>
        <v>11.4Mixte</v>
      </c>
      <c r="B635" t="str">
        <f t="shared" si="45"/>
        <v>11.4M0</v>
      </c>
      <c r="C635">
        <v>11.4</v>
      </c>
      <c r="D635" s="60" t="s">
        <v>61</v>
      </c>
      <c r="E635" s="61" t="s">
        <v>9</v>
      </c>
      <c r="F635" s="19">
        <v>255559</v>
      </c>
      <c r="G635" s="19">
        <v>139438</v>
      </c>
      <c r="H635" s="19">
        <v>110009</v>
      </c>
      <c r="I635" s="19">
        <v>118278</v>
      </c>
      <c r="J635" s="19">
        <v>147006</v>
      </c>
      <c r="K635" s="19">
        <v>141095</v>
      </c>
      <c r="L635" s="19">
        <v>86270</v>
      </c>
      <c r="M635" s="19">
        <v>147006</v>
      </c>
      <c r="N635" s="19">
        <v>0</v>
      </c>
    </row>
    <row r="636" spans="1:14">
      <c r="A636" t="str">
        <f>C636&amp;D636</f>
        <v>11.4Mixte</v>
      </c>
      <c r="B636" t="str">
        <f t="shared" si="45"/>
        <v>11.4M0.25</v>
      </c>
      <c r="C636">
        <v>11.4</v>
      </c>
      <c r="D636" s="60" t="s">
        <v>61</v>
      </c>
      <c r="E636" s="61" t="s">
        <v>10</v>
      </c>
      <c r="F636" s="19">
        <v>305825</v>
      </c>
      <c r="G636" s="19">
        <v>86417</v>
      </c>
      <c r="H636" s="19">
        <v>78806</v>
      </c>
      <c r="I636" s="19">
        <v>82367</v>
      </c>
      <c r="J636" s="19">
        <v>87040</v>
      </c>
      <c r="K636" s="19">
        <v>88975</v>
      </c>
      <c r="L636" s="19">
        <v>74441</v>
      </c>
      <c r="M636" s="19">
        <v>88975</v>
      </c>
      <c r="N636" s="19">
        <v>0</v>
      </c>
    </row>
    <row r="637" spans="1:14">
      <c r="A637" t="str">
        <f>C637&amp;D637</f>
        <v>11.4Mixte</v>
      </c>
      <c r="B637" t="str">
        <f t="shared" si="45"/>
        <v>11.4M0.5</v>
      </c>
      <c r="C637">
        <v>11.4</v>
      </c>
      <c r="D637" s="60" t="s">
        <v>61</v>
      </c>
      <c r="E637" s="61" t="s">
        <v>11</v>
      </c>
      <c r="F637" s="19">
        <v>396461</v>
      </c>
      <c r="G637" s="19">
        <v>307056</v>
      </c>
      <c r="H637" s="19">
        <v>283556</v>
      </c>
      <c r="I637" s="19">
        <v>293397</v>
      </c>
      <c r="J637" s="19">
        <v>306428</v>
      </c>
      <c r="K637" s="19">
        <v>314434</v>
      </c>
      <c r="L637" s="19">
        <v>268399</v>
      </c>
      <c r="M637" s="19">
        <v>314434</v>
      </c>
      <c r="N637" s="19">
        <v>0</v>
      </c>
    </row>
    <row r="638" spans="1:14">
      <c r="A638" t="str">
        <f>C638&amp;D638</f>
        <v>11.4Mixte</v>
      </c>
      <c r="B638" t="str">
        <f t="shared" si="45"/>
        <v>11.4M0.75</v>
      </c>
      <c r="C638">
        <v>11.4</v>
      </c>
      <c r="D638" s="60" t="s">
        <v>61</v>
      </c>
      <c r="E638" s="61" t="s">
        <v>12</v>
      </c>
      <c r="F638" s="19">
        <v>57038</v>
      </c>
      <c r="G638" s="19">
        <v>46671</v>
      </c>
      <c r="H638" s="19">
        <v>46123</v>
      </c>
      <c r="I638" s="19">
        <v>45182</v>
      </c>
      <c r="J638" s="19">
        <v>46396</v>
      </c>
      <c r="K638" s="19">
        <v>45867</v>
      </c>
      <c r="L638" s="19">
        <v>44459</v>
      </c>
      <c r="M638" s="19">
        <v>46671</v>
      </c>
      <c r="N638" s="19">
        <v>0</v>
      </c>
    </row>
    <row r="639" spans="1:14">
      <c r="A639" t="str">
        <f>C639&amp;D639</f>
        <v>11.4Mixte</v>
      </c>
      <c r="B639" t="str">
        <f t="shared" si="45"/>
        <v>11.4M1</v>
      </c>
      <c r="C639">
        <v>11.4</v>
      </c>
      <c r="D639" s="60" t="s">
        <v>61</v>
      </c>
      <c r="E639" s="61" t="s">
        <v>13</v>
      </c>
      <c r="F639" s="19">
        <v>95419</v>
      </c>
      <c r="G639" s="19">
        <v>39107</v>
      </c>
      <c r="H639" s="19">
        <v>39230</v>
      </c>
      <c r="I639" s="19">
        <v>39042</v>
      </c>
      <c r="J639" s="19">
        <v>39139</v>
      </c>
      <c r="K639" s="19">
        <v>38992</v>
      </c>
      <c r="L639" s="19">
        <v>39092</v>
      </c>
      <c r="M639" s="19">
        <v>39230</v>
      </c>
      <c r="N639" s="19">
        <v>0</v>
      </c>
    </row>
    <row r="640" spans="1:14">
      <c r="A640" t="str">
        <f>C640&amp;D640</f>
        <v>11.4Mixte</v>
      </c>
      <c r="B640" t="str">
        <f t="shared" si="45"/>
        <v>11.4M1.25</v>
      </c>
      <c r="C640">
        <v>11.4</v>
      </c>
      <c r="D640" s="60" t="s">
        <v>61</v>
      </c>
      <c r="E640" s="61" t="s">
        <v>14</v>
      </c>
      <c r="F640" s="19">
        <v>31542</v>
      </c>
      <c r="G640" s="19">
        <v>20228</v>
      </c>
      <c r="H640" s="19">
        <v>19161</v>
      </c>
      <c r="I640" s="19">
        <v>19147</v>
      </c>
      <c r="J640" s="19">
        <v>22465</v>
      </c>
      <c r="K640" s="19">
        <v>20617</v>
      </c>
      <c r="L640" s="19">
        <v>17381</v>
      </c>
      <c r="M640" s="19">
        <v>22465</v>
      </c>
      <c r="N640" s="19">
        <v>0</v>
      </c>
    </row>
    <row r="641" spans="1:14">
      <c r="A641" t="str">
        <f>C641&amp;D641</f>
        <v>11.4Mixte</v>
      </c>
      <c r="B641" t="str">
        <f t="shared" si="45"/>
        <v>11.4M1.75</v>
      </c>
      <c r="C641">
        <v>11.4</v>
      </c>
      <c r="D641" s="60" t="s">
        <v>61</v>
      </c>
      <c r="E641" s="61" t="s">
        <v>15</v>
      </c>
      <c r="F641" s="19">
        <v>106377</v>
      </c>
      <c r="G641" s="19">
        <v>133499</v>
      </c>
      <c r="H641" s="19">
        <v>135573</v>
      </c>
      <c r="I641" s="19">
        <v>128759</v>
      </c>
      <c r="J641" s="19">
        <v>144919</v>
      </c>
      <c r="K641" s="19">
        <v>130655</v>
      </c>
      <c r="L641" s="19">
        <v>126344</v>
      </c>
      <c r="M641" s="19">
        <v>144919</v>
      </c>
      <c r="N641" s="19">
        <v>38542</v>
      </c>
    </row>
    <row r="642" spans="1:14">
      <c r="A642" t="str">
        <f>C642&amp;D642</f>
        <v>11.4Mixte</v>
      </c>
      <c r="B642" t="str">
        <f t="shared" si="45"/>
        <v>11.4M2.5</v>
      </c>
      <c r="C642">
        <v>11.4</v>
      </c>
      <c r="D642" s="60" t="s">
        <v>61</v>
      </c>
      <c r="E642" s="61" t="s">
        <v>16</v>
      </c>
      <c r="F642" s="19">
        <v>62969</v>
      </c>
      <c r="G642" s="19">
        <v>115587</v>
      </c>
      <c r="H642" s="19">
        <v>116766</v>
      </c>
      <c r="I642" s="19">
        <v>115051</v>
      </c>
      <c r="J642" s="19">
        <v>116888</v>
      </c>
      <c r="K642" s="19">
        <v>114885</v>
      </c>
      <c r="L642" s="19">
        <v>115237</v>
      </c>
      <c r="M642" s="19">
        <v>116888</v>
      </c>
      <c r="N642" s="19">
        <v>53918</v>
      </c>
    </row>
    <row r="643" spans="1:14">
      <c r="A643" t="str">
        <f>C643&amp;D643</f>
        <v>11.4Mixte</v>
      </c>
      <c r="B643" t="str">
        <f t="shared" si="45"/>
        <v>11.4M2</v>
      </c>
      <c r="C643">
        <v>11.4</v>
      </c>
      <c r="D643" s="60" t="s">
        <v>61</v>
      </c>
      <c r="E643" s="61" t="s">
        <v>17</v>
      </c>
      <c r="F643" s="19">
        <v>1259082</v>
      </c>
      <c r="G643" s="19">
        <v>1273404</v>
      </c>
      <c r="H643" s="19">
        <v>1297458</v>
      </c>
      <c r="I643" s="19">
        <v>1241504</v>
      </c>
      <c r="J643" s="19">
        <v>1341248</v>
      </c>
      <c r="K643" s="19">
        <v>1250460</v>
      </c>
      <c r="L643" s="19">
        <v>1230394</v>
      </c>
      <c r="M643" s="19">
        <v>1341248</v>
      </c>
      <c r="N643" s="19">
        <v>82165</v>
      </c>
    </row>
    <row r="644" spans="1:14">
      <c r="A644" t="str">
        <f>C644&amp;D644</f>
        <v>11.4Mixte</v>
      </c>
      <c r="B644" t="str">
        <f t="shared" si="45"/>
        <v>11.4M3.5</v>
      </c>
      <c r="C644">
        <v>11.4</v>
      </c>
      <c r="D644" s="60" t="s">
        <v>61</v>
      </c>
      <c r="E644" s="61" t="s">
        <v>18</v>
      </c>
      <c r="F644" s="19">
        <v>8849699</v>
      </c>
      <c r="G644" s="19">
        <v>9288038</v>
      </c>
      <c r="H644" s="19">
        <v>9491117</v>
      </c>
      <c r="I644" s="19">
        <v>9145933</v>
      </c>
      <c r="J644" s="19">
        <v>9417460</v>
      </c>
      <c r="K644" s="19">
        <v>9104716</v>
      </c>
      <c r="L644" s="19">
        <v>9194403</v>
      </c>
      <c r="M644" s="19">
        <v>9491117</v>
      </c>
      <c r="N644" s="19">
        <v>641417</v>
      </c>
    </row>
    <row r="645" spans="1:14">
      <c r="A645" t="str">
        <f>C645&amp;D645</f>
        <v>11.4Risque</v>
      </c>
      <c r="B645" t="str">
        <f t="shared" si="45"/>
        <v>11.4Fun</v>
      </c>
      <c r="C645">
        <v>11.4</v>
      </c>
      <c r="D645" s="60" t="s">
        <v>62</v>
      </c>
      <c r="E645" s="61" t="s">
        <v>19</v>
      </c>
      <c r="F645" s="19">
        <v>148756</v>
      </c>
      <c r="G645" s="19">
        <v>309192</v>
      </c>
      <c r="H645" s="19">
        <v>184878</v>
      </c>
      <c r="I645" s="19">
        <v>-206528</v>
      </c>
      <c r="J645" s="19">
        <v>-190935</v>
      </c>
      <c r="K645" s="19">
        <v>-196285</v>
      </c>
      <c r="L645" s="19">
        <v>-214759</v>
      </c>
      <c r="M645" s="19">
        <v>309192</v>
      </c>
      <c r="N645" s="19">
        <v>160436</v>
      </c>
    </row>
    <row r="646" spans="1:14">
      <c r="A646" t="str">
        <f>C646&amp;D646</f>
        <v>11.4Vie entière</v>
      </c>
      <c r="B646" t="str">
        <f t="shared" si="45"/>
        <v>11.4VE</v>
      </c>
      <c r="C646">
        <v>11.4</v>
      </c>
      <c r="D646" s="60" t="s">
        <v>63</v>
      </c>
      <c r="E646" s="61" t="s">
        <v>20</v>
      </c>
      <c r="F646" s="19">
        <v>100671</v>
      </c>
      <c r="G646" s="19">
        <v>-81075</v>
      </c>
      <c r="H646" s="19">
        <v>-101020</v>
      </c>
      <c r="I646" s="19">
        <v>-138750</v>
      </c>
      <c r="J646" s="19">
        <v>-107342</v>
      </c>
      <c r="K646" s="19">
        <v>-118005</v>
      </c>
      <c r="L646" s="19">
        <v>-160363</v>
      </c>
      <c r="M646" s="19">
        <v>-81075</v>
      </c>
      <c r="N646" s="19">
        <v>0</v>
      </c>
    </row>
    <row r="647" spans="1:14">
      <c r="A647" t="str">
        <f>C647&amp;D647</f>
        <v>11.4Risque</v>
      </c>
      <c r="B647" t="str">
        <f t="shared" si="45"/>
        <v>11.4Prev</v>
      </c>
      <c r="C647">
        <v>11.4</v>
      </c>
      <c r="D647" s="60" t="s">
        <v>62</v>
      </c>
      <c r="E647" s="61" t="s">
        <v>21</v>
      </c>
      <c r="F647" s="19">
        <v>34241</v>
      </c>
      <c r="G647" s="19">
        <v>-26953</v>
      </c>
      <c r="H647" s="19">
        <v>-28958</v>
      </c>
      <c r="I647" s="19">
        <v>-30477</v>
      </c>
      <c r="J647" s="19">
        <v>-30674</v>
      </c>
      <c r="K647" s="19">
        <v>-29020</v>
      </c>
      <c r="L647" s="19">
        <v>-32030</v>
      </c>
      <c r="M647" s="19">
        <v>-26953</v>
      </c>
      <c r="N647" s="19">
        <v>0</v>
      </c>
    </row>
    <row r="648" spans="1:14">
      <c r="A648" t="str">
        <f>C648&amp;D648</f>
        <v>11.4Risque</v>
      </c>
      <c r="B648" t="str">
        <f t="shared" si="45"/>
        <v>11.4Preciso</v>
      </c>
      <c r="C648">
        <v>11.4</v>
      </c>
      <c r="D648" s="60" t="s">
        <v>62</v>
      </c>
      <c r="E648" s="61" t="s">
        <v>22</v>
      </c>
      <c r="F648" s="19">
        <v>7652</v>
      </c>
      <c r="G648" s="19">
        <v>-195863</v>
      </c>
      <c r="H648" s="19">
        <v>-230342</v>
      </c>
      <c r="I648" s="19">
        <v>-253237</v>
      </c>
      <c r="J648" s="19">
        <v>-258102</v>
      </c>
      <c r="K648" s="19">
        <v>-232316</v>
      </c>
      <c r="L648" s="19">
        <v>-276625</v>
      </c>
      <c r="M648" s="19">
        <v>-195863</v>
      </c>
      <c r="N648" s="19">
        <v>0</v>
      </c>
    </row>
    <row r="649" spans="1:14">
      <c r="A649" t="str">
        <f>C649&amp;D649</f>
        <v>11.4Risque</v>
      </c>
      <c r="B649" t="str">
        <f t="shared" si="45"/>
        <v>11.4Hospitalis</v>
      </c>
      <c r="C649">
        <v>11.4</v>
      </c>
      <c r="D649" s="60" t="s">
        <v>62</v>
      </c>
      <c r="E649" s="61" t="s">
        <v>23</v>
      </c>
      <c r="F649" s="19">
        <v>2330</v>
      </c>
      <c r="G649" s="19">
        <v>86358</v>
      </c>
      <c r="H649" s="19">
        <v>-47385</v>
      </c>
      <c r="I649" s="19">
        <v>-213862</v>
      </c>
      <c r="J649" s="19">
        <v>-212303</v>
      </c>
      <c r="K649" s="19">
        <v>-170577</v>
      </c>
      <c r="L649" s="19">
        <v>-260057</v>
      </c>
      <c r="M649" s="19">
        <v>86358</v>
      </c>
      <c r="N649" s="19">
        <v>84028</v>
      </c>
    </row>
    <row r="650" spans="1:14">
      <c r="A650" t="str">
        <f>C650&amp;D650</f>
        <v>11.4Risque</v>
      </c>
      <c r="B650" t="str">
        <f t="shared" si="45"/>
        <v>11.4Axiprotect</v>
      </c>
      <c r="C650">
        <v>11.4</v>
      </c>
      <c r="D650" s="60" t="s">
        <v>62</v>
      </c>
      <c r="E650" s="61" t="s">
        <v>24</v>
      </c>
      <c r="F650" s="19">
        <v>5862</v>
      </c>
      <c r="G650" s="19">
        <v>-1747506</v>
      </c>
      <c r="H650" s="19">
        <v>-2112166</v>
      </c>
      <c r="I650" s="19">
        <v>-2097224</v>
      </c>
      <c r="J650" s="19">
        <v>-2159616</v>
      </c>
      <c r="K650" s="19">
        <v>-1856255</v>
      </c>
      <c r="L650" s="19">
        <v>-2376548</v>
      </c>
      <c r="M650" s="19">
        <v>-1747506</v>
      </c>
      <c r="N650" s="19">
        <v>0</v>
      </c>
    </row>
    <row r="651" spans="1:14" ht="16.5" thickBot="1">
      <c r="A651" t="str">
        <f>C651&amp;D651</f>
        <v>11.4</v>
      </c>
      <c r="B651" t="str">
        <f t="shared" si="45"/>
        <v>11.4PGG</v>
      </c>
      <c r="C651">
        <v>11.4</v>
      </c>
      <c r="D651" s="25"/>
      <c r="E651" s="20" t="s">
        <v>25</v>
      </c>
      <c r="F651" s="21">
        <v>22881654</v>
      </c>
      <c r="G651" s="21"/>
      <c r="H651" s="21"/>
      <c r="I651" s="21"/>
      <c r="J651" s="21"/>
      <c r="K651" s="21"/>
      <c r="L651" s="21"/>
      <c r="M651" s="21"/>
      <c r="N651" s="22">
        <v>2131587</v>
      </c>
    </row>
    <row r="652" spans="1:14" ht="15.75" thickTop="1">
      <c r="A652" t="str">
        <f>C652&amp;D652</f>
        <v>11.5EP</v>
      </c>
      <c r="B652" t="str">
        <f t="shared" si="45"/>
        <v>11.5EP000</v>
      </c>
      <c r="C652">
        <v>11.5</v>
      </c>
      <c r="D652" s="60" t="s">
        <v>64</v>
      </c>
      <c r="E652" s="61" t="s">
        <v>0</v>
      </c>
      <c r="F652" s="102">
        <v>96250</v>
      </c>
      <c r="G652" s="102">
        <v>-110351</v>
      </c>
      <c r="H652" s="102">
        <v>-118233</v>
      </c>
      <c r="I652" s="102">
        <v>-126093</v>
      </c>
      <c r="J652" s="102">
        <v>-147653</v>
      </c>
      <c r="K652" s="102">
        <v>-94115</v>
      </c>
      <c r="L652" s="102">
        <v>-165353</v>
      </c>
      <c r="M652" s="102">
        <v>-94115</v>
      </c>
      <c r="N652" s="102">
        <v>0</v>
      </c>
    </row>
    <row r="653" spans="1:14">
      <c r="A653" t="str">
        <f>C653&amp;D653</f>
        <v>11.5EP</v>
      </c>
      <c r="B653" t="str">
        <f t="shared" ref="B653:B680" si="46">C653&amp;E653</f>
        <v>11.5EP025</v>
      </c>
      <c r="C653">
        <v>11.5</v>
      </c>
      <c r="D653" s="60" t="s">
        <v>64</v>
      </c>
      <c r="E653" s="61" t="s">
        <v>1</v>
      </c>
      <c r="F653" s="102">
        <v>48409</v>
      </c>
      <c r="G653" s="102">
        <v>15839</v>
      </c>
      <c r="H653" s="102">
        <v>14254</v>
      </c>
      <c r="I653" s="102">
        <v>12515</v>
      </c>
      <c r="J653" s="102">
        <v>8907</v>
      </c>
      <c r="K653" s="102">
        <v>17062</v>
      </c>
      <c r="L653" s="102">
        <v>7183</v>
      </c>
      <c r="M653" s="102">
        <v>17062</v>
      </c>
      <c r="N653" s="102">
        <v>0</v>
      </c>
    </row>
    <row r="654" spans="1:14">
      <c r="A654" t="str">
        <f>C654&amp;D654</f>
        <v>11.5EP</v>
      </c>
      <c r="B654" t="str">
        <f t="shared" si="46"/>
        <v>11.5EP050</v>
      </c>
      <c r="C654">
        <v>11.5</v>
      </c>
      <c r="D654" s="60" t="s">
        <v>64</v>
      </c>
      <c r="E654" s="61" t="s">
        <v>2</v>
      </c>
      <c r="F654" s="102">
        <v>127539</v>
      </c>
      <c r="G654" s="102">
        <v>83311</v>
      </c>
      <c r="H654" s="102">
        <v>81487</v>
      </c>
      <c r="I654" s="102">
        <v>78847</v>
      </c>
      <c r="J654" s="102">
        <v>76201</v>
      </c>
      <c r="K654" s="102">
        <v>83220</v>
      </c>
      <c r="L654" s="102">
        <v>74102</v>
      </c>
      <c r="M654" s="102">
        <v>83311</v>
      </c>
      <c r="N654" s="102">
        <v>0</v>
      </c>
    </row>
    <row r="655" spans="1:14">
      <c r="A655" t="str">
        <f>C655&amp;D655</f>
        <v>11.5EP</v>
      </c>
      <c r="B655" t="str">
        <f t="shared" si="46"/>
        <v>11.5EP075</v>
      </c>
      <c r="C655">
        <v>11.5</v>
      </c>
      <c r="D655" s="60" t="s">
        <v>64</v>
      </c>
      <c r="E655" s="61" t="s">
        <v>3</v>
      </c>
      <c r="F655" s="102">
        <v>158012</v>
      </c>
      <c r="G655" s="102">
        <v>93442</v>
      </c>
      <c r="H655" s="102">
        <v>90884</v>
      </c>
      <c r="I655" s="102">
        <v>87095</v>
      </c>
      <c r="J655" s="102">
        <v>84172</v>
      </c>
      <c r="K655" s="102">
        <v>94887</v>
      </c>
      <c r="L655" s="102">
        <v>77977</v>
      </c>
      <c r="M655" s="102">
        <v>94887</v>
      </c>
      <c r="N655" s="102">
        <v>0</v>
      </c>
    </row>
    <row r="656" spans="1:14">
      <c r="A656" t="str">
        <f>C656&amp;D656</f>
        <v>11.5EP</v>
      </c>
      <c r="B656" t="str">
        <f t="shared" si="46"/>
        <v>11.5EP125</v>
      </c>
      <c r="C656">
        <v>11.5</v>
      </c>
      <c r="D656" s="60" t="s">
        <v>64</v>
      </c>
      <c r="E656" s="61" t="s">
        <v>4</v>
      </c>
      <c r="F656" s="102">
        <v>268712</v>
      </c>
      <c r="G656" s="102">
        <v>268029</v>
      </c>
      <c r="H656" s="102">
        <v>269035</v>
      </c>
      <c r="I656" s="102">
        <v>264488</v>
      </c>
      <c r="J656" s="102">
        <v>275890</v>
      </c>
      <c r="K656" s="102">
        <v>264370</v>
      </c>
      <c r="L656" s="102">
        <v>265250</v>
      </c>
      <c r="M656" s="102">
        <v>275890</v>
      </c>
      <c r="N656" s="102">
        <v>7177</v>
      </c>
    </row>
    <row r="657" spans="1:14">
      <c r="A657" t="str">
        <f>C657&amp;D657</f>
        <v>11.5EP</v>
      </c>
      <c r="B657" t="str">
        <f t="shared" si="46"/>
        <v>11.5EP150</v>
      </c>
      <c r="C657">
        <v>11.5</v>
      </c>
      <c r="D657" s="60" t="s">
        <v>64</v>
      </c>
      <c r="E657" s="61" t="s">
        <v>5</v>
      </c>
      <c r="F657" s="102">
        <v>0</v>
      </c>
      <c r="G657" s="102">
        <v>10156</v>
      </c>
      <c r="H657" s="102">
        <v>10415</v>
      </c>
      <c r="I657" s="102">
        <v>9950</v>
      </c>
      <c r="J657" s="102">
        <v>11049</v>
      </c>
      <c r="K657" s="102">
        <v>9694</v>
      </c>
      <c r="L657" s="102">
        <v>10199</v>
      </c>
      <c r="M657" s="102">
        <v>11049</v>
      </c>
      <c r="N657" s="102">
        <v>11049</v>
      </c>
    </row>
    <row r="658" spans="1:14">
      <c r="A658" t="str">
        <f>C658&amp;D658</f>
        <v>11.5EP</v>
      </c>
      <c r="B658" t="str">
        <f t="shared" si="46"/>
        <v>11.5EP175</v>
      </c>
      <c r="C658">
        <v>11.5</v>
      </c>
      <c r="D658" s="60" t="s">
        <v>64</v>
      </c>
      <c r="E658" s="61" t="s">
        <v>6</v>
      </c>
      <c r="F658" s="102">
        <v>1478980</v>
      </c>
      <c r="G658" s="102">
        <v>1547716</v>
      </c>
      <c r="H658" s="102">
        <v>1567911</v>
      </c>
      <c r="I658" s="102">
        <v>1523744</v>
      </c>
      <c r="J658" s="102">
        <v>1599549</v>
      </c>
      <c r="K658" s="102">
        <v>1518044</v>
      </c>
      <c r="L658" s="102">
        <v>1530514</v>
      </c>
      <c r="M658" s="102">
        <v>1599549</v>
      </c>
      <c r="N658" s="102">
        <v>120569</v>
      </c>
    </row>
    <row r="659" spans="1:14">
      <c r="A659" t="str">
        <f>C659&amp;D659</f>
        <v>11.5EP</v>
      </c>
      <c r="B659" t="str">
        <f t="shared" si="46"/>
        <v>11.5EP200</v>
      </c>
      <c r="C659">
        <v>11.5</v>
      </c>
      <c r="D659" s="60" t="s">
        <v>64</v>
      </c>
      <c r="E659" s="61" t="s">
        <v>7</v>
      </c>
      <c r="F659" s="102">
        <v>5931136</v>
      </c>
      <c r="G659" s="102">
        <v>6424700</v>
      </c>
      <c r="H659" s="102">
        <v>6498372</v>
      </c>
      <c r="I659" s="102">
        <v>6356965</v>
      </c>
      <c r="J659" s="102">
        <v>6608206</v>
      </c>
      <c r="K659" s="102">
        <v>6313490</v>
      </c>
      <c r="L659" s="102">
        <v>6406788</v>
      </c>
      <c r="M659" s="102">
        <v>6608206</v>
      </c>
      <c r="N659" s="102">
        <v>677070</v>
      </c>
    </row>
    <row r="660" spans="1:14">
      <c r="A660" t="str">
        <f>C660&amp;D660</f>
        <v>11.5EP</v>
      </c>
      <c r="B660" t="str">
        <f t="shared" si="46"/>
        <v>11.5EP250</v>
      </c>
      <c r="C660">
        <v>11.5</v>
      </c>
      <c r="D660" s="60" t="s">
        <v>64</v>
      </c>
      <c r="E660" s="61" t="s">
        <v>8</v>
      </c>
      <c r="F660" s="102">
        <v>3073986</v>
      </c>
      <c r="G660" s="102">
        <v>3241015</v>
      </c>
      <c r="H660" s="102">
        <v>3251776</v>
      </c>
      <c r="I660" s="102">
        <v>3233352</v>
      </c>
      <c r="J660" s="102">
        <v>3256390</v>
      </c>
      <c r="K660" s="102">
        <v>3223224</v>
      </c>
      <c r="L660" s="102">
        <v>3244717</v>
      </c>
      <c r="M660" s="102">
        <v>3256390</v>
      </c>
      <c r="N660" s="102">
        <v>182404</v>
      </c>
    </row>
    <row r="661" spans="1:14">
      <c r="A661" t="str">
        <f>C661&amp;D661</f>
        <v>11.5Mixte</v>
      </c>
      <c r="B661" t="str">
        <f t="shared" si="46"/>
        <v>11.5M0</v>
      </c>
      <c r="C661">
        <v>11.5</v>
      </c>
      <c r="D661" s="103" t="s">
        <v>61</v>
      </c>
      <c r="E661" s="61" t="s">
        <v>9</v>
      </c>
      <c r="F661" s="102">
        <v>110056</v>
      </c>
      <c r="G661" s="102">
        <v>79793</v>
      </c>
      <c r="H661" s="102">
        <v>69330</v>
      </c>
      <c r="I661" s="102">
        <v>57284</v>
      </c>
      <c r="J661" s="102">
        <v>36209</v>
      </c>
      <c r="K661" s="102">
        <v>73896</v>
      </c>
      <c r="L661" s="102">
        <v>38418</v>
      </c>
      <c r="M661" s="102">
        <v>79793</v>
      </c>
      <c r="N661" s="102">
        <v>0</v>
      </c>
    </row>
    <row r="662" spans="1:14">
      <c r="A662" t="str">
        <f>C662&amp;D662</f>
        <v>11.5Mixte</v>
      </c>
      <c r="B662" t="str">
        <f t="shared" si="46"/>
        <v>11.5M0.25</v>
      </c>
      <c r="C662">
        <v>11.5</v>
      </c>
      <c r="D662" s="103" t="s">
        <v>61</v>
      </c>
      <c r="E662" s="61" t="s">
        <v>10</v>
      </c>
      <c r="F662" s="102">
        <v>256412</v>
      </c>
      <c r="G662" s="102">
        <v>58118</v>
      </c>
      <c r="H662" s="102">
        <v>56350</v>
      </c>
      <c r="I662" s="102">
        <v>52358</v>
      </c>
      <c r="J662" s="102">
        <v>47508</v>
      </c>
      <c r="K662" s="102">
        <v>58826</v>
      </c>
      <c r="L662" s="102">
        <v>45018</v>
      </c>
      <c r="M662" s="102">
        <v>58826</v>
      </c>
      <c r="N662" s="102">
        <v>0</v>
      </c>
    </row>
    <row r="663" spans="1:14">
      <c r="A663" t="str">
        <f>C663&amp;D663</f>
        <v>11.5Mixte</v>
      </c>
      <c r="B663" t="str">
        <f t="shared" si="46"/>
        <v>11.5M0.5</v>
      </c>
      <c r="C663">
        <v>11.5</v>
      </c>
      <c r="D663" s="103" t="s">
        <v>61</v>
      </c>
      <c r="E663" s="61" t="s">
        <v>11</v>
      </c>
      <c r="F663" s="102">
        <v>340426</v>
      </c>
      <c r="G663" s="102">
        <v>170975</v>
      </c>
      <c r="H663" s="102">
        <v>165806</v>
      </c>
      <c r="I663" s="102">
        <v>152105</v>
      </c>
      <c r="J663" s="102">
        <v>134873</v>
      </c>
      <c r="K663" s="102">
        <v>179418</v>
      </c>
      <c r="L663" s="102">
        <v>121375</v>
      </c>
      <c r="M663" s="102">
        <v>179418</v>
      </c>
      <c r="N663" s="102">
        <v>0</v>
      </c>
    </row>
    <row r="664" spans="1:14">
      <c r="A664" t="str">
        <f>C664&amp;D664</f>
        <v>11.5Mixte</v>
      </c>
      <c r="B664" t="str">
        <f t="shared" si="46"/>
        <v>11.5M0.75</v>
      </c>
      <c r="C664">
        <v>11.5</v>
      </c>
      <c r="D664" s="103" t="s">
        <v>61</v>
      </c>
      <c r="E664" s="61" t="s">
        <v>12</v>
      </c>
      <c r="F664" s="102">
        <v>50552</v>
      </c>
      <c r="G664" s="102">
        <v>37810</v>
      </c>
      <c r="H664" s="102">
        <v>37276</v>
      </c>
      <c r="I664" s="102">
        <v>36065</v>
      </c>
      <c r="J664" s="102">
        <v>35578</v>
      </c>
      <c r="K664" s="102">
        <v>37146</v>
      </c>
      <c r="L664" s="102">
        <v>34903</v>
      </c>
      <c r="M664" s="102">
        <v>37810</v>
      </c>
      <c r="N664" s="102">
        <v>0</v>
      </c>
    </row>
    <row r="665" spans="1:14">
      <c r="A665" t="str">
        <f>C665&amp;D665</f>
        <v>11.5Mixte</v>
      </c>
      <c r="B665" t="str">
        <f t="shared" si="46"/>
        <v>11.5M1</v>
      </c>
      <c r="C665">
        <v>11.5</v>
      </c>
      <c r="D665" s="103" t="s">
        <v>61</v>
      </c>
      <c r="E665" s="61" t="s">
        <v>13</v>
      </c>
      <c r="F665" s="102">
        <v>93000</v>
      </c>
      <c r="G665" s="102">
        <v>39650</v>
      </c>
      <c r="H665" s="102">
        <v>39671</v>
      </c>
      <c r="I665" s="102">
        <v>39518</v>
      </c>
      <c r="J665" s="102">
        <v>39594</v>
      </c>
      <c r="K665" s="102">
        <v>39475</v>
      </c>
      <c r="L665" s="102">
        <v>39561</v>
      </c>
      <c r="M665" s="102">
        <v>39671</v>
      </c>
      <c r="N665" s="102">
        <v>0</v>
      </c>
    </row>
    <row r="666" spans="1:14">
      <c r="A666" t="str">
        <f>C666&amp;D666</f>
        <v>11.5Mixte</v>
      </c>
      <c r="B666" t="str">
        <f t="shared" si="46"/>
        <v>11.5M1.25</v>
      </c>
      <c r="C666">
        <v>11.5</v>
      </c>
      <c r="D666" s="103" t="s">
        <v>61</v>
      </c>
      <c r="E666" s="61" t="s">
        <v>14</v>
      </c>
      <c r="F666" s="102">
        <v>33948</v>
      </c>
      <c r="G666" s="102">
        <v>18811</v>
      </c>
      <c r="H666" s="102">
        <v>19149</v>
      </c>
      <c r="I666" s="102">
        <v>16967</v>
      </c>
      <c r="J666" s="102">
        <v>21514</v>
      </c>
      <c r="K666" s="102">
        <v>18383</v>
      </c>
      <c r="L666" s="102">
        <v>15365</v>
      </c>
      <c r="M666" s="102">
        <v>21514</v>
      </c>
      <c r="N666" s="102">
        <v>0</v>
      </c>
    </row>
    <row r="667" spans="1:14">
      <c r="A667" t="str">
        <f>C667&amp;D667</f>
        <v>11.5Mixte</v>
      </c>
      <c r="B667" t="str">
        <f t="shared" si="46"/>
        <v>11.5M1.75</v>
      </c>
      <c r="C667">
        <v>11.5</v>
      </c>
      <c r="D667" s="103" t="s">
        <v>61</v>
      </c>
      <c r="E667" s="61" t="s">
        <v>15</v>
      </c>
      <c r="F667" s="102">
        <v>105736</v>
      </c>
      <c r="G667" s="102">
        <v>65466</v>
      </c>
      <c r="H667" s="102">
        <v>69056</v>
      </c>
      <c r="I667" s="102">
        <v>57637</v>
      </c>
      <c r="J667" s="102">
        <v>79549</v>
      </c>
      <c r="K667" s="102">
        <v>61818</v>
      </c>
      <c r="L667" s="102">
        <v>52887</v>
      </c>
      <c r="M667" s="102">
        <v>79549</v>
      </c>
      <c r="N667" s="102">
        <v>0</v>
      </c>
    </row>
    <row r="668" spans="1:14">
      <c r="A668" t="str">
        <f>C668&amp;D668</f>
        <v>11.5Mixte</v>
      </c>
      <c r="B668" t="str">
        <f t="shared" si="46"/>
        <v>11.5M2.5</v>
      </c>
      <c r="C668">
        <v>11.5</v>
      </c>
      <c r="D668" s="103" t="s">
        <v>61</v>
      </c>
      <c r="E668" s="61" t="s">
        <v>16</v>
      </c>
      <c r="F668" s="102">
        <v>69927</v>
      </c>
      <c r="G668" s="102">
        <v>121403</v>
      </c>
      <c r="H668" s="102">
        <v>121877</v>
      </c>
      <c r="I668" s="102">
        <v>120778</v>
      </c>
      <c r="J668" s="102">
        <v>122126</v>
      </c>
      <c r="K668" s="102">
        <v>120659</v>
      </c>
      <c r="L668" s="102">
        <v>120907</v>
      </c>
      <c r="M668" s="102">
        <v>122126</v>
      </c>
      <c r="N668" s="102">
        <v>52199</v>
      </c>
    </row>
    <row r="669" spans="1:14">
      <c r="A669" t="str">
        <f>C669&amp;D669</f>
        <v>11.5Mixte</v>
      </c>
      <c r="B669" t="str">
        <f t="shared" si="46"/>
        <v>11.5M2</v>
      </c>
      <c r="C669">
        <v>11.5</v>
      </c>
      <c r="D669" s="103" t="s">
        <v>61</v>
      </c>
      <c r="E669" s="61" t="s">
        <v>17</v>
      </c>
      <c r="F669" s="102">
        <v>1175896</v>
      </c>
      <c r="G669" s="102">
        <v>1152112</v>
      </c>
      <c r="H669" s="102">
        <v>1189394</v>
      </c>
      <c r="I669" s="102">
        <v>1110144</v>
      </c>
      <c r="J669" s="102">
        <v>1227302</v>
      </c>
      <c r="K669" s="102">
        <v>1117125</v>
      </c>
      <c r="L669" s="102">
        <v>1102304</v>
      </c>
      <c r="M669" s="102">
        <v>1227302</v>
      </c>
      <c r="N669" s="102">
        <v>51407</v>
      </c>
    </row>
    <row r="670" spans="1:14">
      <c r="A670" t="str">
        <f>C670&amp;D670</f>
        <v>11.5Mixte</v>
      </c>
      <c r="B670" t="str">
        <f t="shared" si="46"/>
        <v>11.5M3.5</v>
      </c>
      <c r="C670">
        <v>11.5</v>
      </c>
      <c r="D670" s="103" t="s">
        <v>61</v>
      </c>
      <c r="E670" s="61" t="s">
        <v>18</v>
      </c>
      <c r="F670" s="102">
        <v>9666146</v>
      </c>
      <c r="G670" s="102">
        <v>10224440</v>
      </c>
      <c r="H670" s="102">
        <v>10426993</v>
      </c>
      <c r="I670" s="102">
        <v>10033822</v>
      </c>
      <c r="J670" s="102">
        <v>10311979</v>
      </c>
      <c r="K670" s="102">
        <v>9995944</v>
      </c>
      <c r="L670" s="102">
        <v>10075954</v>
      </c>
      <c r="M670" s="102">
        <v>10426993</v>
      </c>
      <c r="N670" s="102">
        <v>760847</v>
      </c>
    </row>
    <row r="671" spans="1:14">
      <c r="A671" t="str">
        <f>C671&amp;D671</f>
        <v>11.5Risque</v>
      </c>
      <c r="B671" t="str">
        <f t="shared" si="46"/>
        <v>11.5Fun</v>
      </c>
      <c r="C671">
        <v>11.5</v>
      </c>
      <c r="D671" s="103" t="s">
        <v>62</v>
      </c>
      <c r="E671" s="61" t="s">
        <v>19</v>
      </c>
      <c r="F671" s="102">
        <v>156800</v>
      </c>
      <c r="G671" s="102">
        <v>685990</v>
      </c>
      <c r="H671" s="102">
        <v>545500</v>
      </c>
      <c r="I671" s="102">
        <v>110711</v>
      </c>
      <c r="J671" s="102">
        <v>126180</v>
      </c>
      <c r="K671" s="102">
        <v>101508</v>
      </c>
      <c r="L671" s="102">
        <v>121913</v>
      </c>
      <c r="M671" s="102">
        <v>685990</v>
      </c>
      <c r="N671" s="102">
        <v>529190</v>
      </c>
    </row>
    <row r="672" spans="1:14">
      <c r="A672" t="str">
        <f>C672&amp;D672</f>
        <v>11.5Vie entière</v>
      </c>
      <c r="B672" t="str">
        <f t="shared" si="46"/>
        <v>11.5VE</v>
      </c>
      <c r="C672">
        <v>11.5</v>
      </c>
      <c r="D672" s="103" t="s">
        <v>63</v>
      </c>
      <c r="E672" s="61" t="s">
        <v>20</v>
      </c>
      <c r="F672" s="102">
        <v>90292</v>
      </c>
      <c r="G672" s="102">
        <v>22368</v>
      </c>
      <c r="H672" s="102">
        <v>40111</v>
      </c>
      <c r="I672" s="102">
        <v>-7337</v>
      </c>
      <c r="J672" s="102">
        <v>9555</v>
      </c>
      <c r="K672" s="102">
        <v>-5947</v>
      </c>
      <c r="L672" s="102">
        <v>-7335</v>
      </c>
      <c r="M672" s="102">
        <v>40111</v>
      </c>
      <c r="N672" s="102">
        <v>0</v>
      </c>
    </row>
    <row r="673" spans="1:14">
      <c r="A673" t="str">
        <f>C673&amp;D673</f>
        <v>11.5Risque</v>
      </c>
      <c r="B673" t="str">
        <f t="shared" si="46"/>
        <v>11.5Prev</v>
      </c>
      <c r="C673">
        <v>11.5</v>
      </c>
      <c r="D673" s="103" t="s">
        <v>62</v>
      </c>
      <c r="E673" s="61" t="s">
        <v>21</v>
      </c>
      <c r="F673" s="102">
        <v>25409</v>
      </c>
      <c r="G673" s="102">
        <v>-7392</v>
      </c>
      <c r="H673" s="102">
        <v>-7382</v>
      </c>
      <c r="I673" s="102">
        <v>-12845</v>
      </c>
      <c r="J673" s="102">
        <v>-12656</v>
      </c>
      <c r="K673" s="102">
        <v>-12737</v>
      </c>
      <c r="L673" s="102">
        <v>-12913</v>
      </c>
      <c r="M673" s="102">
        <v>-7382</v>
      </c>
      <c r="N673" s="102">
        <v>0</v>
      </c>
    </row>
    <row r="674" spans="1:14">
      <c r="A674" t="str">
        <f>C674&amp;D674</f>
        <v>11.5Risque</v>
      </c>
      <c r="B674" t="str">
        <f t="shared" si="46"/>
        <v>11.5Preciso</v>
      </c>
      <c r="C674">
        <v>11.5</v>
      </c>
      <c r="D674" s="103" t="s">
        <v>62</v>
      </c>
      <c r="E674" s="61" t="s">
        <v>22</v>
      </c>
      <c r="F674" s="102">
        <v>8427</v>
      </c>
      <c r="G674" s="102">
        <v>-100272</v>
      </c>
      <c r="H674" s="102">
        <v>-48472</v>
      </c>
      <c r="I674" s="102">
        <v>-185508</v>
      </c>
      <c r="J674" s="102">
        <v>-185988</v>
      </c>
      <c r="K674" s="102">
        <v>-177966</v>
      </c>
      <c r="L674" s="102">
        <v>-193297</v>
      </c>
      <c r="M674" s="102">
        <v>-48472</v>
      </c>
      <c r="N674" s="102">
        <v>0</v>
      </c>
    </row>
    <row r="675" spans="1:14">
      <c r="A675" t="str">
        <f>C675&amp;D675</f>
        <v>11.5Risque</v>
      </c>
      <c r="B675" t="str">
        <f t="shared" si="46"/>
        <v>11.5Hospitalis</v>
      </c>
      <c r="C675">
        <v>11.5</v>
      </c>
      <c r="D675" s="103" t="s">
        <v>62</v>
      </c>
      <c r="E675" s="61" t="s">
        <v>23</v>
      </c>
      <c r="F675" s="102">
        <v>1925</v>
      </c>
      <c r="G675" s="102">
        <v>1286040</v>
      </c>
      <c r="H675" s="102">
        <v>1213362</v>
      </c>
      <c r="I675" s="102">
        <v>1037043</v>
      </c>
      <c r="J675" s="102">
        <v>1090491</v>
      </c>
      <c r="K675" s="102">
        <v>950485</v>
      </c>
      <c r="L675" s="102">
        <v>1138888</v>
      </c>
      <c r="M675" s="102">
        <v>1286040</v>
      </c>
      <c r="N675" s="102">
        <v>1284115</v>
      </c>
    </row>
    <row r="676" spans="1:14">
      <c r="A676" t="str">
        <f>C676&amp;D676</f>
        <v>11.5Risque</v>
      </c>
      <c r="B676" t="str">
        <f t="shared" si="46"/>
        <v>11.5Axiprotect</v>
      </c>
      <c r="C676">
        <v>11.5</v>
      </c>
      <c r="D676" s="103" t="s">
        <v>62</v>
      </c>
      <c r="E676" s="61" t="s">
        <v>24</v>
      </c>
      <c r="F676" s="102">
        <v>4217</v>
      </c>
      <c r="G676" s="102">
        <v>-687977</v>
      </c>
      <c r="H676" s="102">
        <v>-565387</v>
      </c>
      <c r="I676" s="102">
        <v>-937025</v>
      </c>
      <c r="J676" s="102">
        <v>-959045</v>
      </c>
      <c r="K676" s="102">
        <v>-871287</v>
      </c>
      <c r="L676" s="102">
        <v>-1009407</v>
      </c>
      <c r="M676" s="102">
        <v>-565387</v>
      </c>
      <c r="N676" s="102">
        <v>0</v>
      </c>
    </row>
    <row r="677" spans="1:14" ht="16.5" thickBot="1">
      <c r="A677" t="str">
        <f>C677&amp;D677</f>
        <v>11.5</v>
      </c>
      <c r="B677" t="str">
        <f t="shared" si="46"/>
        <v>11.5PGG</v>
      </c>
      <c r="C677">
        <v>11.5</v>
      </c>
      <c r="D677" s="25"/>
      <c r="E677" s="20" t="s">
        <v>25</v>
      </c>
      <c r="F677" s="21">
        <v>23372192</v>
      </c>
      <c r="G677" s="21"/>
      <c r="H677" s="21"/>
      <c r="I677" s="21"/>
      <c r="J677" s="21"/>
      <c r="K677" s="21"/>
      <c r="L677" s="21"/>
      <c r="M677" s="21"/>
      <c r="N677" s="22">
        <v>3676027</v>
      </c>
    </row>
    <row r="678" spans="1:14" ht="15.75" thickTop="1">
      <c r="A678" t="str">
        <f t="shared" ref="A678:A680" si="47">C678&amp;D678</f>
        <v>12EP</v>
      </c>
      <c r="B678" t="str">
        <f t="shared" si="46"/>
        <v>12EP000</v>
      </c>
      <c r="C678">
        <v>12</v>
      </c>
      <c r="D678" s="117" t="s">
        <v>64</v>
      </c>
      <c r="E678" s="118" t="s">
        <v>0</v>
      </c>
      <c r="F678" s="30">
        <v>207597.10000000006</v>
      </c>
      <c r="G678" s="30">
        <v>110454.02331911471</v>
      </c>
      <c r="H678" s="30">
        <v>79218.863195748738</v>
      </c>
      <c r="I678" s="30">
        <v>88281.589647154775</v>
      </c>
      <c r="J678" s="30">
        <v>89285.927441972381</v>
      </c>
      <c r="K678" s="30">
        <v>110196.95113625785</v>
      </c>
      <c r="L678" s="30">
        <v>59068.232963754053</v>
      </c>
      <c r="M678" s="30">
        <v>110454.02331911471</v>
      </c>
      <c r="N678" s="30">
        <v>0</v>
      </c>
    </row>
    <row r="679" spans="1:14">
      <c r="A679" t="str">
        <f t="shared" si="47"/>
        <v>12EP</v>
      </c>
      <c r="B679" t="str">
        <f t="shared" si="46"/>
        <v>12EP025</v>
      </c>
      <c r="C679">
        <v>12</v>
      </c>
      <c r="D679" s="117" t="s">
        <v>64</v>
      </c>
      <c r="E679" s="118" t="s">
        <v>1</v>
      </c>
      <c r="F679" s="30">
        <v>65259.899999999994</v>
      </c>
      <c r="G679" s="30">
        <v>58702.368425241002</v>
      </c>
      <c r="H679" s="30">
        <v>57819.289175611812</v>
      </c>
      <c r="I679" s="30">
        <v>56555.390902322964</v>
      </c>
      <c r="J679" s="30">
        <v>56826.020802536215</v>
      </c>
      <c r="K679" s="30">
        <v>57335.41030111532</v>
      </c>
      <c r="L679" s="30">
        <v>55839.312379652925</v>
      </c>
      <c r="M679" s="30">
        <v>58702.368425241002</v>
      </c>
      <c r="N679" s="30">
        <v>0</v>
      </c>
    </row>
    <row r="680" spans="1:14">
      <c r="A680" t="str">
        <f t="shared" si="47"/>
        <v>12EP</v>
      </c>
      <c r="B680" t="str">
        <f t="shared" si="46"/>
        <v>12EP050</v>
      </c>
      <c r="C680">
        <v>12</v>
      </c>
      <c r="D680" s="117" t="s">
        <v>64</v>
      </c>
      <c r="E680" s="118" t="s">
        <v>2</v>
      </c>
      <c r="F680" s="30">
        <v>140758.29999999999</v>
      </c>
      <c r="G680" s="30">
        <v>140236.96235499432</v>
      </c>
      <c r="H680" s="30">
        <v>140269.73499428557</v>
      </c>
      <c r="I680" s="30">
        <v>136128.13071446063</v>
      </c>
      <c r="J680" s="30">
        <v>136528.51227881512</v>
      </c>
      <c r="K680" s="30">
        <v>135927.25143419145</v>
      </c>
      <c r="L680" s="30">
        <v>136661.86191703146</v>
      </c>
      <c r="M680" s="30">
        <v>140269.73499428557</v>
      </c>
      <c r="N680" s="30">
        <v>0</v>
      </c>
    </row>
    <row r="681" spans="1:14">
      <c r="A681" t="str">
        <f t="shared" ref="A681:A703" si="48">C681&amp;D681</f>
        <v>12EP</v>
      </c>
      <c r="B681" t="str">
        <f t="shared" ref="B681:B703" si="49">C681&amp;E681</f>
        <v>12EP075</v>
      </c>
      <c r="C681">
        <v>12</v>
      </c>
      <c r="D681" s="117" t="s">
        <v>64</v>
      </c>
      <c r="E681" s="118" t="s">
        <v>3</v>
      </c>
      <c r="F681" s="30">
        <v>175289.90000000002</v>
      </c>
      <c r="G681" s="30">
        <v>167472.82871952993</v>
      </c>
      <c r="H681" s="30">
        <v>166343.66444204879</v>
      </c>
      <c r="I681" s="30">
        <v>162443.35888712647</v>
      </c>
      <c r="J681" s="30">
        <v>163112.26208336675</v>
      </c>
      <c r="K681" s="30">
        <v>163246.4202281202</v>
      </c>
      <c r="L681" s="30">
        <v>161824.62374953955</v>
      </c>
      <c r="M681" s="30">
        <v>167472.82871952993</v>
      </c>
      <c r="N681" s="30">
        <v>0</v>
      </c>
    </row>
    <row r="682" spans="1:14">
      <c r="A682" t="str">
        <f t="shared" si="48"/>
        <v>12EP</v>
      </c>
      <c r="B682" t="str">
        <f t="shared" si="49"/>
        <v>12EP125</v>
      </c>
      <c r="C682">
        <v>12</v>
      </c>
      <c r="D682" s="117" t="s">
        <v>64</v>
      </c>
      <c r="E682" s="118" t="s">
        <v>4</v>
      </c>
      <c r="F682" s="30">
        <v>276468.8</v>
      </c>
      <c r="G682" s="30">
        <v>285558.34346969903</v>
      </c>
      <c r="H682" s="30">
        <v>288674.43344911566</v>
      </c>
      <c r="I682" s="30">
        <v>282748.16886225692</v>
      </c>
      <c r="J682" s="30">
        <v>289256.37377501861</v>
      </c>
      <c r="K682" s="30">
        <v>282221.71156823763</v>
      </c>
      <c r="L682" s="30">
        <v>283474.01249320788</v>
      </c>
      <c r="M682" s="30">
        <v>289256.37377501861</v>
      </c>
      <c r="N682" s="30">
        <v>12787.573775018624</v>
      </c>
    </row>
    <row r="683" spans="1:14">
      <c r="A683" t="str">
        <f t="shared" si="48"/>
        <v>12EP</v>
      </c>
      <c r="B683" t="str">
        <f t="shared" si="49"/>
        <v>12EP150</v>
      </c>
      <c r="C683">
        <v>12</v>
      </c>
      <c r="D683" s="117" t="s">
        <v>64</v>
      </c>
      <c r="E683" s="118" t="s">
        <v>5</v>
      </c>
      <c r="F683" s="30">
        <v>32546.100000000002</v>
      </c>
      <c r="G683" s="30">
        <v>11278.814581936762</v>
      </c>
      <c r="H683" s="30">
        <v>11529.213591808428</v>
      </c>
      <c r="I683" s="30">
        <v>11086.303519976027</v>
      </c>
      <c r="J683" s="30">
        <v>12186.3345141302</v>
      </c>
      <c r="K683" s="30">
        <v>10630.719420339134</v>
      </c>
      <c r="L683" s="30">
        <v>11543.444665768309</v>
      </c>
      <c r="M683" s="30">
        <v>12186.3345141302</v>
      </c>
      <c r="N683" s="30">
        <v>0</v>
      </c>
    </row>
    <row r="684" spans="1:14">
      <c r="A684" t="str">
        <f t="shared" si="48"/>
        <v>12EP</v>
      </c>
      <c r="B684" t="str">
        <f t="shared" si="49"/>
        <v>12EP175</v>
      </c>
      <c r="C684">
        <v>12</v>
      </c>
      <c r="D684" s="117" t="s">
        <v>64</v>
      </c>
      <c r="E684" s="118" t="s">
        <v>6</v>
      </c>
      <c r="F684" s="30">
        <v>1480581.3000000003</v>
      </c>
      <c r="G684" s="30">
        <v>1603284.770861841</v>
      </c>
      <c r="H684" s="30">
        <v>1637552.4853433829</v>
      </c>
      <c r="I684" s="30">
        <v>1585627.8976097405</v>
      </c>
      <c r="J684" s="30">
        <v>1622774.8088458644</v>
      </c>
      <c r="K684" s="30">
        <v>1571401.6468562644</v>
      </c>
      <c r="L684" s="30">
        <v>1603370.9827075414</v>
      </c>
      <c r="M684" s="30">
        <v>1637552.4853433829</v>
      </c>
      <c r="N684" s="30">
        <v>156971.18534338265</v>
      </c>
    </row>
    <row r="685" spans="1:14">
      <c r="A685" t="str">
        <f t="shared" si="48"/>
        <v>12EP</v>
      </c>
      <c r="B685" t="str">
        <f t="shared" si="49"/>
        <v>12EP200</v>
      </c>
      <c r="C685">
        <v>12</v>
      </c>
      <c r="D685" s="117" t="s">
        <v>64</v>
      </c>
      <c r="E685" s="118" t="s">
        <v>7</v>
      </c>
      <c r="F685" s="30">
        <v>5900224.3999999985</v>
      </c>
      <c r="G685" s="30">
        <v>6443554.7760796435</v>
      </c>
      <c r="H685" s="30">
        <v>6580724.621380195</v>
      </c>
      <c r="I685" s="30">
        <v>6390609.4244692475</v>
      </c>
      <c r="J685" s="30">
        <v>6515974.0607751533</v>
      </c>
      <c r="K685" s="30">
        <v>6327051.6568930149</v>
      </c>
      <c r="L685" s="30">
        <v>6468823.4876003787</v>
      </c>
      <c r="M685" s="30">
        <v>6580724.621380195</v>
      </c>
      <c r="N685" s="30">
        <v>680500.22138019651</v>
      </c>
    </row>
    <row r="686" spans="1:14">
      <c r="A686" t="str">
        <f t="shared" si="48"/>
        <v>12EP</v>
      </c>
      <c r="B686" t="str">
        <f t="shared" si="49"/>
        <v>12EP250</v>
      </c>
      <c r="C686">
        <v>12</v>
      </c>
      <c r="D686" s="117" t="s">
        <v>64</v>
      </c>
      <c r="E686" s="118" t="s">
        <v>8</v>
      </c>
      <c r="F686" s="30">
        <v>2883444.3999999994</v>
      </c>
      <c r="G686" s="30">
        <v>3001127.1076418273</v>
      </c>
      <c r="H686" s="30">
        <v>3018482.8859267063</v>
      </c>
      <c r="I686" s="30">
        <v>2995372.8701479281</v>
      </c>
      <c r="J686" s="30">
        <v>3006351.2491224953</v>
      </c>
      <c r="K686" s="30">
        <v>2986828.0955659198</v>
      </c>
      <c r="L686" s="30">
        <v>3005175.3877855893</v>
      </c>
      <c r="M686" s="30">
        <v>3018482.8859267063</v>
      </c>
      <c r="N686" s="30">
        <v>135038.48592670681</v>
      </c>
    </row>
    <row r="687" spans="1:14">
      <c r="A687" t="str">
        <f t="shared" si="48"/>
        <v>12Mixte</v>
      </c>
      <c r="B687" t="str">
        <f t="shared" si="49"/>
        <v>12M0</v>
      </c>
      <c r="C687">
        <v>12</v>
      </c>
      <c r="D687" s="119" t="s">
        <v>61</v>
      </c>
      <c r="E687" s="118" t="s">
        <v>9</v>
      </c>
      <c r="F687" s="30">
        <v>255559.19999999987</v>
      </c>
      <c r="G687" s="30">
        <v>100077.18523059267</v>
      </c>
      <c r="H687" s="30">
        <v>67497.061143431813</v>
      </c>
      <c r="I687" s="30">
        <v>78937.812075523892</v>
      </c>
      <c r="J687" s="30">
        <v>79392.550807830135</v>
      </c>
      <c r="K687" s="30">
        <v>100030.53657013929</v>
      </c>
      <c r="L687" s="30">
        <v>50758.535906668585</v>
      </c>
      <c r="M687" s="30">
        <v>100077.18523059267</v>
      </c>
      <c r="N687" s="30">
        <v>0</v>
      </c>
    </row>
    <row r="688" spans="1:14">
      <c r="A688" t="str">
        <f t="shared" si="48"/>
        <v>12Mixte</v>
      </c>
      <c r="B688" t="str">
        <f t="shared" si="49"/>
        <v>12M0.25</v>
      </c>
      <c r="C688">
        <v>12</v>
      </c>
      <c r="D688" s="119" t="s">
        <v>61</v>
      </c>
      <c r="E688" s="118" t="s">
        <v>10</v>
      </c>
      <c r="F688" s="30">
        <v>305824.7</v>
      </c>
      <c r="G688" s="30">
        <v>86362.98439489484</v>
      </c>
      <c r="H688" s="30">
        <v>77935.484223332896</v>
      </c>
      <c r="I688" s="30">
        <v>82320.635787907959</v>
      </c>
      <c r="J688" s="30">
        <v>82360.227175457185</v>
      </c>
      <c r="K688" s="30">
        <v>88796.961892421183</v>
      </c>
      <c r="L688" s="30">
        <v>74634.600286415487</v>
      </c>
      <c r="M688" s="30">
        <v>88796.961892421183</v>
      </c>
      <c r="N688" s="30">
        <v>0</v>
      </c>
    </row>
    <row r="689" spans="1:14">
      <c r="A689" t="str">
        <f t="shared" si="48"/>
        <v>12Mixte</v>
      </c>
      <c r="B689" t="str">
        <f t="shared" si="49"/>
        <v>12M0.5</v>
      </c>
      <c r="C689">
        <v>12</v>
      </c>
      <c r="D689" s="119" t="s">
        <v>61</v>
      </c>
      <c r="E689" s="118" t="s">
        <v>11</v>
      </c>
      <c r="F689" s="30">
        <v>396460.99999999994</v>
      </c>
      <c r="G689" s="30">
        <v>305754.32407737785</v>
      </c>
      <c r="H689" s="30">
        <v>279332.03364088997</v>
      </c>
      <c r="I689" s="30">
        <v>292108.33330978989</v>
      </c>
      <c r="J689" s="30">
        <v>291966.00703754905</v>
      </c>
      <c r="K689" s="30">
        <v>312711.32946211204</v>
      </c>
      <c r="L689" s="30">
        <v>268033.06248429918</v>
      </c>
      <c r="M689" s="30">
        <v>312711.32946211204</v>
      </c>
      <c r="N689" s="30">
        <v>0</v>
      </c>
    </row>
    <row r="690" spans="1:14">
      <c r="A690" t="str">
        <f t="shared" si="48"/>
        <v>12Mixte</v>
      </c>
      <c r="B690" t="str">
        <f t="shared" si="49"/>
        <v>12M0.75</v>
      </c>
      <c r="C690">
        <v>12</v>
      </c>
      <c r="D690" s="119" t="s">
        <v>61</v>
      </c>
      <c r="E690" s="118" t="s">
        <v>12</v>
      </c>
      <c r="F690" s="30">
        <v>57037.700000000012</v>
      </c>
      <c r="G690" s="30">
        <v>46336.55727283375</v>
      </c>
      <c r="H690" s="30">
        <v>45368.512891305894</v>
      </c>
      <c r="I690" s="30">
        <v>44847.920783939102</v>
      </c>
      <c r="J690" s="30">
        <v>45044.231800545153</v>
      </c>
      <c r="K690" s="30">
        <v>45557.383840473834</v>
      </c>
      <c r="L690" s="30">
        <v>44107.521547777193</v>
      </c>
      <c r="M690" s="30">
        <v>46336.55727283375</v>
      </c>
      <c r="N690" s="30">
        <v>0</v>
      </c>
    </row>
    <row r="691" spans="1:14">
      <c r="A691" t="str">
        <f t="shared" si="48"/>
        <v>12Mixte</v>
      </c>
      <c r="B691" t="str">
        <f t="shared" si="49"/>
        <v>12M1</v>
      </c>
      <c r="C691">
        <v>12</v>
      </c>
      <c r="D691" s="119" t="s">
        <v>61</v>
      </c>
      <c r="E691" s="118" t="s">
        <v>13</v>
      </c>
      <c r="F691" s="30">
        <v>95418.799999999988</v>
      </c>
      <c r="G691" s="30">
        <v>39209.921255031637</v>
      </c>
      <c r="H691" s="30">
        <v>39277.066051522677</v>
      </c>
      <c r="I691" s="30">
        <v>39145.001165628593</v>
      </c>
      <c r="J691" s="30">
        <v>39179.588877758251</v>
      </c>
      <c r="K691" s="30">
        <v>39094.595604863622</v>
      </c>
      <c r="L691" s="30">
        <v>39196.181552056689</v>
      </c>
      <c r="M691" s="30">
        <v>39277.066051522677</v>
      </c>
      <c r="N691" s="30">
        <v>0</v>
      </c>
    </row>
    <row r="692" spans="1:14">
      <c r="A692" t="str">
        <f t="shared" si="48"/>
        <v>12Mixte</v>
      </c>
      <c r="B692" t="str">
        <f t="shared" si="49"/>
        <v>12M1.25</v>
      </c>
      <c r="C692">
        <v>12</v>
      </c>
      <c r="D692" s="119" t="s">
        <v>61</v>
      </c>
      <c r="E692" s="118" t="s">
        <v>14</v>
      </c>
      <c r="F692" s="30">
        <v>31542.400000000001</v>
      </c>
      <c r="G692" s="30">
        <v>20360.014051350248</v>
      </c>
      <c r="H692" s="30">
        <v>19139.584395984079</v>
      </c>
      <c r="I692" s="30">
        <v>19281.60149951146</v>
      </c>
      <c r="J692" s="30">
        <v>21130.667916364604</v>
      </c>
      <c r="K692" s="30">
        <v>20678.696561350756</v>
      </c>
      <c r="L692" s="30">
        <v>17621.324952795112</v>
      </c>
      <c r="M692" s="30">
        <v>21130.667916364604</v>
      </c>
      <c r="N692" s="30">
        <v>0</v>
      </c>
    </row>
    <row r="693" spans="1:14">
      <c r="A693" t="str">
        <f t="shared" si="48"/>
        <v>12Mixte</v>
      </c>
      <c r="B693" t="str">
        <f t="shared" si="49"/>
        <v>12M1.75</v>
      </c>
      <c r="C693">
        <v>12</v>
      </c>
      <c r="D693" s="119" t="s">
        <v>61</v>
      </c>
      <c r="E693" s="118" t="s">
        <v>15</v>
      </c>
      <c r="F693" s="30">
        <v>106377.29999999999</v>
      </c>
      <c r="G693" s="30">
        <v>134769.5735935077</v>
      </c>
      <c r="H693" s="30">
        <v>135731.84972084264</v>
      </c>
      <c r="I693" s="30">
        <v>130032.23068211143</v>
      </c>
      <c r="J693" s="30">
        <v>138683.06857847667</v>
      </c>
      <c r="K693" s="30">
        <v>131401.0439468681</v>
      </c>
      <c r="L693" s="30">
        <v>128418.74307608379</v>
      </c>
      <c r="M693" s="30">
        <v>138683.06857847667</v>
      </c>
      <c r="N693" s="30">
        <v>32305.76857847668</v>
      </c>
    </row>
    <row r="694" spans="1:14">
      <c r="A694" t="str">
        <f t="shared" si="48"/>
        <v>12Mixte</v>
      </c>
      <c r="B694" t="str">
        <f t="shared" si="49"/>
        <v>12M2.5</v>
      </c>
      <c r="C694">
        <v>12</v>
      </c>
      <c r="D694" s="119" t="s">
        <v>61</v>
      </c>
      <c r="E694" s="118" t="s">
        <v>16</v>
      </c>
      <c r="F694" s="30">
        <v>62969.2</v>
      </c>
      <c r="G694" s="30">
        <v>115258.3530765335</v>
      </c>
      <c r="H694" s="30">
        <v>115806.86990277536</v>
      </c>
      <c r="I694" s="30">
        <v>114722.23742177084</v>
      </c>
      <c r="J694" s="30">
        <v>115618.4964329943</v>
      </c>
      <c r="K694" s="30">
        <v>114621.49640516922</v>
      </c>
      <c r="L694" s="30">
        <v>114836.13062097944</v>
      </c>
      <c r="M694" s="30">
        <v>115806.86990277536</v>
      </c>
      <c r="N694" s="30">
        <v>52837.669902775364</v>
      </c>
    </row>
    <row r="695" spans="1:14">
      <c r="A695" t="str">
        <f t="shared" si="48"/>
        <v>12Mixte</v>
      </c>
      <c r="B695" t="str">
        <f t="shared" si="49"/>
        <v>12M2</v>
      </c>
      <c r="C695">
        <v>12</v>
      </c>
      <c r="D695" s="119" t="s">
        <v>61</v>
      </c>
      <c r="E695" s="118" t="s">
        <v>17</v>
      </c>
      <c r="F695" s="30">
        <v>1259082.1999999997</v>
      </c>
      <c r="G695" s="30">
        <v>1275522.0701786643</v>
      </c>
      <c r="H695" s="30">
        <v>1290446.2374135943</v>
      </c>
      <c r="I695" s="30">
        <v>1243663.0930714405</v>
      </c>
      <c r="J695" s="30">
        <v>1300395.7672764633</v>
      </c>
      <c r="K695" s="30">
        <v>1250931.8727161984</v>
      </c>
      <c r="L695" s="30">
        <v>1235180.9737572137</v>
      </c>
      <c r="M695" s="30">
        <v>1300395.7672764633</v>
      </c>
      <c r="N695" s="30">
        <v>41313.567276463611</v>
      </c>
    </row>
    <row r="696" spans="1:14">
      <c r="A696" t="str">
        <f t="shared" si="48"/>
        <v>12Mixte</v>
      </c>
      <c r="B696" t="str">
        <f t="shared" si="49"/>
        <v>12M3.5</v>
      </c>
      <c r="C696">
        <v>12</v>
      </c>
      <c r="D696" s="119" t="s">
        <v>61</v>
      </c>
      <c r="E696" s="118" t="s">
        <v>18</v>
      </c>
      <c r="F696" s="30">
        <v>8849699.400000006</v>
      </c>
      <c r="G696" s="30">
        <v>9262415.3683522418</v>
      </c>
      <c r="H696" s="30">
        <v>9409036.9047057535</v>
      </c>
      <c r="I696" s="30">
        <v>9120348.7562907282</v>
      </c>
      <c r="J696" s="30">
        <v>9279369.3075391147</v>
      </c>
      <c r="K696" s="30">
        <v>9082471.1984409355</v>
      </c>
      <c r="L696" s="30">
        <v>9165655.097221883</v>
      </c>
      <c r="M696" s="30">
        <v>9409036.9047057535</v>
      </c>
      <c r="N696" s="30">
        <v>559337.50470574759</v>
      </c>
    </row>
    <row r="697" spans="1:14">
      <c r="A697" t="str">
        <f t="shared" si="48"/>
        <v>12Risque</v>
      </c>
      <c r="B697" t="str">
        <f t="shared" si="49"/>
        <v>12Fun</v>
      </c>
      <c r="C697">
        <v>12</v>
      </c>
      <c r="D697" s="119" t="s">
        <v>62</v>
      </c>
      <c r="E697" s="118" t="s">
        <v>19</v>
      </c>
      <c r="F697" s="30">
        <v>148756</v>
      </c>
      <c r="G697" s="30">
        <v>335640.37250397285</v>
      </c>
      <c r="H697" s="30">
        <v>209799.87956079943</v>
      </c>
      <c r="I697" s="30">
        <v>-179952.5041302568</v>
      </c>
      <c r="J697" s="30">
        <v>-170905.50192236155</v>
      </c>
      <c r="K697" s="30">
        <v>-170732.47609805959</v>
      </c>
      <c r="L697" s="30">
        <v>-187007.21023636495</v>
      </c>
      <c r="M697" s="30">
        <v>335640.37250397285</v>
      </c>
      <c r="N697" s="30">
        <v>186884.37250397285</v>
      </c>
    </row>
    <row r="698" spans="1:14">
      <c r="A698" t="str">
        <f t="shared" si="48"/>
        <v>12Vie entière</v>
      </c>
      <c r="B698" t="str">
        <f t="shared" si="49"/>
        <v>12VE</v>
      </c>
      <c r="C698">
        <v>12</v>
      </c>
      <c r="D698" s="119" t="s">
        <v>63</v>
      </c>
      <c r="E698" s="118" t="s">
        <v>20</v>
      </c>
      <c r="F698" s="30">
        <v>100671.3</v>
      </c>
      <c r="G698" s="30">
        <v>-62281.077933481472</v>
      </c>
      <c r="H698" s="30">
        <v>-77264.846146653232</v>
      </c>
      <c r="I698" s="30">
        <v>-119416.84653105616</v>
      </c>
      <c r="J698" s="30">
        <v>-104909.57113730907</v>
      </c>
      <c r="K698" s="30">
        <v>-104844.5557885669</v>
      </c>
      <c r="L698" s="30">
        <v>-132025.93556518026</v>
      </c>
      <c r="M698" s="30">
        <v>-62281.077933481472</v>
      </c>
      <c r="N698" s="30">
        <v>0</v>
      </c>
    </row>
    <row r="699" spans="1:14">
      <c r="A699" t="str">
        <f t="shared" si="48"/>
        <v>12Risque</v>
      </c>
      <c r="B699" t="str">
        <f t="shared" si="49"/>
        <v>12Prev</v>
      </c>
      <c r="C699">
        <v>12</v>
      </c>
      <c r="D699" s="119" t="s">
        <v>62</v>
      </c>
      <c r="E699" s="118" t="s">
        <v>21</v>
      </c>
      <c r="F699" s="30">
        <v>34241.100000000006</v>
      </c>
      <c r="G699" s="30">
        <v>-26608.174009983166</v>
      </c>
      <c r="H699" s="30">
        <v>-28503.784263821693</v>
      </c>
      <c r="I699" s="30">
        <v>-30135.102358654651</v>
      </c>
      <c r="J699" s="30">
        <v>-30239.882612703081</v>
      </c>
      <c r="K699" s="30">
        <v>-28693.882472799025</v>
      </c>
      <c r="L699" s="30">
        <v>-31669.061158512864</v>
      </c>
      <c r="M699" s="30">
        <v>-26608.174009983166</v>
      </c>
      <c r="N699" s="30">
        <v>0</v>
      </c>
    </row>
    <row r="700" spans="1:14">
      <c r="A700" t="str">
        <f t="shared" si="48"/>
        <v>12Risque</v>
      </c>
      <c r="B700" t="str">
        <f t="shared" si="49"/>
        <v>12Preciso</v>
      </c>
      <c r="C700">
        <v>12</v>
      </c>
      <c r="D700" s="119" t="s">
        <v>62</v>
      </c>
      <c r="E700" s="118" t="s">
        <v>22</v>
      </c>
      <c r="F700" s="30">
        <v>7652.0000000000018</v>
      </c>
      <c r="G700" s="30">
        <v>-156841.70867032421</v>
      </c>
      <c r="H700" s="30">
        <v>-185123.02641200513</v>
      </c>
      <c r="I700" s="30">
        <v>-214257.24146154753</v>
      </c>
      <c r="J700" s="30">
        <v>-216300.42108638128</v>
      </c>
      <c r="K700" s="30">
        <v>-197516.28606147002</v>
      </c>
      <c r="L700" s="30">
        <v>-232794.07063941634</v>
      </c>
      <c r="M700" s="30">
        <v>-156841.70867032421</v>
      </c>
      <c r="N700" s="30">
        <v>0</v>
      </c>
    </row>
    <row r="701" spans="1:14">
      <c r="A701" t="str">
        <f t="shared" si="48"/>
        <v>12Risque</v>
      </c>
      <c r="B701" t="str">
        <f t="shared" si="49"/>
        <v>12Hospitalis</v>
      </c>
      <c r="C701">
        <v>12</v>
      </c>
      <c r="D701" s="119" t="s">
        <v>62</v>
      </c>
      <c r="E701" s="118" t="s">
        <v>23</v>
      </c>
      <c r="F701" s="30">
        <v>2329.7000000000007</v>
      </c>
      <c r="G701" s="30">
        <v>62149.416837800905</v>
      </c>
      <c r="H701" s="30">
        <v>-34286.924515131766</v>
      </c>
      <c r="I701" s="30">
        <v>-239198.16323506497</v>
      </c>
      <c r="J701" s="30">
        <v>-233853.55607607553</v>
      </c>
      <c r="K701" s="30">
        <v>-224707.60773345703</v>
      </c>
      <c r="L701" s="30">
        <v>-249849.37272111941</v>
      </c>
      <c r="M701" s="30">
        <v>62149.416837800905</v>
      </c>
      <c r="N701" s="30">
        <v>59819.716837800908</v>
      </c>
    </row>
    <row r="702" spans="1:14">
      <c r="A702" t="str">
        <f t="shared" si="48"/>
        <v>12Risque</v>
      </c>
      <c r="B702" t="str">
        <f t="shared" si="49"/>
        <v>12Axiprotect</v>
      </c>
      <c r="C702">
        <v>12</v>
      </c>
      <c r="D702" s="119" t="s">
        <v>62</v>
      </c>
      <c r="E702" s="118" t="s">
        <v>24</v>
      </c>
      <c r="F702" s="30">
        <v>5861.8999999999978</v>
      </c>
      <c r="G702" s="30">
        <v>-1656874.9928977303</v>
      </c>
      <c r="H702" s="30">
        <v>-1983158.4904525392</v>
      </c>
      <c r="I702" s="30">
        <v>-2006770.8172051662</v>
      </c>
      <c r="J702" s="30">
        <v>-2038505.652502259</v>
      </c>
      <c r="K702" s="30">
        <v>-1787067.2898288155</v>
      </c>
      <c r="L702" s="30">
        <v>-2260942.2466045185</v>
      </c>
      <c r="M702" s="30">
        <v>-1656874.9928977303</v>
      </c>
      <c r="N702" s="30">
        <v>0</v>
      </c>
    </row>
    <row r="703" spans="1:14" ht="16.5" thickBot="1">
      <c r="A703" t="str">
        <f t="shared" si="48"/>
        <v>12</v>
      </c>
      <c r="B703" t="str">
        <f t="shared" si="49"/>
        <v>12PGG</v>
      </c>
      <c r="C703">
        <v>12</v>
      </c>
      <c r="D703" s="120"/>
      <c r="E703" s="121" t="s">
        <v>25</v>
      </c>
      <c r="F703" s="122">
        <v>22881654.100000001</v>
      </c>
      <c r="G703" s="122"/>
      <c r="H703" s="122"/>
      <c r="I703" s="122"/>
      <c r="J703" s="122"/>
      <c r="K703" s="122"/>
      <c r="L703" s="122"/>
      <c r="M703" s="122"/>
      <c r="N703" s="123">
        <v>1917796.0662305416</v>
      </c>
    </row>
    <row r="704" spans="1:14" ht="15.75" thickTop="1"/>
  </sheetData>
  <autoFilter ref="A1:N703">
    <filterColumn colId="2"/>
  </autoFilter>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Feuil1"/>
  <dimension ref="B1:L30"/>
  <sheetViews>
    <sheetView topLeftCell="A7" workbookViewId="0">
      <selection activeCell="F28" sqref="F28:K29"/>
    </sheetView>
  </sheetViews>
  <sheetFormatPr baseColWidth="10" defaultColWidth="9.140625" defaultRowHeight="15"/>
  <cols>
    <col min="3" max="3" width="53.42578125" bestFit="1" customWidth="1"/>
    <col min="4" max="4" width="18.85546875" bestFit="1" customWidth="1"/>
    <col min="5" max="5" width="18.85546875" customWidth="1"/>
    <col min="6" max="6" width="12.42578125" style="14" bestFit="1" customWidth="1"/>
    <col min="7" max="7" width="13.42578125" bestFit="1" customWidth="1"/>
    <col min="11" max="11" width="14.140625" bestFit="1" customWidth="1"/>
    <col min="12" max="12" width="129" bestFit="1" customWidth="1"/>
  </cols>
  <sheetData>
    <row r="1" spans="2:12">
      <c r="E1" t="s">
        <v>58</v>
      </c>
      <c r="F1" s="17" t="s">
        <v>25</v>
      </c>
    </row>
    <row r="2" spans="2:12" ht="18.75">
      <c r="B2" s="13" t="s">
        <v>34</v>
      </c>
      <c r="C2" s="13" t="s">
        <v>36</v>
      </c>
      <c r="D2" s="13" t="s">
        <v>37</v>
      </c>
      <c r="E2" s="13" t="s">
        <v>130</v>
      </c>
      <c r="F2" s="15" t="s">
        <v>57</v>
      </c>
      <c r="G2" s="15" t="s">
        <v>60</v>
      </c>
      <c r="H2" s="13" t="s">
        <v>64</v>
      </c>
      <c r="I2" s="13" t="s">
        <v>61</v>
      </c>
      <c r="J2" s="13" t="s">
        <v>62</v>
      </c>
      <c r="K2" s="13" t="s">
        <v>63</v>
      </c>
      <c r="L2" s="13" t="s">
        <v>131</v>
      </c>
    </row>
    <row r="3" spans="2:12" ht="18.75">
      <c r="B3" s="8">
        <v>0.1</v>
      </c>
      <c r="C3" s="7" t="s">
        <v>72</v>
      </c>
      <c r="D3" s="31">
        <v>2848197</v>
      </c>
      <c r="E3" t="s">
        <v>127</v>
      </c>
      <c r="F3" s="23">
        <f>IFERROR(VLOOKUP(B3&amp;$F$1,'Resultats PGG'!$B:$N,13,FALSE),"-")</f>
        <v>3859498.1582080163</v>
      </c>
      <c r="G3" s="16">
        <f>F3-D3</f>
        <v>1011301.1582080163</v>
      </c>
      <c r="H3" s="16">
        <f>IFERROR(SUMIFS('Resultats PGG'!$N:$N,'Resultats PGG'!$A:$A,Synthèse!$B3&amp;Synthèse!H$2),"-")</f>
        <v>1111611.0385321821</v>
      </c>
      <c r="I3" s="16">
        <f>IFERROR(SUMIFS('Resultats PGG'!$N:$N,'Resultats PGG'!$A:$A,Synthèse!$B3&amp;Synthèse!I$2),"-")</f>
        <v>948641.01750373875</v>
      </c>
      <c r="J3" s="16">
        <f>IFERROR(SUMIFS('Resultats PGG'!$N:$N,'Resultats PGG'!$A:$A,Synthèse!$B3&amp;Synthèse!J$2),"-")</f>
        <v>1799246.1021720958</v>
      </c>
      <c r="K3" s="16">
        <f>IFERROR(SUMIFS('Resultats PGG'!$N:$N,'Resultats PGG'!$A:$A,Synthèse!$B3&amp;Synthèse!K$2),"-")</f>
        <v>0</v>
      </c>
    </row>
    <row r="4" spans="2:12" ht="18.75">
      <c r="B4" s="8">
        <v>0</v>
      </c>
      <c r="C4" s="7" t="s">
        <v>47</v>
      </c>
      <c r="D4" t="s">
        <v>48</v>
      </c>
      <c r="E4" t="s">
        <v>127</v>
      </c>
      <c r="F4" s="23">
        <f>IFERROR(VLOOKUP(B4&amp;$F$1,'Resultats PGG'!$B:$N,13,FALSE),"-")</f>
        <v>1851259.1723487163</v>
      </c>
      <c r="G4" s="16">
        <f>IFERROR(F4-F3,"-")</f>
        <v>-2008238.9858593</v>
      </c>
      <c r="H4" s="16">
        <f>IFERROR(SUMIFS('Resultats PGG'!$N:$N,'Resultats PGG'!$A:$A,Synthèse!$B4&amp;Synthèse!H$2),"-")</f>
        <v>1159349.9163153069</v>
      </c>
      <c r="I4" s="16">
        <f>IFERROR(SUMIFS('Resultats PGG'!$N:$N,'Resultats PGG'!$A:$A,Synthèse!$B4&amp;Synthèse!I$2),"-")</f>
        <v>575711.17690995778</v>
      </c>
      <c r="J4" s="16">
        <f>IFERROR(SUMIFS('Resultats PGG'!$N:$N,'Resultats PGG'!$A:$A,Synthèse!$B4&amp;Synthèse!J$2),"-")</f>
        <v>116198.07912345164</v>
      </c>
      <c r="K4" s="16">
        <f>IFERROR(SUMIFS('Resultats PGG'!$N:$N,'Resultats PGG'!$A:$A,Synthèse!$B4&amp;Synthèse!K$2),"-")</f>
        <v>0</v>
      </c>
    </row>
    <row r="5" spans="2:12" ht="18.75">
      <c r="B5" s="8">
        <v>1</v>
      </c>
      <c r="C5" s="12" t="s">
        <v>59</v>
      </c>
      <c r="D5" t="s">
        <v>38</v>
      </c>
      <c r="E5" t="s">
        <v>126</v>
      </c>
      <c r="F5" s="23">
        <f>IFERROR(VLOOKUP(B5&amp;$F$1,'Resultats PGG'!$B:$N,13,FALSE),"-")</f>
        <v>2532389</v>
      </c>
      <c r="G5" s="16">
        <f t="shared" ref="G5:G12" si="0">IFERROR(F5-F4,"-")</f>
        <v>681129.8276512837</v>
      </c>
      <c r="H5" s="16">
        <f>IFERROR(SUMIFS('Resultats PGG'!$N:$N,'Resultats PGG'!$A:$A,Synthèse!$B5&amp;Synthèse!H$2),"-")</f>
        <v>1372358</v>
      </c>
      <c r="I5" s="16">
        <f>IFERROR(SUMIFS('Resultats PGG'!$N:$N,'Resultats PGG'!$A:$A,Synthèse!$B5&amp;Synthèse!I$2),"-")</f>
        <v>1097663</v>
      </c>
      <c r="J5" s="16">
        <f>IFERROR(SUMIFS('Resultats PGG'!$N:$N,'Resultats PGG'!$A:$A,Synthèse!$B5&amp;Synthèse!J$2),"-")</f>
        <v>62369</v>
      </c>
      <c r="K5" s="16">
        <f>IFERROR(SUMIFS('Resultats PGG'!$N:$N,'Resultats PGG'!$A:$A,Synthèse!$B5&amp;Synthèse!K$2),"-")</f>
        <v>0</v>
      </c>
    </row>
    <row r="6" spans="2:12" ht="18.75">
      <c r="B6" s="8">
        <v>2</v>
      </c>
      <c r="C6" s="9" t="s">
        <v>69</v>
      </c>
      <c r="D6" t="s">
        <v>39</v>
      </c>
      <c r="E6" t="s">
        <v>126</v>
      </c>
      <c r="F6" s="23">
        <f>IFERROR(VLOOKUP(B6&amp;$F$1,'Resultats PGG'!$B:$N,13,FALSE),"-")</f>
        <v>2690504</v>
      </c>
      <c r="G6" s="16">
        <f t="shared" si="0"/>
        <v>158115</v>
      </c>
      <c r="H6" s="16">
        <f>IFERROR(SUMIFS('Resultats PGG'!$N:$N,'Resultats PGG'!$A:$A,Synthèse!$B6&amp;Synthèse!H$2),"-")</f>
        <v>1412218</v>
      </c>
      <c r="I6" s="16">
        <f>IFERROR(SUMIFS('Resultats PGG'!$N:$N,'Resultats PGG'!$A:$A,Synthèse!$B6&amp;Synthèse!I$2),"-")</f>
        <v>1162549</v>
      </c>
      <c r="J6" s="16">
        <f>IFERROR(SUMIFS('Resultats PGG'!$N:$N,'Resultats PGG'!$A:$A,Synthèse!$B6&amp;Synthèse!J$2),"-")</f>
        <v>115737</v>
      </c>
      <c r="K6" s="16">
        <f>IFERROR(SUMIFS('Resultats PGG'!$N:$N,'Resultats PGG'!$A:$A,Synthèse!$B6&amp;Synthèse!K$2),"-")</f>
        <v>0</v>
      </c>
    </row>
    <row r="7" spans="2:12" ht="18.75">
      <c r="B7" s="8">
        <v>3</v>
      </c>
      <c r="C7" s="10" t="s">
        <v>35</v>
      </c>
      <c r="D7" t="s">
        <v>40</v>
      </c>
      <c r="E7" t="s">
        <v>126</v>
      </c>
      <c r="F7" s="23">
        <f>IFERROR(VLOOKUP(B7&amp;$F$1,'Resultats PGG'!$B:$N,13,FALSE),"-")</f>
        <v>3732305</v>
      </c>
      <c r="G7" s="16">
        <f t="shared" si="0"/>
        <v>1041801</v>
      </c>
      <c r="H7" s="16">
        <f>IFERROR(SUMIFS('Resultats PGG'!$N:$N,'Resultats PGG'!$A:$A,Synthèse!$B7&amp;Synthèse!H$2),"-")</f>
        <v>3024758</v>
      </c>
      <c r="I7" s="16">
        <f>IFERROR(SUMIFS('Resultats PGG'!$N:$N,'Resultats PGG'!$A:$A,Synthèse!$B7&amp;Synthèse!I$2),"-")</f>
        <v>599622</v>
      </c>
      <c r="J7" s="16">
        <f>IFERROR(SUMIFS('Resultats PGG'!$N:$N,'Resultats PGG'!$A:$A,Synthèse!$B7&amp;Synthèse!J$2),"-")</f>
        <v>107925</v>
      </c>
      <c r="K7" s="16">
        <f>IFERROR(SUMIFS('Resultats PGG'!$N:$N,'Resultats PGG'!$A:$A,Synthèse!$B7&amp;Synthèse!K$2),"-")</f>
        <v>0</v>
      </c>
    </row>
    <row r="8" spans="2:12" ht="18.75">
      <c r="B8" s="8">
        <v>4</v>
      </c>
      <c r="C8" s="10" t="s">
        <v>45</v>
      </c>
      <c r="D8" t="s">
        <v>41</v>
      </c>
      <c r="E8" t="s">
        <v>125</v>
      </c>
      <c r="F8" s="23">
        <f>IFERROR(VLOOKUP(B8&amp;$F$1,'Resultats PGG'!$B:$N,13,FALSE),"-")</f>
        <v>3746429</v>
      </c>
      <c r="G8" s="16">
        <f t="shared" si="0"/>
        <v>14124</v>
      </c>
      <c r="H8" s="16">
        <f>IFERROR(SUMIFS('Resultats PGG'!$N:$N,'Resultats PGG'!$A:$A,Synthèse!$B8&amp;Synthèse!H$2),"-")</f>
        <v>3031903</v>
      </c>
      <c r="I8" s="16">
        <f>IFERROR(SUMIFS('Resultats PGG'!$N:$N,'Resultats PGG'!$A:$A,Synthèse!$B8&amp;Synthèse!I$2),"-")</f>
        <v>606535</v>
      </c>
      <c r="J8" s="16">
        <f>IFERROR(SUMIFS('Resultats PGG'!$N:$N,'Resultats PGG'!$A:$A,Synthèse!$B8&amp;Synthèse!J$2),"-")</f>
        <v>107991</v>
      </c>
      <c r="K8" s="16">
        <f>IFERROR(SUMIFS('Resultats PGG'!$N:$N,'Resultats PGG'!$A:$A,Synthèse!$B8&amp;Synthèse!K$2),"-")</f>
        <v>0</v>
      </c>
    </row>
    <row r="9" spans="2:12" ht="18.75">
      <c r="B9" s="8">
        <v>5</v>
      </c>
      <c r="C9" s="10" t="s">
        <v>46</v>
      </c>
      <c r="D9" t="s">
        <v>42</v>
      </c>
      <c r="E9" t="s">
        <v>125</v>
      </c>
      <c r="F9" s="23">
        <f>IFERROR(VLOOKUP(B9&amp;$F$1,'Resultats PGG'!$B:$N,13,FALSE),"-")</f>
        <v>3718802</v>
      </c>
      <c r="G9" s="16">
        <f t="shared" si="0"/>
        <v>-27627</v>
      </c>
      <c r="H9" s="16">
        <f>IFERROR(SUMIFS('Resultats PGG'!$N:$N,'Resultats PGG'!$A:$A,Synthèse!$B9&amp;Synthèse!H$2),"-")</f>
        <v>3031903</v>
      </c>
      <c r="I9" s="16">
        <f>IFERROR(SUMIFS('Resultats PGG'!$N:$N,'Resultats PGG'!$A:$A,Synthèse!$B9&amp;Synthèse!I$2),"-")</f>
        <v>578907</v>
      </c>
      <c r="J9" s="16">
        <f>IFERROR(SUMIFS('Resultats PGG'!$N:$N,'Resultats PGG'!$A:$A,Synthèse!$B9&amp;Synthèse!J$2),"-")</f>
        <v>107991</v>
      </c>
      <c r="K9" s="16">
        <f>IFERROR(SUMIFS('Resultats PGG'!$N:$N,'Resultats PGG'!$A:$A,Synthèse!$B9&amp;Synthèse!K$2),"-")</f>
        <v>0</v>
      </c>
    </row>
    <row r="10" spans="2:12" ht="18.75">
      <c r="B10" s="8">
        <v>5.0999999999999996</v>
      </c>
      <c r="C10" s="10" t="s">
        <v>70</v>
      </c>
      <c r="D10" t="s">
        <v>71</v>
      </c>
      <c r="E10" t="s">
        <v>126</v>
      </c>
      <c r="F10" s="23">
        <f>IFERROR(VLOOKUP(B10&amp;$F$1,'Resultats PGG'!$B:$N,13,FALSE),"-")</f>
        <v>1659748</v>
      </c>
      <c r="G10" s="16">
        <f t="shared" si="0"/>
        <v>-2059054</v>
      </c>
      <c r="H10" s="16">
        <f>IFERROR(SUMIFS('Resultats PGG'!$N:$N,'Resultats PGG'!$A:$A,Synthèse!$B10&amp;Synthèse!H$2),"-")</f>
        <v>972849</v>
      </c>
      <c r="I10" s="16">
        <f>IFERROR(SUMIFS('Resultats PGG'!$N:$N,'Resultats PGG'!$A:$A,Synthèse!$B10&amp;Synthèse!I$2),"-")</f>
        <v>578907</v>
      </c>
      <c r="J10" s="16">
        <f>IFERROR(SUMIFS('Resultats PGG'!$N:$N,'Resultats PGG'!$A:$A,Synthèse!$B10&amp;Synthèse!J$2),"-")</f>
        <v>107991</v>
      </c>
      <c r="K10" s="16">
        <f>IFERROR(SUMIFS('Resultats PGG'!$N:$N,'Resultats PGG'!$A:$A,Synthèse!$B10&amp;Synthèse!K$2),"-")</f>
        <v>0</v>
      </c>
      <c r="L10" t="s">
        <v>132</v>
      </c>
    </row>
    <row r="11" spans="2:12" ht="18.75">
      <c r="B11" s="8">
        <v>6</v>
      </c>
      <c r="C11" s="11" t="s">
        <v>50</v>
      </c>
      <c r="D11" t="s">
        <v>43</v>
      </c>
      <c r="E11" t="s">
        <v>124</v>
      </c>
      <c r="F11" s="23">
        <f>IFERROR(VLOOKUP(B11&amp;$F$1,'Resultats PGG'!$B:$N,13,FALSE),"-")</f>
        <v>1434652</v>
      </c>
      <c r="G11" s="16">
        <f t="shared" si="0"/>
        <v>-225096</v>
      </c>
      <c r="H11" s="16">
        <f>IFERROR(SUMIFS('Resultats PGG'!$N:$N,'Resultats PGG'!$A:$A,Synthèse!$B11&amp;Synthèse!H$2),"-")</f>
        <v>849066</v>
      </c>
      <c r="I11" s="16">
        <f>IFERROR(SUMIFS('Resultats PGG'!$N:$N,'Resultats PGG'!$A:$A,Synthèse!$B11&amp;Synthèse!I$2),"-")</f>
        <v>527348</v>
      </c>
      <c r="J11" s="16">
        <f>IFERROR(SUMIFS('Resultats PGG'!$N:$N,'Resultats PGG'!$A:$A,Synthèse!$B11&amp;Synthèse!J$2),"-")</f>
        <v>58238</v>
      </c>
      <c r="K11" s="16">
        <f>IFERROR(SUMIFS('Resultats PGG'!$N:$N,'Resultats PGG'!$A:$A,Synthèse!$B11&amp;Synthèse!K$2),"-")</f>
        <v>0</v>
      </c>
    </row>
    <row r="12" spans="2:12" ht="18.75">
      <c r="B12" s="8">
        <v>7</v>
      </c>
      <c r="C12" s="11" t="s">
        <v>51</v>
      </c>
      <c r="D12" t="s">
        <v>44</v>
      </c>
      <c r="E12" t="s">
        <v>124</v>
      </c>
      <c r="F12" s="23">
        <f>IFERROR(VLOOKUP(B12&amp;$F$1,'Resultats PGG'!$B:$N,13,FALSE),"-")</f>
        <v>1440501</v>
      </c>
      <c r="G12" s="16">
        <f t="shared" si="0"/>
        <v>5849</v>
      </c>
      <c r="H12" s="16">
        <f>IFERROR(SUMIFS('Resultats PGG'!$N:$N,'Resultats PGG'!$A:$A,Synthèse!$B12&amp;Synthèse!H$2),"-")</f>
        <v>854916</v>
      </c>
      <c r="I12" s="16">
        <f>IFERROR(SUMIFS('Resultats PGG'!$N:$N,'Resultats PGG'!$A:$A,Synthèse!$B12&amp;Synthèse!I$2),"-")</f>
        <v>527348</v>
      </c>
      <c r="J12" s="16">
        <f>IFERROR(SUMIFS('Resultats PGG'!$N:$N,'Resultats PGG'!$A:$A,Synthèse!$B12&amp;Synthèse!J$2),"-")</f>
        <v>58238</v>
      </c>
      <c r="K12" s="16">
        <f>IFERROR(SUMIFS('Resultats PGG'!$N:$N,'Resultats PGG'!$A:$A,Synthèse!$B12&amp;Synthèse!K$2),"-")</f>
        <v>0</v>
      </c>
    </row>
    <row r="13" spans="2:12" ht="18.75">
      <c r="B13" s="8">
        <v>8</v>
      </c>
      <c r="C13" s="12" t="s">
        <v>54</v>
      </c>
      <c r="D13" t="s">
        <v>53</v>
      </c>
      <c r="E13" t="s">
        <v>128</v>
      </c>
      <c r="F13" s="23">
        <f>IFERROR(VLOOKUP(B13&amp;$F$1,'Resultats PGG'!$B:$N,13,FALSE),"-")</f>
        <v>1521954</v>
      </c>
      <c r="G13" s="16">
        <f>IFERROR(F13-F12,"-")</f>
        <v>81453</v>
      </c>
      <c r="H13" s="16">
        <f>IFERROR(SUMIFS('Resultats PGG'!$N:$N,'Resultats PGG'!$A:$A,Synthèse!$B13&amp;Synthèse!H$2),"-")</f>
        <v>874484</v>
      </c>
      <c r="I13" s="16">
        <f>IFERROR(SUMIFS('Resultats PGG'!$N:$N,'Resultats PGG'!$A:$A,Synthèse!$B13&amp;Synthèse!I$2),"-")</f>
        <v>583075</v>
      </c>
      <c r="J13" s="16">
        <f>IFERROR(SUMIFS('Resultats PGG'!$N:$N,'Resultats PGG'!$A:$A,Synthèse!$B13&amp;Synthèse!J$2),"-")</f>
        <v>64396</v>
      </c>
      <c r="K13" s="16">
        <f>IFERROR(SUMIFS('Resultats PGG'!$N:$N,'Resultats PGG'!$A:$A,Synthèse!$B13&amp;Synthèse!K$2),"-")</f>
        <v>0</v>
      </c>
    </row>
    <row r="14" spans="2:12" ht="18.75">
      <c r="B14" s="8">
        <v>9</v>
      </c>
      <c r="C14" s="12" t="s">
        <v>56</v>
      </c>
      <c r="D14" t="s">
        <v>55</v>
      </c>
      <c r="E14" t="s">
        <v>128</v>
      </c>
      <c r="F14" s="23">
        <f>IFERROR(VLOOKUP(B14&amp;$F$1,'Resultats PGG'!$B:$N,13,FALSE),"-")</f>
        <v>1521870</v>
      </c>
      <c r="G14" s="16">
        <f t="shared" ref="G14:G21" si="1">IFERROR(F14-F13,"-")</f>
        <v>-84</v>
      </c>
      <c r="H14" s="16">
        <f>IFERROR(SUMIFS('Resultats PGG'!$N:$N,'Resultats PGG'!$A:$A,Synthèse!$B14&amp;Synthèse!H$2),"-")</f>
        <v>874503</v>
      </c>
      <c r="I14" s="16">
        <f>IFERROR(SUMIFS('Resultats PGG'!$N:$N,'Resultats PGG'!$A:$A,Synthèse!$B14&amp;Synthèse!I$2),"-")</f>
        <v>582971</v>
      </c>
      <c r="J14" s="16">
        <f>IFERROR(SUMIFS('Resultats PGG'!$N:$N,'Resultats PGG'!$A:$A,Synthèse!$B14&amp;Synthèse!J$2),"-")</f>
        <v>64396</v>
      </c>
      <c r="K14" s="16">
        <f>IFERROR(SUMIFS('Resultats PGG'!$N:$N,'Resultats PGG'!$A:$A,Synthèse!$B14&amp;Synthèse!K$2),"-")</f>
        <v>0</v>
      </c>
    </row>
    <row r="15" spans="2:12" ht="18.75">
      <c r="B15" s="8">
        <v>9.1</v>
      </c>
      <c r="C15" s="11" t="s">
        <v>50</v>
      </c>
      <c r="D15" t="s">
        <v>43</v>
      </c>
      <c r="E15" t="s">
        <v>124</v>
      </c>
      <c r="F15" s="23">
        <f>IFERROR(VLOOKUP(B15&amp;$F$1,'Resultats PGG'!$B:$N,13,FALSE),"-")</f>
        <v>1457474</v>
      </c>
      <c r="G15" s="16">
        <f t="shared" si="1"/>
        <v>-64396</v>
      </c>
      <c r="H15" s="16">
        <f>IFERROR(SUMIFS('Resultats PGG'!$N:$N,'Resultats PGG'!$A:$A,Synthèse!$B15&amp;Synthèse!H$2),"-")</f>
        <v>874503</v>
      </c>
      <c r="I15" s="16">
        <f>IFERROR(SUMIFS('Resultats PGG'!$N:$N,'Resultats PGG'!$A:$A,Synthèse!$B15&amp;Synthèse!I$2),"-")</f>
        <v>582971</v>
      </c>
      <c r="J15" s="16">
        <f>IFERROR(SUMIFS('Resultats PGG'!$N:$N,'Resultats PGG'!$A:$A,Synthèse!$B15&amp;Synthèse!J$2),"-")</f>
        <v>0</v>
      </c>
      <c r="K15" s="16">
        <f>IFERROR(SUMIFS('Resultats PGG'!$N:$N,'Resultats PGG'!$A:$A,Synthèse!$B15&amp;Synthèse!K$2),"-")</f>
        <v>0</v>
      </c>
      <c r="L15" t="s">
        <v>133</v>
      </c>
    </row>
    <row r="16" spans="2:12" ht="18.75">
      <c r="B16" s="8">
        <v>9.1999999999999993</v>
      </c>
      <c r="C16" s="10" t="s">
        <v>135</v>
      </c>
      <c r="D16" t="s">
        <v>41</v>
      </c>
      <c r="E16" t="s">
        <v>127</v>
      </c>
      <c r="F16" s="23">
        <f>IFERROR(VLOOKUP(B16&amp;$F$1,'Resultats PGG'!$B:$N,13,FALSE),"-")</f>
        <v>1402760</v>
      </c>
      <c r="G16" s="16">
        <f t="shared" si="1"/>
        <v>-54714</v>
      </c>
      <c r="H16" s="16">
        <f>IFERROR(SUMIFS('Resultats PGG'!$N:$N,'Resultats PGG'!$A:$A,Synthèse!$B16&amp;Synthèse!H$2),"-")</f>
        <v>873931</v>
      </c>
      <c r="I16" s="16">
        <f>IFERROR(SUMIFS('Resultats PGG'!$N:$N,'Resultats PGG'!$A:$A,Synthèse!$B16&amp;Synthèse!I$2),"-")</f>
        <v>528829</v>
      </c>
      <c r="J16" s="16">
        <f>IFERROR(SUMIFS('Resultats PGG'!$N:$N,'Resultats PGG'!$A:$A,Synthèse!$B16&amp;Synthèse!J$2),"-")</f>
        <v>0</v>
      </c>
      <c r="K16" s="16">
        <f>IFERROR(SUMIFS('Resultats PGG'!$N:$N,'Resultats PGG'!$A:$A,Synthèse!$B16&amp;Synthèse!K$2),"-")</f>
        <v>0</v>
      </c>
      <c r="L16" t="s">
        <v>134</v>
      </c>
    </row>
    <row r="17" spans="2:12" ht="18.75">
      <c r="B17" s="8">
        <v>9.3000000000000007</v>
      </c>
      <c r="C17" s="10" t="s">
        <v>136</v>
      </c>
      <c r="D17" t="s">
        <v>41</v>
      </c>
      <c r="E17" t="s">
        <v>127</v>
      </c>
      <c r="F17" s="23">
        <f>IFERROR(VLOOKUP(B17&amp;$F$1,'Resultats PGG'!$B:$N,13,FALSE),"-")</f>
        <v>1602151</v>
      </c>
      <c r="G17" s="16">
        <f t="shared" si="1"/>
        <v>199391</v>
      </c>
      <c r="H17" s="16">
        <f>IFERROR(SUMIFS('Resultats PGG'!$N:$N,'Resultats PGG'!$A:$A,Synthèse!$B17&amp;Synthèse!H$2),"-")</f>
        <v>955244</v>
      </c>
      <c r="I17" s="16">
        <f>IFERROR(SUMIFS('Resultats PGG'!$N:$N,'Resultats PGG'!$A:$A,Synthèse!$B17&amp;Synthèse!I$2),"-")</f>
        <v>646907</v>
      </c>
      <c r="J17" s="16">
        <f>IFERROR(SUMIFS('Resultats PGG'!$N:$N,'Resultats PGG'!$A:$A,Synthèse!$B17&amp;Synthèse!J$2),"-")</f>
        <v>0</v>
      </c>
      <c r="K17" s="16">
        <f>IFERROR(SUMIFS('Resultats PGG'!$N:$N,'Resultats PGG'!$A:$A,Synthèse!$B17&amp;Synthèse!K$2),"-")</f>
        <v>0</v>
      </c>
      <c r="L17" t="s">
        <v>137</v>
      </c>
    </row>
    <row r="18" spans="2:12" ht="18.75">
      <c r="B18" s="8">
        <v>10</v>
      </c>
      <c r="C18" s="12" t="s">
        <v>49</v>
      </c>
      <c r="D18" t="s">
        <v>52</v>
      </c>
      <c r="E18" t="s">
        <v>129</v>
      </c>
      <c r="F18" s="31">
        <f>IFERROR(VLOOKUP(B18&amp;$F$1,'Resultats PGG'!$B:$N,13,FALSE),"-")</f>
        <v>1532712</v>
      </c>
      <c r="G18" s="16">
        <f t="shared" si="1"/>
        <v>-69439</v>
      </c>
      <c r="H18" s="16">
        <f>IFERROR(SUMIFS('Resultats PGG'!$N:$N,'Resultats PGG'!$A:$A,Synthèse!$B18&amp;Synthèse!H$2),"-")</f>
        <v>925946</v>
      </c>
      <c r="I18" s="16">
        <f>IFERROR(SUMIFS('Resultats PGG'!$N:$N,'Resultats PGG'!$A:$A,Synthèse!$B18&amp;Synthèse!I$2),"-")</f>
        <v>606766</v>
      </c>
      <c r="J18" s="16">
        <f>IFERROR(SUMIFS('Resultats PGG'!$N:$N,'Resultats PGG'!$A:$A,Synthèse!$B18&amp;Synthèse!J$2),"-")</f>
        <v>0</v>
      </c>
      <c r="K18" s="16">
        <f>IFERROR(SUMIFS('Resultats PGG'!$N:$N,'Resultats PGG'!$A:$A,Synthèse!$B18&amp;Synthèse!K$2),"-")</f>
        <v>0</v>
      </c>
      <c r="L18" t="s">
        <v>138</v>
      </c>
    </row>
    <row r="19" spans="2:12" ht="18.75">
      <c r="B19" s="8">
        <v>10.1</v>
      </c>
      <c r="C19" s="12" t="s">
        <v>49</v>
      </c>
      <c r="D19" t="s">
        <v>52</v>
      </c>
      <c r="E19" t="s">
        <v>129</v>
      </c>
      <c r="F19" s="23">
        <f>IFERROR(VLOOKUP(B19&amp;$F$1,'Resultats PGG'!$B:$N,13,FALSE),"-")</f>
        <v>3422834</v>
      </c>
      <c r="G19" s="16">
        <f t="shared" si="1"/>
        <v>1890122</v>
      </c>
      <c r="H19" s="16">
        <f>IFERROR(SUMIFS('Resultats PGG'!$N:$N,'Resultats PGG'!$A:$A,Synthèse!$B19&amp;Synthèse!H$2),"-")</f>
        <v>1102377</v>
      </c>
      <c r="I19" s="16">
        <f>IFERROR(SUMIFS('Resultats PGG'!$N:$N,'Resultats PGG'!$A:$A,Synthèse!$B19&amp;Synthèse!I$2),"-")</f>
        <v>835346</v>
      </c>
      <c r="J19" s="16">
        <f>IFERROR(SUMIFS('Resultats PGG'!$N:$N,'Resultats PGG'!$A:$A,Synthèse!$B19&amp;Synthèse!J$2),"-")</f>
        <v>1485112</v>
      </c>
      <c r="K19" s="16">
        <f>IFERROR(SUMIFS('Resultats PGG'!$N:$N,'Resultats PGG'!$A:$A,Synthèse!$B19&amp;Synthèse!K$2),"-")</f>
        <v>0</v>
      </c>
      <c r="L19" t="s">
        <v>140</v>
      </c>
    </row>
    <row r="20" spans="2:12" ht="18.75">
      <c r="B20" s="8">
        <v>10.199999999999999</v>
      </c>
      <c r="C20" s="12" t="s">
        <v>49</v>
      </c>
      <c r="D20" t="s">
        <v>52</v>
      </c>
      <c r="E20" t="s">
        <v>129</v>
      </c>
      <c r="F20" s="23">
        <f>IFERROR(VLOOKUP(B20&amp;$F$1,'Resultats PGG'!$B:$N,13,FALSE),"-")</f>
        <v>1894989</v>
      </c>
      <c r="G20" s="16">
        <f t="shared" si="1"/>
        <v>-1527845</v>
      </c>
      <c r="H20" s="16">
        <f>IFERROR(SUMIFS('Resultats PGG'!$N:$N,'Resultats PGG'!$A:$A,Synthèse!$B20&amp;Synthèse!H$2),"-")</f>
        <v>983197</v>
      </c>
      <c r="I20" s="16">
        <f>IFERROR(SUMIFS('Resultats PGG'!$N:$N,'Resultats PGG'!$A:$A,Synthèse!$B20&amp;Synthèse!I$2),"-")</f>
        <v>682994</v>
      </c>
      <c r="J20" s="16">
        <f>IFERROR(SUMIFS('Resultats PGG'!$N:$N,'Resultats PGG'!$A:$A,Synthèse!$B20&amp;Synthèse!J$2),"-")</f>
        <v>228799</v>
      </c>
      <c r="K20" s="16">
        <f>IFERROR(SUMIFS('Resultats PGG'!$N:$N,'Resultats PGG'!$A:$A,Synthèse!$B20&amp;Synthèse!K$2),"-")</f>
        <v>0</v>
      </c>
      <c r="L20" t="s">
        <v>141</v>
      </c>
    </row>
    <row r="21" spans="2:12" ht="18.75">
      <c r="B21" s="8">
        <v>10.3</v>
      </c>
      <c r="C21" s="12" t="s">
        <v>49</v>
      </c>
      <c r="D21" t="s">
        <v>52</v>
      </c>
      <c r="E21" t="s">
        <v>129</v>
      </c>
      <c r="F21" s="23">
        <f>IFERROR(VLOOKUP(B21&amp;$F$1,'Resultats PGG'!$B:$N,13,FALSE),"-")</f>
        <v>2429041</v>
      </c>
      <c r="G21" s="16">
        <f t="shared" si="1"/>
        <v>534052</v>
      </c>
      <c r="H21" s="16">
        <f>IFERROR(SUMIFS('Resultats PGG'!$N:$N,'Resultats PGG'!$A:$A,Synthèse!$B21&amp;Synthèse!H$2),"-")</f>
        <v>1024500</v>
      </c>
      <c r="I21" s="16">
        <f>IFERROR(SUMIFS('Resultats PGG'!$N:$N,'Resultats PGG'!$A:$A,Synthèse!$B21&amp;Synthèse!I$2),"-")</f>
        <v>736328</v>
      </c>
      <c r="J21" s="16">
        <f>IFERROR(SUMIFS('Resultats PGG'!$N:$N,'Resultats PGG'!$A:$A,Synthèse!$B21&amp;Synthèse!J$2),"-")</f>
        <v>668215</v>
      </c>
      <c r="K21" s="16">
        <f>IFERROR(SUMIFS('Resultats PGG'!$N:$N,'Resultats PGG'!$A:$A,Synthèse!$B21&amp;Synthèse!K$2),"-")</f>
        <v>0</v>
      </c>
      <c r="L21" t="s">
        <v>142</v>
      </c>
    </row>
    <row r="22" spans="2:12" ht="18.75">
      <c r="B22" s="8">
        <v>10.4</v>
      </c>
      <c r="C22" s="12" t="s">
        <v>49</v>
      </c>
      <c r="D22" t="s">
        <v>52</v>
      </c>
      <c r="E22" t="s">
        <v>129</v>
      </c>
      <c r="F22" s="31">
        <f>IFERROR(VLOOKUP(B22&amp;$F$1,'Resultats PGG'!$B:$N,13,FALSE),"-")</f>
        <v>1922849</v>
      </c>
      <c r="G22" s="16">
        <f>IFERROR(F22-F21,"-")</f>
        <v>-506192</v>
      </c>
      <c r="H22" s="16">
        <f>IFERROR(SUMIFS('Resultats PGG'!$N:$N,'Resultats PGG'!$A:$A,Synthèse!$B22&amp;Synthèse!H$2),"-")</f>
        <v>985297</v>
      </c>
      <c r="I22" s="16">
        <f>IFERROR(SUMIFS('Resultats PGG'!$N:$N,'Resultats PGG'!$A:$A,Synthèse!$B22&amp;Synthèse!I$2),"-")</f>
        <v>685796</v>
      </c>
      <c r="J22" s="16">
        <f>IFERROR(SUMIFS('Resultats PGG'!$N:$N,'Resultats PGG'!$A:$A,Synthèse!$B22&amp;Synthèse!J$2),"-")</f>
        <v>251757</v>
      </c>
      <c r="K22" s="16">
        <f>IFERROR(SUMIFS('Resultats PGG'!$N:$N,'Resultats PGG'!$A:$A,Synthèse!$B22&amp;Synthèse!K$2),"-")</f>
        <v>0</v>
      </c>
      <c r="L22" t="s">
        <v>143</v>
      </c>
    </row>
    <row r="23" spans="2:12" ht="18.75">
      <c r="B23" s="90">
        <v>11</v>
      </c>
      <c r="C23" s="12" t="s">
        <v>160</v>
      </c>
      <c r="D23" t="s">
        <v>41</v>
      </c>
      <c r="E23" t="s">
        <v>159</v>
      </c>
      <c r="F23" s="23">
        <f>IFERROR(VLOOKUP(B23&amp;$F$1,'Resultats PGG'!$B:$N,13,FALSE),"-")</f>
        <v>1840095</v>
      </c>
      <c r="G23" s="16">
        <f t="shared" ref="G23" si="2">IFERROR(F23-F22,"-")</f>
        <v>-82754</v>
      </c>
      <c r="H23" s="16">
        <f>IFERROR(SUMIFS('Resultats PGG'!$N:$N,'Resultats PGG'!$A:$A,Synthèse!$B23&amp;Synthèse!H$2),"-")</f>
        <v>941867</v>
      </c>
      <c r="I23" s="16">
        <f>IFERROR(SUMIFS('Resultats PGG'!$N:$N,'Resultats PGG'!$A:$A,Synthèse!$B23&amp;Synthèse!I$2),"-")</f>
        <v>662155</v>
      </c>
      <c r="J23" s="16">
        <f>IFERROR(SUMIFS('Resultats PGG'!$N:$N,'Resultats PGG'!$A:$A,Synthèse!$B23&amp;Synthèse!J$2),"-")</f>
        <v>236073</v>
      </c>
      <c r="K23" s="16">
        <f>IFERROR(SUMIFS('Resultats PGG'!$N:$N,'Resultats PGG'!$A:$A,Synthèse!$B23&amp;Synthèse!K$2),"-")</f>
        <v>0</v>
      </c>
      <c r="L23" t="s">
        <v>161</v>
      </c>
    </row>
    <row r="24" spans="2:12" ht="18.75">
      <c r="B24" s="90">
        <v>11.1</v>
      </c>
      <c r="C24" s="12" t="s">
        <v>193</v>
      </c>
      <c r="D24" t="s">
        <v>41</v>
      </c>
      <c r="E24" t="s">
        <v>159</v>
      </c>
      <c r="F24" s="23">
        <f>IFERROR(VLOOKUP(B24&amp;$F$1,'Resultats PGG'!$B:$N,13,FALSE),"-")</f>
        <v>2012831</v>
      </c>
      <c r="G24" s="16">
        <f>IFERROR(F24-F23,"-")</f>
        <v>172736</v>
      </c>
      <c r="H24" s="16">
        <f>IFERROR(SUMIFS('Resultats PGG'!$N:$N,'Resultats PGG'!$A:$A,Synthèse!$B24&amp;Synthèse!H$2),"-")</f>
        <v>1031832</v>
      </c>
      <c r="I24" s="16">
        <f>IFERROR(SUMIFS('Resultats PGG'!$N:$N,'Resultats PGG'!$A:$A,Synthèse!$B24&amp;Synthèse!I$2),"-")</f>
        <v>710979</v>
      </c>
      <c r="J24" s="16">
        <f>IFERROR(SUMIFS('Resultats PGG'!$N:$N,'Resultats PGG'!$A:$A,Synthèse!$B24&amp;Synthèse!J$2),"-")</f>
        <v>270018</v>
      </c>
      <c r="K24" s="16">
        <f>IFERROR(SUMIFS('Resultats PGG'!$N:$N,'Resultats PGG'!$A:$A,Synthèse!$B24&amp;Synthèse!K$2),"-")</f>
        <v>0</v>
      </c>
      <c r="L24" t="s">
        <v>192</v>
      </c>
    </row>
    <row r="25" spans="2:12" ht="18.75">
      <c r="B25" s="90">
        <v>11.2</v>
      </c>
      <c r="C25" s="12" t="s">
        <v>207</v>
      </c>
      <c r="D25" t="s">
        <v>41</v>
      </c>
      <c r="E25" t="s">
        <v>159</v>
      </c>
      <c r="F25" s="23">
        <f>IFERROR(VLOOKUP(B25&amp;$F$1,'Resultats PGG'!$B:$N,13,FALSE),"-")</f>
        <v>2078520</v>
      </c>
      <c r="G25" s="16">
        <f>IFERROR(F25-F24,"-")</f>
        <v>65689</v>
      </c>
      <c r="H25" s="16">
        <f>IFERROR(SUMIFS('Resultats PGG'!$N:$N,'Resultats PGG'!$A:$A,Synthèse!$B25&amp;Synthèse!H$2),"-")</f>
        <v>992865</v>
      </c>
      <c r="I25" s="16">
        <f>IFERROR(SUMIFS('Resultats PGG'!$N:$N,'Resultats PGG'!$A:$A,Synthèse!$B25&amp;Synthèse!I$2),"-")</f>
        <v>696497</v>
      </c>
      <c r="J25" s="16">
        <f>IFERROR(SUMIFS('Resultats PGG'!$N:$N,'Resultats PGG'!$A:$A,Synthèse!$B25&amp;Synthèse!J$2),"-")</f>
        <v>389160</v>
      </c>
      <c r="K25" s="16">
        <f>IFERROR(SUMIFS('Resultats PGG'!$N:$N,'Resultats PGG'!$A:$A,Synthèse!$B25&amp;Synthèse!K$2),"-")</f>
        <v>0</v>
      </c>
      <c r="L25" t="s">
        <v>208</v>
      </c>
    </row>
    <row r="26" spans="2:12" ht="18.75">
      <c r="B26" s="90">
        <v>11.3</v>
      </c>
      <c r="C26" s="12" t="s">
        <v>209</v>
      </c>
      <c r="D26" t="s">
        <v>41</v>
      </c>
      <c r="E26" t="s">
        <v>159</v>
      </c>
      <c r="F26" s="23">
        <f>IFERROR(VLOOKUP(B26&amp;$F$1,'Resultats PGG'!$B:$N,13,FALSE),"-")</f>
        <v>1767602</v>
      </c>
      <c r="G26" s="16">
        <f>IFERROR(F26-F25,"-")</f>
        <v>-310918</v>
      </c>
      <c r="H26" s="16">
        <f>IFERROR(SUMIFS('Resultats PGG'!$N:$N,'Resultats PGG'!$A:$A,Synthèse!$B26&amp;Synthèse!H$2),"-")</f>
        <v>978742</v>
      </c>
      <c r="I26" s="16">
        <f>IFERROR(SUMIFS('Resultats PGG'!$N:$N,'Resultats PGG'!$A:$A,Synthèse!$B26&amp;Synthèse!I$2),"-")</f>
        <v>675083</v>
      </c>
      <c r="J26" s="16">
        <f>IFERROR(SUMIFS('Resultats PGG'!$N:$N,'Resultats PGG'!$A:$A,Synthèse!$B26&amp;Synthèse!J$2),"-")</f>
        <v>113776</v>
      </c>
      <c r="K26" s="16">
        <f>IFERROR(SUMIFS('Resultats PGG'!$N:$N,'Resultats PGG'!$A:$A,Synthèse!$B26&amp;Synthèse!K$2),"-")</f>
        <v>0</v>
      </c>
      <c r="L26" t="s">
        <v>210</v>
      </c>
    </row>
    <row r="27" spans="2:12" ht="18.75">
      <c r="B27" s="90">
        <v>11.4</v>
      </c>
      <c r="C27" s="12" t="s">
        <v>211</v>
      </c>
      <c r="D27" t="s">
        <v>53</v>
      </c>
      <c r="E27" t="s">
        <v>159</v>
      </c>
      <c r="F27" s="23">
        <f>IFERROR(VLOOKUP(B27&amp;$F$1,'Resultats PGG'!$B:$N,13,FALSE),"-")</f>
        <v>2131587</v>
      </c>
      <c r="G27" s="16">
        <f>IFERROR(F27-F26,"-")</f>
        <v>363985</v>
      </c>
      <c r="H27" s="16">
        <f>IFERROR(SUMIFS('Resultats PGG'!$N:$N,'Resultats PGG'!$A:$A,Synthèse!$B27&amp;Synthèse!H$2),"-")</f>
        <v>1071080</v>
      </c>
      <c r="I27" s="16">
        <f>IFERROR(SUMIFS('Resultats PGG'!$N:$N,'Resultats PGG'!$A:$A,Synthèse!$B27&amp;Synthèse!I$2),"-")</f>
        <v>816042</v>
      </c>
      <c r="J27" s="16">
        <f>IFERROR(SUMIFS('Resultats PGG'!$N:$N,'Resultats PGG'!$A:$A,Synthèse!$B27&amp;Synthèse!J$2),"-")</f>
        <v>244464</v>
      </c>
      <c r="K27" s="16">
        <f>IFERROR(SUMIFS('Resultats PGG'!$N:$N,'Resultats PGG'!$A:$A,Synthèse!$B27&amp;Synthèse!K$2),"-")</f>
        <v>0</v>
      </c>
      <c r="L27" t="s">
        <v>212</v>
      </c>
    </row>
    <row r="28" spans="2:12" ht="18.75">
      <c r="B28" s="90">
        <v>11.5</v>
      </c>
      <c r="C28" s="12" t="s">
        <v>213</v>
      </c>
      <c r="D28" t="s">
        <v>53</v>
      </c>
      <c r="E28" s="14" t="s">
        <v>127</v>
      </c>
      <c r="F28" s="23">
        <f>IFERROR(VLOOKUP(B28&amp;$F$1,'Resultats PGG'!$B:$N,13,FALSE),"-")</f>
        <v>3676027</v>
      </c>
      <c r="G28" s="16">
        <f>IFERROR(F28-F27,"-")</f>
        <v>1544440</v>
      </c>
      <c r="H28" s="16">
        <f>IFERROR(SUMIFS('Resultats PGG'!$N:$N,'Resultats PGG'!$A:$A,Synthèse!$B28&amp;Synthèse!H$2),"-")</f>
        <v>998269</v>
      </c>
      <c r="I28" s="16">
        <f>IFERROR(SUMIFS('Resultats PGG'!$N:$N,'Resultats PGG'!$A:$A,Synthèse!$B28&amp;Synthèse!I$2),"-")</f>
        <v>864453</v>
      </c>
      <c r="J28" s="16">
        <f>IFERROR(SUMIFS('Resultats PGG'!$N:$N,'Resultats PGG'!$A:$A,Synthèse!$B28&amp;Synthèse!J$2),"-")</f>
        <v>1813305</v>
      </c>
      <c r="K28" s="16">
        <f>IFERROR(SUMIFS('Resultats PGG'!$N:$N,'Resultats PGG'!$A:$A,Synthèse!$B28&amp;Synthèse!K$2),"-")</f>
        <v>0</v>
      </c>
      <c r="L28" t="s">
        <v>214</v>
      </c>
    </row>
    <row r="29" spans="2:12" ht="18.75">
      <c r="B29" s="90">
        <v>12</v>
      </c>
      <c r="C29" s="12" t="s">
        <v>220</v>
      </c>
      <c r="D29" t="s">
        <v>71</v>
      </c>
      <c r="E29" t="s">
        <v>127</v>
      </c>
      <c r="F29" s="23">
        <f>IFERROR(VLOOKUP(B29&amp;$F$1,'Resultats PGG'!$B:$N,13,FALSE),"-")</f>
        <v>1917796.0662305416</v>
      </c>
      <c r="G29" s="16">
        <f>IFERROR(F29-F28,"-")</f>
        <v>-1758230.9337694584</v>
      </c>
      <c r="H29" s="16">
        <f>IFERROR(SUMIFS('Resultats PGG'!$N:$N,'Resultats PGG'!$A:$A,Synthèse!$B29&amp;Synthèse!H$2),"-")</f>
        <v>985297.46642530453</v>
      </c>
      <c r="I29" s="16">
        <f>IFERROR(SUMIFS('Resultats PGG'!$N:$N,'Resultats PGG'!$A:$A,Synthèse!$B29&amp;Synthèse!I$2),"-")</f>
        <v>685794.51046346326</v>
      </c>
      <c r="J29" s="16">
        <f>IFERROR(SUMIFS('Resultats PGG'!$N:$N,'Resultats PGG'!$A:$A,Synthèse!$B29&amp;Synthèse!J$2),"-")</f>
        <v>246704.08934177377</v>
      </c>
      <c r="K29" s="16">
        <f>IFERROR(SUMIFS('Resultats PGG'!$N:$N,'Resultats PGG'!$A:$A,Synthèse!$B29&amp;Synthèse!K$2),"-")</f>
        <v>0</v>
      </c>
    </row>
    <row r="30" spans="2:12">
      <c r="G30" s="14"/>
    </row>
  </sheetData>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88A94AE7-77F7-4C57-8E77-512013CE3679}">
          <x14:formula1>
            <xm:f>'Resultats PGG'!$E$2:$E$27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sheetPr codeName="Feuil3"/>
  <dimension ref="A1:D14"/>
  <sheetViews>
    <sheetView workbookViewId="0">
      <selection activeCell="A35" sqref="A35"/>
    </sheetView>
  </sheetViews>
  <sheetFormatPr baseColWidth="10" defaultRowHeight="15"/>
  <cols>
    <col min="1" max="1" width="15" bestFit="1" customWidth="1"/>
    <col min="2" max="2" width="18.42578125" bestFit="1" customWidth="1"/>
    <col min="3" max="3" width="13.5703125" customWidth="1"/>
    <col min="4" max="4" width="9" customWidth="1"/>
  </cols>
  <sheetData>
    <row r="1" spans="1:4">
      <c r="A1" s="59" t="s">
        <v>219</v>
      </c>
      <c r="B1" s="91">
        <v>10.4</v>
      </c>
    </row>
    <row r="4" spans="1:4" ht="18">
      <c r="B4" s="70" t="s">
        <v>120</v>
      </c>
      <c r="C4" s="71">
        <f>Synthèse!D3</f>
        <v>2848197</v>
      </c>
      <c r="D4" s="58"/>
    </row>
    <row r="5" spans="1:4" ht="18">
      <c r="B5" s="74" t="s">
        <v>127</v>
      </c>
      <c r="C5" s="75">
        <f>SUMIFS(Synthèse!$G:$G,Synthèse!$E:$E,'Delta Analysis'!B5,Synthèse!$B:$B,"&lt;="&amp;'Delta Analysis'!B1)</f>
        <v>-852260.8276512837</v>
      </c>
      <c r="D5" s="58"/>
    </row>
    <row r="6" spans="1:4" ht="18">
      <c r="B6" s="74" t="s">
        <v>126</v>
      </c>
      <c r="C6" s="75">
        <f>SUMIFS(Synthèse!$G:$G,Synthèse!$E:$E,'Delta Analysis'!B6,Synthèse!$B:$B,"&lt;="&amp;'Delta Analysis'!B1)</f>
        <v>-178008.1723487163</v>
      </c>
      <c r="D6" s="58"/>
    </row>
    <row r="7" spans="1:4" ht="18">
      <c r="B7" s="74" t="s">
        <v>125</v>
      </c>
      <c r="C7" s="75">
        <f>SUMIFS(Synthèse!$G:$G,Synthèse!$E:$E,'Delta Analysis'!B7,Synthèse!$B:$B,"&lt;="&amp;'Delta Analysis'!B1)</f>
        <v>-13503</v>
      </c>
      <c r="D7" s="58"/>
    </row>
    <row r="8" spans="1:4" ht="18">
      <c r="B8" s="74" t="s">
        <v>124</v>
      </c>
      <c r="C8" s="75">
        <f>SUMIFS(Synthèse!$G:$G,Synthèse!$E:$E,'Delta Analysis'!B8,Synthèse!$B:$B,"&lt;="&amp;'Delta Analysis'!B1)</f>
        <v>-283643</v>
      </c>
      <c r="D8" s="58"/>
    </row>
    <row r="9" spans="1:4" ht="18">
      <c r="B9" s="74" t="s">
        <v>129</v>
      </c>
      <c r="C9" s="75">
        <f>SUMIFS(Synthèse!$G:$G,Synthèse!$E:$E,'Delta Analysis'!B9,Synthèse!$B:$B,"&lt;="&amp;'Delta Analysis'!B1)</f>
        <v>320698</v>
      </c>
      <c r="D9" s="58"/>
    </row>
    <row r="10" spans="1:4" ht="18.75" thickBot="1">
      <c r="B10" s="76" t="s">
        <v>128</v>
      </c>
      <c r="C10" s="77">
        <f>SUMIFS(Synthèse!$G:$G,Synthèse!$E:$E,'Delta Analysis'!B10,Synthèse!$B:$B,"&lt;="&amp;'Delta Analysis'!B1)</f>
        <v>81369</v>
      </c>
      <c r="D10" s="58"/>
    </row>
    <row r="11" spans="1:4" ht="18.75" thickBot="1">
      <c r="B11" s="72" t="s">
        <v>121</v>
      </c>
      <c r="C11" s="73">
        <f>SUM(C4:C10)</f>
        <v>1922849</v>
      </c>
      <c r="D11" s="58"/>
    </row>
    <row r="13" spans="1:4">
      <c r="C13" s="14">
        <f>C11-C4</f>
        <v>-925348</v>
      </c>
    </row>
    <row r="14" spans="1:4">
      <c r="C14"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Y47"/>
  <sheetViews>
    <sheetView topLeftCell="H1" zoomScale="85" zoomScaleNormal="85" workbookViewId="0">
      <selection activeCell="U7" sqref="U7"/>
    </sheetView>
  </sheetViews>
  <sheetFormatPr baseColWidth="10" defaultRowHeight="15"/>
  <cols>
    <col min="1" max="1" width="9.5703125" bestFit="1" customWidth="1"/>
    <col min="2" max="2" width="12.85546875" bestFit="1" customWidth="1"/>
    <col min="3" max="3" width="6.140625" customWidth="1"/>
    <col min="4" max="4" width="16.7109375" bestFit="1" customWidth="1"/>
    <col min="5" max="5" width="14.85546875" customWidth="1"/>
    <col min="6" max="7" width="14.28515625" customWidth="1"/>
    <col min="8" max="8" width="6" customWidth="1"/>
    <col min="9" max="9" width="14.5703125" bestFit="1" customWidth="1"/>
    <col min="10" max="10" width="19.5703125" bestFit="1" customWidth="1"/>
    <col min="11" max="11" width="14.140625" bestFit="1" customWidth="1"/>
    <col min="12" max="12" width="13" bestFit="1" customWidth="1"/>
    <col min="13" max="13" width="19.140625" customWidth="1"/>
    <col min="14" max="14" width="16.28515625" customWidth="1"/>
    <col min="16" max="16" width="14.7109375" customWidth="1"/>
    <col min="17" max="17" width="16" customWidth="1"/>
    <col min="18" max="18" width="13.7109375" bestFit="1" customWidth="1"/>
    <col min="20" max="20" width="26.42578125" bestFit="1" customWidth="1"/>
    <col min="21" max="21" width="23.5703125" customWidth="1"/>
    <col min="22" max="23" width="16.140625" customWidth="1"/>
    <col min="24" max="25" width="17.140625" customWidth="1"/>
  </cols>
  <sheetData>
    <row r="1" spans="1:25">
      <c r="D1" t="s">
        <v>162</v>
      </c>
      <c r="E1" s="91">
        <v>10.4</v>
      </c>
      <c r="I1" t="s">
        <v>200</v>
      </c>
      <c r="J1" s="91">
        <v>2018</v>
      </c>
      <c r="N1" s="115" t="s">
        <v>153</v>
      </c>
      <c r="O1" s="115"/>
      <c r="P1" s="115"/>
      <c r="Q1" s="115"/>
    </row>
    <row r="2" spans="1:25" ht="15" customHeight="1">
      <c r="N2" s="115"/>
      <c r="O2" s="115"/>
      <c r="P2" s="115"/>
      <c r="Q2" s="115"/>
    </row>
    <row r="3" spans="1:25" ht="15" customHeight="1">
      <c r="D3" s="109" t="s">
        <v>144</v>
      </c>
      <c r="E3" s="110" t="s">
        <v>145</v>
      </c>
      <c r="F3" s="110" t="s">
        <v>146</v>
      </c>
      <c r="G3" s="109" t="s">
        <v>194</v>
      </c>
      <c r="I3" s="105" t="s">
        <v>154</v>
      </c>
      <c r="J3" s="111" t="s">
        <v>155</v>
      </c>
      <c r="K3" s="111" t="s">
        <v>195</v>
      </c>
      <c r="L3" s="111" t="s">
        <v>185</v>
      </c>
      <c r="M3" s="111" t="s">
        <v>191</v>
      </c>
      <c r="N3" s="113" t="s">
        <v>187</v>
      </c>
      <c r="O3" s="113" t="s">
        <v>188</v>
      </c>
      <c r="P3" s="113" t="s">
        <v>189</v>
      </c>
      <c r="Q3" s="113" t="s">
        <v>190</v>
      </c>
      <c r="R3" s="107" t="s">
        <v>186</v>
      </c>
      <c r="T3" s="105" t="s">
        <v>196</v>
      </c>
      <c r="U3" s="98" t="s">
        <v>199</v>
      </c>
      <c r="V3" s="105" t="s">
        <v>201</v>
      </c>
      <c r="W3" s="107"/>
      <c r="X3" s="105" t="s">
        <v>204</v>
      </c>
      <c r="Y3" s="107"/>
    </row>
    <row r="4" spans="1:25" ht="30" customHeight="1">
      <c r="D4" s="109"/>
      <c r="E4" s="110"/>
      <c r="F4" s="109"/>
      <c r="G4" s="109"/>
      <c r="I4" s="106"/>
      <c r="J4" s="112"/>
      <c r="K4" s="112"/>
      <c r="L4" s="112"/>
      <c r="M4" s="112"/>
      <c r="N4" s="114"/>
      <c r="O4" s="114"/>
      <c r="P4" s="114"/>
      <c r="Q4" s="114"/>
      <c r="R4" s="108"/>
      <c r="T4" s="106"/>
      <c r="U4" s="99" t="str">
        <f>"Courbes rendements "&amp;J1-1</f>
        <v>Courbes rendements 2017</v>
      </c>
      <c r="V4" s="100" t="s">
        <v>202</v>
      </c>
      <c r="W4" s="100" t="s">
        <v>203</v>
      </c>
      <c r="X4" s="100" t="s">
        <v>202</v>
      </c>
      <c r="Y4" s="101" t="s">
        <v>203</v>
      </c>
    </row>
    <row r="5" spans="1:25">
      <c r="A5" s="1" t="s">
        <v>0</v>
      </c>
      <c r="B5" s="92" t="s">
        <v>174</v>
      </c>
      <c r="D5" s="81" t="s">
        <v>175</v>
      </c>
      <c r="E5" s="82">
        <f>IFERROR(SUMIFS('Resultats PGG'!$F:$F,'Resultats PGG'!$B:$B,$E$1&amp;$A5),"-")</f>
        <v>207597</v>
      </c>
      <c r="F5" s="82">
        <f>IFERROR(SUMIFS('Resultats PGG'!$M:$M,'Resultats PGG'!$B:$B,$E$1&amp;$A5),"-")</f>
        <v>73882</v>
      </c>
      <c r="G5" s="82">
        <f>MAX(F5-E5,0)</f>
        <v>0</v>
      </c>
      <c r="I5" s="81" t="s">
        <v>175</v>
      </c>
      <c r="J5" s="89" t="s">
        <v>156</v>
      </c>
      <c r="K5" s="82">
        <f>IFERROR(SUMIFS('Resultats PGG'!$F:$F,'Resultats PGG'!$B:$B,$E$1&amp;$A5),"-")</f>
        <v>207597</v>
      </c>
      <c r="L5" s="82">
        <f>IFERROR(SUMIFS('Resultats PGG'!$I:$I,'Resultats PGG'!$B:$B,$E$1&amp;$A5),"-")</f>
        <v>50771</v>
      </c>
      <c r="M5" s="82">
        <f>IFERROR(SUMIFS('Resultats PGG'!$H:$H,'Resultats PGG'!$B:$B,$E$1&amp;$A5),"-")</f>
        <v>40460</v>
      </c>
      <c r="N5" s="82">
        <f>IFERROR(SUMIFS('Resultats PGG'!$J:$J,'Resultats PGG'!$B:$B,$E$1&amp;$A5),"-")</f>
        <v>51742</v>
      </c>
      <c r="O5" s="82">
        <f>IFERROR(SUMIFS('Resultats PGG'!$G:$G,'Resultats PGG'!$B:$B,$E$1&amp;$A5),"-")</f>
        <v>72947</v>
      </c>
      <c r="P5" s="82">
        <f>MAX(IFERROR(SUMIFS('Resultats PGG'!$K:$K,'Resultats PGG'!$B:$B,$E$1&amp;$A5),"-"),IFERROR(SUMIFS('Resultats PGG'!$L:$L,'Resultats PGG'!$B:$B,$E$1&amp;$A5),"-"))</f>
        <v>73882</v>
      </c>
      <c r="Q5" s="82">
        <f>MAX(MAX(L5,N5,O5,P5)-K5,0)</f>
        <v>0</v>
      </c>
      <c r="R5" s="82">
        <f>MAX(MAX(L5:P5)-K5,0)</f>
        <v>0</v>
      </c>
      <c r="S5" s="14"/>
      <c r="T5" s="85" t="s">
        <v>197</v>
      </c>
      <c r="U5" s="82">
        <f>VLOOKUP(U9,Synthèse!$B:$F,5,FALSE)</f>
        <v>2131587</v>
      </c>
      <c r="V5" s="82">
        <f>VLOOKUP(V9,Synthèse!$B:$F,5,FALSE)</f>
        <v>2078520</v>
      </c>
      <c r="W5" s="82">
        <f>VLOOKUP(W9,Synthèse!$B:$F,5,FALSE)</f>
        <v>1767602</v>
      </c>
      <c r="X5" s="82">
        <f>VLOOKUP(X9,Synthèse!$B:$F,5,FALSE)</f>
        <v>1840095</v>
      </c>
      <c r="Y5" s="82">
        <f>VLOOKUP(Y9,Synthèse!$B:$F,5,FALSE)</f>
        <v>2012831</v>
      </c>
    </row>
    <row r="6" spans="1:25">
      <c r="A6" s="1" t="s">
        <v>1</v>
      </c>
      <c r="B6" s="92" t="s">
        <v>174</v>
      </c>
      <c r="D6" s="81" t="s">
        <v>176</v>
      </c>
      <c r="E6" s="82">
        <f>IFERROR(SUMIFS('Resultats PGG'!$F:$F,'Resultats PGG'!$B:$B,$E$1&amp;$A6),"-")</f>
        <v>65260</v>
      </c>
      <c r="F6" s="82">
        <f>IFERROR(SUMIFS('Resultats PGG'!$M:$M,'Resultats PGG'!$B:$B,$E$1&amp;$A6),"-")</f>
        <v>58702</v>
      </c>
      <c r="G6" s="82">
        <f t="shared" ref="G6:G29" si="0">MAX(F6-E6,0)</f>
        <v>0</v>
      </c>
      <c r="I6" s="81" t="s">
        <v>176</v>
      </c>
      <c r="J6" s="89" t="s">
        <v>156</v>
      </c>
      <c r="K6" s="82">
        <f>IFERROR(SUMIFS('Resultats PGG'!$F:$F,'Resultats PGG'!$B:$B,$E$1&amp;$A6),"-")</f>
        <v>65260</v>
      </c>
      <c r="L6" s="82">
        <f>IFERROR(SUMIFS('Resultats PGG'!$I:$I,'Resultats PGG'!$B:$B,$E$1&amp;$A6),"-")</f>
        <v>56555</v>
      </c>
      <c r="M6" s="82">
        <f>IFERROR(SUMIFS('Resultats PGG'!$H:$H,'Resultats PGG'!$B:$B,$E$1&amp;$A6),"-")</f>
        <v>57819</v>
      </c>
      <c r="N6" s="82">
        <f>IFERROR(SUMIFS('Resultats PGG'!$J:$J,'Resultats PGG'!$B:$B,$E$1&amp;$A6),"-")</f>
        <v>56826</v>
      </c>
      <c r="O6" s="82">
        <f>IFERROR(SUMIFS('Resultats PGG'!$G:$G,'Resultats PGG'!$B:$B,$E$1&amp;$A6),"-")</f>
        <v>58702</v>
      </c>
      <c r="P6" s="82">
        <f>MAX(IFERROR(SUMIFS('Resultats PGG'!$K:$K,'Resultats PGG'!$B:$B,$E$1&amp;$A6),"-"),IFERROR(SUMIFS('Resultats PGG'!$L:$L,'Resultats PGG'!$B:$B,$E$1&amp;$A6),"-"))</f>
        <v>57335</v>
      </c>
      <c r="Q6" s="82">
        <f t="shared" ref="Q6:Q29" si="1">MAX(MAX(L6,N6,O6,P6)-K6,0)</f>
        <v>0</v>
      </c>
      <c r="R6" s="82">
        <f t="shared" ref="R6:R29" si="2">MAX(MAX(L6:P6)-K6,0)</f>
        <v>0</v>
      </c>
      <c r="S6" s="14"/>
      <c r="T6" s="85" t="s">
        <v>206</v>
      </c>
      <c r="U6" s="82">
        <f>VLOOKUP($E$1,Synthèse!$B:$F,5,FALSE)</f>
        <v>1922849</v>
      </c>
      <c r="V6" s="82">
        <f>VLOOKUP($E$1,Synthèse!$B:$F,5,FALSE)</f>
        <v>1922849</v>
      </c>
      <c r="W6" s="82">
        <f>VLOOKUP($E$1,Synthèse!$B:$F,5,FALSE)</f>
        <v>1922849</v>
      </c>
      <c r="X6" s="82">
        <f>VLOOKUP($E$1,Synthèse!$B:$F,5,FALSE)</f>
        <v>1922849</v>
      </c>
      <c r="Y6" s="82">
        <f>VLOOKUP($E$1,Synthèse!$B:$F,5,FALSE)</f>
        <v>1922849</v>
      </c>
    </row>
    <row r="7" spans="1:25">
      <c r="A7" s="1" t="s">
        <v>2</v>
      </c>
      <c r="B7" s="92" t="s">
        <v>174</v>
      </c>
      <c r="D7" s="81" t="s">
        <v>177</v>
      </c>
      <c r="E7" s="82">
        <f>IFERROR(SUMIFS('Resultats PGG'!$F:$F,'Resultats PGG'!$B:$B,$E$1&amp;$A7),"-")</f>
        <v>140758</v>
      </c>
      <c r="F7" s="82">
        <f>IFERROR(SUMIFS('Resultats PGG'!$M:$M,'Resultats PGG'!$B:$B,$E$1&amp;$A7),"-")</f>
        <v>140270</v>
      </c>
      <c r="G7" s="82">
        <f t="shared" si="0"/>
        <v>0</v>
      </c>
      <c r="I7" s="81" t="s">
        <v>177</v>
      </c>
      <c r="J7" s="89" t="s">
        <v>156</v>
      </c>
      <c r="K7" s="82">
        <f>IFERROR(SUMIFS('Resultats PGG'!$F:$F,'Resultats PGG'!$B:$B,$E$1&amp;$A7),"-")</f>
        <v>140758</v>
      </c>
      <c r="L7" s="82">
        <f>IFERROR(SUMIFS('Resultats PGG'!$I:$I,'Resultats PGG'!$B:$B,$E$1&amp;$A7),"-")</f>
        <v>136128</v>
      </c>
      <c r="M7" s="82">
        <f>IFERROR(SUMIFS('Resultats PGG'!$H:$H,'Resultats PGG'!$B:$B,$E$1&amp;$A7),"-")</f>
        <v>140270</v>
      </c>
      <c r="N7" s="82">
        <f>IFERROR(SUMIFS('Resultats PGG'!$J:$J,'Resultats PGG'!$B:$B,$E$1&amp;$A7),"-")</f>
        <v>136529</v>
      </c>
      <c r="O7" s="82">
        <f>IFERROR(SUMIFS('Resultats PGG'!$G:$G,'Resultats PGG'!$B:$B,$E$1&amp;$A7),"-")</f>
        <v>140237</v>
      </c>
      <c r="P7" s="82">
        <f>MAX(IFERROR(SUMIFS('Resultats PGG'!$K:$K,'Resultats PGG'!$B:$B,$E$1&amp;$A7),"-"),IFERROR(SUMIFS('Resultats PGG'!$L:$L,'Resultats PGG'!$B:$B,$E$1&amp;$A7),"-"))</f>
        <v>136662</v>
      </c>
      <c r="Q7" s="82">
        <f t="shared" si="1"/>
        <v>0</v>
      </c>
      <c r="R7" s="82">
        <f t="shared" si="2"/>
        <v>0</v>
      </c>
      <c r="S7" s="14"/>
      <c r="T7" s="83" t="s">
        <v>198</v>
      </c>
      <c r="U7" s="84">
        <f>U5-U6</f>
        <v>208738</v>
      </c>
      <c r="V7" s="84">
        <f t="shared" ref="V7:Y7" si="3">V5-V6</f>
        <v>155671</v>
      </c>
      <c r="W7" s="84">
        <f t="shared" si="3"/>
        <v>-155247</v>
      </c>
      <c r="X7" s="84">
        <f t="shared" si="3"/>
        <v>-82754</v>
      </c>
      <c r="Y7" s="84">
        <f t="shared" si="3"/>
        <v>89982</v>
      </c>
    </row>
    <row r="8" spans="1:25">
      <c r="A8" s="1" t="s">
        <v>3</v>
      </c>
      <c r="B8" s="92" t="s">
        <v>174</v>
      </c>
      <c r="D8" s="81" t="s">
        <v>178</v>
      </c>
      <c r="E8" s="82">
        <f>IFERROR(SUMIFS('Resultats PGG'!$F:$F,'Resultats PGG'!$B:$B,$E$1&amp;$A8),"-")</f>
        <v>175290</v>
      </c>
      <c r="F8" s="82">
        <f>IFERROR(SUMIFS('Resultats PGG'!$M:$M,'Resultats PGG'!$B:$B,$E$1&amp;$A8),"-")</f>
        <v>167473</v>
      </c>
      <c r="G8" s="82">
        <f t="shared" si="0"/>
        <v>0</v>
      </c>
      <c r="I8" s="81" t="s">
        <v>178</v>
      </c>
      <c r="J8" s="89" t="s">
        <v>156</v>
      </c>
      <c r="K8" s="82">
        <f>IFERROR(SUMIFS('Resultats PGG'!$F:$F,'Resultats PGG'!$B:$B,$E$1&amp;$A8),"-")</f>
        <v>175290</v>
      </c>
      <c r="L8" s="82">
        <f>IFERROR(SUMIFS('Resultats PGG'!$I:$I,'Resultats PGG'!$B:$B,$E$1&amp;$A8),"-")</f>
        <v>162443</v>
      </c>
      <c r="M8" s="82">
        <f>IFERROR(SUMIFS('Resultats PGG'!$H:$H,'Resultats PGG'!$B:$B,$E$1&amp;$A8),"-")</f>
        <v>166344</v>
      </c>
      <c r="N8" s="82">
        <f>IFERROR(SUMIFS('Resultats PGG'!$J:$J,'Resultats PGG'!$B:$B,$E$1&amp;$A8),"-")</f>
        <v>163112</v>
      </c>
      <c r="O8" s="82">
        <f>IFERROR(SUMIFS('Resultats PGG'!$G:$G,'Resultats PGG'!$B:$B,$E$1&amp;$A8),"-")</f>
        <v>167473</v>
      </c>
      <c r="P8" s="82">
        <f>MAX(IFERROR(SUMIFS('Resultats PGG'!$K:$K,'Resultats PGG'!$B:$B,$E$1&amp;$A8),"-"),IFERROR(SUMIFS('Resultats PGG'!$L:$L,'Resultats PGG'!$B:$B,$E$1&amp;$A8),"-"))</f>
        <v>163246</v>
      </c>
      <c r="Q8" s="82">
        <f t="shared" si="1"/>
        <v>0</v>
      </c>
      <c r="R8" s="82">
        <f t="shared" si="2"/>
        <v>0</v>
      </c>
      <c r="S8" s="14"/>
    </row>
    <row r="9" spans="1:25">
      <c r="A9" s="1" t="s">
        <v>4</v>
      </c>
      <c r="B9" s="92" t="s">
        <v>174</v>
      </c>
      <c r="D9" s="81" t="s">
        <v>179</v>
      </c>
      <c r="E9" s="82">
        <f>IFERROR(SUMIFS('Resultats PGG'!$F:$F,'Resultats PGG'!$B:$B,$E$1&amp;$A9),"-")</f>
        <v>276469</v>
      </c>
      <c r="F9" s="82">
        <f>IFERROR(SUMIFS('Resultats PGG'!$M:$M,'Resultats PGG'!$B:$B,$E$1&amp;$A9),"-")</f>
        <v>289256</v>
      </c>
      <c r="G9" s="82">
        <f t="shared" si="0"/>
        <v>12787</v>
      </c>
      <c r="I9" s="81" t="s">
        <v>179</v>
      </c>
      <c r="J9" s="89" t="s">
        <v>156</v>
      </c>
      <c r="K9" s="82">
        <f>IFERROR(SUMIFS('Resultats PGG'!$F:$F,'Resultats PGG'!$B:$B,$E$1&amp;$A9),"-")</f>
        <v>276469</v>
      </c>
      <c r="L9" s="82">
        <f>IFERROR(SUMIFS('Resultats PGG'!$I:$I,'Resultats PGG'!$B:$B,$E$1&amp;$A9),"-")</f>
        <v>282748</v>
      </c>
      <c r="M9" s="82">
        <f>IFERROR(SUMIFS('Resultats PGG'!$H:$H,'Resultats PGG'!$B:$B,$E$1&amp;$A9),"-")</f>
        <v>288674</v>
      </c>
      <c r="N9" s="82">
        <f>IFERROR(SUMIFS('Resultats PGG'!$J:$J,'Resultats PGG'!$B:$B,$E$1&amp;$A9),"-")</f>
        <v>289256</v>
      </c>
      <c r="O9" s="82">
        <f>IFERROR(SUMIFS('Resultats PGG'!$G:$G,'Resultats PGG'!$B:$B,$E$1&amp;$A9),"-")</f>
        <v>285558</v>
      </c>
      <c r="P9" s="82">
        <f>MAX(IFERROR(SUMIFS('Resultats PGG'!$K:$K,'Resultats PGG'!$B:$B,$E$1&amp;$A9),"-"),IFERROR(SUMIFS('Resultats PGG'!$L:$L,'Resultats PGG'!$B:$B,$E$1&amp;$A9),"-"))</f>
        <v>283474</v>
      </c>
      <c r="Q9" s="82">
        <f t="shared" si="1"/>
        <v>12787</v>
      </c>
      <c r="R9" s="82">
        <f t="shared" si="2"/>
        <v>12787</v>
      </c>
      <c r="S9" s="14"/>
      <c r="T9" t="s">
        <v>205</v>
      </c>
      <c r="U9" s="91">
        <v>11.4</v>
      </c>
      <c r="V9" s="91">
        <v>11.2</v>
      </c>
      <c r="W9" s="91">
        <v>11.3</v>
      </c>
      <c r="X9" s="91">
        <v>11</v>
      </c>
      <c r="Y9" s="91">
        <v>11.1</v>
      </c>
    </row>
    <row r="10" spans="1:25">
      <c r="A10" s="1" t="s">
        <v>5</v>
      </c>
      <c r="B10" s="92" t="s">
        <v>174</v>
      </c>
      <c r="D10" s="81" t="s">
        <v>180</v>
      </c>
      <c r="E10" s="82">
        <f>IFERROR(SUMIFS('Resultats PGG'!$F:$F,'Resultats PGG'!$B:$B,$E$1&amp;$A10),"-")</f>
        <v>32546</v>
      </c>
      <c r="F10" s="82">
        <f>IFERROR(SUMIFS('Resultats PGG'!$M:$M,'Resultats PGG'!$B:$B,$E$1&amp;$A10),"-")</f>
        <v>12186</v>
      </c>
      <c r="G10" s="82">
        <f t="shared" si="0"/>
        <v>0</v>
      </c>
      <c r="I10" s="81" t="s">
        <v>180</v>
      </c>
      <c r="J10" s="89" t="s">
        <v>156</v>
      </c>
      <c r="K10" s="82">
        <f>IFERROR(SUMIFS('Resultats PGG'!$F:$F,'Resultats PGG'!$B:$B,$E$1&amp;$A10),"-")</f>
        <v>32546</v>
      </c>
      <c r="L10" s="82">
        <f>IFERROR(SUMIFS('Resultats PGG'!$I:$I,'Resultats PGG'!$B:$B,$E$1&amp;$A10),"-")</f>
        <v>11086</v>
      </c>
      <c r="M10" s="82">
        <f>IFERROR(SUMIFS('Resultats PGG'!$H:$H,'Resultats PGG'!$B:$B,$E$1&amp;$A10),"-")</f>
        <v>11529</v>
      </c>
      <c r="N10" s="82">
        <f>IFERROR(SUMIFS('Resultats PGG'!$J:$J,'Resultats PGG'!$B:$B,$E$1&amp;$A10),"-")</f>
        <v>12186</v>
      </c>
      <c r="O10" s="82">
        <f>IFERROR(SUMIFS('Resultats PGG'!$G:$G,'Resultats PGG'!$B:$B,$E$1&amp;$A10),"-")</f>
        <v>11279</v>
      </c>
      <c r="P10" s="82">
        <f>MAX(IFERROR(SUMIFS('Resultats PGG'!$K:$K,'Resultats PGG'!$B:$B,$E$1&amp;$A10),"-"),IFERROR(SUMIFS('Resultats PGG'!$L:$L,'Resultats PGG'!$B:$B,$E$1&amp;$A10),"-"))</f>
        <v>11543</v>
      </c>
      <c r="Q10" s="82">
        <f t="shared" si="1"/>
        <v>0</v>
      </c>
      <c r="R10" s="82">
        <f t="shared" si="2"/>
        <v>0</v>
      </c>
      <c r="S10" s="14"/>
    </row>
    <row r="11" spans="1:25">
      <c r="A11" s="1" t="s">
        <v>6</v>
      </c>
      <c r="B11" s="92" t="s">
        <v>174</v>
      </c>
      <c r="D11" s="81" t="s">
        <v>181</v>
      </c>
      <c r="E11" s="82">
        <f>IFERROR(SUMIFS('Resultats PGG'!$F:$F,'Resultats PGG'!$B:$B,$E$1&amp;$A11),"-")</f>
        <v>1480581</v>
      </c>
      <c r="F11" s="82">
        <f>IFERROR(SUMIFS('Resultats PGG'!$M:$M,'Resultats PGG'!$B:$B,$E$1&amp;$A11),"-")</f>
        <v>1637552</v>
      </c>
      <c r="G11" s="82">
        <f t="shared" si="0"/>
        <v>156971</v>
      </c>
      <c r="I11" s="81" t="s">
        <v>181</v>
      </c>
      <c r="J11" s="89" t="s">
        <v>156</v>
      </c>
      <c r="K11" s="82">
        <f>IFERROR(SUMIFS('Resultats PGG'!$F:$F,'Resultats PGG'!$B:$B,$E$1&amp;$A11),"-")</f>
        <v>1480581</v>
      </c>
      <c r="L11" s="82">
        <f>IFERROR(SUMIFS('Resultats PGG'!$I:$I,'Resultats PGG'!$B:$B,$E$1&amp;$A11),"-")</f>
        <v>1585628</v>
      </c>
      <c r="M11" s="82">
        <f>IFERROR(SUMIFS('Resultats PGG'!$H:$H,'Resultats PGG'!$B:$B,$E$1&amp;$A11),"-")</f>
        <v>1637552</v>
      </c>
      <c r="N11" s="82">
        <f>IFERROR(SUMIFS('Resultats PGG'!$J:$J,'Resultats PGG'!$B:$B,$E$1&amp;$A11),"-")</f>
        <v>1622775</v>
      </c>
      <c r="O11" s="82">
        <f>IFERROR(SUMIFS('Resultats PGG'!$G:$G,'Resultats PGG'!$B:$B,$E$1&amp;$A11),"-")</f>
        <v>1603285</v>
      </c>
      <c r="P11" s="82">
        <f>MAX(IFERROR(SUMIFS('Resultats PGG'!$K:$K,'Resultats PGG'!$B:$B,$E$1&amp;$A11),"-"),IFERROR(SUMIFS('Resultats PGG'!$L:$L,'Resultats PGG'!$B:$B,$E$1&amp;$A11),"-"))</f>
        <v>1603371</v>
      </c>
      <c r="Q11" s="82">
        <f t="shared" si="1"/>
        <v>142194</v>
      </c>
      <c r="R11" s="82">
        <f t="shared" si="2"/>
        <v>156971</v>
      </c>
      <c r="S11" s="14"/>
    </row>
    <row r="12" spans="1:25">
      <c r="A12" s="1" t="s">
        <v>7</v>
      </c>
      <c r="B12" s="92" t="s">
        <v>174</v>
      </c>
      <c r="D12" s="81" t="s">
        <v>182</v>
      </c>
      <c r="E12" s="82">
        <f>IFERROR(SUMIFS('Resultats PGG'!$F:$F,'Resultats PGG'!$B:$B,$E$1&amp;$A12),"-")</f>
        <v>5900224</v>
      </c>
      <c r="F12" s="82">
        <f>IFERROR(SUMIFS('Resultats PGG'!$M:$M,'Resultats PGG'!$B:$B,$E$1&amp;$A12),"-")</f>
        <v>6580725</v>
      </c>
      <c r="G12" s="82">
        <f t="shared" si="0"/>
        <v>680501</v>
      </c>
      <c r="I12" s="81" t="s">
        <v>182</v>
      </c>
      <c r="J12" s="89" t="s">
        <v>156</v>
      </c>
      <c r="K12" s="82">
        <f>IFERROR(SUMIFS('Resultats PGG'!$F:$F,'Resultats PGG'!$B:$B,$E$1&amp;$A12),"-")</f>
        <v>5900224</v>
      </c>
      <c r="L12" s="82">
        <f>IFERROR(SUMIFS('Resultats PGG'!$I:$I,'Resultats PGG'!$B:$B,$E$1&amp;$A12),"-")</f>
        <v>6390609</v>
      </c>
      <c r="M12" s="82">
        <f>IFERROR(SUMIFS('Resultats PGG'!$H:$H,'Resultats PGG'!$B:$B,$E$1&amp;$A12),"-")</f>
        <v>6580725</v>
      </c>
      <c r="N12" s="82">
        <f>IFERROR(SUMIFS('Resultats PGG'!$J:$J,'Resultats PGG'!$B:$B,$E$1&amp;$A12),"-")</f>
        <v>6515974</v>
      </c>
      <c r="O12" s="82">
        <f>IFERROR(SUMIFS('Resultats PGG'!$G:$G,'Resultats PGG'!$B:$B,$E$1&amp;$A12),"-")</f>
        <v>6443555</v>
      </c>
      <c r="P12" s="82">
        <f>MAX(IFERROR(SUMIFS('Resultats PGG'!$K:$K,'Resultats PGG'!$B:$B,$E$1&amp;$A12),"-"),IFERROR(SUMIFS('Resultats PGG'!$L:$L,'Resultats PGG'!$B:$B,$E$1&amp;$A12),"-"))</f>
        <v>6468823</v>
      </c>
      <c r="Q12" s="82">
        <f t="shared" si="1"/>
        <v>615750</v>
      </c>
      <c r="R12" s="82">
        <f t="shared" si="2"/>
        <v>680501</v>
      </c>
      <c r="S12" s="14"/>
    </row>
    <row r="13" spans="1:25">
      <c r="A13" s="1" t="s">
        <v>8</v>
      </c>
      <c r="B13" s="92" t="s">
        <v>174</v>
      </c>
      <c r="D13" s="81" t="s">
        <v>183</v>
      </c>
      <c r="E13" s="82">
        <f>IFERROR(SUMIFS('Resultats PGG'!$F:$F,'Resultats PGG'!$B:$B,$E$1&amp;$A13),"-")</f>
        <v>2883444</v>
      </c>
      <c r="F13" s="82">
        <f>IFERROR(SUMIFS('Resultats PGG'!$M:$M,'Resultats PGG'!$B:$B,$E$1&amp;$A13),"-")</f>
        <v>3018483</v>
      </c>
      <c r="G13" s="82">
        <f t="shared" si="0"/>
        <v>135039</v>
      </c>
      <c r="I13" s="81" t="s">
        <v>183</v>
      </c>
      <c r="J13" s="89" t="s">
        <v>156</v>
      </c>
      <c r="K13" s="82">
        <f>IFERROR(SUMIFS('Resultats PGG'!$F:$F,'Resultats PGG'!$B:$B,$E$1&amp;$A13),"-")</f>
        <v>2883444</v>
      </c>
      <c r="L13" s="82">
        <f>IFERROR(SUMIFS('Resultats PGG'!$I:$I,'Resultats PGG'!$B:$B,$E$1&amp;$A13),"-")</f>
        <v>2995373</v>
      </c>
      <c r="M13" s="82">
        <f>IFERROR(SUMIFS('Resultats PGG'!$H:$H,'Resultats PGG'!$B:$B,$E$1&amp;$A13),"-")</f>
        <v>3018483</v>
      </c>
      <c r="N13" s="82">
        <f>IFERROR(SUMIFS('Resultats PGG'!$J:$J,'Resultats PGG'!$B:$B,$E$1&amp;$A13),"-")</f>
        <v>3006351</v>
      </c>
      <c r="O13" s="82">
        <f>IFERROR(SUMIFS('Resultats PGG'!$G:$G,'Resultats PGG'!$B:$B,$E$1&amp;$A13),"-")</f>
        <v>3001127</v>
      </c>
      <c r="P13" s="82">
        <f>MAX(IFERROR(SUMIFS('Resultats PGG'!$K:$K,'Resultats PGG'!$B:$B,$E$1&amp;$A13),"-"),IFERROR(SUMIFS('Resultats PGG'!$L:$L,'Resultats PGG'!$B:$B,$E$1&amp;$A13),"-"))</f>
        <v>3005175</v>
      </c>
      <c r="Q13" s="82">
        <f t="shared" si="1"/>
        <v>122907</v>
      </c>
      <c r="R13" s="82">
        <f t="shared" si="2"/>
        <v>135039</v>
      </c>
      <c r="S13" s="14"/>
    </row>
    <row r="14" spans="1:25">
      <c r="A14" s="1" t="s">
        <v>9</v>
      </c>
      <c r="B14" s="92" t="s">
        <v>148</v>
      </c>
      <c r="D14" s="81" t="s">
        <v>163</v>
      </c>
      <c r="E14" s="82">
        <f>IFERROR(SUMIFS('Resultats PGG'!$F:$F,'Resultats PGG'!$B:$B,$E$1&amp;$A14),"-")</f>
        <v>255559</v>
      </c>
      <c r="F14" s="82">
        <f>IFERROR(SUMIFS('Resultats PGG'!$M:$M,'Resultats PGG'!$B:$B,$E$1&amp;$A14),"-")</f>
        <v>143249</v>
      </c>
      <c r="G14" s="82">
        <f t="shared" si="0"/>
        <v>0</v>
      </c>
      <c r="I14" s="81" t="s">
        <v>163</v>
      </c>
      <c r="J14" s="89" t="s">
        <v>61</v>
      </c>
      <c r="K14" s="82">
        <f>IFERROR(SUMIFS('Resultats PGG'!$F:$F,'Resultats PGG'!$B:$B,$E$1&amp;$A14),"-")</f>
        <v>255559</v>
      </c>
      <c r="L14" s="82">
        <f>IFERROR(SUMIFS('Resultats PGG'!$I:$I,'Resultats PGG'!$B:$B,$E$1&amp;$A14),"-")</f>
        <v>122112</v>
      </c>
      <c r="M14" s="82">
        <f>IFERROR(SUMIFS('Resultats PGG'!$H:$H,'Resultats PGG'!$B:$B,$E$1&amp;$A14),"-")</f>
        <v>111600</v>
      </c>
      <c r="N14" s="82">
        <f>IFERROR(SUMIFS('Resultats PGG'!$J:$J,'Resultats PGG'!$B:$B,$E$1&amp;$A14),"-")</f>
        <v>122596</v>
      </c>
      <c r="O14" s="82">
        <f>IFERROR(SUMIFS('Resultats PGG'!$G:$G,'Resultats PGG'!$B:$B,$E$1&amp;$A14),"-")</f>
        <v>143249</v>
      </c>
      <c r="P14" s="82">
        <f>MAX(IFERROR(SUMIFS('Resultats PGG'!$K:$K,'Resultats PGG'!$B:$B,$E$1&amp;$A14),"-"),IFERROR(SUMIFS('Resultats PGG'!$L:$L,'Resultats PGG'!$B:$B,$E$1&amp;$A14),"-"))</f>
        <v>142318</v>
      </c>
      <c r="Q14" s="82">
        <f t="shared" si="1"/>
        <v>0</v>
      </c>
      <c r="R14" s="82">
        <f t="shared" si="2"/>
        <v>0</v>
      </c>
      <c r="S14" s="14"/>
    </row>
    <row r="15" spans="1:25">
      <c r="A15" s="1" t="s">
        <v>10</v>
      </c>
      <c r="B15" s="92" t="s">
        <v>148</v>
      </c>
      <c r="D15" s="81" t="s">
        <v>164</v>
      </c>
      <c r="E15" s="82">
        <f>IFERROR(SUMIFS('Resultats PGG'!$F:$F,'Resultats PGG'!$B:$B,$E$1&amp;$A15),"-")</f>
        <v>305825</v>
      </c>
      <c r="F15" s="82">
        <f>IFERROR(SUMIFS('Resultats PGG'!$M:$M,'Resultats PGG'!$B:$B,$E$1&amp;$A15),"-")</f>
        <v>88797</v>
      </c>
      <c r="G15" s="82">
        <f t="shared" si="0"/>
        <v>0</v>
      </c>
      <c r="I15" s="81" t="s">
        <v>164</v>
      </c>
      <c r="J15" s="89" t="s">
        <v>61</v>
      </c>
      <c r="K15" s="82">
        <f>IFERROR(SUMIFS('Resultats PGG'!$F:$F,'Resultats PGG'!$B:$B,$E$1&amp;$A15),"-")</f>
        <v>305825</v>
      </c>
      <c r="L15" s="82">
        <f>IFERROR(SUMIFS('Resultats PGG'!$I:$I,'Resultats PGG'!$B:$B,$E$1&amp;$A15),"-")</f>
        <v>82321</v>
      </c>
      <c r="M15" s="82">
        <f>IFERROR(SUMIFS('Resultats PGG'!$H:$H,'Resultats PGG'!$B:$B,$E$1&amp;$A15),"-")</f>
        <v>77935</v>
      </c>
      <c r="N15" s="82">
        <f>IFERROR(SUMIFS('Resultats PGG'!$J:$J,'Resultats PGG'!$B:$B,$E$1&amp;$A15),"-")</f>
        <v>82360</v>
      </c>
      <c r="O15" s="82">
        <f>IFERROR(SUMIFS('Resultats PGG'!$G:$G,'Resultats PGG'!$B:$B,$E$1&amp;$A15),"-")</f>
        <v>86363</v>
      </c>
      <c r="P15" s="82">
        <f>MAX(IFERROR(SUMIFS('Resultats PGG'!$K:$K,'Resultats PGG'!$B:$B,$E$1&amp;$A15),"-"),IFERROR(SUMIFS('Resultats PGG'!$L:$L,'Resultats PGG'!$B:$B,$E$1&amp;$A15),"-"))</f>
        <v>88797</v>
      </c>
      <c r="Q15" s="82">
        <f t="shared" si="1"/>
        <v>0</v>
      </c>
      <c r="R15" s="82">
        <f t="shared" si="2"/>
        <v>0</v>
      </c>
      <c r="S15" s="14"/>
    </row>
    <row r="16" spans="1:25">
      <c r="A16" s="1" t="s">
        <v>11</v>
      </c>
      <c r="B16" s="92" t="s">
        <v>148</v>
      </c>
      <c r="D16" s="81" t="s">
        <v>165</v>
      </c>
      <c r="E16" s="82">
        <f>IFERROR(SUMIFS('Resultats PGG'!$F:$F,'Resultats PGG'!$B:$B,$E$1&amp;$A16),"-")</f>
        <v>396461</v>
      </c>
      <c r="F16" s="82">
        <f>IFERROR(SUMIFS('Resultats PGG'!$M:$M,'Resultats PGG'!$B:$B,$E$1&amp;$A16),"-")</f>
        <v>313350</v>
      </c>
      <c r="G16" s="82">
        <f t="shared" si="0"/>
        <v>0</v>
      </c>
      <c r="I16" s="81" t="s">
        <v>165</v>
      </c>
      <c r="J16" s="89" t="s">
        <v>61</v>
      </c>
      <c r="K16" s="82">
        <f>IFERROR(SUMIFS('Resultats PGG'!$F:$F,'Resultats PGG'!$B:$B,$E$1&amp;$A16),"-")</f>
        <v>396461</v>
      </c>
      <c r="L16" s="82">
        <f>IFERROR(SUMIFS('Resultats PGG'!$I:$I,'Resultats PGG'!$B:$B,$E$1&amp;$A16),"-")</f>
        <v>292824</v>
      </c>
      <c r="M16" s="82">
        <f>IFERROR(SUMIFS('Resultats PGG'!$H:$H,'Resultats PGG'!$B:$B,$E$1&amp;$A16),"-")</f>
        <v>280136</v>
      </c>
      <c r="N16" s="82">
        <f>IFERROR(SUMIFS('Resultats PGG'!$J:$J,'Resultats PGG'!$B:$B,$E$1&amp;$A16),"-")</f>
        <v>292686</v>
      </c>
      <c r="O16" s="82">
        <f>IFERROR(SUMIFS('Resultats PGG'!$G:$G,'Resultats PGG'!$B:$B,$E$1&amp;$A16),"-")</f>
        <v>306469</v>
      </c>
      <c r="P16" s="82">
        <f>MAX(IFERROR(SUMIFS('Resultats PGG'!$K:$K,'Resultats PGG'!$B:$B,$E$1&amp;$A16),"-"),IFERROR(SUMIFS('Resultats PGG'!$L:$L,'Resultats PGG'!$B:$B,$E$1&amp;$A16),"-"))</f>
        <v>313350</v>
      </c>
      <c r="Q16" s="82">
        <f t="shared" si="1"/>
        <v>0</v>
      </c>
      <c r="R16" s="82">
        <f t="shared" si="2"/>
        <v>0</v>
      </c>
      <c r="S16" s="14"/>
    </row>
    <row r="17" spans="1:19">
      <c r="A17" s="1" t="s">
        <v>12</v>
      </c>
      <c r="B17" s="92" t="s">
        <v>148</v>
      </c>
      <c r="D17" s="81" t="s">
        <v>166</v>
      </c>
      <c r="E17" s="82">
        <f>IFERROR(SUMIFS('Resultats PGG'!$F:$F,'Resultats PGG'!$B:$B,$E$1&amp;$A17),"-")</f>
        <v>57038</v>
      </c>
      <c r="F17" s="82">
        <f>IFERROR(SUMIFS('Resultats PGG'!$M:$M,'Resultats PGG'!$B:$B,$E$1&amp;$A17),"-")</f>
        <v>46337</v>
      </c>
      <c r="G17" s="82">
        <f t="shared" si="0"/>
        <v>0</v>
      </c>
      <c r="I17" s="81" t="s">
        <v>166</v>
      </c>
      <c r="J17" s="89" t="s">
        <v>61</v>
      </c>
      <c r="K17" s="82">
        <f>IFERROR(SUMIFS('Resultats PGG'!$F:$F,'Resultats PGG'!$B:$B,$E$1&amp;$A17),"-")</f>
        <v>57038</v>
      </c>
      <c r="L17" s="82">
        <f>IFERROR(SUMIFS('Resultats PGG'!$I:$I,'Resultats PGG'!$B:$B,$E$1&amp;$A17),"-")</f>
        <v>44848</v>
      </c>
      <c r="M17" s="82">
        <f>IFERROR(SUMIFS('Resultats PGG'!$H:$H,'Resultats PGG'!$B:$B,$E$1&amp;$A17),"-")</f>
        <v>45369</v>
      </c>
      <c r="N17" s="82">
        <f>IFERROR(SUMIFS('Resultats PGG'!$J:$J,'Resultats PGG'!$B:$B,$E$1&amp;$A17),"-")</f>
        <v>45044</v>
      </c>
      <c r="O17" s="82">
        <f>IFERROR(SUMIFS('Resultats PGG'!$G:$G,'Resultats PGG'!$B:$B,$E$1&amp;$A17),"-")</f>
        <v>46337</v>
      </c>
      <c r="P17" s="82">
        <f>MAX(IFERROR(SUMIFS('Resultats PGG'!$K:$K,'Resultats PGG'!$B:$B,$E$1&amp;$A17),"-"),IFERROR(SUMIFS('Resultats PGG'!$L:$L,'Resultats PGG'!$B:$B,$E$1&amp;$A17),"-"))</f>
        <v>45557</v>
      </c>
      <c r="Q17" s="82">
        <f t="shared" si="1"/>
        <v>0</v>
      </c>
      <c r="R17" s="82">
        <f t="shared" si="2"/>
        <v>0</v>
      </c>
      <c r="S17" s="14"/>
    </row>
    <row r="18" spans="1:19">
      <c r="A18" s="1" t="s">
        <v>13</v>
      </c>
      <c r="B18" s="92" t="s">
        <v>148</v>
      </c>
      <c r="D18" s="81" t="s">
        <v>167</v>
      </c>
      <c r="E18" s="82">
        <f>IFERROR(SUMIFS('Resultats PGG'!$F:$F,'Resultats PGG'!$B:$B,$E$1&amp;$A18),"-")</f>
        <v>95419</v>
      </c>
      <c r="F18" s="82">
        <f>IFERROR(SUMIFS('Resultats PGG'!$M:$M,'Resultats PGG'!$B:$B,$E$1&amp;$A18),"-")</f>
        <v>39277</v>
      </c>
      <c r="G18" s="82">
        <f t="shared" si="0"/>
        <v>0</v>
      </c>
      <c r="I18" s="81" t="s">
        <v>167</v>
      </c>
      <c r="J18" s="89" t="s">
        <v>61</v>
      </c>
      <c r="K18" s="82">
        <f>IFERROR(SUMIFS('Resultats PGG'!$F:$F,'Resultats PGG'!$B:$B,$E$1&amp;$A18),"-")</f>
        <v>95419</v>
      </c>
      <c r="L18" s="82">
        <f>IFERROR(SUMIFS('Resultats PGG'!$I:$I,'Resultats PGG'!$B:$B,$E$1&amp;$A18),"-")</f>
        <v>39145</v>
      </c>
      <c r="M18" s="82">
        <f>IFERROR(SUMIFS('Resultats PGG'!$H:$H,'Resultats PGG'!$B:$B,$E$1&amp;$A18),"-")</f>
        <v>39277</v>
      </c>
      <c r="N18" s="82">
        <f>IFERROR(SUMIFS('Resultats PGG'!$J:$J,'Resultats PGG'!$B:$B,$E$1&amp;$A18),"-")</f>
        <v>39180</v>
      </c>
      <c r="O18" s="82">
        <f>IFERROR(SUMIFS('Resultats PGG'!$G:$G,'Resultats PGG'!$B:$B,$E$1&amp;$A18),"-")</f>
        <v>39210</v>
      </c>
      <c r="P18" s="82">
        <f>MAX(IFERROR(SUMIFS('Resultats PGG'!$K:$K,'Resultats PGG'!$B:$B,$E$1&amp;$A18),"-"),IFERROR(SUMIFS('Resultats PGG'!$L:$L,'Resultats PGG'!$B:$B,$E$1&amp;$A18),"-"))</f>
        <v>39196</v>
      </c>
      <c r="Q18" s="82">
        <f t="shared" si="1"/>
        <v>0</v>
      </c>
      <c r="R18" s="82">
        <f t="shared" si="2"/>
        <v>0</v>
      </c>
      <c r="S18" s="14"/>
    </row>
    <row r="19" spans="1:19">
      <c r="A19" s="1" t="s">
        <v>14</v>
      </c>
      <c r="B19" s="92" t="s">
        <v>148</v>
      </c>
      <c r="D19" s="81" t="s">
        <v>168</v>
      </c>
      <c r="E19" s="82">
        <f>IFERROR(SUMIFS('Resultats PGG'!$F:$F,'Resultats PGG'!$B:$B,$E$1&amp;$A19),"-")</f>
        <v>31542</v>
      </c>
      <c r="F19" s="82">
        <f>IFERROR(SUMIFS('Resultats PGG'!$M:$M,'Resultats PGG'!$B:$B,$E$1&amp;$A19),"-")</f>
        <v>21131</v>
      </c>
      <c r="G19" s="82">
        <f t="shared" si="0"/>
        <v>0</v>
      </c>
      <c r="I19" s="81" t="s">
        <v>168</v>
      </c>
      <c r="J19" s="89" t="s">
        <v>61</v>
      </c>
      <c r="K19" s="82">
        <f>IFERROR(SUMIFS('Resultats PGG'!$F:$F,'Resultats PGG'!$B:$B,$E$1&amp;$A19),"-")</f>
        <v>31542</v>
      </c>
      <c r="L19" s="82">
        <f>IFERROR(SUMIFS('Resultats PGG'!$I:$I,'Resultats PGG'!$B:$B,$E$1&amp;$A19),"-")</f>
        <v>19282</v>
      </c>
      <c r="M19" s="82">
        <f>IFERROR(SUMIFS('Resultats PGG'!$H:$H,'Resultats PGG'!$B:$B,$E$1&amp;$A19),"-")</f>
        <v>19140</v>
      </c>
      <c r="N19" s="82">
        <f>IFERROR(SUMIFS('Resultats PGG'!$J:$J,'Resultats PGG'!$B:$B,$E$1&amp;$A19),"-")</f>
        <v>21131</v>
      </c>
      <c r="O19" s="82">
        <f>IFERROR(SUMIFS('Resultats PGG'!$G:$G,'Resultats PGG'!$B:$B,$E$1&amp;$A19),"-")</f>
        <v>20360</v>
      </c>
      <c r="P19" s="82">
        <f>MAX(IFERROR(SUMIFS('Resultats PGG'!$K:$K,'Resultats PGG'!$B:$B,$E$1&amp;$A19),"-"),IFERROR(SUMIFS('Resultats PGG'!$L:$L,'Resultats PGG'!$B:$B,$E$1&amp;$A19),"-"))</f>
        <v>20679</v>
      </c>
      <c r="Q19" s="82">
        <f t="shared" si="1"/>
        <v>0</v>
      </c>
      <c r="R19" s="82">
        <f t="shared" si="2"/>
        <v>0</v>
      </c>
      <c r="S19" s="14"/>
    </row>
    <row r="20" spans="1:19">
      <c r="A20" s="1" t="s">
        <v>15</v>
      </c>
      <c r="B20" s="92" t="s">
        <v>148</v>
      </c>
      <c r="D20" s="81" t="s">
        <v>169</v>
      </c>
      <c r="E20" s="82">
        <f>IFERROR(SUMIFS('Resultats PGG'!$F:$F,'Resultats PGG'!$B:$B,$E$1&amp;$A20),"-")</f>
        <v>106377</v>
      </c>
      <c r="F20" s="82">
        <f>IFERROR(SUMIFS('Resultats PGG'!$M:$M,'Resultats PGG'!$B:$B,$E$1&amp;$A20),"-")</f>
        <v>138683</v>
      </c>
      <c r="G20" s="82">
        <f t="shared" si="0"/>
        <v>32306</v>
      </c>
      <c r="I20" s="81" t="s">
        <v>169</v>
      </c>
      <c r="J20" s="89" t="s">
        <v>61</v>
      </c>
      <c r="K20" s="82">
        <f>IFERROR(SUMIFS('Resultats PGG'!$F:$F,'Resultats PGG'!$B:$B,$E$1&amp;$A20),"-")</f>
        <v>106377</v>
      </c>
      <c r="L20" s="82">
        <f>IFERROR(SUMIFS('Resultats PGG'!$I:$I,'Resultats PGG'!$B:$B,$E$1&amp;$A20),"-")</f>
        <v>130032</v>
      </c>
      <c r="M20" s="82">
        <f>IFERROR(SUMIFS('Resultats PGG'!$H:$H,'Resultats PGG'!$B:$B,$E$1&amp;$A20),"-")</f>
        <v>135732</v>
      </c>
      <c r="N20" s="82">
        <f>IFERROR(SUMIFS('Resultats PGG'!$J:$J,'Resultats PGG'!$B:$B,$E$1&amp;$A20),"-")</f>
        <v>138683</v>
      </c>
      <c r="O20" s="82">
        <f>IFERROR(SUMIFS('Resultats PGG'!$G:$G,'Resultats PGG'!$B:$B,$E$1&amp;$A20),"-")</f>
        <v>134770</v>
      </c>
      <c r="P20" s="82">
        <f>MAX(IFERROR(SUMIFS('Resultats PGG'!$K:$K,'Resultats PGG'!$B:$B,$E$1&amp;$A20),"-"),IFERROR(SUMIFS('Resultats PGG'!$L:$L,'Resultats PGG'!$B:$B,$E$1&amp;$A20),"-"))</f>
        <v>131401</v>
      </c>
      <c r="Q20" s="82">
        <f t="shared" si="1"/>
        <v>32306</v>
      </c>
      <c r="R20" s="82">
        <f t="shared" si="2"/>
        <v>32306</v>
      </c>
      <c r="S20" s="14"/>
    </row>
    <row r="21" spans="1:19">
      <c r="A21" s="92" t="s">
        <v>17</v>
      </c>
      <c r="B21" s="92" t="s">
        <v>148</v>
      </c>
      <c r="D21" s="81" t="s">
        <v>171</v>
      </c>
      <c r="E21" s="82">
        <f>IFERROR(SUMIFS('Resultats PGG'!$F:$F,'Resultats PGG'!$B:$B,$E$1&amp;$A21),"-")</f>
        <v>1259082</v>
      </c>
      <c r="F21" s="82">
        <f>IFERROR(SUMIFS('Resultats PGG'!$M:$M,'Resultats PGG'!$B:$B,$E$1&amp;$A21),"-")</f>
        <v>1300396</v>
      </c>
      <c r="G21" s="82">
        <f t="shared" si="0"/>
        <v>41314</v>
      </c>
      <c r="I21" s="81" t="s">
        <v>171</v>
      </c>
      <c r="J21" s="89" t="s">
        <v>61</v>
      </c>
      <c r="K21" s="82">
        <f>IFERROR(SUMIFS('Resultats PGG'!$F:$F,'Resultats PGG'!$B:$B,$E$1&amp;$A21),"-")</f>
        <v>1259082</v>
      </c>
      <c r="L21" s="82">
        <f>IFERROR(SUMIFS('Resultats PGG'!$I:$I,'Resultats PGG'!$B:$B,$E$1&amp;$A21),"-")</f>
        <v>1243663</v>
      </c>
      <c r="M21" s="82">
        <f>IFERROR(SUMIFS('Resultats PGG'!$H:$H,'Resultats PGG'!$B:$B,$E$1&amp;$A21),"-")</f>
        <v>1290446</v>
      </c>
      <c r="N21" s="82">
        <f>IFERROR(SUMIFS('Resultats PGG'!$J:$J,'Resultats PGG'!$B:$B,$E$1&amp;$A21),"-")</f>
        <v>1300396</v>
      </c>
      <c r="O21" s="82">
        <f>IFERROR(SUMIFS('Resultats PGG'!$G:$G,'Resultats PGG'!$B:$B,$E$1&amp;$A21),"-")</f>
        <v>1275522</v>
      </c>
      <c r="P21" s="82">
        <f>MAX(IFERROR(SUMIFS('Resultats PGG'!$K:$K,'Resultats PGG'!$B:$B,$E$1&amp;$A21),"-"),IFERROR(SUMIFS('Resultats PGG'!$L:$L,'Resultats PGG'!$B:$B,$E$1&amp;$A21),"-"))</f>
        <v>1250932</v>
      </c>
      <c r="Q21" s="82">
        <f t="shared" si="1"/>
        <v>41314</v>
      </c>
      <c r="R21" s="82">
        <f t="shared" si="2"/>
        <v>41314</v>
      </c>
      <c r="S21" s="14"/>
    </row>
    <row r="22" spans="1:19">
      <c r="A22" s="92" t="s">
        <v>16</v>
      </c>
      <c r="B22" s="92" t="s">
        <v>148</v>
      </c>
      <c r="D22" s="81" t="s">
        <v>170</v>
      </c>
      <c r="E22" s="82">
        <f>IFERROR(SUMIFS('Resultats PGG'!$F:$F,'Resultats PGG'!$B:$B,$E$1&amp;$A22),"-")</f>
        <v>62969</v>
      </c>
      <c r="F22" s="82">
        <f>IFERROR(SUMIFS('Resultats PGG'!$M:$M,'Resultats PGG'!$B:$B,$E$1&amp;$A22),"-")</f>
        <v>115807</v>
      </c>
      <c r="G22" s="82">
        <f t="shared" si="0"/>
        <v>52838</v>
      </c>
      <c r="I22" s="81" t="s">
        <v>170</v>
      </c>
      <c r="J22" s="89" t="s">
        <v>61</v>
      </c>
      <c r="K22" s="82">
        <f>IFERROR(SUMIFS('Resultats PGG'!$F:$F,'Resultats PGG'!$B:$B,$E$1&amp;$A22),"-")</f>
        <v>62969</v>
      </c>
      <c r="L22" s="82">
        <f>IFERROR(SUMIFS('Resultats PGG'!$I:$I,'Resultats PGG'!$B:$B,$E$1&amp;$A22),"-")</f>
        <v>114722</v>
      </c>
      <c r="M22" s="82">
        <f>IFERROR(SUMIFS('Resultats PGG'!$H:$H,'Resultats PGG'!$B:$B,$E$1&amp;$A22),"-")</f>
        <v>115807</v>
      </c>
      <c r="N22" s="82">
        <f>IFERROR(SUMIFS('Resultats PGG'!$J:$J,'Resultats PGG'!$B:$B,$E$1&amp;$A22),"-")</f>
        <v>115618</v>
      </c>
      <c r="O22" s="82">
        <f>IFERROR(SUMIFS('Resultats PGG'!$G:$G,'Resultats PGG'!$B:$B,$E$1&amp;$A22),"-")</f>
        <v>115258</v>
      </c>
      <c r="P22" s="82">
        <f>MAX(IFERROR(SUMIFS('Resultats PGG'!$K:$K,'Resultats PGG'!$B:$B,$E$1&amp;$A22),"-"),IFERROR(SUMIFS('Resultats PGG'!$L:$L,'Resultats PGG'!$B:$B,$E$1&amp;$A22),"-"))</f>
        <v>114836</v>
      </c>
      <c r="Q22" s="82">
        <f t="shared" si="1"/>
        <v>52649</v>
      </c>
      <c r="R22" s="82">
        <f t="shared" si="2"/>
        <v>52838</v>
      </c>
      <c r="S22" s="14"/>
    </row>
    <row r="23" spans="1:19">
      <c r="A23" s="1" t="s">
        <v>18</v>
      </c>
      <c r="B23" s="92" t="s">
        <v>148</v>
      </c>
      <c r="D23" s="81" t="s">
        <v>172</v>
      </c>
      <c r="E23" s="82">
        <f>IFERROR(SUMIFS('Resultats PGG'!$F:$F,'Resultats PGG'!$B:$B,$E$1&amp;$A23),"-")</f>
        <v>8849699</v>
      </c>
      <c r="F23" s="82">
        <f>IFERROR(SUMIFS('Resultats PGG'!$M:$M,'Resultats PGG'!$B:$B,$E$1&amp;$A23),"-")</f>
        <v>9409037</v>
      </c>
      <c r="G23" s="82">
        <f t="shared" si="0"/>
        <v>559338</v>
      </c>
      <c r="I23" s="81" t="s">
        <v>172</v>
      </c>
      <c r="J23" s="89" t="s">
        <v>61</v>
      </c>
      <c r="K23" s="82">
        <f>IFERROR(SUMIFS('Resultats PGG'!$F:$F,'Resultats PGG'!$B:$B,$E$1&amp;$A23),"-")</f>
        <v>8849699</v>
      </c>
      <c r="L23" s="82">
        <f>IFERROR(SUMIFS('Resultats PGG'!$I:$I,'Resultats PGG'!$B:$B,$E$1&amp;$A23),"-")</f>
        <v>9120349</v>
      </c>
      <c r="M23" s="82">
        <f>IFERROR(SUMIFS('Resultats PGG'!$H:$H,'Resultats PGG'!$B:$B,$E$1&amp;$A23),"-")</f>
        <v>9409037</v>
      </c>
      <c r="N23" s="82">
        <f>IFERROR(SUMIFS('Resultats PGG'!$J:$J,'Resultats PGG'!$B:$B,$E$1&amp;$A23),"-")</f>
        <v>9279369</v>
      </c>
      <c r="O23" s="82">
        <f>IFERROR(SUMIFS('Resultats PGG'!$G:$G,'Resultats PGG'!$B:$B,$E$1&amp;$A23),"-")</f>
        <v>9262415</v>
      </c>
      <c r="P23" s="82">
        <f>MAX(IFERROR(SUMIFS('Resultats PGG'!$K:$K,'Resultats PGG'!$B:$B,$E$1&amp;$A23),"-"),IFERROR(SUMIFS('Resultats PGG'!$L:$L,'Resultats PGG'!$B:$B,$E$1&amp;$A23),"-"))</f>
        <v>9165655</v>
      </c>
      <c r="Q23" s="82">
        <f t="shared" si="1"/>
        <v>429670</v>
      </c>
      <c r="R23" s="82">
        <f t="shared" si="2"/>
        <v>559338</v>
      </c>
      <c r="S23" s="14"/>
    </row>
    <row r="24" spans="1:19">
      <c r="A24" s="92" t="s">
        <v>20</v>
      </c>
      <c r="B24" s="92" t="s">
        <v>63</v>
      </c>
      <c r="D24" s="81" t="s">
        <v>218</v>
      </c>
      <c r="E24" s="82">
        <f>IFERROR(SUMIFS('Resultats PGG'!$F:$F,'Resultats PGG'!$B:$B,$E$1&amp;$A24),"-")</f>
        <v>100671</v>
      </c>
      <c r="F24" s="82">
        <f>IFERROR(SUMIFS('Resultats PGG'!$M:$M,'Resultats PGG'!$B:$B,$E$1&amp;$A24),"-")</f>
        <v>-68292</v>
      </c>
      <c r="G24" s="82">
        <f t="shared" si="0"/>
        <v>0</v>
      </c>
      <c r="I24" s="81" t="s">
        <v>63</v>
      </c>
      <c r="J24" s="89" t="s">
        <v>63</v>
      </c>
      <c r="K24" s="82">
        <f>IFERROR(SUMIFS('Resultats PGG'!$F:$F,'Resultats PGG'!$B:$B,$E$1&amp;$A24),"-")</f>
        <v>100671</v>
      </c>
      <c r="L24" s="82">
        <f>IFERROR(SUMIFS('Resultats PGG'!$I:$I,'Resultats PGG'!$B:$B,$E$1&amp;$A24),"-")</f>
        <v>-125550</v>
      </c>
      <c r="M24" s="82">
        <f>IFERROR(SUMIFS('Resultats PGG'!$H:$H,'Resultats PGG'!$B:$B,$E$1&amp;$A24),"-")</f>
        <v>-85490</v>
      </c>
      <c r="N24" s="82">
        <f>IFERROR(SUMIFS('Resultats PGG'!$J:$J,'Resultats PGG'!$B:$B,$E$1&amp;$A24),"-")</f>
        <v>-111475</v>
      </c>
      <c r="O24" s="82">
        <f>IFERROR(SUMIFS('Resultats PGG'!$G:$G,'Resultats PGG'!$B:$B,$E$1&amp;$A24),"-")</f>
        <v>-68292</v>
      </c>
      <c r="P24" s="82">
        <f>MAX(IFERROR(SUMIFS('Resultats PGG'!$K:$K,'Resultats PGG'!$B:$B,$E$1&amp;$A24),"-"),IFERROR(SUMIFS('Resultats PGG'!$L:$L,'Resultats PGG'!$B:$B,$E$1&amp;$A24),"-"))</f>
        <v>-109356</v>
      </c>
      <c r="Q24" s="82">
        <f t="shared" si="1"/>
        <v>0</v>
      </c>
      <c r="R24" s="82">
        <f t="shared" si="2"/>
        <v>0</v>
      </c>
      <c r="S24" s="14"/>
    </row>
    <row r="25" spans="1:19">
      <c r="A25" s="1" t="s">
        <v>19</v>
      </c>
      <c r="B25" s="92" t="s">
        <v>184</v>
      </c>
      <c r="D25" s="81" t="s">
        <v>173</v>
      </c>
      <c r="E25" s="82">
        <f>IFERROR(SUMIFS('Resultats PGG'!$F:$F,'Resultats PGG'!$B:$B,$E$1&amp;$A25),"-")</f>
        <v>148756</v>
      </c>
      <c r="F25" s="82">
        <f>IFERROR(SUMIFS('Resultats PGG'!$M:$M,'Resultats PGG'!$B:$B,$E$1&amp;$A25),"-")</f>
        <v>309540</v>
      </c>
      <c r="G25" s="82">
        <f t="shared" si="0"/>
        <v>160784</v>
      </c>
      <c r="I25" s="81" t="s">
        <v>173</v>
      </c>
      <c r="J25" s="89" t="s">
        <v>157</v>
      </c>
      <c r="K25" s="82">
        <f>IFERROR(SUMIFS('Resultats PGG'!$F:$F,'Resultats PGG'!$B:$B,$E$1&amp;$A25),"-")</f>
        <v>148756</v>
      </c>
      <c r="L25" s="82">
        <f>IFERROR(SUMIFS('Resultats PGG'!$I:$I,'Resultats PGG'!$B:$B,$E$1&amp;$A25),"-")</f>
        <v>-206056</v>
      </c>
      <c r="M25" s="82">
        <f>IFERROR(SUMIFS('Resultats PGG'!$H:$H,'Resultats PGG'!$B:$B,$E$1&amp;$A25),"-")</f>
        <v>183000</v>
      </c>
      <c r="N25" s="82">
        <f>IFERROR(SUMIFS('Resultats PGG'!$J:$J,'Resultats PGG'!$B:$B,$E$1&amp;$A25),"-")</f>
        <v>-197033</v>
      </c>
      <c r="O25" s="82">
        <f>IFERROR(SUMIFS('Resultats PGG'!$G:$G,'Resultats PGG'!$B:$B,$E$1&amp;$A25),"-")</f>
        <v>309540</v>
      </c>
      <c r="P25" s="82">
        <f>MAX(IFERROR(SUMIFS('Resultats PGG'!$K:$K,'Resultats PGG'!$B:$B,$E$1&amp;$A25),"-"),IFERROR(SUMIFS('Resultats PGG'!$L:$L,'Resultats PGG'!$B:$B,$E$1&amp;$A25),"-"))</f>
        <v>-196170</v>
      </c>
      <c r="Q25" s="82">
        <f t="shared" si="1"/>
        <v>160784</v>
      </c>
      <c r="R25" s="82">
        <f t="shared" si="2"/>
        <v>160784</v>
      </c>
      <c r="S25" s="14"/>
    </row>
    <row r="26" spans="1:19">
      <c r="A26" s="1" t="s">
        <v>21</v>
      </c>
      <c r="B26" s="92" t="s">
        <v>184</v>
      </c>
      <c r="D26" s="81" t="s">
        <v>149</v>
      </c>
      <c r="E26" s="82">
        <f>IFERROR(SUMIFS('Resultats PGG'!$F:$F,'Resultats PGG'!$B:$B,$E$1&amp;$A26),"-")</f>
        <v>34241</v>
      </c>
      <c r="F26" s="82">
        <f>IFERROR(SUMIFS('Resultats PGG'!$M:$M,'Resultats PGG'!$B:$B,$E$1&amp;$A26),"-")</f>
        <v>-26942</v>
      </c>
      <c r="G26" s="82">
        <f t="shared" si="0"/>
        <v>0</v>
      </c>
      <c r="I26" s="81" t="s">
        <v>149</v>
      </c>
      <c r="J26" s="89" t="s">
        <v>157</v>
      </c>
      <c r="K26" s="82">
        <f>IFERROR(SUMIFS('Resultats PGG'!$F:$F,'Resultats PGG'!$B:$B,$E$1&amp;$A26),"-")</f>
        <v>34241</v>
      </c>
      <c r="L26" s="82">
        <f>IFERROR(SUMIFS('Resultats PGG'!$I:$I,'Resultats PGG'!$B:$B,$E$1&amp;$A26),"-")</f>
        <v>-30469</v>
      </c>
      <c r="M26" s="82">
        <f>IFERROR(SUMIFS('Resultats PGG'!$H:$H,'Resultats PGG'!$B:$B,$E$1&amp;$A26),"-")</f>
        <v>-28845</v>
      </c>
      <c r="N26" s="82">
        <f>IFERROR(SUMIFS('Resultats PGG'!$J:$J,'Resultats PGG'!$B:$B,$E$1&amp;$A26),"-")</f>
        <v>-30574</v>
      </c>
      <c r="O26" s="82">
        <f>IFERROR(SUMIFS('Resultats PGG'!$G:$G,'Resultats PGG'!$B:$B,$E$1&amp;$A26),"-")</f>
        <v>-26942</v>
      </c>
      <c r="P26" s="82">
        <f>MAX(IFERROR(SUMIFS('Resultats PGG'!$K:$K,'Resultats PGG'!$B:$B,$E$1&amp;$A26),"-"),IFERROR(SUMIFS('Resultats PGG'!$L:$L,'Resultats PGG'!$B:$B,$E$1&amp;$A26),"-"))</f>
        <v>-29020</v>
      </c>
      <c r="Q26" s="82">
        <f t="shared" si="1"/>
        <v>0</v>
      </c>
      <c r="R26" s="82">
        <f t="shared" si="2"/>
        <v>0</v>
      </c>
      <c r="S26" s="14"/>
    </row>
    <row r="27" spans="1:19">
      <c r="A27" s="1" t="s">
        <v>22</v>
      </c>
      <c r="B27" s="92" t="s">
        <v>184</v>
      </c>
      <c r="D27" s="81" t="s">
        <v>22</v>
      </c>
      <c r="E27" s="82">
        <f>IFERROR(SUMIFS('Resultats PGG'!$F:$F,'Resultats PGG'!$B:$B,$E$1&amp;$A27),"-")</f>
        <v>7652</v>
      </c>
      <c r="F27" s="82">
        <f>IFERROR(SUMIFS('Resultats PGG'!$M:$M,'Resultats PGG'!$B:$B,$E$1&amp;$A27),"-")</f>
        <v>-195391</v>
      </c>
      <c r="G27" s="82">
        <f t="shared" si="0"/>
        <v>0</v>
      </c>
      <c r="I27" s="81" t="s">
        <v>22</v>
      </c>
      <c r="J27" s="89" t="s">
        <v>157</v>
      </c>
      <c r="K27" s="82">
        <f>IFERROR(SUMIFS('Resultats PGG'!$F:$F,'Resultats PGG'!$B:$B,$E$1&amp;$A27),"-")</f>
        <v>7652</v>
      </c>
      <c r="L27" s="82">
        <f>IFERROR(SUMIFS('Resultats PGG'!$I:$I,'Resultats PGG'!$B:$B,$E$1&amp;$A27),"-")</f>
        <v>-252842</v>
      </c>
      <c r="M27" s="82">
        <f>IFERROR(SUMIFS('Resultats PGG'!$H:$H,'Resultats PGG'!$B:$B,$E$1&amp;$A27),"-")</f>
        <v>-228778</v>
      </c>
      <c r="N27" s="82">
        <f>IFERROR(SUMIFS('Resultats PGG'!$J:$J,'Resultats PGG'!$B:$B,$E$1&amp;$A27),"-")</f>
        <v>-255660</v>
      </c>
      <c r="O27" s="82">
        <f>IFERROR(SUMIFS('Resultats PGG'!$G:$G,'Resultats PGG'!$B:$B,$E$1&amp;$A27),"-")</f>
        <v>-195391</v>
      </c>
      <c r="P27" s="82">
        <f>MAX(IFERROR(SUMIFS('Resultats PGG'!$K:$K,'Resultats PGG'!$B:$B,$E$1&amp;$A27),"-"),IFERROR(SUMIFS('Resultats PGG'!$L:$L,'Resultats PGG'!$B:$B,$E$1&amp;$A27),"-"))</f>
        <v>-232026</v>
      </c>
      <c r="Q27" s="82">
        <f t="shared" si="1"/>
        <v>0</v>
      </c>
      <c r="R27" s="82">
        <f t="shared" si="2"/>
        <v>0</v>
      </c>
      <c r="S27" s="14"/>
    </row>
    <row r="28" spans="1:19">
      <c r="A28" s="1" t="s">
        <v>24</v>
      </c>
      <c r="B28" s="92" t="s">
        <v>184</v>
      </c>
      <c r="D28" s="81" t="s">
        <v>24</v>
      </c>
      <c r="E28" s="82">
        <f>IFERROR(SUMIFS('Resultats PGG'!$F:$F,'Resultats PGG'!$B:$B,$E$1&amp;$A28),"-")</f>
        <v>5862</v>
      </c>
      <c r="F28" s="82">
        <f>IFERROR(SUMIFS('Resultats PGG'!$M:$M,'Resultats PGG'!$B:$B,$E$1&amp;$A28),"-")</f>
        <v>-1745790</v>
      </c>
      <c r="G28" s="82">
        <f t="shared" si="0"/>
        <v>0</v>
      </c>
      <c r="I28" s="81" t="s">
        <v>24</v>
      </c>
      <c r="J28" s="89" t="s">
        <v>157</v>
      </c>
      <c r="K28" s="82">
        <f>IFERROR(SUMIFS('Resultats PGG'!$F:$F,'Resultats PGG'!$B:$B,$E$1&amp;$A28),"-")</f>
        <v>5862</v>
      </c>
      <c r="L28" s="82">
        <f>IFERROR(SUMIFS('Resultats PGG'!$I:$I,'Resultats PGG'!$B:$B,$E$1&amp;$A28),"-")</f>
        <v>-2095838</v>
      </c>
      <c r="M28" s="82">
        <f>IFERROR(SUMIFS('Resultats PGG'!$H:$H,'Resultats PGG'!$B:$B,$E$1&amp;$A28),"-")</f>
        <v>-2098943</v>
      </c>
      <c r="N28" s="82">
        <f>IFERROR(SUMIFS('Resultats PGG'!$J:$J,'Resultats PGG'!$B:$B,$E$1&amp;$A28),"-")</f>
        <v>-2131280</v>
      </c>
      <c r="O28" s="82">
        <f>IFERROR(SUMIFS('Resultats PGG'!$G:$G,'Resultats PGG'!$B:$B,$E$1&amp;$A28),"-")</f>
        <v>-1745790</v>
      </c>
      <c r="P28" s="82">
        <f>MAX(IFERROR(SUMIFS('Resultats PGG'!$K:$K,'Resultats PGG'!$B:$B,$E$1&amp;$A28),"-"),IFERROR(SUMIFS('Resultats PGG'!$L:$L,'Resultats PGG'!$B:$B,$E$1&amp;$A28),"-"))</f>
        <v>-1855051</v>
      </c>
      <c r="Q28" s="82">
        <f t="shared" si="1"/>
        <v>0</v>
      </c>
      <c r="R28" s="82">
        <f t="shared" si="2"/>
        <v>0</v>
      </c>
      <c r="S28" s="14"/>
    </row>
    <row r="29" spans="1:19">
      <c r="A29" s="1" t="s">
        <v>23</v>
      </c>
      <c r="B29" s="1" t="s">
        <v>23</v>
      </c>
      <c r="D29" s="81" t="s">
        <v>23</v>
      </c>
      <c r="E29" s="82">
        <f>IFERROR(SUMIFS('Resultats PGG'!$F:$F,'Resultats PGG'!$B:$B,$E$1&amp;$A29),"-")</f>
        <v>2330</v>
      </c>
      <c r="F29" s="82">
        <f>IFERROR(SUMIFS('Resultats PGG'!$M:$M,'Resultats PGG'!$B:$B,$E$1&amp;$A29),"-")</f>
        <v>93302</v>
      </c>
      <c r="G29" s="82">
        <f t="shared" si="0"/>
        <v>90972</v>
      </c>
      <c r="I29" s="81" t="s">
        <v>23</v>
      </c>
      <c r="J29" s="89" t="s">
        <v>158</v>
      </c>
      <c r="K29" s="82">
        <f>IFERROR(SUMIFS('Resultats PGG'!$F:$F,'Resultats PGG'!$B:$B,$E$1&amp;$A29),"-")</f>
        <v>2330</v>
      </c>
      <c r="L29" s="82">
        <f>IFERROR(SUMIFS('Resultats PGG'!$I:$I,'Resultats PGG'!$B:$B,$E$1&amp;$A29),"-")</f>
        <v>-208405</v>
      </c>
      <c r="M29" s="82">
        <f>IFERROR(SUMIFS('Resultats PGG'!$H:$H,'Resultats PGG'!$B:$B,$E$1&amp;$A29),"-")</f>
        <v>-38858</v>
      </c>
      <c r="N29" s="82">
        <f>IFERROR(SUMIFS('Resultats PGG'!$J:$J,'Resultats PGG'!$B:$B,$E$1&amp;$A29),"-")</f>
        <v>-208971</v>
      </c>
      <c r="O29" s="82">
        <f>IFERROR(SUMIFS('Resultats PGG'!$G:$G,'Resultats PGG'!$B:$B,$E$1&amp;$A29),"-")</f>
        <v>93302</v>
      </c>
      <c r="P29" s="82">
        <f>MAX(IFERROR(SUMIFS('Resultats PGG'!$K:$K,'Resultats PGG'!$B:$B,$E$1&amp;$A29),"-"),IFERROR(SUMIFS('Resultats PGG'!$L:$L,'Resultats PGG'!$B:$B,$E$1&amp;$A29),"-"))</f>
        <v>-166732</v>
      </c>
      <c r="Q29" s="82">
        <f t="shared" si="1"/>
        <v>90972</v>
      </c>
      <c r="R29" s="82">
        <f t="shared" si="2"/>
        <v>90972</v>
      </c>
      <c r="S29" s="14"/>
    </row>
    <row r="30" spans="1:19">
      <c r="D30" s="83" t="s">
        <v>150</v>
      </c>
      <c r="E30" s="104">
        <f>SUM(E5:E29)</f>
        <v>22881652</v>
      </c>
      <c r="F30" s="84">
        <f t="shared" ref="F30" si="4">SUM(F5:F29)</f>
        <v>21961020</v>
      </c>
      <c r="G30" s="84">
        <f>SUM(G5:G29)</f>
        <v>1922850</v>
      </c>
      <c r="I30" s="83" t="s">
        <v>150</v>
      </c>
      <c r="J30" s="83"/>
      <c r="K30" s="84">
        <f>SUM(K5:K29)</f>
        <v>22881652</v>
      </c>
      <c r="L30" s="84">
        <f t="shared" ref="L30:R30" si="5">SUM(L5:L29)</f>
        <v>19961479</v>
      </c>
      <c r="M30" s="84">
        <f t="shared" si="5"/>
        <v>21168421</v>
      </c>
      <c r="N30" s="84">
        <f t="shared" si="5"/>
        <v>20356821</v>
      </c>
      <c r="O30" s="84">
        <f t="shared" si="5"/>
        <v>21580543</v>
      </c>
      <c r="P30" s="84">
        <f t="shared" si="5"/>
        <v>20527877</v>
      </c>
      <c r="Q30" s="84">
        <f t="shared" si="5"/>
        <v>1701333</v>
      </c>
      <c r="R30" s="84">
        <f t="shared" si="5"/>
        <v>1922850</v>
      </c>
    </row>
    <row r="32" spans="1:19" ht="20.25" customHeight="1">
      <c r="D32" s="109" t="s">
        <v>144</v>
      </c>
      <c r="E32" s="110" t="str">
        <f>"Renforcement au 31.12."&amp;J1-1</f>
        <v>Renforcement au 31.12.2017</v>
      </c>
      <c r="F32" s="110" t="str">
        <f>"Renforcement au 31.12."&amp;J1</f>
        <v>Renforcement au 31.12.2018</v>
      </c>
      <c r="G32" s="110" t="str">
        <f>"∆ "&amp;J1&amp;"-"&amp;J1-1</f>
        <v>∆ 2018-2017</v>
      </c>
      <c r="J32" s="105" t="s">
        <v>155</v>
      </c>
      <c r="K32" s="111" t="s">
        <v>195</v>
      </c>
      <c r="L32" s="111" t="s">
        <v>185</v>
      </c>
      <c r="M32" s="111" t="s">
        <v>191</v>
      </c>
      <c r="N32" s="113" t="s">
        <v>187</v>
      </c>
      <c r="O32" s="113" t="s">
        <v>188</v>
      </c>
      <c r="P32" s="113" t="s">
        <v>189</v>
      </c>
      <c r="Q32" s="113" t="s">
        <v>190</v>
      </c>
      <c r="R32" s="107" t="s">
        <v>186</v>
      </c>
    </row>
    <row r="33" spans="4:18" ht="20.25" customHeight="1">
      <c r="D33" s="109"/>
      <c r="E33" s="110"/>
      <c r="F33" s="110"/>
      <c r="G33" s="110"/>
      <c r="J33" s="106"/>
      <c r="K33" s="112"/>
      <c r="L33" s="112"/>
      <c r="M33" s="112"/>
      <c r="N33" s="114"/>
      <c r="O33" s="114"/>
      <c r="P33" s="114"/>
      <c r="Q33" s="114"/>
      <c r="R33" s="108"/>
    </row>
    <row r="34" spans="4:18" ht="15" customHeight="1">
      <c r="D34" s="85" t="s">
        <v>174</v>
      </c>
      <c r="E34" s="86">
        <f>1048950*0.53</f>
        <v>555943.5</v>
      </c>
      <c r="F34" s="86">
        <f>SUMIFS($G$5:$G$29,$B$5:$B$29,$D34)</f>
        <v>985298</v>
      </c>
      <c r="G34" s="86">
        <f>F34-E34</f>
        <v>429354.5</v>
      </c>
      <c r="J34" s="89" t="s">
        <v>156</v>
      </c>
      <c r="K34" s="82">
        <f>SUMIFS(K$5:K$29,$J$5:$J$29,$J34)</f>
        <v>11162169</v>
      </c>
      <c r="L34" s="82">
        <f t="shared" ref="L34:R34" si="6">SUMIFS(L$5:L$29,$J$5:$J$29,$J34)</f>
        <v>11671341</v>
      </c>
      <c r="M34" s="82">
        <f t="shared" si="6"/>
        <v>11941856</v>
      </c>
      <c r="N34" s="82">
        <f t="shared" si="6"/>
        <v>11854751</v>
      </c>
      <c r="O34" s="82">
        <f t="shared" si="6"/>
        <v>11784163</v>
      </c>
      <c r="P34" s="82">
        <f t="shared" si="6"/>
        <v>11803511</v>
      </c>
      <c r="Q34" s="82">
        <f t="shared" si="6"/>
        <v>893638</v>
      </c>
      <c r="R34" s="82">
        <f t="shared" si="6"/>
        <v>985298</v>
      </c>
    </row>
    <row r="35" spans="4:18">
      <c r="D35" s="85" t="s">
        <v>148</v>
      </c>
      <c r="E35" s="86">
        <f>1048950*(1-0.53)</f>
        <v>493006.5</v>
      </c>
      <c r="F35" s="86">
        <f>SUMIFS($G$5:$G$29,$B$5:$B$29,$D35)</f>
        <v>685796</v>
      </c>
      <c r="G35" s="86">
        <f t="shared" ref="G35" si="7">F35-E35</f>
        <v>192789.5</v>
      </c>
      <c r="J35" s="89" t="s">
        <v>61</v>
      </c>
      <c r="K35" s="82">
        <f t="shared" ref="K35:R38" si="8">SUMIFS(K$5:K$29,$J$5:$J$29,$J35)</f>
        <v>11419971</v>
      </c>
      <c r="L35" s="82">
        <f t="shared" si="8"/>
        <v>11209298</v>
      </c>
      <c r="M35" s="82">
        <f t="shared" si="8"/>
        <v>11524479</v>
      </c>
      <c r="N35" s="82">
        <f t="shared" si="8"/>
        <v>11437063</v>
      </c>
      <c r="O35" s="82">
        <f t="shared" si="8"/>
        <v>11429953</v>
      </c>
      <c r="P35" s="82">
        <f t="shared" si="8"/>
        <v>11312721</v>
      </c>
      <c r="Q35" s="82">
        <f t="shared" si="8"/>
        <v>555939</v>
      </c>
      <c r="R35" s="82">
        <f t="shared" si="8"/>
        <v>685796</v>
      </c>
    </row>
    <row r="36" spans="4:18">
      <c r="D36" s="85" t="s">
        <v>63</v>
      </c>
      <c r="E36">
        <v>0</v>
      </c>
      <c r="F36" s="86">
        <f>SUMIFS($G$5:$G$29,$B$5:$B$29,$D36)</f>
        <v>0</v>
      </c>
      <c r="G36" s="86">
        <f t="shared" ref="G36" si="9">F36-E36</f>
        <v>0</v>
      </c>
      <c r="J36" s="89" t="s">
        <v>63</v>
      </c>
      <c r="K36" s="82">
        <f t="shared" si="8"/>
        <v>100671</v>
      </c>
      <c r="L36" s="82">
        <f t="shared" si="8"/>
        <v>-125550</v>
      </c>
      <c r="M36" s="82">
        <f t="shared" si="8"/>
        <v>-85490</v>
      </c>
      <c r="N36" s="82">
        <f t="shared" si="8"/>
        <v>-111475</v>
      </c>
      <c r="O36" s="82">
        <f t="shared" si="8"/>
        <v>-68292</v>
      </c>
      <c r="P36" s="82">
        <f t="shared" si="8"/>
        <v>-109356</v>
      </c>
      <c r="Q36" s="82">
        <f t="shared" si="8"/>
        <v>0</v>
      </c>
      <c r="R36" s="82">
        <f t="shared" si="8"/>
        <v>0</v>
      </c>
    </row>
    <row r="37" spans="4:18">
      <c r="D37" s="85" t="s">
        <v>184</v>
      </c>
      <c r="E37" s="86">
        <v>527097</v>
      </c>
      <c r="F37" s="86">
        <f>SUMIFS($G$5:$G$29,$B$5:$B$29,$D37)</f>
        <v>160784</v>
      </c>
      <c r="G37" s="86">
        <f>F37-E37</f>
        <v>-366313</v>
      </c>
      <c r="J37" s="89" t="s">
        <v>157</v>
      </c>
      <c r="K37" s="82">
        <f t="shared" si="8"/>
        <v>196511</v>
      </c>
      <c r="L37" s="82">
        <f t="shared" si="8"/>
        <v>-2585205</v>
      </c>
      <c r="M37" s="82">
        <f t="shared" si="8"/>
        <v>-2173566</v>
      </c>
      <c r="N37" s="82">
        <f t="shared" si="8"/>
        <v>-2614547</v>
      </c>
      <c r="O37" s="82">
        <f t="shared" si="8"/>
        <v>-1658583</v>
      </c>
      <c r="P37" s="82">
        <f t="shared" si="8"/>
        <v>-2312267</v>
      </c>
      <c r="Q37" s="82">
        <f t="shared" si="8"/>
        <v>160784</v>
      </c>
      <c r="R37" s="82">
        <f t="shared" si="8"/>
        <v>160784</v>
      </c>
    </row>
    <row r="38" spans="4:18">
      <c r="D38" s="85" t="s">
        <v>23</v>
      </c>
      <c r="E38" s="86">
        <v>1272150</v>
      </c>
      <c r="F38" s="86">
        <f>SUMIFS($G$5:$G$29,$B$5:$B$29,$D38)</f>
        <v>90972</v>
      </c>
      <c r="G38" s="86">
        <f>F38-E38</f>
        <v>-1181178</v>
      </c>
      <c r="J38" s="89" t="s">
        <v>158</v>
      </c>
      <c r="K38" s="82">
        <f t="shared" si="8"/>
        <v>2330</v>
      </c>
      <c r="L38" s="82">
        <f t="shared" si="8"/>
        <v>-208405</v>
      </c>
      <c r="M38" s="82">
        <f t="shared" si="8"/>
        <v>-38858</v>
      </c>
      <c r="N38" s="82">
        <f t="shared" si="8"/>
        <v>-208971</v>
      </c>
      <c r="O38" s="82">
        <f t="shared" si="8"/>
        <v>93302</v>
      </c>
      <c r="P38" s="82">
        <f t="shared" si="8"/>
        <v>-166732</v>
      </c>
      <c r="Q38" s="82">
        <f t="shared" si="8"/>
        <v>90972</v>
      </c>
      <c r="R38" s="82">
        <f t="shared" si="8"/>
        <v>90972</v>
      </c>
    </row>
    <row r="39" spans="4:18">
      <c r="D39" s="87" t="s">
        <v>150</v>
      </c>
      <c r="E39" s="88">
        <f>SUM(E34:E38)</f>
        <v>2848197</v>
      </c>
      <c r="F39" s="88">
        <f>SUM(F34:F38)</f>
        <v>1922850</v>
      </c>
      <c r="G39" s="88">
        <f>SUM(G34:G38)</f>
        <v>-925347</v>
      </c>
      <c r="J39" s="83" t="s">
        <v>150</v>
      </c>
      <c r="K39" s="84">
        <f>SUM(K34:K38)</f>
        <v>22881652</v>
      </c>
      <c r="L39" s="84">
        <f t="shared" ref="L39:R39" si="10">SUM(L34:L38)</f>
        <v>19961479</v>
      </c>
      <c r="M39" s="84">
        <f t="shared" si="10"/>
        <v>21168421</v>
      </c>
      <c r="N39" s="84">
        <f t="shared" si="10"/>
        <v>20356821</v>
      </c>
      <c r="O39" s="84">
        <f t="shared" si="10"/>
        <v>21580543</v>
      </c>
      <c r="P39" s="84">
        <f t="shared" si="10"/>
        <v>20527877</v>
      </c>
      <c r="Q39" s="84">
        <f t="shared" si="10"/>
        <v>1701333</v>
      </c>
      <c r="R39" s="84">
        <f t="shared" si="10"/>
        <v>1922850</v>
      </c>
    </row>
    <row r="40" spans="4:18">
      <c r="D40" s="93"/>
      <c r="E40" s="94"/>
      <c r="F40" s="94"/>
      <c r="G40" s="94"/>
    </row>
    <row r="41" spans="4:18" ht="24.75">
      <c r="D41" s="95" t="s">
        <v>144</v>
      </c>
      <c r="E41" s="96" t="s">
        <v>151</v>
      </c>
      <c r="F41" s="97" t="s">
        <v>152</v>
      </c>
      <c r="G41" s="95" t="s">
        <v>147</v>
      </c>
    </row>
    <row r="42" spans="4:18">
      <c r="D42" s="85" t="s">
        <v>215</v>
      </c>
      <c r="E42" s="86">
        <f>SUMIFS($E$5:$E$29,$B$5:$B$29,$D42)</f>
        <v>11162169</v>
      </c>
      <c r="F42" s="86">
        <f>SUMIFS($F$5:$F$29,$B$5:$B$29,$D42)</f>
        <v>11978529</v>
      </c>
      <c r="G42" s="86">
        <f>SUMIFS($G$5:$G$29,$B$5:$B$29,$D42)</f>
        <v>985298</v>
      </c>
    </row>
    <row r="43" spans="4:18">
      <c r="D43" s="85" t="s">
        <v>216</v>
      </c>
      <c r="E43" s="86">
        <f>SUMIFS($E$5:$E$29,$B$5:$B$29,$D43)</f>
        <v>11419971</v>
      </c>
      <c r="F43" s="86">
        <f>SUMIFS($F$5:$F$29,$B$5:$B$29,$D43)</f>
        <v>11616064</v>
      </c>
      <c r="G43" s="86">
        <f>SUMIFS($G$5:$G$29,$B$5:$B$29,$D43)</f>
        <v>685796</v>
      </c>
      <c r="K43" s="14"/>
    </row>
    <row r="44" spans="4:18">
      <c r="D44" s="85" t="s">
        <v>217</v>
      </c>
      <c r="E44" s="86">
        <f>SUMIFS($E$5:$E$29,$B$5:$B$29,$D44)</f>
        <v>100671</v>
      </c>
      <c r="F44" s="86">
        <f>SUMIFS($F$5:$F$29,$B$5:$B$29,$D44)</f>
        <v>-68292</v>
      </c>
      <c r="G44" s="86">
        <f>SUMIFS($G$5:$G$29,$B$5:$B$29,$D44)</f>
        <v>0</v>
      </c>
      <c r="K44" s="14"/>
    </row>
    <row r="45" spans="4:18">
      <c r="D45" s="85" t="s">
        <v>184</v>
      </c>
      <c r="E45" s="86">
        <f>SUMIFS($E$5:$E$29,$B$5:$B$29,$D45)</f>
        <v>196511</v>
      </c>
      <c r="F45" s="86">
        <f>SUMIFS($F$5:$F$29,$B$5:$B$29,$D45)</f>
        <v>-1658583</v>
      </c>
      <c r="G45" s="86">
        <f>SUMIFS($G$5:$G$29,$B$5:$B$29,$D45)</f>
        <v>160784</v>
      </c>
    </row>
    <row r="46" spans="4:18">
      <c r="D46" s="85" t="s">
        <v>23</v>
      </c>
      <c r="E46" s="86">
        <f>SUMIFS($E$5:$E$29,$B$5:$B$29,$D46)</f>
        <v>2330</v>
      </c>
      <c r="F46" s="86">
        <f>SUMIFS($F$5:$F$29,$B$5:$B$29,$D46)</f>
        <v>93302</v>
      </c>
      <c r="G46" s="86">
        <f>SUMIFS($G$5:$G$29,$B$5:$B$29,$D46)</f>
        <v>90972</v>
      </c>
    </row>
    <row r="47" spans="4:18">
      <c r="D47" s="87" t="s">
        <v>150</v>
      </c>
      <c r="E47" s="88">
        <f>SUM(E42:E46)</f>
        <v>22881652</v>
      </c>
      <c r="F47" s="88">
        <f>SUM(F42:F46)</f>
        <v>21961020</v>
      </c>
      <c r="G47" s="88">
        <f>SUM(G42:G46)</f>
        <v>1922850</v>
      </c>
    </row>
  </sheetData>
  <mergeCells count="31">
    <mergeCell ref="D3:D4"/>
    <mergeCell ref="E3:E4"/>
    <mergeCell ref="F3:F4"/>
    <mergeCell ref="G3:G4"/>
    <mergeCell ref="R32:R33"/>
    <mergeCell ref="N1:Q2"/>
    <mergeCell ref="I3:I4"/>
    <mergeCell ref="J3:J4"/>
    <mergeCell ref="K3:K4"/>
    <mergeCell ref="L3:L4"/>
    <mergeCell ref="M3:M4"/>
    <mergeCell ref="N3:N4"/>
    <mergeCell ref="O3:O4"/>
    <mergeCell ref="P3:P4"/>
    <mergeCell ref="Q3:Q4"/>
    <mergeCell ref="T3:T4"/>
    <mergeCell ref="V3:W3"/>
    <mergeCell ref="X3:Y3"/>
    <mergeCell ref="R3:R4"/>
    <mergeCell ref="D32:D33"/>
    <mergeCell ref="E32:E33"/>
    <mergeCell ref="F32:F33"/>
    <mergeCell ref="G32:G33"/>
    <mergeCell ref="J32:J33"/>
    <mergeCell ref="K32:K33"/>
    <mergeCell ref="L32:L33"/>
    <mergeCell ref="M32:M33"/>
    <mergeCell ref="N32:N33"/>
    <mergeCell ref="O32:O33"/>
    <mergeCell ref="P32:P33"/>
    <mergeCell ref="Q32:Q33"/>
  </mergeCells>
  <pageMargins left="0.7" right="0.7" top="0.75" bottom="0.75" header="0.3" footer="0.3"/>
  <pageSetup paperSize="9" orientation="portrait" r:id="rId1"/>
  <ignoredErrors>
    <ignoredError sqref="V4:W4 X4:Y4" numberStoredAsText="1"/>
  </ignoredErrors>
  <legacyDrawing r:id="rId2"/>
</worksheet>
</file>

<file path=xl/worksheets/sheet5.xml><?xml version="1.0" encoding="utf-8"?>
<worksheet xmlns="http://schemas.openxmlformats.org/spreadsheetml/2006/main" xmlns:r="http://schemas.openxmlformats.org/officeDocument/2006/relationships">
  <sheetPr codeName="Feuil4">
    <tabColor rgb="FFFF0000"/>
  </sheetPr>
  <dimension ref="A1:AP52"/>
  <sheetViews>
    <sheetView zoomScaleNormal="100" workbookViewId="0">
      <selection activeCell="E58" sqref="E58"/>
    </sheetView>
  </sheetViews>
  <sheetFormatPr baseColWidth="10" defaultColWidth="14.5703125" defaultRowHeight="12.75"/>
  <cols>
    <col min="1" max="1" width="18" style="32" bestFit="1" customWidth="1"/>
    <col min="2" max="2" width="17.140625" style="32" bestFit="1" customWidth="1"/>
    <col min="3" max="3" width="142.28515625" style="32" bestFit="1" customWidth="1"/>
    <col min="4" max="6" width="23" style="32" customWidth="1"/>
    <col min="7" max="7" width="145" style="32" customWidth="1"/>
    <col min="8" max="8" width="14.5703125" style="32" customWidth="1"/>
    <col min="9" max="9" width="22.5703125" style="32" customWidth="1"/>
    <col min="10" max="10" width="14.5703125" style="32" customWidth="1"/>
    <col min="11" max="11" width="15.42578125" style="32" customWidth="1"/>
    <col min="12" max="12" width="18.28515625" style="32" customWidth="1"/>
    <col min="13" max="15" width="14.5703125" style="32" customWidth="1"/>
    <col min="16" max="16" width="13" style="32" bestFit="1" customWidth="1"/>
    <col min="17" max="17" width="13.7109375" style="32" bestFit="1" customWidth="1"/>
    <col min="18" max="18" width="7" style="32" bestFit="1" customWidth="1"/>
    <col min="19" max="258" width="14.5703125" style="32"/>
    <col min="259" max="259" width="18" style="32" bestFit="1" customWidth="1"/>
    <col min="260" max="260" width="15.28515625" style="32" customWidth="1"/>
    <col min="261" max="261" width="57.28515625" style="32" bestFit="1" customWidth="1"/>
    <col min="262" max="262" width="14.5703125" style="32"/>
    <col min="263" max="263" width="22.5703125" style="32" customWidth="1"/>
    <col min="264" max="264" width="14.5703125" style="32"/>
    <col min="265" max="265" width="15.42578125" style="32" customWidth="1"/>
    <col min="266" max="266" width="18.28515625" style="32" customWidth="1"/>
    <col min="267" max="269" width="14.5703125" style="32"/>
    <col min="270" max="270" width="10.85546875" style="32" bestFit="1" customWidth="1"/>
    <col min="271" max="271" width="10.28515625" style="32" bestFit="1" customWidth="1"/>
    <col min="272" max="272" width="13" style="32" bestFit="1" customWidth="1"/>
    <col min="273" max="273" width="13.7109375" style="32" bestFit="1" customWidth="1"/>
    <col min="274" max="274" width="7" style="32" bestFit="1" customWidth="1"/>
    <col min="275" max="514" width="14.5703125" style="32"/>
    <col min="515" max="515" width="18" style="32" bestFit="1" customWidth="1"/>
    <col min="516" max="516" width="15.28515625" style="32" customWidth="1"/>
    <col min="517" max="517" width="57.28515625" style="32" bestFit="1" customWidth="1"/>
    <col min="518" max="518" width="14.5703125" style="32"/>
    <col min="519" max="519" width="22.5703125" style="32" customWidth="1"/>
    <col min="520" max="520" width="14.5703125" style="32"/>
    <col min="521" max="521" width="15.42578125" style="32" customWidth="1"/>
    <col min="522" max="522" width="18.28515625" style="32" customWidth="1"/>
    <col min="523" max="525" width="14.5703125" style="32"/>
    <col min="526" max="526" width="10.85546875" style="32" bestFit="1" customWidth="1"/>
    <col min="527" max="527" width="10.28515625" style="32" bestFit="1" customWidth="1"/>
    <col min="528" max="528" width="13" style="32" bestFit="1" customWidth="1"/>
    <col min="529" max="529" width="13.7109375" style="32" bestFit="1" customWidth="1"/>
    <col min="530" max="530" width="7" style="32" bestFit="1" customWidth="1"/>
    <col min="531" max="770" width="14.5703125" style="32"/>
    <col min="771" max="771" width="18" style="32" bestFit="1" customWidth="1"/>
    <col min="772" max="772" width="15.28515625" style="32" customWidth="1"/>
    <col min="773" max="773" width="57.28515625" style="32" bestFit="1" customWidth="1"/>
    <col min="774" max="774" width="14.5703125" style="32"/>
    <col min="775" max="775" width="22.5703125" style="32" customWidth="1"/>
    <col min="776" max="776" width="14.5703125" style="32"/>
    <col min="777" max="777" width="15.42578125" style="32" customWidth="1"/>
    <col min="778" max="778" width="18.28515625" style="32" customWidth="1"/>
    <col min="779" max="781" width="14.5703125" style="32"/>
    <col min="782" max="782" width="10.85546875" style="32" bestFit="1" customWidth="1"/>
    <col min="783" max="783" width="10.28515625" style="32" bestFit="1" customWidth="1"/>
    <col min="784" max="784" width="13" style="32" bestFit="1" customWidth="1"/>
    <col min="785" max="785" width="13.7109375" style="32" bestFit="1" customWidth="1"/>
    <col min="786" max="786" width="7" style="32" bestFit="1" customWidth="1"/>
    <col min="787" max="1026" width="14.5703125" style="32"/>
    <col min="1027" max="1027" width="18" style="32" bestFit="1" customWidth="1"/>
    <col min="1028" max="1028" width="15.28515625" style="32" customWidth="1"/>
    <col min="1029" max="1029" width="57.28515625" style="32" bestFit="1" customWidth="1"/>
    <col min="1030" max="1030" width="14.5703125" style="32"/>
    <col min="1031" max="1031" width="22.5703125" style="32" customWidth="1"/>
    <col min="1032" max="1032" width="14.5703125" style="32"/>
    <col min="1033" max="1033" width="15.42578125" style="32" customWidth="1"/>
    <col min="1034" max="1034" width="18.28515625" style="32" customWidth="1"/>
    <col min="1035" max="1037" width="14.5703125" style="32"/>
    <col min="1038" max="1038" width="10.85546875" style="32" bestFit="1" customWidth="1"/>
    <col min="1039" max="1039" width="10.28515625" style="32" bestFit="1" customWidth="1"/>
    <col min="1040" max="1040" width="13" style="32" bestFit="1" customWidth="1"/>
    <col min="1041" max="1041" width="13.7109375" style="32" bestFit="1" customWidth="1"/>
    <col min="1042" max="1042" width="7" style="32" bestFit="1" customWidth="1"/>
    <col min="1043" max="1282" width="14.5703125" style="32"/>
    <col min="1283" max="1283" width="18" style="32" bestFit="1" customWidth="1"/>
    <col min="1284" max="1284" width="15.28515625" style="32" customWidth="1"/>
    <col min="1285" max="1285" width="57.28515625" style="32" bestFit="1" customWidth="1"/>
    <col min="1286" max="1286" width="14.5703125" style="32"/>
    <col min="1287" max="1287" width="22.5703125" style="32" customWidth="1"/>
    <col min="1288" max="1288" width="14.5703125" style="32"/>
    <col min="1289" max="1289" width="15.42578125" style="32" customWidth="1"/>
    <col min="1290" max="1290" width="18.28515625" style="32" customWidth="1"/>
    <col min="1291" max="1293" width="14.5703125" style="32"/>
    <col min="1294" max="1294" width="10.85546875" style="32" bestFit="1" customWidth="1"/>
    <col min="1295" max="1295" width="10.28515625" style="32" bestFit="1" customWidth="1"/>
    <col min="1296" max="1296" width="13" style="32" bestFit="1" customWidth="1"/>
    <col min="1297" max="1297" width="13.7109375" style="32" bestFit="1" customWidth="1"/>
    <col min="1298" max="1298" width="7" style="32" bestFit="1" customWidth="1"/>
    <col min="1299" max="1538" width="14.5703125" style="32"/>
    <col min="1539" max="1539" width="18" style="32" bestFit="1" customWidth="1"/>
    <col min="1540" max="1540" width="15.28515625" style="32" customWidth="1"/>
    <col min="1541" max="1541" width="57.28515625" style="32" bestFit="1" customWidth="1"/>
    <col min="1542" max="1542" width="14.5703125" style="32"/>
    <col min="1543" max="1543" width="22.5703125" style="32" customWidth="1"/>
    <col min="1544" max="1544" width="14.5703125" style="32"/>
    <col min="1545" max="1545" width="15.42578125" style="32" customWidth="1"/>
    <col min="1546" max="1546" width="18.28515625" style="32" customWidth="1"/>
    <col min="1547" max="1549" width="14.5703125" style="32"/>
    <col min="1550" max="1550" width="10.85546875" style="32" bestFit="1" customWidth="1"/>
    <col min="1551" max="1551" width="10.28515625" style="32" bestFit="1" customWidth="1"/>
    <col min="1552" max="1552" width="13" style="32" bestFit="1" customWidth="1"/>
    <col min="1553" max="1553" width="13.7109375" style="32" bestFit="1" customWidth="1"/>
    <col min="1554" max="1554" width="7" style="32" bestFit="1" customWidth="1"/>
    <col min="1555" max="1794" width="14.5703125" style="32"/>
    <col min="1795" max="1795" width="18" style="32" bestFit="1" customWidth="1"/>
    <col min="1796" max="1796" width="15.28515625" style="32" customWidth="1"/>
    <col min="1797" max="1797" width="57.28515625" style="32" bestFit="1" customWidth="1"/>
    <col min="1798" max="1798" width="14.5703125" style="32"/>
    <col min="1799" max="1799" width="22.5703125" style="32" customWidth="1"/>
    <col min="1800" max="1800" width="14.5703125" style="32"/>
    <col min="1801" max="1801" width="15.42578125" style="32" customWidth="1"/>
    <col min="1802" max="1802" width="18.28515625" style="32" customWidth="1"/>
    <col min="1803" max="1805" width="14.5703125" style="32"/>
    <col min="1806" max="1806" width="10.85546875" style="32" bestFit="1" customWidth="1"/>
    <col min="1807" max="1807" width="10.28515625" style="32" bestFit="1" customWidth="1"/>
    <col min="1808" max="1808" width="13" style="32" bestFit="1" customWidth="1"/>
    <col min="1809" max="1809" width="13.7109375" style="32" bestFit="1" customWidth="1"/>
    <col min="1810" max="1810" width="7" style="32" bestFit="1" customWidth="1"/>
    <col min="1811" max="2050" width="14.5703125" style="32"/>
    <col min="2051" max="2051" width="18" style="32" bestFit="1" customWidth="1"/>
    <col min="2052" max="2052" width="15.28515625" style="32" customWidth="1"/>
    <col min="2053" max="2053" width="57.28515625" style="32" bestFit="1" customWidth="1"/>
    <col min="2054" max="2054" width="14.5703125" style="32"/>
    <col min="2055" max="2055" width="22.5703125" style="32" customWidth="1"/>
    <col min="2056" max="2056" width="14.5703125" style="32"/>
    <col min="2057" max="2057" width="15.42578125" style="32" customWidth="1"/>
    <col min="2058" max="2058" width="18.28515625" style="32" customWidth="1"/>
    <col min="2059" max="2061" width="14.5703125" style="32"/>
    <col min="2062" max="2062" width="10.85546875" style="32" bestFit="1" customWidth="1"/>
    <col min="2063" max="2063" width="10.28515625" style="32" bestFit="1" customWidth="1"/>
    <col min="2064" max="2064" width="13" style="32" bestFit="1" customWidth="1"/>
    <col min="2065" max="2065" width="13.7109375" style="32" bestFit="1" customWidth="1"/>
    <col min="2066" max="2066" width="7" style="32" bestFit="1" customWidth="1"/>
    <col min="2067" max="2306" width="14.5703125" style="32"/>
    <col min="2307" max="2307" width="18" style="32" bestFit="1" customWidth="1"/>
    <col min="2308" max="2308" width="15.28515625" style="32" customWidth="1"/>
    <col min="2309" max="2309" width="57.28515625" style="32" bestFit="1" customWidth="1"/>
    <col min="2310" max="2310" width="14.5703125" style="32"/>
    <col min="2311" max="2311" width="22.5703125" style="32" customWidth="1"/>
    <col min="2312" max="2312" width="14.5703125" style="32"/>
    <col min="2313" max="2313" width="15.42578125" style="32" customWidth="1"/>
    <col min="2314" max="2314" width="18.28515625" style="32" customWidth="1"/>
    <col min="2315" max="2317" width="14.5703125" style="32"/>
    <col min="2318" max="2318" width="10.85546875" style="32" bestFit="1" customWidth="1"/>
    <col min="2319" max="2319" width="10.28515625" style="32" bestFit="1" customWidth="1"/>
    <col min="2320" max="2320" width="13" style="32" bestFit="1" customWidth="1"/>
    <col min="2321" max="2321" width="13.7109375" style="32" bestFit="1" customWidth="1"/>
    <col min="2322" max="2322" width="7" style="32" bestFit="1" customWidth="1"/>
    <col min="2323" max="2562" width="14.5703125" style="32"/>
    <col min="2563" max="2563" width="18" style="32" bestFit="1" customWidth="1"/>
    <col min="2564" max="2564" width="15.28515625" style="32" customWidth="1"/>
    <col min="2565" max="2565" width="57.28515625" style="32" bestFit="1" customWidth="1"/>
    <col min="2566" max="2566" width="14.5703125" style="32"/>
    <col min="2567" max="2567" width="22.5703125" style="32" customWidth="1"/>
    <col min="2568" max="2568" width="14.5703125" style="32"/>
    <col min="2569" max="2569" width="15.42578125" style="32" customWidth="1"/>
    <col min="2570" max="2570" width="18.28515625" style="32" customWidth="1"/>
    <col min="2571" max="2573" width="14.5703125" style="32"/>
    <col min="2574" max="2574" width="10.85546875" style="32" bestFit="1" customWidth="1"/>
    <col min="2575" max="2575" width="10.28515625" style="32" bestFit="1" customWidth="1"/>
    <col min="2576" max="2576" width="13" style="32" bestFit="1" customWidth="1"/>
    <col min="2577" max="2577" width="13.7109375" style="32" bestFit="1" customWidth="1"/>
    <col min="2578" max="2578" width="7" style="32" bestFit="1" customWidth="1"/>
    <col min="2579" max="2818" width="14.5703125" style="32"/>
    <col min="2819" max="2819" width="18" style="32" bestFit="1" customWidth="1"/>
    <col min="2820" max="2820" width="15.28515625" style="32" customWidth="1"/>
    <col min="2821" max="2821" width="57.28515625" style="32" bestFit="1" customWidth="1"/>
    <col min="2822" max="2822" width="14.5703125" style="32"/>
    <col min="2823" max="2823" width="22.5703125" style="32" customWidth="1"/>
    <col min="2824" max="2824" width="14.5703125" style="32"/>
    <col min="2825" max="2825" width="15.42578125" style="32" customWidth="1"/>
    <col min="2826" max="2826" width="18.28515625" style="32" customWidth="1"/>
    <col min="2827" max="2829" width="14.5703125" style="32"/>
    <col min="2830" max="2830" width="10.85546875" style="32" bestFit="1" customWidth="1"/>
    <col min="2831" max="2831" width="10.28515625" style="32" bestFit="1" customWidth="1"/>
    <col min="2832" max="2832" width="13" style="32" bestFit="1" customWidth="1"/>
    <col min="2833" max="2833" width="13.7109375" style="32" bestFit="1" customWidth="1"/>
    <col min="2834" max="2834" width="7" style="32" bestFit="1" customWidth="1"/>
    <col min="2835" max="3074" width="14.5703125" style="32"/>
    <col min="3075" max="3075" width="18" style="32" bestFit="1" customWidth="1"/>
    <col min="3076" max="3076" width="15.28515625" style="32" customWidth="1"/>
    <col min="3077" max="3077" width="57.28515625" style="32" bestFit="1" customWidth="1"/>
    <col min="3078" max="3078" width="14.5703125" style="32"/>
    <col min="3079" max="3079" width="22.5703125" style="32" customWidth="1"/>
    <col min="3080" max="3080" width="14.5703125" style="32"/>
    <col min="3081" max="3081" width="15.42578125" style="32" customWidth="1"/>
    <col min="3082" max="3082" width="18.28515625" style="32" customWidth="1"/>
    <col min="3083" max="3085" width="14.5703125" style="32"/>
    <col min="3086" max="3086" width="10.85546875" style="32" bestFit="1" customWidth="1"/>
    <col min="3087" max="3087" width="10.28515625" style="32" bestFit="1" customWidth="1"/>
    <col min="3088" max="3088" width="13" style="32" bestFit="1" customWidth="1"/>
    <col min="3089" max="3089" width="13.7109375" style="32" bestFit="1" customWidth="1"/>
    <col min="3090" max="3090" width="7" style="32" bestFit="1" customWidth="1"/>
    <col min="3091" max="3330" width="14.5703125" style="32"/>
    <col min="3331" max="3331" width="18" style="32" bestFit="1" customWidth="1"/>
    <col min="3332" max="3332" width="15.28515625" style="32" customWidth="1"/>
    <col min="3333" max="3333" width="57.28515625" style="32" bestFit="1" customWidth="1"/>
    <col min="3334" max="3334" width="14.5703125" style="32"/>
    <col min="3335" max="3335" width="22.5703125" style="32" customWidth="1"/>
    <col min="3336" max="3336" width="14.5703125" style="32"/>
    <col min="3337" max="3337" width="15.42578125" style="32" customWidth="1"/>
    <col min="3338" max="3338" width="18.28515625" style="32" customWidth="1"/>
    <col min="3339" max="3341" width="14.5703125" style="32"/>
    <col min="3342" max="3342" width="10.85546875" style="32" bestFit="1" customWidth="1"/>
    <col min="3343" max="3343" width="10.28515625" style="32" bestFit="1" customWidth="1"/>
    <col min="3344" max="3344" width="13" style="32" bestFit="1" customWidth="1"/>
    <col min="3345" max="3345" width="13.7109375" style="32" bestFit="1" customWidth="1"/>
    <col min="3346" max="3346" width="7" style="32" bestFit="1" customWidth="1"/>
    <col min="3347" max="3586" width="14.5703125" style="32"/>
    <col min="3587" max="3587" width="18" style="32" bestFit="1" customWidth="1"/>
    <col min="3588" max="3588" width="15.28515625" style="32" customWidth="1"/>
    <col min="3589" max="3589" width="57.28515625" style="32" bestFit="1" customWidth="1"/>
    <col min="3590" max="3590" width="14.5703125" style="32"/>
    <col min="3591" max="3591" width="22.5703125" style="32" customWidth="1"/>
    <col min="3592" max="3592" width="14.5703125" style="32"/>
    <col min="3593" max="3593" width="15.42578125" style="32" customWidth="1"/>
    <col min="3594" max="3594" width="18.28515625" style="32" customWidth="1"/>
    <col min="3595" max="3597" width="14.5703125" style="32"/>
    <col min="3598" max="3598" width="10.85546875" style="32" bestFit="1" customWidth="1"/>
    <col min="3599" max="3599" width="10.28515625" style="32" bestFit="1" customWidth="1"/>
    <col min="3600" max="3600" width="13" style="32" bestFit="1" customWidth="1"/>
    <col min="3601" max="3601" width="13.7109375" style="32" bestFit="1" customWidth="1"/>
    <col min="3602" max="3602" width="7" style="32" bestFit="1" customWidth="1"/>
    <col min="3603" max="3842" width="14.5703125" style="32"/>
    <col min="3843" max="3843" width="18" style="32" bestFit="1" customWidth="1"/>
    <col min="3844" max="3844" width="15.28515625" style="32" customWidth="1"/>
    <col min="3845" max="3845" width="57.28515625" style="32" bestFit="1" customWidth="1"/>
    <col min="3846" max="3846" width="14.5703125" style="32"/>
    <col min="3847" max="3847" width="22.5703125" style="32" customWidth="1"/>
    <col min="3848" max="3848" width="14.5703125" style="32"/>
    <col min="3849" max="3849" width="15.42578125" style="32" customWidth="1"/>
    <col min="3850" max="3850" width="18.28515625" style="32" customWidth="1"/>
    <col min="3851" max="3853" width="14.5703125" style="32"/>
    <col min="3854" max="3854" width="10.85546875" style="32" bestFit="1" customWidth="1"/>
    <col min="3855" max="3855" width="10.28515625" style="32" bestFit="1" customWidth="1"/>
    <col min="3856" max="3856" width="13" style="32" bestFit="1" customWidth="1"/>
    <col min="3857" max="3857" width="13.7109375" style="32" bestFit="1" customWidth="1"/>
    <col min="3858" max="3858" width="7" style="32" bestFit="1" customWidth="1"/>
    <col min="3859" max="4098" width="14.5703125" style="32"/>
    <col min="4099" max="4099" width="18" style="32" bestFit="1" customWidth="1"/>
    <col min="4100" max="4100" width="15.28515625" style="32" customWidth="1"/>
    <col min="4101" max="4101" width="57.28515625" style="32" bestFit="1" customWidth="1"/>
    <col min="4102" max="4102" width="14.5703125" style="32"/>
    <col min="4103" max="4103" width="22.5703125" style="32" customWidth="1"/>
    <col min="4104" max="4104" width="14.5703125" style="32"/>
    <col min="4105" max="4105" width="15.42578125" style="32" customWidth="1"/>
    <col min="4106" max="4106" width="18.28515625" style="32" customWidth="1"/>
    <col min="4107" max="4109" width="14.5703125" style="32"/>
    <col min="4110" max="4110" width="10.85546875" style="32" bestFit="1" customWidth="1"/>
    <col min="4111" max="4111" width="10.28515625" style="32" bestFit="1" customWidth="1"/>
    <col min="4112" max="4112" width="13" style="32" bestFit="1" customWidth="1"/>
    <col min="4113" max="4113" width="13.7109375" style="32" bestFit="1" customWidth="1"/>
    <col min="4114" max="4114" width="7" style="32" bestFit="1" customWidth="1"/>
    <col min="4115" max="4354" width="14.5703125" style="32"/>
    <col min="4355" max="4355" width="18" style="32" bestFit="1" customWidth="1"/>
    <col min="4356" max="4356" width="15.28515625" style="32" customWidth="1"/>
    <col min="4357" max="4357" width="57.28515625" style="32" bestFit="1" customWidth="1"/>
    <col min="4358" max="4358" width="14.5703125" style="32"/>
    <col min="4359" max="4359" width="22.5703125" style="32" customWidth="1"/>
    <col min="4360" max="4360" width="14.5703125" style="32"/>
    <col min="4361" max="4361" width="15.42578125" style="32" customWidth="1"/>
    <col min="4362" max="4362" width="18.28515625" style="32" customWidth="1"/>
    <col min="4363" max="4365" width="14.5703125" style="32"/>
    <col min="4366" max="4366" width="10.85546875" style="32" bestFit="1" customWidth="1"/>
    <col min="4367" max="4367" width="10.28515625" style="32" bestFit="1" customWidth="1"/>
    <col min="4368" max="4368" width="13" style="32" bestFit="1" customWidth="1"/>
    <col min="4369" max="4369" width="13.7109375" style="32" bestFit="1" customWidth="1"/>
    <col min="4370" max="4370" width="7" style="32" bestFit="1" customWidth="1"/>
    <col min="4371" max="4610" width="14.5703125" style="32"/>
    <col min="4611" max="4611" width="18" style="32" bestFit="1" customWidth="1"/>
    <col min="4612" max="4612" width="15.28515625" style="32" customWidth="1"/>
    <col min="4613" max="4613" width="57.28515625" style="32" bestFit="1" customWidth="1"/>
    <col min="4614" max="4614" width="14.5703125" style="32"/>
    <col min="4615" max="4615" width="22.5703125" style="32" customWidth="1"/>
    <col min="4616" max="4616" width="14.5703125" style="32"/>
    <col min="4617" max="4617" width="15.42578125" style="32" customWidth="1"/>
    <col min="4618" max="4618" width="18.28515625" style="32" customWidth="1"/>
    <col min="4619" max="4621" width="14.5703125" style="32"/>
    <col min="4622" max="4622" width="10.85546875" style="32" bestFit="1" customWidth="1"/>
    <col min="4623" max="4623" width="10.28515625" style="32" bestFit="1" customWidth="1"/>
    <col min="4624" max="4624" width="13" style="32" bestFit="1" customWidth="1"/>
    <col min="4625" max="4625" width="13.7109375" style="32" bestFit="1" customWidth="1"/>
    <col min="4626" max="4626" width="7" style="32" bestFit="1" customWidth="1"/>
    <col min="4627" max="4866" width="14.5703125" style="32"/>
    <col min="4867" max="4867" width="18" style="32" bestFit="1" customWidth="1"/>
    <col min="4868" max="4868" width="15.28515625" style="32" customWidth="1"/>
    <col min="4869" max="4869" width="57.28515625" style="32" bestFit="1" customWidth="1"/>
    <col min="4870" max="4870" width="14.5703125" style="32"/>
    <col min="4871" max="4871" width="22.5703125" style="32" customWidth="1"/>
    <col min="4872" max="4872" width="14.5703125" style="32"/>
    <col min="4873" max="4873" width="15.42578125" style="32" customWidth="1"/>
    <col min="4874" max="4874" width="18.28515625" style="32" customWidth="1"/>
    <col min="4875" max="4877" width="14.5703125" style="32"/>
    <col min="4878" max="4878" width="10.85546875" style="32" bestFit="1" customWidth="1"/>
    <col min="4879" max="4879" width="10.28515625" style="32" bestFit="1" customWidth="1"/>
    <col min="4880" max="4880" width="13" style="32" bestFit="1" customWidth="1"/>
    <col min="4881" max="4881" width="13.7109375" style="32" bestFit="1" customWidth="1"/>
    <col min="4882" max="4882" width="7" style="32" bestFit="1" customWidth="1"/>
    <col min="4883" max="5122" width="14.5703125" style="32"/>
    <col min="5123" max="5123" width="18" style="32" bestFit="1" customWidth="1"/>
    <col min="5124" max="5124" width="15.28515625" style="32" customWidth="1"/>
    <col min="5125" max="5125" width="57.28515625" style="32" bestFit="1" customWidth="1"/>
    <col min="5126" max="5126" width="14.5703125" style="32"/>
    <col min="5127" max="5127" width="22.5703125" style="32" customWidth="1"/>
    <col min="5128" max="5128" width="14.5703125" style="32"/>
    <col min="5129" max="5129" width="15.42578125" style="32" customWidth="1"/>
    <col min="5130" max="5130" width="18.28515625" style="32" customWidth="1"/>
    <col min="5131" max="5133" width="14.5703125" style="32"/>
    <col min="5134" max="5134" width="10.85546875" style="32" bestFit="1" customWidth="1"/>
    <col min="5135" max="5135" width="10.28515625" style="32" bestFit="1" customWidth="1"/>
    <col min="5136" max="5136" width="13" style="32" bestFit="1" customWidth="1"/>
    <col min="5137" max="5137" width="13.7109375" style="32" bestFit="1" customWidth="1"/>
    <col min="5138" max="5138" width="7" style="32" bestFit="1" customWidth="1"/>
    <col min="5139" max="5378" width="14.5703125" style="32"/>
    <col min="5379" max="5379" width="18" style="32" bestFit="1" customWidth="1"/>
    <col min="5380" max="5380" width="15.28515625" style="32" customWidth="1"/>
    <col min="5381" max="5381" width="57.28515625" style="32" bestFit="1" customWidth="1"/>
    <col min="5382" max="5382" width="14.5703125" style="32"/>
    <col min="5383" max="5383" width="22.5703125" style="32" customWidth="1"/>
    <col min="5384" max="5384" width="14.5703125" style="32"/>
    <col min="5385" max="5385" width="15.42578125" style="32" customWidth="1"/>
    <col min="5386" max="5386" width="18.28515625" style="32" customWidth="1"/>
    <col min="5387" max="5389" width="14.5703125" style="32"/>
    <col min="5390" max="5390" width="10.85546875" style="32" bestFit="1" customWidth="1"/>
    <col min="5391" max="5391" width="10.28515625" style="32" bestFit="1" customWidth="1"/>
    <col min="5392" max="5392" width="13" style="32" bestFit="1" customWidth="1"/>
    <col min="5393" max="5393" width="13.7109375" style="32" bestFit="1" customWidth="1"/>
    <col min="5394" max="5394" width="7" style="32" bestFit="1" customWidth="1"/>
    <col min="5395" max="5634" width="14.5703125" style="32"/>
    <col min="5635" max="5635" width="18" style="32" bestFit="1" customWidth="1"/>
    <col min="5636" max="5636" width="15.28515625" style="32" customWidth="1"/>
    <col min="5637" max="5637" width="57.28515625" style="32" bestFit="1" customWidth="1"/>
    <col min="5638" max="5638" width="14.5703125" style="32"/>
    <col min="5639" max="5639" width="22.5703125" style="32" customWidth="1"/>
    <col min="5640" max="5640" width="14.5703125" style="32"/>
    <col min="5641" max="5641" width="15.42578125" style="32" customWidth="1"/>
    <col min="5642" max="5642" width="18.28515625" style="32" customWidth="1"/>
    <col min="5643" max="5645" width="14.5703125" style="32"/>
    <col min="5646" max="5646" width="10.85546875" style="32" bestFit="1" customWidth="1"/>
    <col min="5647" max="5647" width="10.28515625" style="32" bestFit="1" customWidth="1"/>
    <col min="5648" max="5648" width="13" style="32" bestFit="1" customWidth="1"/>
    <col min="5649" max="5649" width="13.7109375" style="32" bestFit="1" customWidth="1"/>
    <col min="5650" max="5650" width="7" style="32" bestFit="1" customWidth="1"/>
    <col min="5651" max="5890" width="14.5703125" style="32"/>
    <col min="5891" max="5891" width="18" style="32" bestFit="1" customWidth="1"/>
    <col min="5892" max="5892" width="15.28515625" style="32" customWidth="1"/>
    <col min="5893" max="5893" width="57.28515625" style="32" bestFit="1" customWidth="1"/>
    <col min="5894" max="5894" width="14.5703125" style="32"/>
    <col min="5895" max="5895" width="22.5703125" style="32" customWidth="1"/>
    <col min="5896" max="5896" width="14.5703125" style="32"/>
    <col min="5897" max="5897" width="15.42578125" style="32" customWidth="1"/>
    <col min="5898" max="5898" width="18.28515625" style="32" customWidth="1"/>
    <col min="5899" max="5901" width="14.5703125" style="32"/>
    <col min="5902" max="5902" width="10.85546875" style="32" bestFit="1" customWidth="1"/>
    <col min="5903" max="5903" width="10.28515625" style="32" bestFit="1" customWidth="1"/>
    <col min="5904" max="5904" width="13" style="32" bestFit="1" customWidth="1"/>
    <col min="5905" max="5905" width="13.7109375" style="32" bestFit="1" customWidth="1"/>
    <col min="5906" max="5906" width="7" style="32" bestFit="1" customWidth="1"/>
    <col min="5907" max="6146" width="14.5703125" style="32"/>
    <col min="6147" max="6147" width="18" style="32" bestFit="1" customWidth="1"/>
    <col min="6148" max="6148" width="15.28515625" style="32" customWidth="1"/>
    <col min="6149" max="6149" width="57.28515625" style="32" bestFit="1" customWidth="1"/>
    <col min="6150" max="6150" width="14.5703125" style="32"/>
    <col min="6151" max="6151" width="22.5703125" style="32" customWidth="1"/>
    <col min="6152" max="6152" width="14.5703125" style="32"/>
    <col min="6153" max="6153" width="15.42578125" style="32" customWidth="1"/>
    <col min="6154" max="6154" width="18.28515625" style="32" customWidth="1"/>
    <col min="6155" max="6157" width="14.5703125" style="32"/>
    <col min="6158" max="6158" width="10.85546875" style="32" bestFit="1" customWidth="1"/>
    <col min="6159" max="6159" width="10.28515625" style="32" bestFit="1" customWidth="1"/>
    <col min="6160" max="6160" width="13" style="32" bestFit="1" customWidth="1"/>
    <col min="6161" max="6161" width="13.7109375" style="32" bestFit="1" customWidth="1"/>
    <col min="6162" max="6162" width="7" style="32" bestFit="1" customWidth="1"/>
    <col min="6163" max="6402" width="14.5703125" style="32"/>
    <col min="6403" max="6403" width="18" style="32" bestFit="1" customWidth="1"/>
    <col min="6404" max="6404" width="15.28515625" style="32" customWidth="1"/>
    <col min="6405" max="6405" width="57.28515625" style="32" bestFit="1" customWidth="1"/>
    <col min="6406" max="6406" width="14.5703125" style="32"/>
    <col min="6407" max="6407" width="22.5703125" style="32" customWidth="1"/>
    <col min="6408" max="6408" width="14.5703125" style="32"/>
    <col min="6409" max="6409" width="15.42578125" style="32" customWidth="1"/>
    <col min="6410" max="6410" width="18.28515625" style="32" customWidth="1"/>
    <col min="6411" max="6413" width="14.5703125" style="32"/>
    <col min="6414" max="6414" width="10.85546875" style="32" bestFit="1" customWidth="1"/>
    <col min="6415" max="6415" width="10.28515625" style="32" bestFit="1" customWidth="1"/>
    <col min="6416" max="6416" width="13" style="32" bestFit="1" customWidth="1"/>
    <col min="6417" max="6417" width="13.7109375" style="32" bestFit="1" customWidth="1"/>
    <col min="6418" max="6418" width="7" style="32" bestFit="1" customWidth="1"/>
    <col min="6419" max="6658" width="14.5703125" style="32"/>
    <col min="6659" max="6659" width="18" style="32" bestFit="1" customWidth="1"/>
    <col min="6660" max="6660" width="15.28515625" style="32" customWidth="1"/>
    <col min="6661" max="6661" width="57.28515625" style="32" bestFit="1" customWidth="1"/>
    <col min="6662" max="6662" width="14.5703125" style="32"/>
    <col min="6663" max="6663" width="22.5703125" style="32" customWidth="1"/>
    <col min="6664" max="6664" width="14.5703125" style="32"/>
    <col min="6665" max="6665" width="15.42578125" style="32" customWidth="1"/>
    <col min="6666" max="6666" width="18.28515625" style="32" customWidth="1"/>
    <col min="6667" max="6669" width="14.5703125" style="32"/>
    <col min="6670" max="6670" width="10.85546875" style="32" bestFit="1" customWidth="1"/>
    <col min="6671" max="6671" width="10.28515625" style="32" bestFit="1" customWidth="1"/>
    <col min="6672" max="6672" width="13" style="32" bestFit="1" customWidth="1"/>
    <col min="6673" max="6673" width="13.7109375" style="32" bestFit="1" customWidth="1"/>
    <col min="6674" max="6674" width="7" style="32" bestFit="1" customWidth="1"/>
    <col min="6675" max="6914" width="14.5703125" style="32"/>
    <col min="6915" max="6915" width="18" style="32" bestFit="1" customWidth="1"/>
    <col min="6916" max="6916" width="15.28515625" style="32" customWidth="1"/>
    <col min="6917" max="6917" width="57.28515625" style="32" bestFit="1" customWidth="1"/>
    <col min="6918" max="6918" width="14.5703125" style="32"/>
    <col min="6919" max="6919" width="22.5703125" style="32" customWidth="1"/>
    <col min="6920" max="6920" width="14.5703125" style="32"/>
    <col min="6921" max="6921" width="15.42578125" style="32" customWidth="1"/>
    <col min="6922" max="6922" width="18.28515625" style="32" customWidth="1"/>
    <col min="6923" max="6925" width="14.5703125" style="32"/>
    <col min="6926" max="6926" width="10.85546875" style="32" bestFit="1" customWidth="1"/>
    <col min="6927" max="6927" width="10.28515625" style="32" bestFit="1" customWidth="1"/>
    <col min="6928" max="6928" width="13" style="32" bestFit="1" customWidth="1"/>
    <col min="6929" max="6929" width="13.7109375" style="32" bestFit="1" customWidth="1"/>
    <col min="6930" max="6930" width="7" style="32" bestFit="1" customWidth="1"/>
    <col min="6931" max="7170" width="14.5703125" style="32"/>
    <col min="7171" max="7171" width="18" style="32" bestFit="1" customWidth="1"/>
    <col min="7172" max="7172" width="15.28515625" style="32" customWidth="1"/>
    <col min="7173" max="7173" width="57.28515625" style="32" bestFit="1" customWidth="1"/>
    <col min="7174" max="7174" width="14.5703125" style="32"/>
    <col min="7175" max="7175" width="22.5703125" style="32" customWidth="1"/>
    <col min="7176" max="7176" width="14.5703125" style="32"/>
    <col min="7177" max="7177" width="15.42578125" style="32" customWidth="1"/>
    <col min="7178" max="7178" width="18.28515625" style="32" customWidth="1"/>
    <col min="7179" max="7181" width="14.5703125" style="32"/>
    <col min="7182" max="7182" width="10.85546875" style="32" bestFit="1" customWidth="1"/>
    <col min="7183" max="7183" width="10.28515625" style="32" bestFit="1" customWidth="1"/>
    <col min="7184" max="7184" width="13" style="32" bestFit="1" customWidth="1"/>
    <col min="7185" max="7185" width="13.7109375" style="32" bestFit="1" customWidth="1"/>
    <col min="7186" max="7186" width="7" style="32" bestFit="1" customWidth="1"/>
    <col min="7187" max="7426" width="14.5703125" style="32"/>
    <col min="7427" max="7427" width="18" style="32" bestFit="1" customWidth="1"/>
    <col min="7428" max="7428" width="15.28515625" style="32" customWidth="1"/>
    <col min="7429" max="7429" width="57.28515625" style="32" bestFit="1" customWidth="1"/>
    <col min="7430" max="7430" width="14.5703125" style="32"/>
    <col min="7431" max="7431" width="22.5703125" style="32" customWidth="1"/>
    <col min="7432" max="7432" width="14.5703125" style="32"/>
    <col min="7433" max="7433" width="15.42578125" style="32" customWidth="1"/>
    <col min="7434" max="7434" width="18.28515625" style="32" customWidth="1"/>
    <col min="7435" max="7437" width="14.5703125" style="32"/>
    <col min="7438" max="7438" width="10.85546875" style="32" bestFit="1" customWidth="1"/>
    <col min="7439" max="7439" width="10.28515625" style="32" bestFit="1" customWidth="1"/>
    <col min="7440" max="7440" width="13" style="32" bestFit="1" customWidth="1"/>
    <col min="7441" max="7441" width="13.7109375" style="32" bestFit="1" customWidth="1"/>
    <col min="7442" max="7442" width="7" style="32" bestFit="1" customWidth="1"/>
    <col min="7443" max="7682" width="14.5703125" style="32"/>
    <col min="7683" max="7683" width="18" style="32" bestFit="1" customWidth="1"/>
    <col min="7684" max="7684" width="15.28515625" style="32" customWidth="1"/>
    <col min="7685" max="7685" width="57.28515625" style="32" bestFit="1" customWidth="1"/>
    <col min="7686" max="7686" width="14.5703125" style="32"/>
    <col min="7687" max="7687" width="22.5703125" style="32" customWidth="1"/>
    <col min="7688" max="7688" width="14.5703125" style="32"/>
    <col min="7689" max="7689" width="15.42578125" style="32" customWidth="1"/>
    <col min="7690" max="7690" width="18.28515625" style="32" customWidth="1"/>
    <col min="7691" max="7693" width="14.5703125" style="32"/>
    <col min="7694" max="7694" width="10.85546875" style="32" bestFit="1" customWidth="1"/>
    <col min="7695" max="7695" width="10.28515625" style="32" bestFit="1" customWidth="1"/>
    <col min="7696" max="7696" width="13" style="32" bestFit="1" customWidth="1"/>
    <col min="7697" max="7697" width="13.7109375" style="32" bestFit="1" customWidth="1"/>
    <col min="7698" max="7698" width="7" style="32" bestFit="1" customWidth="1"/>
    <col min="7699" max="7938" width="14.5703125" style="32"/>
    <col min="7939" max="7939" width="18" style="32" bestFit="1" customWidth="1"/>
    <col min="7940" max="7940" width="15.28515625" style="32" customWidth="1"/>
    <col min="7941" max="7941" width="57.28515625" style="32" bestFit="1" customWidth="1"/>
    <col min="7942" max="7942" width="14.5703125" style="32"/>
    <col min="7943" max="7943" width="22.5703125" style="32" customWidth="1"/>
    <col min="7944" max="7944" width="14.5703125" style="32"/>
    <col min="7945" max="7945" width="15.42578125" style="32" customWidth="1"/>
    <col min="7946" max="7946" width="18.28515625" style="32" customWidth="1"/>
    <col min="7947" max="7949" width="14.5703125" style="32"/>
    <col min="7950" max="7950" width="10.85546875" style="32" bestFit="1" customWidth="1"/>
    <col min="7951" max="7951" width="10.28515625" style="32" bestFit="1" customWidth="1"/>
    <col min="7952" max="7952" width="13" style="32" bestFit="1" customWidth="1"/>
    <col min="7953" max="7953" width="13.7109375" style="32" bestFit="1" customWidth="1"/>
    <col min="7954" max="7954" width="7" style="32" bestFit="1" customWidth="1"/>
    <col min="7955" max="8194" width="14.5703125" style="32"/>
    <col min="8195" max="8195" width="18" style="32" bestFit="1" customWidth="1"/>
    <col min="8196" max="8196" width="15.28515625" style="32" customWidth="1"/>
    <col min="8197" max="8197" width="57.28515625" style="32" bestFit="1" customWidth="1"/>
    <col min="8198" max="8198" width="14.5703125" style="32"/>
    <col min="8199" max="8199" width="22.5703125" style="32" customWidth="1"/>
    <col min="8200" max="8200" width="14.5703125" style="32"/>
    <col min="8201" max="8201" width="15.42578125" style="32" customWidth="1"/>
    <col min="8202" max="8202" width="18.28515625" style="32" customWidth="1"/>
    <col min="8203" max="8205" width="14.5703125" style="32"/>
    <col min="8206" max="8206" width="10.85546875" style="32" bestFit="1" customWidth="1"/>
    <col min="8207" max="8207" width="10.28515625" style="32" bestFit="1" customWidth="1"/>
    <col min="8208" max="8208" width="13" style="32" bestFit="1" customWidth="1"/>
    <col min="8209" max="8209" width="13.7109375" style="32" bestFit="1" customWidth="1"/>
    <col min="8210" max="8210" width="7" style="32" bestFit="1" customWidth="1"/>
    <col min="8211" max="8450" width="14.5703125" style="32"/>
    <col min="8451" max="8451" width="18" style="32" bestFit="1" customWidth="1"/>
    <col min="8452" max="8452" width="15.28515625" style="32" customWidth="1"/>
    <col min="8453" max="8453" width="57.28515625" style="32" bestFit="1" customWidth="1"/>
    <col min="8454" max="8454" width="14.5703125" style="32"/>
    <col min="8455" max="8455" width="22.5703125" style="32" customWidth="1"/>
    <col min="8456" max="8456" width="14.5703125" style="32"/>
    <col min="8457" max="8457" width="15.42578125" style="32" customWidth="1"/>
    <col min="8458" max="8458" width="18.28515625" style="32" customWidth="1"/>
    <col min="8459" max="8461" width="14.5703125" style="32"/>
    <col min="8462" max="8462" width="10.85546875" style="32" bestFit="1" customWidth="1"/>
    <col min="8463" max="8463" width="10.28515625" style="32" bestFit="1" customWidth="1"/>
    <col min="8464" max="8464" width="13" style="32" bestFit="1" customWidth="1"/>
    <col min="8465" max="8465" width="13.7109375" style="32" bestFit="1" customWidth="1"/>
    <col min="8466" max="8466" width="7" style="32" bestFit="1" customWidth="1"/>
    <col min="8467" max="8706" width="14.5703125" style="32"/>
    <col min="8707" max="8707" width="18" style="32" bestFit="1" customWidth="1"/>
    <col min="8708" max="8708" width="15.28515625" style="32" customWidth="1"/>
    <col min="8709" max="8709" width="57.28515625" style="32" bestFit="1" customWidth="1"/>
    <col min="8710" max="8710" width="14.5703125" style="32"/>
    <col min="8711" max="8711" width="22.5703125" style="32" customWidth="1"/>
    <col min="8712" max="8712" width="14.5703125" style="32"/>
    <col min="8713" max="8713" width="15.42578125" style="32" customWidth="1"/>
    <col min="8714" max="8714" width="18.28515625" style="32" customWidth="1"/>
    <col min="8715" max="8717" width="14.5703125" style="32"/>
    <col min="8718" max="8718" width="10.85546875" style="32" bestFit="1" customWidth="1"/>
    <col min="8719" max="8719" width="10.28515625" style="32" bestFit="1" customWidth="1"/>
    <col min="8720" max="8720" width="13" style="32" bestFit="1" customWidth="1"/>
    <col min="8721" max="8721" width="13.7109375" style="32" bestFit="1" customWidth="1"/>
    <col min="8722" max="8722" width="7" style="32" bestFit="1" customWidth="1"/>
    <col min="8723" max="8962" width="14.5703125" style="32"/>
    <col min="8963" max="8963" width="18" style="32" bestFit="1" customWidth="1"/>
    <col min="8964" max="8964" width="15.28515625" style="32" customWidth="1"/>
    <col min="8965" max="8965" width="57.28515625" style="32" bestFit="1" customWidth="1"/>
    <col min="8966" max="8966" width="14.5703125" style="32"/>
    <col min="8967" max="8967" width="22.5703125" style="32" customWidth="1"/>
    <col min="8968" max="8968" width="14.5703125" style="32"/>
    <col min="8969" max="8969" width="15.42578125" style="32" customWidth="1"/>
    <col min="8970" max="8970" width="18.28515625" style="32" customWidth="1"/>
    <col min="8971" max="8973" width="14.5703125" style="32"/>
    <col min="8974" max="8974" width="10.85546875" style="32" bestFit="1" customWidth="1"/>
    <col min="8975" max="8975" width="10.28515625" style="32" bestFit="1" customWidth="1"/>
    <col min="8976" max="8976" width="13" style="32" bestFit="1" customWidth="1"/>
    <col min="8977" max="8977" width="13.7109375" style="32" bestFit="1" customWidth="1"/>
    <col min="8978" max="8978" width="7" style="32" bestFit="1" customWidth="1"/>
    <col min="8979" max="9218" width="14.5703125" style="32"/>
    <col min="9219" max="9219" width="18" style="32" bestFit="1" customWidth="1"/>
    <col min="9220" max="9220" width="15.28515625" style="32" customWidth="1"/>
    <col min="9221" max="9221" width="57.28515625" style="32" bestFit="1" customWidth="1"/>
    <col min="9222" max="9222" width="14.5703125" style="32"/>
    <col min="9223" max="9223" width="22.5703125" style="32" customWidth="1"/>
    <col min="9224" max="9224" width="14.5703125" style="32"/>
    <col min="9225" max="9225" width="15.42578125" style="32" customWidth="1"/>
    <col min="9226" max="9226" width="18.28515625" style="32" customWidth="1"/>
    <col min="9227" max="9229" width="14.5703125" style="32"/>
    <col min="9230" max="9230" width="10.85546875" style="32" bestFit="1" customWidth="1"/>
    <col min="9231" max="9231" width="10.28515625" style="32" bestFit="1" customWidth="1"/>
    <col min="9232" max="9232" width="13" style="32" bestFit="1" customWidth="1"/>
    <col min="9233" max="9233" width="13.7109375" style="32" bestFit="1" customWidth="1"/>
    <col min="9234" max="9234" width="7" style="32" bestFit="1" customWidth="1"/>
    <col min="9235" max="9474" width="14.5703125" style="32"/>
    <col min="9475" max="9475" width="18" style="32" bestFit="1" customWidth="1"/>
    <col min="9476" max="9476" width="15.28515625" style="32" customWidth="1"/>
    <col min="9477" max="9477" width="57.28515625" style="32" bestFit="1" customWidth="1"/>
    <col min="9478" max="9478" width="14.5703125" style="32"/>
    <col min="9479" max="9479" width="22.5703125" style="32" customWidth="1"/>
    <col min="9480" max="9480" width="14.5703125" style="32"/>
    <col min="9481" max="9481" width="15.42578125" style="32" customWidth="1"/>
    <col min="9482" max="9482" width="18.28515625" style="32" customWidth="1"/>
    <col min="9483" max="9485" width="14.5703125" style="32"/>
    <col min="9486" max="9486" width="10.85546875" style="32" bestFit="1" customWidth="1"/>
    <col min="9487" max="9487" width="10.28515625" style="32" bestFit="1" customWidth="1"/>
    <col min="9488" max="9488" width="13" style="32" bestFit="1" customWidth="1"/>
    <col min="9489" max="9489" width="13.7109375" style="32" bestFit="1" customWidth="1"/>
    <col min="9490" max="9490" width="7" style="32" bestFit="1" customWidth="1"/>
    <col min="9491" max="9730" width="14.5703125" style="32"/>
    <col min="9731" max="9731" width="18" style="32" bestFit="1" customWidth="1"/>
    <col min="9732" max="9732" width="15.28515625" style="32" customWidth="1"/>
    <col min="9733" max="9733" width="57.28515625" style="32" bestFit="1" customWidth="1"/>
    <col min="9734" max="9734" width="14.5703125" style="32"/>
    <col min="9735" max="9735" width="22.5703125" style="32" customWidth="1"/>
    <col min="9736" max="9736" width="14.5703125" style="32"/>
    <col min="9737" max="9737" width="15.42578125" style="32" customWidth="1"/>
    <col min="9738" max="9738" width="18.28515625" style="32" customWidth="1"/>
    <col min="9739" max="9741" width="14.5703125" style="32"/>
    <col min="9742" max="9742" width="10.85546875" style="32" bestFit="1" customWidth="1"/>
    <col min="9743" max="9743" width="10.28515625" style="32" bestFit="1" customWidth="1"/>
    <col min="9744" max="9744" width="13" style="32" bestFit="1" customWidth="1"/>
    <col min="9745" max="9745" width="13.7109375" style="32" bestFit="1" customWidth="1"/>
    <col min="9746" max="9746" width="7" style="32" bestFit="1" customWidth="1"/>
    <col min="9747" max="9986" width="14.5703125" style="32"/>
    <col min="9987" max="9987" width="18" style="32" bestFit="1" customWidth="1"/>
    <col min="9988" max="9988" width="15.28515625" style="32" customWidth="1"/>
    <col min="9989" max="9989" width="57.28515625" style="32" bestFit="1" customWidth="1"/>
    <col min="9990" max="9990" width="14.5703125" style="32"/>
    <col min="9991" max="9991" width="22.5703125" style="32" customWidth="1"/>
    <col min="9992" max="9992" width="14.5703125" style="32"/>
    <col min="9993" max="9993" width="15.42578125" style="32" customWidth="1"/>
    <col min="9994" max="9994" width="18.28515625" style="32" customWidth="1"/>
    <col min="9995" max="9997" width="14.5703125" style="32"/>
    <col min="9998" max="9998" width="10.85546875" style="32" bestFit="1" customWidth="1"/>
    <col min="9999" max="9999" width="10.28515625" style="32" bestFit="1" customWidth="1"/>
    <col min="10000" max="10000" width="13" style="32" bestFit="1" customWidth="1"/>
    <col min="10001" max="10001" width="13.7109375" style="32" bestFit="1" customWidth="1"/>
    <col min="10002" max="10002" width="7" style="32" bestFit="1" customWidth="1"/>
    <col min="10003" max="10242" width="14.5703125" style="32"/>
    <col min="10243" max="10243" width="18" style="32" bestFit="1" customWidth="1"/>
    <col min="10244" max="10244" width="15.28515625" style="32" customWidth="1"/>
    <col min="10245" max="10245" width="57.28515625" style="32" bestFit="1" customWidth="1"/>
    <col min="10246" max="10246" width="14.5703125" style="32"/>
    <col min="10247" max="10247" width="22.5703125" style="32" customWidth="1"/>
    <col min="10248" max="10248" width="14.5703125" style="32"/>
    <col min="10249" max="10249" width="15.42578125" style="32" customWidth="1"/>
    <col min="10250" max="10250" width="18.28515625" style="32" customWidth="1"/>
    <col min="10251" max="10253" width="14.5703125" style="32"/>
    <col min="10254" max="10254" width="10.85546875" style="32" bestFit="1" customWidth="1"/>
    <col min="10255" max="10255" width="10.28515625" style="32" bestFit="1" customWidth="1"/>
    <col min="10256" max="10256" width="13" style="32" bestFit="1" customWidth="1"/>
    <col min="10257" max="10257" width="13.7109375" style="32" bestFit="1" customWidth="1"/>
    <col min="10258" max="10258" width="7" style="32" bestFit="1" customWidth="1"/>
    <col min="10259" max="10498" width="14.5703125" style="32"/>
    <col min="10499" max="10499" width="18" style="32" bestFit="1" customWidth="1"/>
    <col min="10500" max="10500" width="15.28515625" style="32" customWidth="1"/>
    <col min="10501" max="10501" width="57.28515625" style="32" bestFit="1" customWidth="1"/>
    <col min="10502" max="10502" width="14.5703125" style="32"/>
    <col min="10503" max="10503" width="22.5703125" style="32" customWidth="1"/>
    <col min="10504" max="10504" width="14.5703125" style="32"/>
    <col min="10505" max="10505" width="15.42578125" style="32" customWidth="1"/>
    <col min="10506" max="10506" width="18.28515625" style="32" customWidth="1"/>
    <col min="10507" max="10509" width="14.5703125" style="32"/>
    <col min="10510" max="10510" width="10.85546875" style="32" bestFit="1" customWidth="1"/>
    <col min="10511" max="10511" width="10.28515625" style="32" bestFit="1" customWidth="1"/>
    <col min="10512" max="10512" width="13" style="32" bestFit="1" customWidth="1"/>
    <col min="10513" max="10513" width="13.7109375" style="32" bestFit="1" customWidth="1"/>
    <col min="10514" max="10514" width="7" style="32" bestFit="1" customWidth="1"/>
    <col min="10515" max="10754" width="14.5703125" style="32"/>
    <col min="10755" max="10755" width="18" style="32" bestFit="1" customWidth="1"/>
    <col min="10756" max="10756" width="15.28515625" style="32" customWidth="1"/>
    <col min="10757" max="10757" width="57.28515625" style="32" bestFit="1" customWidth="1"/>
    <col min="10758" max="10758" width="14.5703125" style="32"/>
    <col min="10759" max="10759" width="22.5703125" style="32" customWidth="1"/>
    <col min="10760" max="10760" width="14.5703125" style="32"/>
    <col min="10761" max="10761" width="15.42578125" style="32" customWidth="1"/>
    <col min="10762" max="10762" width="18.28515625" style="32" customWidth="1"/>
    <col min="10763" max="10765" width="14.5703125" style="32"/>
    <col min="10766" max="10766" width="10.85546875" style="32" bestFit="1" customWidth="1"/>
    <col min="10767" max="10767" width="10.28515625" style="32" bestFit="1" customWidth="1"/>
    <col min="10768" max="10768" width="13" style="32" bestFit="1" customWidth="1"/>
    <col min="10769" max="10769" width="13.7109375" style="32" bestFit="1" customWidth="1"/>
    <col min="10770" max="10770" width="7" style="32" bestFit="1" customWidth="1"/>
    <col min="10771" max="11010" width="14.5703125" style="32"/>
    <col min="11011" max="11011" width="18" style="32" bestFit="1" customWidth="1"/>
    <col min="11012" max="11012" width="15.28515625" style="32" customWidth="1"/>
    <col min="11013" max="11013" width="57.28515625" style="32" bestFit="1" customWidth="1"/>
    <col min="11014" max="11014" width="14.5703125" style="32"/>
    <col min="11015" max="11015" width="22.5703125" style="32" customWidth="1"/>
    <col min="11016" max="11016" width="14.5703125" style="32"/>
    <col min="11017" max="11017" width="15.42578125" style="32" customWidth="1"/>
    <col min="11018" max="11018" width="18.28515625" style="32" customWidth="1"/>
    <col min="11019" max="11021" width="14.5703125" style="32"/>
    <col min="11022" max="11022" width="10.85546875" style="32" bestFit="1" customWidth="1"/>
    <col min="11023" max="11023" width="10.28515625" style="32" bestFit="1" customWidth="1"/>
    <col min="11024" max="11024" width="13" style="32" bestFit="1" customWidth="1"/>
    <col min="11025" max="11025" width="13.7109375" style="32" bestFit="1" customWidth="1"/>
    <col min="11026" max="11026" width="7" style="32" bestFit="1" customWidth="1"/>
    <col min="11027" max="11266" width="14.5703125" style="32"/>
    <col min="11267" max="11267" width="18" style="32" bestFit="1" customWidth="1"/>
    <col min="11268" max="11268" width="15.28515625" style="32" customWidth="1"/>
    <col min="11269" max="11269" width="57.28515625" style="32" bestFit="1" customWidth="1"/>
    <col min="11270" max="11270" width="14.5703125" style="32"/>
    <col min="11271" max="11271" width="22.5703125" style="32" customWidth="1"/>
    <col min="11272" max="11272" width="14.5703125" style="32"/>
    <col min="11273" max="11273" width="15.42578125" style="32" customWidth="1"/>
    <col min="11274" max="11274" width="18.28515625" style="32" customWidth="1"/>
    <col min="11275" max="11277" width="14.5703125" style="32"/>
    <col min="11278" max="11278" width="10.85546875" style="32" bestFit="1" customWidth="1"/>
    <col min="11279" max="11279" width="10.28515625" style="32" bestFit="1" customWidth="1"/>
    <col min="11280" max="11280" width="13" style="32" bestFit="1" customWidth="1"/>
    <col min="11281" max="11281" width="13.7109375" style="32" bestFit="1" customWidth="1"/>
    <col min="11282" max="11282" width="7" style="32" bestFit="1" customWidth="1"/>
    <col min="11283" max="11522" width="14.5703125" style="32"/>
    <col min="11523" max="11523" width="18" style="32" bestFit="1" customWidth="1"/>
    <col min="11524" max="11524" width="15.28515625" style="32" customWidth="1"/>
    <col min="11525" max="11525" width="57.28515625" style="32" bestFit="1" customWidth="1"/>
    <col min="11526" max="11526" width="14.5703125" style="32"/>
    <col min="11527" max="11527" width="22.5703125" style="32" customWidth="1"/>
    <col min="11528" max="11528" width="14.5703125" style="32"/>
    <col min="11529" max="11529" width="15.42578125" style="32" customWidth="1"/>
    <col min="11530" max="11530" width="18.28515625" style="32" customWidth="1"/>
    <col min="11531" max="11533" width="14.5703125" style="32"/>
    <col min="11534" max="11534" width="10.85546875" style="32" bestFit="1" customWidth="1"/>
    <col min="11535" max="11535" width="10.28515625" style="32" bestFit="1" customWidth="1"/>
    <col min="11536" max="11536" width="13" style="32" bestFit="1" customWidth="1"/>
    <col min="11537" max="11537" width="13.7109375" style="32" bestFit="1" customWidth="1"/>
    <col min="11538" max="11538" width="7" style="32" bestFit="1" customWidth="1"/>
    <col min="11539" max="11778" width="14.5703125" style="32"/>
    <col min="11779" max="11779" width="18" style="32" bestFit="1" customWidth="1"/>
    <col min="11780" max="11780" width="15.28515625" style="32" customWidth="1"/>
    <col min="11781" max="11781" width="57.28515625" style="32" bestFit="1" customWidth="1"/>
    <col min="11782" max="11782" width="14.5703125" style="32"/>
    <col min="11783" max="11783" width="22.5703125" style="32" customWidth="1"/>
    <col min="11784" max="11784" width="14.5703125" style="32"/>
    <col min="11785" max="11785" width="15.42578125" style="32" customWidth="1"/>
    <col min="11786" max="11786" width="18.28515625" style="32" customWidth="1"/>
    <col min="11787" max="11789" width="14.5703125" style="32"/>
    <col min="11790" max="11790" width="10.85546875" style="32" bestFit="1" customWidth="1"/>
    <col min="11791" max="11791" width="10.28515625" style="32" bestFit="1" customWidth="1"/>
    <col min="11792" max="11792" width="13" style="32" bestFit="1" customWidth="1"/>
    <col min="11793" max="11793" width="13.7109375" style="32" bestFit="1" customWidth="1"/>
    <col min="11794" max="11794" width="7" style="32" bestFit="1" customWidth="1"/>
    <col min="11795" max="12034" width="14.5703125" style="32"/>
    <col min="12035" max="12035" width="18" style="32" bestFit="1" customWidth="1"/>
    <col min="12036" max="12036" width="15.28515625" style="32" customWidth="1"/>
    <col min="12037" max="12037" width="57.28515625" style="32" bestFit="1" customWidth="1"/>
    <col min="12038" max="12038" width="14.5703125" style="32"/>
    <col min="12039" max="12039" width="22.5703125" style="32" customWidth="1"/>
    <col min="12040" max="12040" width="14.5703125" style="32"/>
    <col min="12041" max="12041" width="15.42578125" style="32" customWidth="1"/>
    <col min="12042" max="12042" width="18.28515625" style="32" customWidth="1"/>
    <col min="12043" max="12045" width="14.5703125" style="32"/>
    <col min="12046" max="12046" width="10.85546875" style="32" bestFit="1" customWidth="1"/>
    <col min="12047" max="12047" width="10.28515625" style="32" bestFit="1" customWidth="1"/>
    <col min="12048" max="12048" width="13" style="32" bestFit="1" customWidth="1"/>
    <col min="12049" max="12049" width="13.7109375" style="32" bestFit="1" customWidth="1"/>
    <col min="12050" max="12050" width="7" style="32" bestFit="1" customWidth="1"/>
    <col min="12051" max="12290" width="14.5703125" style="32"/>
    <col min="12291" max="12291" width="18" style="32" bestFit="1" customWidth="1"/>
    <col min="12292" max="12292" width="15.28515625" style="32" customWidth="1"/>
    <col min="12293" max="12293" width="57.28515625" style="32" bestFit="1" customWidth="1"/>
    <col min="12294" max="12294" width="14.5703125" style="32"/>
    <col min="12295" max="12295" width="22.5703125" style="32" customWidth="1"/>
    <col min="12296" max="12296" width="14.5703125" style="32"/>
    <col min="12297" max="12297" width="15.42578125" style="32" customWidth="1"/>
    <col min="12298" max="12298" width="18.28515625" style="32" customWidth="1"/>
    <col min="12299" max="12301" width="14.5703125" style="32"/>
    <col min="12302" max="12302" width="10.85546875" style="32" bestFit="1" customWidth="1"/>
    <col min="12303" max="12303" width="10.28515625" style="32" bestFit="1" customWidth="1"/>
    <col min="12304" max="12304" width="13" style="32" bestFit="1" customWidth="1"/>
    <col min="12305" max="12305" width="13.7109375" style="32" bestFit="1" customWidth="1"/>
    <col min="12306" max="12306" width="7" style="32" bestFit="1" customWidth="1"/>
    <col min="12307" max="12546" width="14.5703125" style="32"/>
    <col min="12547" max="12547" width="18" style="32" bestFit="1" customWidth="1"/>
    <col min="12548" max="12548" width="15.28515625" style="32" customWidth="1"/>
    <col min="12549" max="12549" width="57.28515625" style="32" bestFit="1" customWidth="1"/>
    <col min="12550" max="12550" width="14.5703125" style="32"/>
    <col min="12551" max="12551" width="22.5703125" style="32" customWidth="1"/>
    <col min="12552" max="12552" width="14.5703125" style="32"/>
    <col min="12553" max="12553" width="15.42578125" style="32" customWidth="1"/>
    <col min="12554" max="12554" width="18.28515625" style="32" customWidth="1"/>
    <col min="12555" max="12557" width="14.5703125" style="32"/>
    <col min="12558" max="12558" width="10.85546875" style="32" bestFit="1" customWidth="1"/>
    <col min="12559" max="12559" width="10.28515625" style="32" bestFit="1" customWidth="1"/>
    <col min="12560" max="12560" width="13" style="32" bestFit="1" customWidth="1"/>
    <col min="12561" max="12561" width="13.7109375" style="32" bestFit="1" customWidth="1"/>
    <col min="12562" max="12562" width="7" style="32" bestFit="1" customWidth="1"/>
    <col min="12563" max="12802" width="14.5703125" style="32"/>
    <col min="12803" max="12803" width="18" style="32" bestFit="1" customWidth="1"/>
    <col min="12804" max="12804" width="15.28515625" style="32" customWidth="1"/>
    <col min="12805" max="12805" width="57.28515625" style="32" bestFit="1" customWidth="1"/>
    <col min="12806" max="12806" width="14.5703125" style="32"/>
    <col min="12807" max="12807" width="22.5703125" style="32" customWidth="1"/>
    <col min="12808" max="12808" width="14.5703125" style="32"/>
    <col min="12809" max="12809" width="15.42578125" style="32" customWidth="1"/>
    <col min="12810" max="12810" width="18.28515625" style="32" customWidth="1"/>
    <col min="12811" max="12813" width="14.5703125" style="32"/>
    <col min="12814" max="12814" width="10.85546875" style="32" bestFit="1" customWidth="1"/>
    <col min="12815" max="12815" width="10.28515625" style="32" bestFit="1" customWidth="1"/>
    <col min="12816" max="12816" width="13" style="32" bestFit="1" customWidth="1"/>
    <col min="12817" max="12817" width="13.7109375" style="32" bestFit="1" customWidth="1"/>
    <col min="12818" max="12818" width="7" style="32" bestFit="1" customWidth="1"/>
    <col min="12819" max="13058" width="14.5703125" style="32"/>
    <col min="13059" max="13059" width="18" style="32" bestFit="1" customWidth="1"/>
    <col min="13060" max="13060" width="15.28515625" style="32" customWidth="1"/>
    <col min="13061" max="13061" width="57.28515625" style="32" bestFit="1" customWidth="1"/>
    <col min="13062" max="13062" width="14.5703125" style="32"/>
    <col min="13063" max="13063" width="22.5703125" style="32" customWidth="1"/>
    <col min="13064" max="13064" width="14.5703125" style="32"/>
    <col min="13065" max="13065" width="15.42578125" style="32" customWidth="1"/>
    <col min="13066" max="13066" width="18.28515625" style="32" customWidth="1"/>
    <col min="13067" max="13069" width="14.5703125" style="32"/>
    <col min="13070" max="13070" width="10.85546875" style="32" bestFit="1" customWidth="1"/>
    <col min="13071" max="13071" width="10.28515625" style="32" bestFit="1" customWidth="1"/>
    <col min="13072" max="13072" width="13" style="32" bestFit="1" customWidth="1"/>
    <col min="13073" max="13073" width="13.7109375" style="32" bestFit="1" customWidth="1"/>
    <col min="13074" max="13074" width="7" style="32" bestFit="1" customWidth="1"/>
    <col min="13075" max="13314" width="14.5703125" style="32"/>
    <col min="13315" max="13315" width="18" style="32" bestFit="1" customWidth="1"/>
    <col min="13316" max="13316" width="15.28515625" style="32" customWidth="1"/>
    <col min="13317" max="13317" width="57.28515625" style="32" bestFit="1" customWidth="1"/>
    <col min="13318" max="13318" width="14.5703125" style="32"/>
    <col min="13319" max="13319" width="22.5703125" style="32" customWidth="1"/>
    <col min="13320" max="13320" width="14.5703125" style="32"/>
    <col min="13321" max="13321" width="15.42578125" style="32" customWidth="1"/>
    <col min="13322" max="13322" width="18.28515625" style="32" customWidth="1"/>
    <col min="13323" max="13325" width="14.5703125" style="32"/>
    <col min="13326" max="13326" width="10.85546875" style="32" bestFit="1" customWidth="1"/>
    <col min="13327" max="13327" width="10.28515625" style="32" bestFit="1" customWidth="1"/>
    <col min="13328" max="13328" width="13" style="32" bestFit="1" customWidth="1"/>
    <col min="13329" max="13329" width="13.7109375" style="32" bestFit="1" customWidth="1"/>
    <col min="13330" max="13330" width="7" style="32" bestFit="1" customWidth="1"/>
    <col min="13331" max="13570" width="14.5703125" style="32"/>
    <col min="13571" max="13571" width="18" style="32" bestFit="1" customWidth="1"/>
    <col min="13572" max="13572" width="15.28515625" style="32" customWidth="1"/>
    <col min="13573" max="13573" width="57.28515625" style="32" bestFit="1" customWidth="1"/>
    <col min="13574" max="13574" width="14.5703125" style="32"/>
    <col min="13575" max="13575" width="22.5703125" style="32" customWidth="1"/>
    <col min="13576" max="13576" width="14.5703125" style="32"/>
    <col min="13577" max="13577" width="15.42578125" style="32" customWidth="1"/>
    <col min="13578" max="13578" width="18.28515625" style="32" customWidth="1"/>
    <col min="13579" max="13581" width="14.5703125" style="32"/>
    <col min="13582" max="13582" width="10.85546875" style="32" bestFit="1" customWidth="1"/>
    <col min="13583" max="13583" width="10.28515625" style="32" bestFit="1" customWidth="1"/>
    <col min="13584" max="13584" width="13" style="32" bestFit="1" customWidth="1"/>
    <col min="13585" max="13585" width="13.7109375" style="32" bestFit="1" customWidth="1"/>
    <col min="13586" max="13586" width="7" style="32" bestFit="1" customWidth="1"/>
    <col min="13587" max="13826" width="14.5703125" style="32"/>
    <col min="13827" max="13827" width="18" style="32" bestFit="1" customWidth="1"/>
    <col min="13828" max="13828" width="15.28515625" style="32" customWidth="1"/>
    <col min="13829" max="13829" width="57.28515625" style="32" bestFit="1" customWidth="1"/>
    <col min="13830" max="13830" width="14.5703125" style="32"/>
    <col min="13831" max="13831" width="22.5703125" style="32" customWidth="1"/>
    <col min="13832" max="13832" width="14.5703125" style="32"/>
    <col min="13833" max="13833" width="15.42578125" style="32" customWidth="1"/>
    <col min="13834" max="13834" width="18.28515625" style="32" customWidth="1"/>
    <col min="13835" max="13837" width="14.5703125" style="32"/>
    <col min="13838" max="13838" width="10.85546875" style="32" bestFit="1" customWidth="1"/>
    <col min="13839" max="13839" width="10.28515625" style="32" bestFit="1" customWidth="1"/>
    <col min="13840" max="13840" width="13" style="32" bestFit="1" customWidth="1"/>
    <col min="13841" max="13841" width="13.7109375" style="32" bestFit="1" customWidth="1"/>
    <col min="13842" max="13842" width="7" style="32" bestFit="1" customWidth="1"/>
    <col min="13843" max="14082" width="14.5703125" style="32"/>
    <col min="14083" max="14083" width="18" style="32" bestFit="1" customWidth="1"/>
    <col min="14084" max="14084" width="15.28515625" style="32" customWidth="1"/>
    <col min="14085" max="14085" width="57.28515625" style="32" bestFit="1" customWidth="1"/>
    <col min="14086" max="14086" width="14.5703125" style="32"/>
    <col min="14087" max="14087" width="22.5703125" style="32" customWidth="1"/>
    <col min="14088" max="14088" width="14.5703125" style="32"/>
    <col min="14089" max="14089" width="15.42578125" style="32" customWidth="1"/>
    <col min="14090" max="14090" width="18.28515625" style="32" customWidth="1"/>
    <col min="14091" max="14093" width="14.5703125" style="32"/>
    <col min="14094" max="14094" width="10.85546875" style="32" bestFit="1" customWidth="1"/>
    <col min="14095" max="14095" width="10.28515625" style="32" bestFit="1" customWidth="1"/>
    <col min="14096" max="14096" width="13" style="32" bestFit="1" customWidth="1"/>
    <col min="14097" max="14097" width="13.7109375" style="32" bestFit="1" customWidth="1"/>
    <col min="14098" max="14098" width="7" style="32" bestFit="1" customWidth="1"/>
    <col min="14099" max="14338" width="14.5703125" style="32"/>
    <col min="14339" max="14339" width="18" style="32" bestFit="1" customWidth="1"/>
    <col min="14340" max="14340" width="15.28515625" style="32" customWidth="1"/>
    <col min="14341" max="14341" width="57.28515625" style="32" bestFit="1" customWidth="1"/>
    <col min="14342" max="14342" width="14.5703125" style="32"/>
    <col min="14343" max="14343" width="22.5703125" style="32" customWidth="1"/>
    <col min="14344" max="14344" width="14.5703125" style="32"/>
    <col min="14345" max="14345" width="15.42578125" style="32" customWidth="1"/>
    <col min="14346" max="14346" width="18.28515625" style="32" customWidth="1"/>
    <col min="14347" max="14349" width="14.5703125" style="32"/>
    <col min="14350" max="14350" width="10.85546875" style="32" bestFit="1" customWidth="1"/>
    <col min="14351" max="14351" width="10.28515625" style="32" bestFit="1" customWidth="1"/>
    <col min="14352" max="14352" width="13" style="32" bestFit="1" customWidth="1"/>
    <col min="14353" max="14353" width="13.7109375" style="32" bestFit="1" customWidth="1"/>
    <col min="14354" max="14354" width="7" style="32" bestFit="1" customWidth="1"/>
    <col min="14355" max="14594" width="14.5703125" style="32"/>
    <col min="14595" max="14595" width="18" style="32" bestFit="1" customWidth="1"/>
    <col min="14596" max="14596" width="15.28515625" style="32" customWidth="1"/>
    <col min="14597" max="14597" width="57.28515625" style="32" bestFit="1" customWidth="1"/>
    <col min="14598" max="14598" width="14.5703125" style="32"/>
    <col min="14599" max="14599" width="22.5703125" style="32" customWidth="1"/>
    <col min="14600" max="14600" width="14.5703125" style="32"/>
    <col min="14601" max="14601" width="15.42578125" style="32" customWidth="1"/>
    <col min="14602" max="14602" width="18.28515625" style="32" customWidth="1"/>
    <col min="14603" max="14605" width="14.5703125" style="32"/>
    <col min="14606" max="14606" width="10.85546875" style="32" bestFit="1" customWidth="1"/>
    <col min="14607" max="14607" width="10.28515625" style="32" bestFit="1" customWidth="1"/>
    <col min="14608" max="14608" width="13" style="32" bestFit="1" customWidth="1"/>
    <col min="14609" max="14609" width="13.7109375" style="32" bestFit="1" customWidth="1"/>
    <col min="14610" max="14610" width="7" style="32" bestFit="1" customWidth="1"/>
    <col min="14611" max="14850" width="14.5703125" style="32"/>
    <col min="14851" max="14851" width="18" style="32" bestFit="1" customWidth="1"/>
    <col min="14852" max="14852" width="15.28515625" style="32" customWidth="1"/>
    <col min="14853" max="14853" width="57.28515625" style="32" bestFit="1" customWidth="1"/>
    <col min="14854" max="14854" width="14.5703125" style="32"/>
    <col min="14855" max="14855" width="22.5703125" style="32" customWidth="1"/>
    <col min="14856" max="14856" width="14.5703125" style="32"/>
    <col min="14857" max="14857" width="15.42578125" style="32" customWidth="1"/>
    <col min="14858" max="14858" width="18.28515625" style="32" customWidth="1"/>
    <col min="14859" max="14861" width="14.5703125" style="32"/>
    <col min="14862" max="14862" width="10.85546875" style="32" bestFit="1" customWidth="1"/>
    <col min="14863" max="14863" width="10.28515625" style="32" bestFit="1" customWidth="1"/>
    <col min="14864" max="14864" width="13" style="32" bestFit="1" customWidth="1"/>
    <col min="14865" max="14865" width="13.7109375" style="32" bestFit="1" customWidth="1"/>
    <col min="14866" max="14866" width="7" style="32" bestFit="1" customWidth="1"/>
    <col min="14867" max="15106" width="14.5703125" style="32"/>
    <col min="15107" max="15107" width="18" style="32" bestFit="1" customWidth="1"/>
    <col min="15108" max="15108" width="15.28515625" style="32" customWidth="1"/>
    <col min="15109" max="15109" width="57.28515625" style="32" bestFit="1" customWidth="1"/>
    <col min="15110" max="15110" width="14.5703125" style="32"/>
    <col min="15111" max="15111" width="22.5703125" style="32" customWidth="1"/>
    <col min="15112" max="15112" width="14.5703125" style="32"/>
    <col min="15113" max="15113" width="15.42578125" style="32" customWidth="1"/>
    <col min="15114" max="15114" width="18.28515625" style="32" customWidth="1"/>
    <col min="15115" max="15117" width="14.5703125" style="32"/>
    <col min="15118" max="15118" width="10.85546875" style="32" bestFit="1" customWidth="1"/>
    <col min="15119" max="15119" width="10.28515625" style="32" bestFit="1" customWidth="1"/>
    <col min="15120" max="15120" width="13" style="32" bestFit="1" customWidth="1"/>
    <col min="15121" max="15121" width="13.7109375" style="32" bestFit="1" customWidth="1"/>
    <col min="15122" max="15122" width="7" style="32" bestFit="1" customWidth="1"/>
    <col min="15123" max="15362" width="14.5703125" style="32"/>
    <col min="15363" max="15363" width="18" style="32" bestFit="1" customWidth="1"/>
    <col min="15364" max="15364" width="15.28515625" style="32" customWidth="1"/>
    <col min="15365" max="15365" width="57.28515625" style="32" bestFit="1" customWidth="1"/>
    <col min="15366" max="15366" width="14.5703125" style="32"/>
    <col min="15367" max="15367" width="22.5703125" style="32" customWidth="1"/>
    <col min="15368" max="15368" width="14.5703125" style="32"/>
    <col min="15369" max="15369" width="15.42578125" style="32" customWidth="1"/>
    <col min="15370" max="15370" width="18.28515625" style="32" customWidth="1"/>
    <col min="15371" max="15373" width="14.5703125" style="32"/>
    <col min="15374" max="15374" width="10.85546875" style="32" bestFit="1" customWidth="1"/>
    <col min="15375" max="15375" width="10.28515625" style="32" bestFit="1" customWidth="1"/>
    <col min="15376" max="15376" width="13" style="32" bestFit="1" customWidth="1"/>
    <col min="15377" max="15377" width="13.7109375" style="32" bestFit="1" customWidth="1"/>
    <col min="15378" max="15378" width="7" style="32" bestFit="1" customWidth="1"/>
    <col min="15379" max="15618" width="14.5703125" style="32"/>
    <col min="15619" max="15619" width="18" style="32" bestFit="1" customWidth="1"/>
    <col min="15620" max="15620" width="15.28515625" style="32" customWidth="1"/>
    <col min="15621" max="15621" width="57.28515625" style="32" bestFit="1" customWidth="1"/>
    <col min="15622" max="15622" width="14.5703125" style="32"/>
    <col min="15623" max="15623" width="22.5703125" style="32" customWidth="1"/>
    <col min="15624" max="15624" width="14.5703125" style="32"/>
    <col min="15625" max="15625" width="15.42578125" style="32" customWidth="1"/>
    <col min="15626" max="15626" width="18.28515625" style="32" customWidth="1"/>
    <col min="15627" max="15629" width="14.5703125" style="32"/>
    <col min="15630" max="15630" width="10.85546875" style="32" bestFit="1" customWidth="1"/>
    <col min="15631" max="15631" width="10.28515625" style="32" bestFit="1" customWidth="1"/>
    <col min="15632" max="15632" width="13" style="32" bestFit="1" customWidth="1"/>
    <col min="15633" max="15633" width="13.7109375" style="32" bestFit="1" customWidth="1"/>
    <col min="15634" max="15634" width="7" style="32" bestFit="1" customWidth="1"/>
    <col min="15635" max="15874" width="14.5703125" style="32"/>
    <col min="15875" max="15875" width="18" style="32" bestFit="1" customWidth="1"/>
    <col min="15876" max="15876" width="15.28515625" style="32" customWidth="1"/>
    <col min="15877" max="15877" width="57.28515625" style="32" bestFit="1" customWidth="1"/>
    <col min="15878" max="15878" width="14.5703125" style="32"/>
    <col min="15879" max="15879" width="22.5703125" style="32" customWidth="1"/>
    <col min="15880" max="15880" width="14.5703125" style="32"/>
    <col min="15881" max="15881" width="15.42578125" style="32" customWidth="1"/>
    <col min="15882" max="15882" width="18.28515625" style="32" customWidth="1"/>
    <col min="15883" max="15885" width="14.5703125" style="32"/>
    <col min="15886" max="15886" width="10.85546875" style="32" bestFit="1" customWidth="1"/>
    <col min="15887" max="15887" width="10.28515625" style="32" bestFit="1" customWidth="1"/>
    <col min="15888" max="15888" width="13" style="32" bestFit="1" customWidth="1"/>
    <col min="15889" max="15889" width="13.7109375" style="32" bestFit="1" customWidth="1"/>
    <col min="15890" max="15890" width="7" style="32" bestFit="1" customWidth="1"/>
    <col min="15891" max="16130" width="14.5703125" style="32"/>
    <col min="16131" max="16131" width="18" style="32" bestFit="1" customWidth="1"/>
    <col min="16132" max="16132" width="15.28515625" style="32" customWidth="1"/>
    <col min="16133" max="16133" width="57.28515625" style="32" bestFit="1" customWidth="1"/>
    <col min="16134" max="16134" width="14.5703125" style="32"/>
    <col min="16135" max="16135" width="22.5703125" style="32" customWidth="1"/>
    <col min="16136" max="16136" width="14.5703125" style="32"/>
    <col min="16137" max="16137" width="15.42578125" style="32" customWidth="1"/>
    <col min="16138" max="16138" width="18.28515625" style="32" customWidth="1"/>
    <col min="16139" max="16141" width="14.5703125" style="32"/>
    <col min="16142" max="16142" width="10.85546875" style="32" bestFit="1" customWidth="1"/>
    <col min="16143" max="16143" width="10.28515625" style="32" bestFit="1" customWidth="1"/>
    <col min="16144" max="16144" width="13" style="32" bestFit="1" customWidth="1"/>
    <col min="16145" max="16145" width="13.7109375" style="32" bestFit="1" customWidth="1"/>
    <col min="16146" max="16146" width="7" style="32" bestFit="1" customWidth="1"/>
    <col min="16147" max="16384" width="14.5703125" style="32"/>
  </cols>
  <sheetData>
    <row r="1" spans="1:17" ht="25.5">
      <c r="A1" s="43" t="s">
        <v>118</v>
      </c>
      <c r="B1" s="42" t="s">
        <v>112</v>
      </c>
      <c r="C1" s="42" t="s">
        <v>115</v>
      </c>
      <c r="D1" s="42" t="s">
        <v>116</v>
      </c>
      <c r="E1" s="42" t="s">
        <v>117</v>
      </c>
      <c r="F1" s="42" t="s">
        <v>123</v>
      </c>
      <c r="G1" s="42" t="s">
        <v>111</v>
      </c>
      <c r="H1" s="52" t="s">
        <v>110</v>
      </c>
      <c r="I1" s="52" t="s">
        <v>109</v>
      </c>
      <c r="J1" s="52" t="s">
        <v>108</v>
      </c>
      <c r="K1" s="33" t="s">
        <v>107</v>
      </c>
      <c r="L1" s="33" t="s">
        <v>106</v>
      </c>
      <c r="M1" s="52" t="s">
        <v>105</v>
      </c>
      <c r="N1" s="52" t="s">
        <v>104</v>
      </c>
      <c r="O1" s="52" t="s">
        <v>103</v>
      </c>
      <c r="P1" s="43"/>
      <c r="Q1" s="49"/>
    </row>
    <row r="2" spans="1:17" ht="15" hidden="1">
      <c r="A2" s="56">
        <v>43100</v>
      </c>
      <c r="B2" s="51" t="s">
        <v>92</v>
      </c>
      <c r="C2" s="57" t="s">
        <v>119</v>
      </c>
      <c r="D2" s="34">
        <v>2848197.4442923814</v>
      </c>
      <c r="E2" s="42">
        <v>0</v>
      </c>
      <c r="F2" s="42" t="s">
        <v>127</v>
      </c>
      <c r="G2" s="50" t="s">
        <v>122</v>
      </c>
      <c r="H2" s="46">
        <v>43100</v>
      </c>
      <c r="I2" s="46">
        <v>43100</v>
      </c>
      <c r="J2" s="46">
        <v>43100</v>
      </c>
      <c r="K2" s="46">
        <v>43100</v>
      </c>
      <c r="L2" s="46">
        <v>43100</v>
      </c>
      <c r="M2" s="46">
        <v>43100</v>
      </c>
      <c r="N2" s="40" t="s">
        <v>100</v>
      </c>
      <c r="O2" s="34">
        <v>2848197.4442923814</v>
      </c>
      <c r="P2" s="43"/>
      <c r="Q2" s="49"/>
    </row>
    <row r="3" spans="1:17" ht="15" hidden="1">
      <c r="A3" s="56">
        <v>43100</v>
      </c>
      <c r="B3" s="51">
        <v>0</v>
      </c>
      <c r="C3" s="57" t="s">
        <v>139</v>
      </c>
      <c r="D3" s="34">
        <v>3859498.1582080163</v>
      </c>
      <c r="E3" s="33">
        <f>Tableau495162107120160175191240309364441482525680727752753806834947129713001334134213771408142014451459147415053[[#This Row],[Valeur de la PGG]]-D2</f>
        <v>1011300.7139156349</v>
      </c>
      <c r="F3" s="33" t="s">
        <v>127</v>
      </c>
      <c r="G3" s="66"/>
      <c r="H3" s="67"/>
      <c r="I3" s="67"/>
      <c r="J3" s="67"/>
      <c r="K3" s="67"/>
      <c r="L3" s="67"/>
      <c r="M3" s="67"/>
      <c r="N3" s="68"/>
      <c r="O3" s="69"/>
      <c r="P3" s="43"/>
      <c r="Q3" s="49"/>
    </row>
    <row r="4" spans="1:17" ht="15" hidden="1">
      <c r="A4" s="56">
        <v>43281</v>
      </c>
      <c r="B4" s="51">
        <v>1</v>
      </c>
      <c r="C4" s="57" t="s">
        <v>87</v>
      </c>
      <c r="D4" s="34">
        <v>2858984.2610499044</v>
      </c>
      <c r="E4" s="33">
        <f>Tableau495162107120160175191240309364441482525680727752753806834947129713001334134213771408142014451459147415053[[#This Row],[Valeur de la PGG]]-D3</f>
        <v>-1000513.8971581119</v>
      </c>
      <c r="F4" s="42" t="s">
        <v>126</v>
      </c>
      <c r="G4" s="48" t="s">
        <v>87</v>
      </c>
      <c r="H4" s="37">
        <v>43281</v>
      </c>
      <c r="I4" s="46">
        <v>43100</v>
      </c>
      <c r="J4" s="46">
        <v>43100</v>
      </c>
      <c r="K4" s="46">
        <v>43100</v>
      </c>
      <c r="L4" s="46">
        <v>43100</v>
      </c>
      <c r="M4" s="46">
        <v>43100</v>
      </c>
      <c r="N4" s="40" t="s">
        <v>100</v>
      </c>
      <c r="O4" s="34">
        <v>2858984.2610499044</v>
      </c>
      <c r="P4" s="43"/>
    </row>
    <row r="5" spans="1:17" ht="15" hidden="1">
      <c r="A5" s="56">
        <v>43281</v>
      </c>
      <c r="B5" s="51">
        <v>2</v>
      </c>
      <c r="C5" s="57" t="s">
        <v>35</v>
      </c>
      <c r="D5" s="34">
        <v>3050246.7415407356</v>
      </c>
      <c r="E5" s="33">
        <f>Tableau495162107120160175191240309364441482525680727752753806834947129713001334134213771408142014451459147415053[[#This Row],[Valeur de la PGG]]-D4</f>
        <v>191262.48049083119</v>
      </c>
      <c r="F5" s="33" t="s">
        <v>126</v>
      </c>
      <c r="G5" s="47" t="s">
        <v>35</v>
      </c>
      <c r="H5" s="37">
        <v>43281</v>
      </c>
      <c r="I5" s="37">
        <v>43281</v>
      </c>
      <c r="J5" s="46">
        <v>43100</v>
      </c>
      <c r="K5" s="46">
        <v>43100</v>
      </c>
      <c r="L5" s="46">
        <v>43100</v>
      </c>
      <c r="M5" s="46">
        <v>43100</v>
      </c>
      <c r="N5" s="40" t="s">
        <v>100</v>
      </c>
      <c r="O5" s="34">
        <v>3050246.7415407356</v>
      </c>
      <c r="P5" s="43"/>
      <c r="Q5" s="44"/>
    </row>
    <row r="6" spans="1:17" ht="15" hidden="1">
      <c r="A6" s="56">
        <v>43281</v>
      </c>
      <c r="B6" s="51">
        <v>3</v>
      </c>
      <c r="C6" s="57" t="s">
        <v>101</v>
      </c>
      <c r="D6" s="34">
        <v>3019569.2282330669</v>
      </c>
      <c r="E6" s="33">
        <f>Tableau495162107120160175191240309364441482525680727752753806834947129713001334134213771408142014451459147415053[[#This Row],[Valeur de la PGG]]-D5</f>
        <v>-30677.513307668734</v>
      </c>
      <c r="F6" s="33" t="s">
        <v>125</v>
      </c>
      <c r="G6" s="47" t="s">
        <v>101</v>
      </c>
      <c r="H6" s="37">
        <v>43281</v>
      </c>
      <c r="I6" s="37">
        <v>43281</v>
      </c>
      <c r="J6" s="37">
        <v>43281</v>
      </c>
      <c r="K6" s="46">
        <v>43100</v>
      </c>
      <c r="L6" s="46">
        <v>43100</v>
      </c>
      <c r="M6" s="46">
        <v>43100</v>
      </c>
      <c r="N6" s="40" t="s">
        <v>100</v>
      </c>
      <c r="O6" s="34">
        <v>3019569.2282330669</v>
      </c>
      <c r="P6" s="43"/>
      <c r="Q6" s="44"/>
    </row>
    <row r="7" spans="1:17" ht="15" hidden="1">
      <c r="A7" s="56">
        <v>43281</v>
      </c>
      <c r="B7" s="51">
        <v>4</v>
      </c>
      <c r="C7" s="57" t="s">
        <v>81</v>
      </c>
      <c r="D7" s="34">
        <v>2858456.302856361</v>
      </c>
      <c r="E7" s="33">
        <f>Tableau495162107120160175191240309364441482525680727752753806834947129713001334134213771408142014451459147415053[[#This Row],[Valeur de la PGG]]-D6</f>
        <v>-161112.92537670583</v>
      </c>
      <c r="F7" s="33" t="s">
        <v>124</v>
      </c>
      <c r="G7" s="45" t="s">
        <v>81</v>
      </c>
      <c r="H7" s="37">
        <v>43281</v>
      </c>
      <c r="I7" s="37">
        <v>43281</v>
      </c>
      <c r="J7" s="37">
        <v>43281</v>
      </c>
      <c r="K7" s="37">
        <v>43281</v>
      </c>
      <c r="L7" s="46">
        <v>43100</v>
      </c>
      <c r="M7" s="46">
        <v>43100</v>
      </c>
      <c r="N7" s="40" t="s">
        <v>100</v>
      </c>
      <c r="O7" s="34">
        <v>2858456.302856361</v>
      </c>
      <c r="P7" s="43"/>
      <c r="Q7" s="44"/>
    </row>
    <row r="8" spans="1:17" ht="15" hidden="1">
      <c r="A8" s="56">
        <v>43281</v>
      </c>
      <c r="B8" s="51">
        <v>5</v>
      </c>
      <c r="C8" s="57" t="s">
        <v>79</v>
      </c>
      <c r="D8" s="34">
        <v>2845496.6197877293</v>
      </c>
      <c r="E8" s="33">
        <f>Tableau495162107120160175191240309364441482525680727752753806834947129713001334134213771408142014451459147415053[[#This Row],[Valeur de la PGG]]-D7</f>
        <v>-12959.683068631683</v>
      </c>
      <c r="F8" s="33" t="s">
        <v>124</v>
      </c>
      <c r="G8" s="45" t="s">
        <v>79</v>
      </c>
      <c r="H8" s="37">
        <v>43281</v>
      </c>
      <c r="I8" s="37">
        <v>43281</v>
      </c>
      <c r="J8" s="37">
        <v>43281</v>
      </c>
      <c r="K8" s="37">
        <v>43281</v>
      </c>
      <c r="L8" s="37">
        <v>43281</v>
      </c>
      <c r="M8" s="46">
        <v>43100</v>
      </c>
      <c r="N8" s="40" t="s">
        <v>100</v>
      </c>
      <c r="O8" s="34">
        <v>2845496.6197877293</v>
      </c>
      <c r="P8" s="43"/>
      <c r="Q8" s="44"/>
    </row>
    <row r="9" spans="1:17" ht="15" hidden="1">
      <c r="A9" s="56">
        <v>43281</v>
      </c>
      <c r="B9" s="51">
        <v>6</v>
      </c>
      <c r="C9" s="57" t="s">
        <v>76</v>
      </c>
      <c r="D9" s="34">
        <v>3661281.6866836986</v>
      </c>
      <c r="E9" s="33">
        <f>Tableau495162107120160175191240309364441482525680727752753806834947129713001334134213771408142014451459147415053[[#This Row],[Valeur de la PGG]]-D8</f>
        <v>815785.06689596921</v>
      </c>
      <c r="F9" s="33" t="s">
        <v>128</v>
      </c>
      <c r="G9" s="45" t="s">
        <v>76</v>
      </c>
      <c r="H9" s="37">
        <v>43281</v>
      </c>
      <c r="I9" s="37">
        <v>43281</v>
      </c>
      <c r="J9" s="37">
        <v>43281</v>
      </c>
      <c r="K9" s="37">
        <v>43281</v>
      </c>
      <c r="L9" s="37">
        <v>43281</v>
      </c>
      <c r="M9" s="37">
        <v>43281</v>
      </c>
      <c r="N9" s="40" t="s">
        <v>100</v>
      </c>
      <c r="O9" s="34">
        <v>3661281.6866836986</v>
      </c>
      <c r="P9" s="43"/>
      <c r="Q9" s="44"/>
    </row>
    <row r="10" spans="1:17" ht="15" hidden="1">
      <c r="A10" s="56">
        <v>43281</v>
      </c>
      <c r="B10" s="51">
        <v>7</v>
      </c>
      <c r="C10" s="57" t="s">
        <v>75</v>
      </c>
      <c r="D10" s="34">
        <v>3564834.9353386345</v>
      </c>
      <c r="E10" s="33">
        <f>Tableau495162107120160175191240309364441482525680727752753806834947129713001334134213771408142014451459147415053[[#This Row],[Valeur de la PGG]]-D9</f>
        <v>-96446.751345064025</v>
      </c>
      <c r="F10" s="33" t="s">
        <v>128</v>
      </c>
      <c r="G10" s="45" t="s">
        <v>75</v>
      </c>
      <c r="H10" s="37">
        <v>43281</v>
      </c>
      <c r="I10" s="37">
        <v>43281</v>
      </c>
      <c r="J10" s="37">
        <v>43281</v>
      </c>
      <c r="K10" s="37">
        <v>43281</v>
      </c>
      <c r="L10" s="37">
        <v>43281</v>
      </c>
      <c r="M10" s="37">
        <v>43281</v>
      </c>
      <c r="N10" s="40" t="s">
        <v>100</v>
      </c>
      <c r="O10" s="34">
        <v>3564834.9353386345</v>
      </c>
      <c r="P10" s="43"/>
      <c r="Q10" s="44"/>
    </row>
    <row r="11" spans="1:17" ht="15">
      <c r="A11" s="56">
        <v>43281</v>
      </c>
      <c r="B11" s="51">
        <v>8</v>
      </c>
      <c r="C11" s="57" t="s">
        <v>77</v>
      </c>
      <c r="D11" s="34">
        <v>2584631.028685045</v>
      </c>
      <c r="E11" s="80">
        <f>Tableau495162107120160175191240309364441482525680727752753806834947129713001334134213771408142014451459147415053[[#This Row],[Valeur de la PGG]]-D10</f>
        <v>-980203.90665358957</v>
      </c>
      <c r="F11" s="33" t="s">
        <v>129</v>
      </c>
      <c r="G11" s="41" t="s">
        <v>77</v>
      </c>
      <c r="H11" s="37">
        <v>43281</v>
      </c>
      <c r="I11" s="37">
        <v>43281</v>
      </c>
      <c r="J11" s="37">
        <v>43281</v>
      </c>
      <c r="K11" s="37">
        <v>43281</v>
      </c>
      <c r="L11" s="37">
        <v>43281</v>
      </c>
      <c r="M11" s="37">
        <v>43281</v>
      </c>
      <c r="N11" s="40" t="s">
        <v>88</v>
      </c>
      <c r="O11" s="34">
        <v>2584631.028685045</v>
      </c>
      <c r="P11" s="43"/>
    </row>
    <row r="12" spans="1:17" ht="15" hidden="1">
      <c r="A12" s="56">
        <v>43281</v>
      </c>
      <c r="B12" s="51">
        <v>9</v>
      </c>
      <c r="C12" s="57" t="s">
        <v>99</v>
      </c>
      <c r="D12" s="34">
        <v>1099466.4002994318</v>
      </c>
      <c r="E12" s="33">
        <f>Tableau495162107120160175191240309364441482525680727752753806834947129713001334134213771408142014451459147415053[[#This Row],[Valeur de la PGG]]-D11</f>
        <v>-1485164.6283856132</v>
      </c>
      <c r="F12" s="33" t="s">
        <v>128</v>
      </c>
      <c r="G12" s="41" t="s">
        <v>99</v>
      </c>
      <c r="H12" s="37">
        <v>43281</v>
      </c>
      <c r="I12" s="37">
        <v>43281</v>
      </c>
      <c r="J12" s="37">
        <v>43281</v>
      </c>
      <c r="K12" s="37">
        <v>43281</v>
      </c>
      <c r="L12" s="37">
        <v>43281</v>
      </c>
      <c r="M12" s="37">
        <v>43281</v>
      </c>
      <c r="N12" s="40" t="s">
        <v>88</v>
      </c>
      <c r="O12" s="34">
        <v>1099466.4002994318</v>
      </c>
      <c r="P12" s="43"/>
    </row>
    <row r="13" spans="1:17" ht="15" hidden="1">
      <c r="A13" s="56">
        <v>43281</v>
      </c>
      <c r="B13" s="51">
        <v>10</v>
      </c>
      <c r="C13" s="57" t="s">
        <v>98</v>
      </c>
      <c r="D13" s="34">
        <v>267757.23219080537</v>
      </c>
      <c r="E13" s="33">
        <f>Tableau495162107120160175191240309364441482525680727752753806834947129713001334134213771408142014451459147415053[[#This Row],[Valeur de la PGG]]-D12</f>
        <v>-831709.16810862639</v>
      </c>
      <c r="F13" s="33" t="s">
        <v>125</v>
      </c>
      <c r="G13" s="41" t="s">
        <v>98</v>
      </c>
      <c r="H13" s="37">
        <v>43281</v>
      </c>
      <c r="I13" s="37">
        <v>43281</v>
      </c>
      <c r="J13" s="37">
        <v>43281</v>
      </c>
      <c r="K13" s="37">
        <v>43281</v>
      </c>
      <c r="L13" s="37">
        <v>43281</v>
      </c>
      <c r="M13" s="37">
        <v>43281</v>
      </c>
      <c r="N13" s="40" t="s">
        <v>88</v>
      </c>
      <c r="O13" s="34">
        <v>267757.23219080537</v>
      </c>
      <c r="P13" s="43"/>
    </row>
    <row r="14" spans="1:17" ht="15" hidden="1">
      <c r="A14" s="56">
        <v>43281</v>
      </c>
      <c r="B14" s="51">
        <v>11</v>
      </c>
      <c r="C14" s="57" t="s">
        <v>97</v>
      </c>
      <c r="D14" s="34">
        <v>733154.16522377927</v>
      </c>
      <c r="E14" s="33">
        <f>Tableau495162107120160175191240309364441482525680727752753806834947129713001334134213771408142014451459147415053[[#This Row],[Valeur de la PGG]]-D13</f>
        <v>465396.9330329739</v>
      </c>
      <c r="F14" s="33" t="s">
        <v>128</v>
      </c>
      <c r="G14" s="41" t="s">
        <v>97</v>
      </c>
      <c r="H14" s="37">
        <v>43281</v>
      </c>
      <c r="I14" s="37">
        <v>43281</v>
      </c>
      <c r="J14" s="37">
        <v>43281</v>
      </c>
      <c r="K14" s="37">
        <v>43281</v>
      </c>
      <c r="L14" s="37">
        <v>43281</v>
      </c>
      <c r="M14" s="37">
        <v>43281</v>
      </c>
      <c r="N14" s="40" t="s">
        <v>88</v>
      </c>
      <c r="O14" s="34">
        <v>733154.16522377927</v>
      </c>
    </row>
    <row r="15" spans="1:17" ht="15" hidden="1">
      <c r="A15" s="56">
        <v>43281</v>
      </c>
      <c r="B15" s="51">
        <v>12</v>
      </c>
      <c r="C15" s="57" t="s">
        <v>96</v>
      </c>
      <c r="D15" s="34">
        <v>758745</v>
      </c>
      <c r="E15" s="33">
        <f>Tableau495162107120160175191240309364441482525680727752753806834947129713001334134213771408142014451459147415053[[#This Row],[Valeur de la PGG]]-D14</f>
        <v>25590.834776220727</v>
      </c>
      <c r="F15" s="33" t="s">
        <v>127</v>
      </c>
      <c r="G15" s="41" t="s">
        <v>96</v>
      </c>
      <c r="H15" s="37">
        <v>43281</v>
      </c>
      <c r="I15" s="37">
        <v>43281</v>
      </c>
      <c r="J15" s="37">
        <v>43281</v>
      </c>
      <c r="K15" s="37">
        <v>43281</v>
      </c>
      <c r="L15" s="37">
        <v>43281</v>
      </c>
      <c r="M15" s="37">
        <v>43281</v>
      </c>
      <c r="N15" s="40" t="s">
        <v>88</v>
      </c>
      <c r="O15" s="34">
        <v>758745</v>
      </c>
    </row>
    <row r="16" spans="1:17" ht="15" hidden="1">
      <c r="A16" s="56">
        <v>43281</v>
      </c>
      <c r="B16" s="51">
        <v>13</v>
      </c>
      <c r="C16" s="57" t="s">
        <v>95</v>
      </c>
      <c r="D16" s="34">
        <v>793779</v>
      </c>
      <c r="E16" s="33">
        <f>Tableau495162107120160175191240309364441482525680727752753806834947129713001334134213771408142014451459147415053[[#This Row],[Valeur de la PGG]]-D15</f>
        <v>35034</v>
      </c>
      <c r="F16" s="33" t="s">
        <v>128</v>
      </c>
      <c r="G16" s="41" t="s">
        <v>95</v>
      </c>
      <c r="H16" s="37">
        <v>43281</v>
      </c>
      <c r="I16" s="37">
        <v>43281</v>
      </c>
      <c r="J16" s="37">
        <v>43281</v>
      </c>
      <c r="K16" s="37">
        <v>43281</v>
      </c>
      <c r="L16" s="37">
        <v>43281</v>
      </c>
      <c r="M16" s="37">
        <v>43281</v>
      </c>
      <c r="N16" s="40" t="s">
        <v>88</v>
      </c>
      <c r="O16" s="34">
        <v>793779</v>
      </c>
    </row>
    <row r="17" spans="1:42" ht="15" hidden="1">
      <c r="A17" s="56">
        <v>43281</v>
      </c>
      <c r="B17" s="51">
        <v>14</v>
      </c>
      <c r="C17" s="57" t="s">
        <v>94</v>
      </c>
      <c r="D17" s="34">
        <v>1011589</v>
      </c>
      <c r="E17" s="33">
        <f>Tableau495162107120160175191240309364441482525680727752753806834947129713001334134213771408142014451459147415053[[#This Row],[Valeur de la PGG]]-D16</f>
        <v>217810</v>
      </c>
      <c r="F17" s="33" t="s">
        <v>128</v>
      </c>
      <c r="G17" s="41" t="s">
        <v>94</v>
      </c>
      <c r="H17" s="37">
        <v>43281</v>
      </c>
      <c r="I17" s="37">
        <v>43281</v>
      </c>
      <c r="J17" s="37">
        <v>43281</v>
      </c>
      <c r="K17" s="37">
        <v>43281</v>
      </c>
      <c r="L17" s="37">
        <v>43281</v>
      </c>
      <c r="M17" s="37">
        <v>43281</v>
      </c>
      <c r="N17" s="40" t="s">
        <v>88</v>
      </c>
      <c r="O17" s="34">
        <v>1011589</v>
      </c>
    </row>
    <row r="18" spans="1:42" ht="15">
      <c r="A18" s="56">
        <v>43281</v>
      </c>
      <c r="B18" s="51">
        <v>15</v>
      </c>
      <c r="C18" s="57" t="s">
        <v>93</v>
      </c>
      <c r="D18" s="34">
        <v>1232552</v>
      </c>
      <c r="E18" s="80">
        <f>Tableau495162107120160175191240309364441482525680727752753806834947129713001334134213771408142014451459147415053[[#This Row],[Valeur de la PGG]]-D17</f>
        <v>220963</v>
      </c>
      <c r="F18" s="33" t="s">
        <v>129</v>
      </c>
      <c r="G18" s="41" t="s">
        <v>93</v>
      </c>
      <c r="H18" s="37">
        <v>43281</v>
      </c>
      <c r="I18" s="37">
        <v>43281</v>
      </c>
      <c r="J18" s="37">
        <v>43281</v>
      </c>
      <c r="K18" s="37">
        <v>43281</v>
      </c>
      <c r="L18" s="37">
        <v>43281</v>
      </c>
      <c r="M18" s="37">
        <v>43281</v>
      </c>
      <c r="N18" s="40" t="s">
        <v>88</v>
      </c>
      <c r="O18" s="34">
        <v>1232552</v>
      </c>
    </row>
    <row r="19" spans="1:42" ht="15" hidden="1">
      <c r="A19" s="56">
        <v>43281</v>
      </c>
      <c r="B19" s="51" t="s">
        <v>92</v>
      </c>
      <c r="C19" s="57" t="s">
        <v>91</v>
      </c>
      <c r="D19" s="34">
        <v>1232552</v>
      </c>
      <c r="E19" s="33">
        <f>Tableau495162107120160175191240309364441482525680727752753806834947129713001334134213771408142014451459147415053[[#This Row],[Valeur de la PGG]]-D18</f>
        <v>0</v>
      </c>
      <c r="F19" s="33" t="s">
        <v>127</v>
      </c>
      <c r="G19" s="7" t="s">
        <v>91</v>
      </c>
      <c r="H19" s="37">
        <v>43281</v>
      </c>
      <c r="I19" s="37">
        <v>43281</v>
      </c>
      <c r="J19" s="37">
        <v>43281</v>
      </c>
      <c r="K19" s="37">
        <v>43281</v>
      </c>
      <c r="L19" s="37">
        <v>43281</v>
      </c>
      <c r="M19" s="37">
        <v>43281</v>
      </c>
      <c r="N19" s="35" t="s">
        <v>88</v>
      </c>
      <c r="O19" s="34">
        <v>1232552</v>
      </c>
    </row>
    <row r="20" spans="1:42" ht="15" hidden="1">
      <c r="A20" s="56">
        <v>43373</v>
      </c>
      <c r="B20" s="51">
        <v>0</v>
      </c>
      <c r="C20" s="57" t="s">
        <v>90</v>
      </c>
      <c r="D20" s="34">
        <v>1987071.6168920386</v>
      </c>
      <c r="E20" s="33">
        <f>Tableau495162107120160175191240309364441482525680727752753806834947129713001334134213771408142014451459147415053[[#This Row],[Valeur de la PGG]]-D19</f>
        <v>754519.61689203861</v>
      </c>
      <c r="F20" s="33" t="s">
        <v>126</v>
      </c>
      <c r="G20" s="12" t="s">
        <v>90</v>
      </c>
      <c r="H20" s="37">
        <v>43281</v>
      </c>
      <c r="I20" s="37">
        <v>43281</v>
      </c>
      <c r="J20" s="37">
        <v>43281</v>
      </c>
      <c r="K20" s="37">
        <v>43281</v>
      </c>
      <c r="L20" s="37">
        <v>43281</v>
      </c>
      <c r="M20" s="37">
        <v>43281</v>
      </c>
      <c r="N20" s="35" t="s">
        <v>88</v>
      </c>
      <c r="O20" s="34">
        <v>1987071.6168920386</v>
      </c>
    </row>
    <row r="21" spans="1:42" ht="15" hidden="1">
      <c r="A21" s="56">
        <v>43373</v>
      </c>
      <c r="B21" s="51">
        <v>0.1</v>
      </c>
      <c r="C21" s="57" t="s">
        <v>89</v>
      </c>
      <c r="D21" s="34">
        <v>1987128.5168920411</v>
      </c>
      <c r="E21" s="33">
        <f>Tableau495162107120160175191240309364441482525680727752753806834947129713001334134213771408142014451459147415053[[#This Row],[Valeur de la PGG]]-D20</f>
        <v>56.900000002468005</v>
      </c>
      <c r="F21" s="33" t="s">
        <v>126</v>
      </c>
      <c r="G21" s="12" t="s">
        <v>89</v>
      </c>
      <c r="H21" s="37">
        <v>43281</v>
      </c>
      <c r="I21" s="37">
        <v>43281</v>
      </c>
      <c r="J21" s="37">
        <v>43281</v>
      </c>
      <c r="K21" s="37">
        <v>43281</v>
      </c>
      <c r="L21" s="37">
        <v>43281</v>
      </c>
      <c r="M21" s="37">
        <v>43281</v>
      </c>
      <c r="N21" s="35" t="s">
        <v>88</v>
      </c>
      <c r="O21" s="34">
        <v>1987128.5168920411</v>
      </c>
    </row>
    <row r="22" spans="1:42" ht="15" hidden="1">
      <c r="A22" s="56">
        <v>43373</v>
      </c>
      <c r="B22" s="51">
        <v>1</v>
      </c>
      <c r="C22" s="57" t="s">
        <v>87</v>
      </c>
      <c r="D22" s="34">
        <v>1866400.2864143215</v>
      </c>
      <c r="E22" s="33">
        <f>Tableau495162107120160175191240309364441482525680727752753806834947129713001334134213771408142014451459147415053[[#This Row],[Valeur de la PGG]]-D21</f>
        <v>-120728.23047771957</v>
      </c>
      <c r="F22" s="33" t="s">
        <v>126</v>
      </c>
      <c r="G22" s="9" t="s">
        <v>87</v>
      </c>
      <c r="H22" s="36">
        <v>43373</v>
      </c>
      <c r="I22" s="37">
        <v>43281</v>
      </c>
      <c r="J22" s="37">
        <v>43281</v>
      </c>
      <c r="K22" s="37">
        <v>43281</v>
      </c>
      <c r="L22" s="37">
        <v>43281</v>
      </c>
      <c r="M22" s="37">
        <v>43281</v>
      </c>
      <c r="N22" s="35" t="s">
        <v>86</v>
      </c>
      <c r="O22" s="34">
        <v>1866400.2864143215</v>
      </c>
    </row>
    <row r="23" spans="1:42" ht="15" hidden="1">
      <c r="A23" s="56">
        <v>43373</v>
      </c>
      <c r="B23" s="51">
        <v>2</v>
      </c>
      <c r="C23" s="57" t="s">
        <v>35</v>
      </c>
      <c r="D23" s="34">
        <v>1993096.966497872</v>
      </c>
      <c r="E23" s="33">
        <f>Tableau495162107120160175191240309364441482525680727752753806834947129713001334134213771408142014451459147415053[[#This Row],[Valeur de la PGG]]-D22</f>
        <v>126696.68008355051</v>
      </c>
      <c r="F23" s="33" t="s">
        <v>126</v>
      </c>
      <c r="G23" s="10" t="s">
        <v>35</v>
      </c>
      <c r="H23" s="36">
        <v>43373</v>
      </c>
      <c r="I23" s="36">
        <v>43373</v>
      </c>
      <c r="J23" s="37">
        <v>43281</v>
      </c>
      <c r="K23" s="37">
        <v>43281</v>
      </c>
      <c r="L23" s="37">
        <v>43281</v>
      </c>
      <c r="M23" s="37">
        <v>43281</v>
      </c>
      <c r="N23" s="35" t="s">
        <v>84</v>
      </c>
      <c r="O23" s="34">
        <v>1993096.966497872</v>
      </c>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row>
    <row r="24" spans="1:42" ht="15" hidden="1">
      <c r="A24" s="56">
        <v>43373</v>
      </c>
      <c r="B24" s="51">
        <v>3</v>
      </c>
      <c r="C24" s="57" t="s">
        <v>85</v>
      </c>
      <c r="D24" s="34">
        <v>2040956.7391830934</v>
      </c>
      <c r="E24" s="33">
        <f>Tableau495162107120160175191240309364441482525680727752753806834947129713001334134213771408142014451459147415053[[#This Row],[Valeur de la PGG]]-D23</f>
        <v>47859.772685221396</v>
      </c>
      <c r="F24" s="33" t="s">
        <v>125</v>
      </c>
      <c r="G24" s="10" t="s">
        <v>85</v>
      </c>
      <c r="H24" s="36">
        <v>43373</v>
      </c>
      <c r="I24" s="36">
        <v>43373</v>
      </c>
      <c r="J24" s="37">
        <v>43281</v>
      </c>
      <c r="K24" s="37">
        <v>43281</v>
      </c>
      <c r="L24" s="37">
        <v>43281</v>
      </c>
      <c r="M24" s="37">
        <v>43281</v>
      </c>
      <c r="N24" s="35" t="s">
        <v>84</v>
      </c>
      <c r="O24" s="34">
        <v>2040956.7391830934</v>
      </c>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row>
    <row r="25" spans="1:42" ht="15" hidden="1">
      <c r="A25" s="56">
        <v>43373</v>
      </c>
      <c r="B25" s="51">
        <v>3.1</v>
      </c>
      <c r="C25" s="57" t="s">
        <v>83</v>
      </c>
      <c r="D25" s="34">
        <v>2088420.2450727625</v>
      </c>
      <c r="E25" s="33">
        <f>Tableau495162107120160175191240309364441482525680727752753806834947129713001334134213771408142014451459147415053[[#This Row],[Valeur de la PGG]]-D24</f>
        <v>47463.505889669061</v>
      </c>
      <c r="F25" s="33" t="s">
        <v>125</v>
      </c>
      <c r="G25" s="10" t="s">
        <v>83</v>
      </c>
      <c r="H25" s="36">
        <v>43373</v>
      </c>
      <c r="I25" s="36">
        <v>43373</v>
      </c>
      <c r="J25" s="36">
        <v>43373</v>
      </c>
      <c r="K25" s="37">
        <v>43281</v>
      </c>
      <c r="L25" s="37">
        <v>43281</v>
      </c>
      <c r="M25" s="37">
        <v>43281</v>
      </c>
      <c r="N25" s="35" t="s">
        <v>82</v>
      </c>
      <c r="O25" s="34">
        <v>2088420.2450727625</v>
      </c>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row>
    <row r="26" spans="1:42" ht="15" hidden="1">
      <c r="A26" s="56">
        <v>43373</v>
      </c>
      <c r="B26" s="51">
        <v>3.2</v>
      </c>
      <c r="C26" s="57" t="s">
        <v>102</v>
      </c>
      <c r="D26" s="34">
        <v>2733793.5877514863</v>
      </c>
      <c r="E26" s="33">
        <f>Tableau495162107120160175191240309364441482525680727752753806834947129713001334134213771408142014451459147415053[[#This Row],[Valeur de la PGG]]-D25</f>
        <v>645373.34267872386</v>
      </c>
      <c r="F26" s="33" t="s">
        <v>125</v>
      </c>
      <c r="G26" s="11" t="s">
        <v>102</v>
      </c>
      <c r="H26" s="53"/>
      <c r="I26" s="53"/>
      <c r="J26" s="53"/>
      <c r="K26" s="37"/>
      <c r="L26" s="37"/>
      <c r="M26" s="37"/>
      <c r="N26" s="35"/>
      <c r="O26" s="34">
        <v>2733793.5877514863</v>
      </c>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row>
    <row r="27" spans="1:42" ht="15" hidden="1">
      <c r="A27" s="56">
        <v>43373</v>
      </c>
      <c r="B27" s="51">
        <v>4</v>
      </c>
      <c r="C27" s="57" t="s">
        <v>81</v>
      </c>
      <c r="D27" s="34">
        <v>2698662.2638089759</v>
      </c>
      <c r="E27" s="33">
        <f>Tableau495162107120160175191240309364441482525680727752753806834947129713001334134213771408142014451459147415053[[#This Row],[Valeur de la PGG]]-D26</f>
        <v>-35131.323942510411</v>
      </c>
      <c r="F27" s="33" t="s">
        <v>124</v>
      </c>
      <c r="G27" s="11" t="s">
        <v>81</v>
      </c>
      <c r="H27" s="36">
        <v>43373</v>
      </c>
      <c r="I27" s="36">
        <v>43373</v>
      </c>
      <c r="J27" s="36">
        <v>43373</v>
      </c>
      <c r="K27" s="36">
        <v>43373</v>
      </c>
      <c r="L27" s="37">
        <v>43281</v>
      </c>
      <c r="M27" s="37">
        <v>43281</v>
      </c>
      <c r="N27" s="35" t="s">
        <v>80</v>
      </c>
      <c r="O27" s="34">
        <v>2698662.2638089759</v>
      </c>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row>
    <row r="28" spans="1:42" ht="15" hidden="1">
      <c r="A28" s="56">
        <v>43373</v>
      </c>
      <c r="B28" s="51">
        <v>5</v>
      </c>
      <c r="C28" s="57" t="s">
        <v>79</v>
      </c>
      <c r="D28" s="34">
        <v>2750810.3297913829</v>
      </c>
      <c r="E28" s="33">
        <f>Tableau495162107120160175191240309364441482525680727752753806834947129713001334134213771408142014451459147415053[[#This Row],[Valeur de la PGG]]-D27</f>
        <v>52148.065982406959</v>
      </c>
      <c r="F28" s="33" t="s">
        <v>124</v>
      </c>
      <c r="G28" s="11" t="s">
        <v>79</v>
      </c>
      <c r="H28" s="36">
        <v>43373</v>
      </c>
      <c r="I28" s="36">
        <v>43373</v>
      </c>
      <c r="J28" s="36">
        <v>43373</v>
      </c>
      <c r="K28" s="36">
        <v>43373</v>
      </c>
      <c r="L28" s="36">
        <v>43373</v>
      </c>
      <c r="M28" s="37">
        <v>43281</v>
      </c>
      <c r="N28" s="35" t="s">
        <v>78</v>
      </c>
      <c r="O28" s="34">
        <v>2750810.3297913829</v>
      </c>
    </row>
    <row r="29" spans="1:42" ht="15">
      <c r="A29" s="56">
        <v>43373</v>
      </c>
      <c r="B29" s="51">
        <v>6</v>
      </c>
      <c r="C29" s="57" t="s">
        <v>77</v>
      </c>
      <c r="D29" s="34">
        <v>2229724.4878193848</v>
      </c>
      <c r="E29" s="33">
        <f>Tableau495162107120160175191240309364441482525680727752753806834947129713001334134213771408142014451459147415053[[#This Row],[Valeur de la PGG]]-D28</f>
        <v>-521085.8419719981</v>
      </c>
      <c r="F29" s="33" t="s">
        <v>129</v>
      </c>
      <c r="G29" s="12" t="s">
        <v>77</v>
      </c>
      <c r="H29" s="36">
        <v>43373</v>
      </c>
      <c r="I29" s="36">
        <v>43373</v>
      </c>
      <c r="J29" s="36">
        <v>43373</v>
      </c>
      <c r="K29" s="36">
        <v>43373</v>
      </c>
      <c r="L29" s="36">
        <v>43373</v>
      </c>
      <c r="M29" s="37">
        <v>43281</v>
      </c>
      <c r="N29" s="35" t="s">
        <v>73</v>
      </c>
      <c r="O29" s="34">
        <v>2229724.4878193848</v>
      </c>
    </row>
    <row r="30" spans="1:42" ht="15" hidden="1">
      <c r="A30" s="56">
        <v>43373</v>
      </c>
      <c r="B30" s="51">
        <v>7</v>
      </c>
      <c r="C30" s="57" t="s">
        <v>76</v>
      </c>
      <c r="D30" s="34">
        <v>1933189.7578960883</v>
      </c>
      <c r="E30" s="33">
        <f>Tableau495162107120160175191240309364441482525680727752753806834947129713001334134213771408142014451459147415053[[#This Row],[Valeur de la PGG]]-D29</f>
        <v>-296534.72992329649</v>
      </c>
      <c r="F30" s="33" t="s">
        <v>128</v>
      </c>
      <c r="G30" s="11" t="s">
        <v>76</v>
      </c>
      <c r="H30" s="36">
        <v>43373</v>
      </c>
      <c r="I30" s="36">
        <v>43373</v>
      </c>
      <c r="J30" s="36">
        <v>43373</v>
      </c>
      <c r="K30" s="36">
        <v>43373</v>
      </c>
      <c r="L30" s="36">
        <v>43373</v>
      </c>
      <c r="M30" s="36">
        <v>43373</v>
      </c>
      <c r="N30" s="35" t="s">
        <v>73</v>
      </c>
      <c r="O30" s="34">
        <v>1933189.7578960883</v>
      </c>
    </row>
    <row r="31" spans="1:42" ht="15" hidden="1">
      <c r="A31" s="56">
        <v>43373</v>
      </c>
      <c r="B31" s="51">
        <v>8</v>
      </c>
      <c r="C31" s="57" t="s">
        <v>75</v>
      </c>
      <c r="D31" s="34">
        <v>1942895.6483593029</v>
      </c>
      <c r="E31" s="33">
        <f>Tableau495162107120160175191240309364441482525680727752753806834947129713001334134213771408142014451459147415053[[#This Row],[Valeur de la PGG]]-D30</f>
        <v>9705.8904632146005</v>
      </c>
      <c r="F31" s="33" t="s">
        <v>128</v>
      </c>
      <c r="G31" s="11" t="s">
        <v>75</v>
      </c>
      <c r="H31" s="36">
        <v>43373</v>
      </c>
      <c r="I31" s="36">
        <v>43373</v>
      </c>
      <c r="J31" s="36">
        <v>43373</v>
      </c>
      <c r="K31" s="36">
        <v>43373</v>
      </c>
      <c r="L31" s="36">
        <v>43373</v>
      </c>
      <c r="M31" s="36">
        <v>43373</v>
      </c>
      <c r="N31" s="35" t="s">
        <v>73</v>
      </c>
      <c r="O31" s="34">
        <v>1942895.6483593029</v>
      </c>
    </row>
    <row r="32" spans="1:42" ht="15" hidden="1">
      <c r="A32" s="56">
        <v>43373</v>
      </c>
      <c r="B32" s="51">
        <v>9</v>
      </c>
      <c r="C32" s="57" t="s">
        <v>74</v>
      </c>
      <c r="D32" s="34">
        <v>1927437.9380360474</v>
      </c>
      <c r="E32" s="33">
        <f>Tableau495162107120160175191240309364441482525680727752753806834947129713001334134213771408142014451459147415053[[#This Row],[Valeur de la PGG]]-D31</f>
        <v>-15457.710323255509</v>
      </c>
      <c r="F32" s="33" t="s">
        <v>127</v>
      </c>
      <c r="G32" s="12" t="s">
        <v>74</v>
      </c>
      <c r="H32" s="36">
        <v>43373</v>
      </c>
      <c r="I32" s="36">
        <v>43373</v>
      </c>
      <c r="J32" s="36">
        <v>43373</v>
      </c>
      <c r="K32" s="36">
        <v>43373</v>
      </c>
      <c r="L32" s="36">
        <v>43373</v>
      </c>
      <c r="M32" s="36">
        <v>43373</v>
      </c>
      <c r="N32" s="35" t="s">
        <v>73</v>
      </c>
      <c r="O32" s="34">
        <v>1927437.9380360474</v>
      </c>
      <c r="P32" s="54"/>
    </row>
    <row r="33" spans="1:16" ht="15" hidden="1">
      <c r="A33" s="56">
        <v>43373</v>
      </c>
      <c r="B33" s="51">
        <v>10</v>
      </c>
      <c r="C33" s="57" t="s">
        <v>113</v>
      </c>
      <c r="D33" s="34">
        <v>1826260</v>
      </c>
      <c r="E33" s="33">
        <f>Tableau495162107120160175191240309364441482525680727752753806834947129713001334134213771408142014451459147415053[[#This Row],[Valeur de la PGG]]-D32</f>
        <v>-101177.93803604739</v>
      </c>
      <c r="F33" s="33" t="s">
        <v>128</v>
      </c>
      <c r="G33" s="11" t="s">
        <v>113</v>
      </c>
      <c r="H33" s="36">
        <v>43373</v>
      </c>
      <c r="I33" s="36">
        <v>43373</v>
      </c>
      <c r="J33" s="36">
        <v>43373</v>
      </c>
      <c r="K33" s="36">
        <v>43373</v>
      </c>
      <c r="L33" s="36">
        <v>43373</v>
      </c>
      <c r="M33" s="36">
        <v>43373</v>
      </c>
      <c r="N33" s="35" t="s">
        <v>73</v>
      </c>
      <c r="O33" s="34">
        <v>1826260</v>
      </c>
      <c r="P33" s="16"/>
    </row>
    <row r="34" spans="1:16" ht="15" hidden="1">
      <c r="A34" s="56">
        <v>43373</v>
      </c>
      <c r="B34" s="51">
        <v>11</v>
      </c>
      <c r="C34" s="57" t="s">
        <v>114</v>
      </c>
      <c r="D34" s="34">
        <v>1851259</v>
      </c>
      <c r="E34" s="33">
        <f>Tableau495162107120160175191240309364441482525680727752753806834947129713001334134213771408142014451459147415053[[#This Row],[Valeur de la PGG]]-D33</f>
        <v>24999</v>
      </c>
      <c r="F34" s="33" t="s">
        <v>128</v>
      </c>
      <c r="G34" s="11" t="s">
        <v>114</v>
      </c>
      <c r="H34" s="36">
        <v>43373</v>
      </c>
      <c r="I34" s="36">
        <v>43373</v>
      </c>
      <c r="J34" s="36">
        <v>43373</v>
      </c>
      <c r="K34" s="36">
        <v>43373</v>
      </c>
      <c r="L34" s="36">
        <v>43373</v>
      </c>
      <c r="M34" s="55">
        <v>43434</v>
      </c>
      <c r="N34" s="35" t="s">
        <v>73</v>
      </c>
      <c r="O34" s="34">
        <v>1851259</v>
      </c>
    </row>
    <row r="35" spans="1:16" ht="15" hidden="1">
      <c r="A35" s="56">
        <v>43465</v>
      </c>
      <c r="B35" s="51">
        <v>1</v>
      </c>
      <c r="C35" s="57" t="s">
        <v>59</v>
      </c>
      <c r="D35" s="34">
        <v>2532389</v>
      </c>
      <c r="E35" s="33">
        <f>Tableau495162107120160175191240309364441482525680727752753806834947129713001334134213771408142014451459147415053[[#This Row],[Valeur de la PGG]]-D34</f>
        <v>681130</v>
      </c>
      <c r="F35" s="42" t="s">
        <v>126</v>
      </c>
      <c r="G35" s="66"/>
      <c r="H35" s="67"/>
      <c r="I35" s="67"/>
      <c r="J35" s="67"/>
      <c r="K35" s="67"/>
      <c r="L35" s="67"/>
      <c r="M35" s="67"/>
      <c r="N35" s="68"/>
      <c r="O35" s="69"/>
    </row>
    <row r="36" spans="1:16" ht="15" hidden="1">
      <c r="A36" s="56">
        <v>43465</v>
      </c>
      <c r="B36" s="51">
        <v>2</v>
      </c>
      <c r="C36" s="57" t="s">
        <v>69</v>
      </c>
      <c r="D36" s="34">
        <v>2690504</v>
      </c>
      <c r="E36" s="33">
        <f>Tableau495162107120160175191240309364441482525680727752753806834947129713001334134213771408142014451459147415053[[#This Row],[Valeur de la PGG]]-D35</f>
        <v>158115</v>
      </c>
      <c r="F36" s="42" t="s">
        <v>126</v>
      </c>
      <c r="G36" s="66"/>
      <c r="H36" s="67"/>
      <c r="I36" s="67"/>
      <c r="J36" s="67"/>
      <c r="K36" s="67"/>
      <c r="L36" s="67"/>
      <c r="M36" s="67"/>
      <c r="N36" s="68"/>
      <c r="O36" s="69"/>
    </row>
    <row r="37" spans="1:16" ht="15" hidden="1">
      <c r="A37" s="56">
        <v>43465</v>
      </c>
      <c r="B37" s="51">
        <v>3</v>
      </c>
      <c r="C37" s="57" t="s">
        <v>35</v>
      </c>
      <c r="D37" s="34">
        <v>3732305</v>
      </c>
      <c r="E37" s="33">
        <f>Tableau495162107120160175191240309364441482525680727752753806834947129713001334134213771408142014451459147415053[[#This Row],[Valeur de la PGG]]-D36</f>
        <v>1041801</v>
      </c>
      <c r="F37" s="42" t="s">
        <v>126</v>
      </c>
      <c r="G37" s="66"/>
      <c r="H37" s="67"/>
      <c r="I37" s="67"/>
      <c r="J37" s="67"/>
      <c r="K37" s="67"/>
      <c r="L37" s="67"/>
      <c r="M37" s="67"/>
      <c r="N37" s="68"/>
      <c r="O37" s="69"/>
    </row>
    <row r="38" spans="1:16" ht="15" hidden="1">
      <c r="A38" s="56">
        <v>43465</v>
      </c>
      <c r="B38" s="51">
        <v>4</v>
      </c>
      <c r="C38" s="57" t="s">
        <v>45</v>
      </c>
      <c r="D38" s="34">
        <v>3746429</v>
      </c>
      <c r="E38" s="33">
        <f>Tableau495162107120160175191240309364441482525680727752753806834947129713001334134213771408142014451459147415053[[#This Row],[Valeur de la PGG]]-D37</f>
        <v>14124</v>
      </c>
      <c r="F38" s="42" t="s">
        <v>125</v>
      </c>
      <c r="G38" s="66"/>
      <c r="H38" s="67"/>
      <c r="I38" s="67"/>
      <c r="J38" s="67"/>
      <c r="K38" s="67"/>
      <c r="L38" s="67"/>
      <c r="M38" s="67"/>
      <c r="N38" s="68"/>
      <c r="O38" s="69"/>
    </row>
    <row r="39" spans="1:16" ht="15" hidden="1">
      <c r="A39" s="56">
        <v>43465</v>
      </c>
      <c r="B39" s="51">
        <v>5</v>
      </c>
      <c r="C39" s="57" t="s">
        <v>46</v>
      </c>
      <c r="D39" s="34">
        <v>3718802</v>
      </c>
      <c r="E39" s="33">
        <f>Tableau495162107120160175191240309364441482525680727752753806834947129713001334134213771408142014451459147415053[[#This Row],[Valeur de la PGG]]-D38</f>
        <v>-27627</v>
      </c>
      <c r="F39" s="42" t="s">
        <v>125</v>
      </c>
      <c r="G39" s="66"/>
      <c r="H39" s="67"/>
      <c r="I39" s="67"/>
      <c r="J39" s="67"/>
      <c r="K39" s="67"/>
      <c r="L39" s="67"/>
      <c r="M39" s="67"/>
      <c r="N39" s="68"/>
      <c r="O39" s="69"/>
    </row>
    <row r="40" spans="1:16" ht="15" hidden="1">
      <c r="A40" s="56">
        <v>43465</v>
      </c>
      <c r="B40" s="51">
        <v>5.0999999999999996</v>
      </c>
      <c r="C40" s="57" t="s">
        <v>70</v>
      </c>
      <c r="D40" s="34">
        <v>1659748</v>
      </c>
      <c r="E40" s="33">
        <f>Tableau495162107120160175191240309364441482525680727752753806834947129713001334134213771408142014451459147415053[[#This Row],[Valeur de la PGG]]-D39</f>
        <v>-2059054</v>
      </c>
      <c r="F40" s="42" t="s">
        <v>126</v>
      </c>
      <c r="G40" s="66"/>
      <c r="H40" s="67"/>
      <c r="I40" s="67"/>
      <c r="J40" s="67"/>
      <c r="K40" s="67"/>
      <c r="L40" s="67"/>
      <c r="M40" s="67"/>
      <c r="N40" s="68"/>
      <c r="O40" s="69"/>
    </row>
    <row r="41" spans="1:16" ht="15" hidden="1">
      <c r="A41" s="56">
        <v>43465</v>
      </c>
      <c r="B41" s="51">
        <v>6</v>
      </c>
      <c r="C41" s="57" t="s">
        <v>50</v>
      </c>
      <c r="D41" s="34">
        <v>1434652</v>
      </c>
      <c r="E41" s="33">
        <f>Tableau495162107120160175191240309364441482525680727752753806834947129713001334134213771408142014451459147415053[[#This Row],[Valeur de la PGG]]-D40</f>
        <v>-225096</v>
      </c>
      <c r="F41" s="42" t="s">
        <v>124</v>
      </c>
      <c r="G41" s="66"/>
      <c r="H41" s="67"/>
      <c r="I41" s="67"/>
      <c r="J41" s="67"/>
      <c r="K41" s="67"/>
      <c r="L41" s="67"/>
      <c r="M41" s="67"/>
      <c r="N41" s="68"/>
      <c r="O41" s="69"/>
    </row>
    <row r="42" spans="1:16" ht="15" hidden="1">
      <c r="A42" s="56">
        <v>43465</v>
      </c>
      <c r="B42" s="51">
        <v>7</v>
      </c>
      <c r="C42" s="57" t="s">
        <v>51</v>
      </c>
      <c r="D42" s="34">
        <v>1440501</v>
      </c>
      <c r="E42" s="33">
        <f>Tableau495162107120160175191240309364441482525680727752753806834947129713001334134213771408142014451459147415053[[#This Row],[Valeur de la PGG]]-D41</f>
        <v>5849</v>
      </c>
      <c r="F42" s="42" t="s">
        <v>124</v>
      </c>
      <c r="G42" s="66"/>
      <c r="H42" s="67"/>
      <c r="I42" s="67"/>
      <c r="J42" s="67"/>
      <c r="K42" s="67"/>
      <c r="L42" s="67"/>
      <c r="M42" s="67"/>
      <c r="N42" s="68"/>
      <c r="O42" s="69"/>
    </row>
    <row r="43" spans="1:16" ht="15" hidden="1">
      <c r="A43" s="56">
        <v>43465</v>
      </c>
      <c r="B43" s="51">
        <v>8</v>
      </c>
      <c r="C43" s="57" t="s">
        <v>54</v>
      </c>
      <c r="D43" s="34">
        <v>1521954</v>
      </c>
      <c r="E43" s="33">
        <f>Tableau495162107120160175191240309364441482525680727752753806834947129713001334134213771408142014451459147415053[[#This Row],[Valeur de la PGG]]-D42</f>
        <v>81453</v>
      </c>
      <c r="F43" s="42" t="s">
        <v>128</v>
      </c>
      <c r="G43" s="66"/>
      <c r="H43" s="67"/>
      <c r="I43" s="67"/>
      <c r="J43" s="67"/>
      <c r="K43" s="67"/>
      <c r="L43" s="67"/>
      <c r="M43" s="67"/>
      <c r="N43" s="68"/>
      <c r="O43" s="69"/>
    </row>
    <row r="44" spans="1:16" ht="15" hidden="1">
      <c r="A44" s="56">
        <v>43465</v>
      </c>
      <c r="B44" s="51">
        <v>9</v>
      </c>
      <c r="C44" s="57" t="s">
        <v>56</v>
      </c>
      <c r="D44" s="34">
        <v>1521870</v>
      </c>
      <c r="E44" s="33">
        <f>Tableau495162107120160175191240309364441482525680727752753806834947129713001334134213771408142014451459147415053[[#This Row],[Valeur de la PGG]]-D43</f>
        <v>-84</v>
      </c>
      <c r="F44" s="42" t="s">
        <v>128</v>
      </c>
      <c r="G44" s="66"/>
      <c r="H44" s="67"/>
      <c r="I44" s="67"/>
      <c r="J44" s="67"/>
      <c r="K44" s="67"/>
      <c r="L44" s="67"/>
      <c r="M44" s="67"/>
      <c r="N44" s="68"/>
      <c r="O44" s="69"/>
    </row>
    <row r="45" spans="1:16" ht="15" hidden="1">
      <c r="A45" s="56">
        <v>43465</v>
      </c>
      <c r="B45" s="51">
        <v>9.1</v>
      </c>
      <c r="C45" s="57" t="s">
        <v>50</v>
      </c>
      <c r="D45" s="34">
        <v>1457474</v>
      </c>
      <c r="E45" s="33">
        <f>Tableau495162107120160175191240309364441482525680727752753806834947129713001334134213771408142014451459147415053[[#This Row],[Valeur de la PGG]]-D44</f>
        <v>-64396</v>
      </c>
      <c r="F45" s="42" t="s">
        <v>124</v>
      </c>
      <c r="G45" s="66"/>
      <c r="H45" s="67"/>
      <c r="I45" s="67"/>
      <c r="J45" s="67"/>
      <c r="K45" s="67"/>
      <c r="L45" s="67"/>
      <c r="M45" s="67"/>
      <c r="N45" s="68"/>
      <c r="O45" s="69"/>
    </row>
    <row r="46" spans="1:16" ht="15" hidden="1">
      <c r="A46" s="56">
        <v>43465</v>
      </c>
      <c r="B46" s="51">
        <v>9.1999999999999993</v>
      </c>
      <c r="C46" s="57" t="s">
        <v>135</v>
      </c>
      <c r="D46" s="34">
        <v>1402760</v>
      </c>
      <c r="E46" s="33">
        <f>Tableau495162107120160175191240309364441482525680727752753806834947129713001334134213771408142014451459147415053[[#This Row],[Valeur de la PGG]]-D45</f>
        <v>-54714</v>
      </c>
      <c r="F46" s="42" t="s">
        <v>127</v>
      </c>
      <c r="G46" s="66"/>
      <c r="H46" s="67"/>
      <c r="I46" s="67"/>
      <c r="J46" s="67"/>
      <c r="K46" s="67"/>
      <c r="L46" s="67"/>
      <c r="M46" s="67"/>
      <c r="N46" s="68"/>
      <c r="O46" s="69"/>
    </row>
    <row r="47" spans="1:16" ht="15" hidden="1">
      <c r="A47" s="56">
        <v>43465</v>
      </c>
      <c r="B47" s="51">
        <v>9.3000000000000007</v>
      </c>
      <c r="C47" s="57" t="s">
        <v>136</v>
      </c>
      <c r="D47" s="34">
        <v>1602151</v>
      </c>
      <c r="E47" s="33">
        <f>Tableau495162107120160175191240309364441482525680727752753806834947129713001334134213771408142014451459147415053[[#This Row],[Valeur de la PGG]]-D46</f>
        <v>199391</v>
      </c>
      <c r="F47" s="42" t="s">
        <v>127</v>
      </c>
      <c r="G47" s="66"/>
      <c r="H47" s="67"/>
      <c r="I47" s="67"/>
      <c r="J47" s="67"/>
      <c r="K47" s="67"/>
      <c r="L47" s="67"/>
      <c r="M47" s="67"/>
      <c r="N47" s="68"/>
      <c r="O47" s="69"/>
    </row>
    <row r="48" spans="1:16" ht="15">
      <c r="A48" s="56">
        <v>43465</v>
      </c>
      <c r="B48" s="51">
        <v>10</v>
      </c>
      <c r="C48" s="57" t="s">
        <v>49</v>
      </c>
      <c r="D48" s="34">
        <v>1532712</v>
      </c>
      <c r="E48" s="33">
        <f>Tableau495162107120160175191240309364441482525680727752753806834947129713001334134213771408142014451459147415053[[#This Row],[Valeur de la PGG]]-D47</f>
        <v>-69439</v>
      </c>
      <c r="F48" s="42" t="s">
        <v>129</v>
      </c>
      <c r="G48" s="66"/>
      <c r="H48" s="67"/>
      <c r="I48" s="67"/>
      <c r="J48" s="67"/>
      <c r="K48" s="67"/>
      <c r="L48" s="67"/>
      <c r="M48" s="67"/>
      <c r="N48" s="68"/>
      <c r="O48" s="69"/>
    </row>
    <row r="49" spans="1:15" ht="15">
      <c r="A49" s="56">
        <v>43465</v>
      </c>
      <c r="B49" s="51">
        <v>10.1</v>
      </c>
      <c r="C49" s="57" t="s">
        <v>49</v>
      </c>
      <c r="D49" s="34">
        <v>3422834</v>
      </c>
      <c r="E49" s="33">
        <f>Tableau495162107120160175191240309364441482525680727752753806834947129713001334134213771408142014451459147415053[[#This Row],[Valeur de la PGG]]-D48</f>
        <v>1890122</v>
      </c>
      <c r="F49" s="42" t="s">
        <v>129</v>
      </c>
      <c r="G49" s="66"/>
      <c r="H49" s="67"/>
      <c r="I49" s="67"/>
      <c r="J49" s="67"/>
      <c r="K49" s="67"/>
      <c r="L49" s="67"/>
      <c r="M49" s="67"/>
      <c r="N49" s="68"/>
      <c r="O49" s="69"/>
    </row>
    <row r="50" spans="1:15" ht="15">
      <c r="A50" s="56">
        <v>43465</v>
      </c>
      <c r="B50" s="51">
        <v>10.199999999999999</v>
      </c>
      <c r="C50" s="57" t="s">
        <v>49</v>
      </c>
      <c r="D50" s="34">
        <v>1894989</v>
      </c>
      <c r="E50" s="33">
        <f>Tableau495162107120160175191240309364441482525680727752753806834947129713001334134213771408142014451459147415053[[#This Row],[Valeur de la PGG]]-D49</f>
        <v>-1527845</v>
      </c>
      <c r="F50" s="42" t="s">
        <v>129</v>
      </c>
      <c r="G50" s="66"/>
      <c r="H50" s="67"/>
      <c r="I50" s="67"/>
      <c r="J50" s="67"/>
      <c r="K50" s="67"/>
      <c r="L50" s="67"/>
      <c r="M50" s="67"/>
      <c r="N50" s="68"/>
      <c r="O50" s="69"/>
    </row>
    <row r="51" spans="1:15" ht="15">
      <c r="A51" s="56">
        <v>43465</v>
      </c>
      <c r="B51" s="51">
        <v>10.3</v>
      </c>
      <c r="C51" s="57" t="s">
        <v>49</v>
      </c>
      <c r="D51" s="34">
        <v>2429041</v>
      </c>
      <c r="E51" s="33">
        <f>Tableau495162107120160175191240309364441482525680727752753806834947129713001334134213771408142014451459147415053[[#This Row],[Valeur de la PGG]]-D50</f>
        <v>534052</v>
      </c>
      <c r="F51" s="42" t="s">
        <v>129</v>
      </c>
      <c r="G51" s="66"/>
      <c r="H51" s="67"/>
      <c r="I51" s="67"/>
      <c r="J51" s="67"/>
      <c r="K51" s="67"/>
      <c r="L51" s="67"/>
      <c r="M51" s="67"/>
      <c r="N51" s="68"/>
      <c r="O51" s="69"/>
    </row>
    <row r="52" spans="1:15" ht="15">
      <c r="A52" s="56">
        <v>43466</v>
      </c>
      <c r="B52" s="51">
        <v>10.4</v>
      </c>
      <c r="C52" s="57" t="s">
        <v>49</v>
      </c>
      <c r="D52" s="34">
        <v>1922849</v>
      </c>
      <c r="E52" s="33">
        <f>Tableau495162107120160175191240309364441482525680727752753806834947129713001334134213771408142014451459147415053[[#This Row],[Valeur de la PGG]]-D51</f>
        <v>-506192</v>
      </c>
      <c r="F52" s="33" t="s">
        <v>129</v>
      </c>
      <c r="G52" s="79" t="s">
        <v>143</v>
      </c>
      <c r="H52" s="53"/>
      <c r="I52" s="53"/>
      <c r="J52" s="53"/>
      <c r="K52" s="53"/>
      <c r="L52" s="37"/>
      <c r="M52" s="37"/>
      <c r="N52" s="40"/>
      <c r="O52" s="78"/>
    </row>
  </sheetData>
  <pageMargins left="0.78740157499999996" right="0.78740157499999996" top="0.984251969" bottom="0.984251969" header="0.4921259845" footer="0.4921259845"/>
  <pageSetup paperSize="9"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sheetPr codeName="Feuil5">
    <tabColor rgb="FFFF0000"/>
  </sheetPr>
  <dimension ref="C2:D11"/>
  <sheetViews>
    <sheetView workbookViewId="0">
      <selection activeCell="D5" sqref="D5"/>
    </sheetView>
  </sheetViews>
  <sheetFormatPr baseColWidth="10" defaultRowHeight="15"/>
  <cols>
    <col min="3" max="4" width="16.85546875" customWidth="1"/>
  </cols>
  <sheetData>
    <row r="2" spans="3:4">
      <c r="C2" s="116"/>
      <c r="D2" s="116"/>
    </row>
    <row r="4" spans="3:4" ht="18">
      <c r="C4" s="70" t="s">
        <v>92</v>
      </c>
      <c r="D4" s="71">
        <f>'PGG changement SMA'!$D$2</f>
        <v>2848197.4442923814</v>
      </c>
    </row>
    <row r="5" spans="3:4" ht="18">
      <c r="C5" s="74" t="s">
        <v>127</v>
      </c>
      <c r="D5" s="75">
        <f>SUMIFS('PGG changement SMA'!$E:$E,'PGG changement SMA'!$F:$F,C5)</f>
        <v>1166110.8383686002</v>
      </c>
    </row>
    <row r="6" spans="3:4" ht="18">
      <c r="C6" s="74" t="s">
        <v>126</v>
      </c>
      <c r="D6" s="75">
        <f>SUMIFS('PGG changement SMA'!$E:$E,'PGG changement SMA'!$F:$F,C6)</f>
        <v>-226714.45016940869</v>
      </c>
    </row>
    <row r="7" spans="3:4" ht="18">
      <c r="C7" s="74" t="s">
        <v>125</v>
      </c>
      <c r="D7" s="75">
        <f>SUMIFS('PGG changement SMA'!$E:$E,'PGG changement SMA'!$F:$F,C7)</f>
        <v>-135193.06016268081</v>
      </c>
    </row>
    <row r="8" spans="3:4" ht="18">
      <c r="C8" s="74" t="s">
        <v>124</v>
      </c>
      <c r="D8" s="75">
        <f>SUMIFS('PGG changement SMA'!$E:$E,'PGG changement SMA'!$F:$F,C8)</f>
        <v>-440698.86640544096</v>
      </c>
    </row>
    <row r="9" spans="3:4" ht="18">
      <c r="C9" s="74" t="s">
        <v>129</v>
      </c>
      <c r="D9" s="75">
        <f>SUMIFS('PGG changement SMA'!$E:$E,'PGG changement SMA'!$F:$F,C9)</f>
        <v>-959628.74862558767</v>
      </c>
    </row>
    <row r="10" spans="3:4" ht="18.75" thickBot="1">
      <c r="C10" s="76" t="s">
        <v>128</v>
      </c>
      <c r="D10" s="77">
        <f>SUMIFS('PGG changement SMA'!$E:$E,'PGG changement SMA'!$F:$F,C10)</f>
        <v>-329224.15729786339</v>
      </c>
    </row>
    <row r="11" spans="3:4" ht="18.75" thickBot="1">
      <c r="C11" s="72" t="s">
        <v>121</v>
      </c>
      <c r="D11" s="73">
        <f>SUM(D4:D10)</f>
        <v>1922849.0000000002</v>
      </c>
    </row>
  </sheetData>
  <mergeCells count="1">
    <mergeCell ref="C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Resultats PGG</vt:lpstr>
      <vt:lpstr>Synthèse</vt:lpstr>
      <vt:lpstr>Delta Analysis</vt:lpstr>
      <vt:lpstr>Rapport PT</vt:lpstr>
      <vt:lpstr>PGG changement SMA</vt:lpstr>
      <vt:lpstr>Synthèse SMA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2019-06-28T11:44:36Z</dcterms:modified>
</cp:coreProperties>
</file>