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elj\Downloads\"/>
    </mc:Choice>
  </mc:AlternateContent>
  <xr:revisionPtr revIDLastSave="0" documentId="13_ncr:1_{FF0B76E8-CFAF-4DB4-85ED-82A1014E24DB}" xr6:coauthVersionLast="47" xr6:coauthVersionMax="47" xr10:uidLastSave="{00000000-0000-0000-0000-000000000000}"/>
  <bookViews>
    <workbookView xWindow="-108" yWindow="-108" windowWidth="23256" windowHeight="13176" activeTab="1" xr2:uid="{00000000-000D-0000-FFFF-FFFF00000000}"/>
  </bookViews>
  <sheets>
    <sheet name="MENU" sheetId="1" r:id="rId1"/>
    <sheet name="INTRODUCTION" sheetId="2" r:id="rId2"/>
    <sheet name="FINANCIAL STATEMENTS" sheetId="3" r:id="rId3"/>
    <sheet name="SENSITIVITY ANALYSIS" sheetId="4" r:id="rId4"/>
    <sheet name="SCENERIO 1 - QUESTION" sheetId="5" r:id="rId5"/>
    <sheet name="SCENERIO 1 -  DCF CALCULATION" sheetId="6" r:id="rId6"/>
    <sheet name="SCENERIO 1 - INCOME DCF" sheetId="7" r:id="rId7"/>
    <sheet name="SCENERIO 2 - QUESTION" sheetId="8" r:id="rId8"/>
    <sheet name="SCENERIO 2 - DCF CALCULATION" sheetId="9" r:id="rId9"/>
    <sheet name="SCENERIO 2 - INCOME DCF" sheetId="10" r:id="rId10"/>
    <sheet name="SCENERIO 3 - QUESTION" sheetId="11" r:id="rId11"/>
    <sheet name="SCENERIO 3  - DCF CALCULATION" sheetId="12" r:id="rId12"/>
    <sheet name="SCENERIO 3  - INCOME DCF" sheetId="13" r:id="rId13"/>
    <sheet name="ESG FRAMEWORK&amp;EIC APPROACH" sheetId="14" r:id="rId14"/>
    <sheet name="ANALYSIS&amp;INVESTORRECOMMENDATION" sheetId="15" r:id="rId15"/>
    <sheet name="CONCLUSION"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8" i="13" l="1"/>
  <c r="S31" i="13"/>
  <c r="U31" i="13" s="1"/>
  <c r="S30" i="13"/>
  <c r="U30" i="13" s="1"/>
  <c r="U32" i="13" s="1"/>
  <c r="K30" i="13"/>
  <c r="J30" i="13"/>
  <c r="I30" i="13"/>
  <c r="H30" i="13"/>
  <c r="G30" i="13"/>
  <c r="F30" i="13"/>
  <c r="P27" i="13"/>
  <c r="P26" i="13"/>
  <c r="E22" i="13"/>
  <c r="F17" i="13"/>
  <c r="E14" i="13"/>
  <c r="D14" i="13"/>
  <c r="D22" i="13" s="1"/>
  <c r="E10" i="13"/>
  <c r="E8" i="13"/>
  <c r="D8" i="13"/>
  <c r="J25" i="12"/>
  <c r="I25" i="12"/>
  <c r="H25" i="12"/>
  <c r="G25" i="12"/>
  <c r="F25" i="12"/>
  <c r="E25" i="12"/>
  <c r="C25" i="12"/>
  <c r="D24" i="12"/>
  <c r="G23" i="12"/>
  <c r="H17" i="13" s="1"/>
  <c r="F23" i="12"/>
  <c r="G17" i="13" s="1"/>
  <c r="C23" i="12"/>
  <c r="D17" i="13" s="1"/>
  <c r="D20" i="12"/>
  <c r="D15" i="12"/>
  <c r="C15" i="12"/>
  <c r="D10" i="13" s="1"/>
  <c r="D19" i="11"/>
  <c r="C19" i="11"/>
  <c r="D18" i="11"/>
  <c r="C18" i="11"/>
  <c r="D17" i="11"/>
  <c r="C17" i="11"/>
  <c r="D16" i="11"/>
  <c r="C16" i="11"/>
  <c r="D15" i="11"/>
  <c r="C15" i="11"/>
  <c r="D14" i="11"/>
  <c r="C14" i="11"/>
  <c r="D13" i="11"/>
  <c r="H26" i="11" s="1"/>
  <c r="C13" i="11"/>
  <c r="D11" i="11"/>
  <c r="C11" i="11"/>
  <c r="D10" i="11"/>
  <c r="C10" i="11"/>
  <c r="D9" i="11"/>
  <c r="C9" i="11"/>
  <c r="D8" i="11"/>
  <c r="C8" i="11"/>
  <c r="D7" i="11"/>
  <c r="C7" i="11"/>
  <c r="D6" i="11"/>
  <c r="C6" i="11"/>
  <c r="K38" i="10"/>
  <c r="F32" i="10"/>
  <c r="U31" i="10"/>
  <c r="S31" i="10"/>
  <c r="S30" i="10"/>
  <c r="U30" i="10" s="1"/>
  <c r="U32" i="10" s="1"/>
  <c r="K32" i="10" s="1"/>
  <c r="K30" i="10"/>
  <c r="J30" i="10"/>
  <c r="I30" i="10"/>
  <c r="H30" i="10"/>
  <c r="G30" i="10"/>
  <c r="F30" i="10"/>
  <c r="P27" i="10"/>
  <c r="P26" i="10"/>
  <c r="F26" i="10"/>
  <c r="G26" i="10" s="1"/>
  <c r="H26" i="10" s="1"/>
  <c r="I26" i="10" s="1"/>
  <c r="J26" i="10" s="1"/>
  <c r="K26" i="10" s="1"/>
  <c r="D22" i="10"/>
  <c r="F17" i="10"/>
  <c r="E14" i="10"/>
  <c r="E22" i="10" s="1"/>
  <c r="D14" i="10"/>
  <c r="J24" i="9"/>
  <c r="I24" i="9"/>
  <c r="H24" i="9"/>
  <c r="G24" i="9"/>
  <c r="F24" i="9"/>
  <c r="E24" i="9"/>
  <c r="C24" i="9"/>
  <c r="D23" i="9"/>
  <c r="F22" i="9"/>
  <c r="D22" i="9"/>
  <c r="E17" i="10" s="1"/>
  <c r="C22" i="9"/>
  <c r="D17" i="10" s="1"/>
  <c r="D19" i="9"/>
  <c r="D14" i="9"/>
  <c r="E10" i="10" s="1"/>
  <c r="C14" i="9"/>
  <c r="D10" i="10" s="1"/>
  <c r="D13" i="9"/>
  <c r="E8" i="10" s="1"/>
  <c r="D12" i="9"/>
  <c r="E6" i="10" s="1"/>
  <c r="H26" i="8"/>
  <c r="D19" i="8"/>
  <c r="C19" i="8"/>
  <c r="D18" i="8"/>
  <c r="C18" i="8"/>
  <c r="D17" i="8"/>
  <c r="C17" i="8"/>
  <c r="D16" i="8"/>
  <c r="C16" i="8"/>
  <c r="D15" i="8"/>
  <c r="C15" i="8"/>
  <c r="D14" i="8"/>
  <c r="C14" i="8"/>
  <c r="D13" i="8"/>
  <c r="C13" i="8"/>
  <c r="D11" i="8"/>
  <c r="C11" i="8"/>
  <c r="D10" i="8"/>
  <c r="C10" i="8"/>
  <c r="D9" i="8"/>
  <c r="C9" i="8"/>
  <c r="D8" i="8"/>
  <c r="C8" i="8"/>
  <c r="D7" i="8"/>
  <c r="C7" i="8"/>
  <c r="D6" i="8"/>
  <c r="C6" i="8"/>
  <c r="J59" i="7"/>
  <c r="I59" i="7"/>
  <c r="H59" i="7"/>
  <c r="G59" i="7"/>
  <c r="F59" i="7"/>
  <c r="E59" i="7"/>
  <c r="D59" i="7"/>
  <c r="C59" i="7"/>
  <c r="K39" i="7"/>
  <c r="U33" i="7"/>
  <c r="K33" i="7" s="1"/>
  <c r="J33" i="7"/>
  <c r="I33" i="7"/>
  <c r="H33" i="7"/>
  <c r="U32" i="7"/>
  <c r="S32" i="7"/>
  <c r="S31" i="7"/>
  <c r="U31" i="7" s="1"/>
  <c r="J31" i="7"/>
  <c r="I31" i="7"/>
  <c r="H31" i="7"/>
  <c r="G31" i="7"/>
  <c r="F31" i="7"/>
  <c r="P28" i="7"/>
  <c r="P27" i="7"/>
  <c r="K31" i="7" s="1"/>
  <c r="F27" i="7"/>
  <c r="E25" i="7"/>
  <c r="E23" i="7"/>
  <c r="H18" i="7"/>
  <c r="G18" i="7"/>
  <c r="F18" i="7"/>
  <c r="D18" i="7"/>
  <c r="E15" i="7"/>
  <c r="D15" i="7"/>
  <c r="D23" i="7" s="1"/>
  <c r="E11" i="7"/>
  <c r="D9" i="7"/>
  <c r="D13" i="7" s="1"/>
  <c r="D16" i="7" s="1"/>
  <c r="D19" i="7" s="1"/>
  <c r="D7" i="7"/>
  <c r="J24" i="6"/>
  <c r="I24" i="6"/>
  <c r="H24" i="6"/>
  <c r="G24" i="6"/>
  <c r="F24" i="6"/>
  <c r="E24" i="6"/>
  <c r="D23" i="6"/>
  <c r="F22" i="6"/>
  <c r="G22" i="6" s="1"/>
  <c r="H22" i="6" s="1"/>
  <c r="D22" i="6"/>
  <c r="E18" i="7" s="1"/>
  <c r="C18" i="6"/>
  <c r="D14" i="6"/>
  <c r="C14" i="6"/>
  <c r="D11" i="7" s="1"/>
  <c r="C12" i="6"/>
  <c r="D11" i="6"/>
  <c r="E6" i="7" s="1"/>
  <c r="D18" i="5"/>
  <c r="C18" i="5"/>
  <c r="C24" i="6" s="1"/>
  <c r="D17" i="5"/>
  <c r="C17" i="5"/>
  <c r="C23" i="9" s="1"/>
  <c r="D16" i="5"/>
  <c r="D23" i="12" s="1"/>
  <c r="E17" i="13" s="1"/>
  <c r="C16" i="5"/>
  <c r="C22" i="6" s="1"/>
  <c r="D15" i="5"/>
  <c r="C15" i="5"/>
  <c r="D14" i="5"/>
  <c r="E24" i="13" s="1"/>
  <c r="C14" i="5"/>
  <c r="D13" i="5"/>
  <c r="C13" i="5"/>
  <c r="D12" i="5"/>
  <c r="C12" i="5"/>
  <c r="D10" i="5"/>
  <c r="C10" i="5"/>
  <c r="D9" i="5"/>
  <c r="C9" i="5"/>
  <c r="C15" i="6" s="1"/>
  <c r="D12" i="7" s="1"/>
  <c r="D8" i="5"/>
  <c r="C8" i="5"/>
  <c r="D7" i="5"/>
  <c r="D14" i="12" s="1"/>
  <c r="C7" i="5"/>
  <c r="C13" i="6" s="1"/>
  <c r="D6" i="5"/>
  <c r="C6" i="5"/>
  <c r="C13" i="12" s="1"/>
  <c r="D6" i="13" s="1"/>
  <c r="D5" i="5"/>
  <c r="D12" i="12" s="1"/>
  <c r="E5" i="13" s="1"/>
  <c r="C5" i="5"/>
  <c r="D24" i="13" l="1"/>
  <c r="C19" i="9"/>
  <c r="D24" i="10"/>
  <c r="D25" i="7"/>
  <c r="C19" i="6"/>
  <c r="C20" i="12"/>
  <c r="D12" i="13"/>
  <c r="D15" i="13" s="1"/>
  <c r="D18" i="13" s="1"/>
  <c r="E25" i="13"/>
  <c r="C20" i="6"/>
  <c r="C21" i="12"/>
  <c r="C20" i="9"/>
  <c r="I18" i="7"/>
  <c r="I22" i="6"/>
  <c r="E26" i="7"/>
  <c r="C25" i="6"/>
  <c r="H32" i="13"/>
  <c r="K32" i="13"/>
  <c r="J32" i="13"/>
  <c r="I32" i="13"/>
  <c r="G32" i="13"/>
  <c r="F32" i="13"/>
  <c r="D16" i="12"/>
  <c r="E11" i="13" s="1"/>
  <c r="E12" i="13" s="1"/>
  <c r="E15" i="13" s="1"/>
  <c r="E18" i="13" s="1"/>
  <c r="D15" i="9"/>
  <c r="E11" i="10" s="1"/>
  <c r="E12" i="10" s="1"/>
  <c r="E15" i="10" s="1"/>
  <c r="E18" i="10" s="1"/>
  <c r="D15" i="6"/>
  <c r="E12" i="7" s="1"/>
  <c r="C19" i="12"/>
  <c r="C18" i="9"/>
  <c r="C25" i="9" s="1"/>
  <c r="C11" i="6"/>
  <c r="D6" i="7" s="1"/>
  <c r="D8" i="7" s="1"/>
  <c r="C12" i="12"/>
  <c r="D5" i="13" s="1"/>
  <c r="D7" i="13" s="1"/>
  <c r="C11" i="9"/>
  <c r="D5" i="10" s="1"/>
  <c r="D7" i="10" s="1"/>
  <c r="D24" i="6"/>
  <c r="D25" i="12"/>
  <c r="D24" i="9"/>
  <c r="E11" i="6"/>
  <c r="D18" i="6"/>
  <c r="H25" i="5"/>
  <c r="D19" i="12"/>
  <c r="E24" i="10"/>
  <c r="E25" i="10" s="1"/>
  <c r="D18" i="9"/>
  <c r="G17" i="10"/>
  <c r="G22" i="9"/>
  <c r="G32" i="10"/>
  <c r="H32" i="10"/>
  <c r="E12" i="12"/>
  <c r="J32" i="10"/>
  <c r="D12" i="6"/>
  <c r="D13" i="12"/>
  <c r="D19" i="6"/>
  <c r="I32" i="10"/>
  <c r="D13" i="6"/>
  <c r="E9" i="7" s="1"/>
  <c r="D11" i="9"/>
  <c r="C23" i="6"/>
  <c r="C12" i="9"/>
  <c r="D6" i="10" s="1"/>
  <c r="D20" i="6"/>
  <c r="D21" i="12"/>
  <c r="D20" i="9"/>
  <c r="F33" i="7"/>
  <c r="G33" i="7"/>
  <c r="E12" i="9"/>
  <c r="C24" i="12"/>
  <c r="C13" i="9"/>
  <c r="D8" i="10" s="1"/>
  <c r="D12" i="10" s="1"/>
  <c r="D15" i="10" s="1"/>
  <c r="D18" i="10" s="1"/>
  <c r="C15" i="9"/>
  <c r="D11" i="10" s="1"/>
  <c r="C14" i="12"/>
  <c r="C16" i="12"/>
  <c r="D11" i="13" s="1"/>
  <c r="H23" i="12"/>
  <c r="E12" i="6" l="1"/>
  <c r="E7" i="7"/>
  <c r="E8" i="7" s="1"/>
  <c r="D14" i="7"/>
  <c r="D17" i="7" s="1"/>
  <c r="D20" i="7" s="1"/>
  <c r="D10" i="7"/>
  <c r="F6" i="10"/>
  <c r="F12" i="9"/>
  <c r="J22" i="6"/>
  <c r="K18" i="7" s="1"/>
  <c r="J18" i="7"/>
  <c r="D13" i="10"/>
  <c r="D16" i="10" s="1"/>
  <c r="D19" i="10" s="1"/>
  <c r="D9" i="10"/>
  <c r="C26" i="12"/>
  <c r="I23" i="12"/>
  <c r="I17" i="13"/>
  <c r="E21" i="12"/>
  <c r="F5" i="13"/>
  <c r="E15" i="12"/>
  <c r="F10" i="13" s="1"/>
  <c r="E14" i="12"/>
  <c r="F12" i="12"/>
  <c r="E16" i="12"/>
  <c r="F11" i="13" s="1"/>
  <c r="H17" i="10"/>
  <c r="H22" i="9"/>
  <c r="E11" i="9"/>
  <c r="E5" i="10"/>
  <c r="E7" i="10" s="1"/>
  <c r="D13" i="13"/>
  <c r="D16" i="13" s="1"/>
  <c r="D19" i="13" s="1"/>
  <c r="D9" i="13"/>
  <c r="L18" i="9"/>
  <c r="E18" i="9" s="1"/>
  <c r="D25" i="9"/>
  <c r="E19" i="12"/>
  <c r="D26" i="12"/>
  <c r="L18" i="6"/>
  <c r="E18" i="6" s="1"/>
  <c r="D25" i="6"/>
  <c r="F11" i="6"/>
  <c r="E20" i="6"/>
  <c r="E13" i="6"/>
  <c r="E15" i="6"/>
  <c r="F12" i="7" s="1"/>
  <c r="F6" i="7"/>
  <c r="E14" i="6"/>
  <c r="F11" i="7" s="1"/>
  <c r="E13" i="7"/>
  <c r="E16" i="7" s="1"/>
  <c r="E19" i="7" s="1"/>
  <c r="E13" i="12"/>
  <c r="E6" i="13"/>
  <c r="E7" i="13" s="1"/>
  <c r="E16" i="9" l="1"/>
  <c r="F14" i="10" s="1"/>
  <c r="F22" i="10" s="1"/>
  <c r="E13" i="10"/>
  <c r="E16" i="10" s="1"/>
  <c r="E19" i="10" s="1"/>
  <c r="E9" i="10"/>
  <c r="I17" i="10"/>
  <c r="I22" i="9"/>
  <c r="E16" i="6"/>
  <c r="F15" i="7" s="1"/>
  <c r="F23" i="7" s="1"/>
  <c r="F19" i="12"/>
  <c r="E17" i="12"/>
  <c r="F14" i="13" s="1"/>
  <c r="F22" i="13" s="1"/>
  <c r="E13" i="13"/>
  <c r="E16" i="13" s="1"/>
  <c r="E19" i="13" s="1"/>
  <c r="E9" i="13"/>
  <c r="G6" i="10"/>
  <c r="G12" i="9"/>
  <c r="J17" i="13"/>
  <c r="J23" i="12"/>
  <c r="K17" i="13" s="1"/>
  <c r="N16" i="13"/>
  <c r="D21" i="13"/>
  <c r="F13" i="12"/>
  <c r="F6" i="13"/>
  <c r="F7" i="13" s="1"/>
  <c r="E13" i="9"/>
  <c r="F11" i="9"/>
  <c r="E15" i="9"/>
  <c r="F11" i="10" s="1"/>
  <c r="E20" i="9"/>
  <c r="F5" i="10"/>
  <c r="F7" i="10" s="1"/>
  <c r="E14" i="9"/>
  <c r="F10" i="10" s="1"/>
  <c r="N17" i="7"/>
  <c r="D22" i="7"/>
  <c r="G6" i="7"/>
  <c r="F20" i="6"/>
  <c r="F13" i="6"/>
  <c r="F15" i="6"/>
  <c r="G12" i="7" s="1"/>
  <c r="F14" i="6"/>
  <c r="G11" i="7" s="1"/>
  <c r="G11" i="6"/>
  <c r="N16" i="10"/>
  <c r="D21" i="10"/>
  <c r="E14" i="7"/>
  <c r="E17" i="7" s="1"/>
  <c r="E20" i="7" s="1"/>
  <c r="E10" i="7"/>
  <c r="F8" i="7"/>
  <c r="E19" i="6"/>
  <c r="E21" i="6"/>
  <c r="F9" i="7"/>
  <c r="F13" i="7" s="1"/>
  <c r="F21" i="12"/>
  <c r="G5" i="13"/>
  <c r="F15" i="12"/>
  <c r="G10" i="13" s="1"/>
  <c r="F14" i="12"/>
  <c r="F16" i="12"/>
  <c r="G11" i="13" s="1"/>
  <c r="G12" i="12"/>
  <c r="F8" i="13"/>
  <c r="F12" i="13" s="1"/>
  <c r="E22" i="12"/>
  <c r="E20" i="12"/>
  <c r="E24" i="12" s="1"/>
  <c r="E26" i="12" s="1"/>
  <c r="F12" i="6"/>
  <c r="F7" i="7"/>
  <c r="F13" i="13" l="1"/>
  <c r="F16" i="13" s="1"/>
  <c r="F19" i="13" s="1"/>
  <c r="F21" i="13" s="1"/>
  <c r="F9" i="13"/>
  <c r="F24" i="10"/>
  <c r="F25" i="10" s="1"/>
  <c r="F24" i="13"/>
  <c r="F25" i="13" s="1"/>
  <c r="F25" i="7"/>
  <c r="F26" i="7" s="1"/>
  <c r="H6" i="7"/>
  <c r="G14" i="6"/>
  <c r="H11" i="7" s="1"/>
  <c r="G13" i="6"/>
  <c r="G15" i="6"/>
  <c r="H12" i="7" s="1"/>
  <c r="H11" i="6"/>
  <c r="G20" i="6"/>
  <c r="J17" i="10"/>
  <c r="J22" i="9"/>
  <c r="K17" i="10" s="1"/>
  <c r="F13" i="10"/>
  <c r="F16" i="10" s="1"/>
  <c r="F19" i="10" s="1"/>
  <c r="F21" i="10" s="1"/>
  <c r="F9" i="10"/>
  <c r="E22" i="7"/>
  <c r="H5" i="13"/>
  <c r="G15" i="12"/>
  <c r="H10" i="13" s="1"/>
  <c r="G14" i="12"/>
  <c r="G21" i="12"/>
  <c r="H12" i="12"/>
  <c r="G16" i="12"/>
  <c r="H11" i="13" s="1"/>
  <c r="G12" i="6"/>
  <c r="G7" i="7"/>
  <c r="G8" i="7" s="1"/>
  <c r="E21" i="10"/>
  <c r="G13" i="12"/>
  <c r="G6" i="13"/>
  <c r="G7" i="13" s="1"/>
  <c r="H6" i="10"/>
  <c r="H12" i="9"/>
  <c r="E21" i="9"/>
  <c r="F8" i="10"/>
  <c r="F12" i="10" s="1"/>
  <c r="F15" i="10" s="1"/>
  <c r="F18" i="10" s="1"/>
  <c r="E19" i="9"/>
  <c r="G11" i="9"/>
  <c r="F15" i="9"/>
  <c r="G11" i="10" s="1"/>
  <c r="F13" i="9"/>
  <c r="F20" i="9"/>
  <c r="G5" i="10"/>
  <c r="G7" i="10" s="1"/>
  <c r="F14" i="9"/>
  <c r="G10" i="10" s="1"/>
  <c r="F15" i="13"/>
  <c r="F18" i="13" s="1"/>
  <c r="D30" i="7"/>
  <c r="D24" i="7"/>
  <c r="D29" i="7"/>
  <c r="F10" i="7"/>
  <c r="F14" i="7"/>
  <c r="F17" i="7" s="1"/>
  <c r="F20" i="7" s="1"/>
  <c r="F22" i="7" s="1"/>
  <c r="D29" i="10"/>
  <c r="D28" i="10"/>
  <c r="D23" i="10"/>
  <c r="G9" i="7"/>
  <c r="G13" i="7" s="1"/>
  <c r="F19" i="6"/>
  <c r="F21" i="6"/>
  <c r="F20" i="12"/>
  <c r="G8" i="13"/>
  <c r="G12" i="13" s="1"/>
  <c r="F22" i="12"/>
  <c r="E21" i="13"/>
  <c r="F17" i="12"/>
  <c r="G14" i="13" s="1"/>
  <c r="G22" i="13" s="1"/>
  <c r="G19" i="12"/>
  <c r="F24" i="12"/>
  <c r="F26" i="12" s="1"/>
  <c r="E23" i="6"/>
  <c r="E25" i="6" s="1"/>
  <c r="D29" i="13"/>
  <c r="D23" i="13"/>
  <c r="D28" i="13"/>
  <c r="F16" i="7"/>
  <c r="F19" i="7" s="1"/>
  <c r="G13" i="13" l="1"/>
  <c r="G16" i="13" s="1"/>
  <c r="G19" i="13" s="1"/>
  <c r="G9" i="13"/>
  <c r="G14" i="7"/>
  <c r="G10" i="7"/>
  <c r="F29" i="10"/>
  <c r="F28" i="10"/>
  <c r="F23" i="10"/>
  <c r="E29" i="10"/>
  <c r="E28" i="10"/>
  <c r="E23" i="10"/>
  <c r="I6" i="10"/>
  <c r="I12" i="9"/>
  <c r="G21" i="6"/>
  <c r="G19" i="6"/>
  <c r="H9" i="7"/>
  <c r="H13" i="7" s="1"/>
  <c r="G8" i="10"/>
  <c r="G12" i="10" s="1"/>
  <c r="F19" i="9"/>
  <c r="F21" i="9"/>
  <c r="E30" i="7"/>
  <c r="E24" i="7"/>
  <c r="E29" i="7"/>
  <c r="H14" i="6"/>
  <c r="I11" i="7" s="1"/>
  <c r="H15" i="6"/>
  <c r="I12" i="7" s="1"/>
  <c r="I11" i="6"/>
  <c r="H20" i="6"/>
  <c r="I6" i="7"/>
  <c r="H13" i="6"/>
  <c r="G24" i="10"/>
  <c r="G25" i="10" s="1"/>
  <c r="G25" i="7"/>
  <c r="G26" i="7" s="1"/>
  <c r="G24" i="13"/>
  <c r="G25" i="13" s="1"/>
  <c r="H11" i="9"/>
  <c r="G15" i="9"/>
  <c r="H11" i="10" s="1"/>
  <c r="G13" i="9"/>
  <c r="G20" i="9"/>
  <c r="H5" i="10"/>
  <c r="H7" i="10" s="1"/>
  <c r="G14" i="9"/>
  <c r="H10" i="10" s="1"/>
  <c r="H12" i="6"/>
  <c r="H7" i="7"/>
  <c r="H8" i="7" s="1"/>
  <c r="G20" i="12"/>
  <c r="H8" i="13"/>
  <c r="H12" i="13" s="1"/>
  <c r="G22" i="12"/>
  <c r="G17" i="12"/>
  <c r="H14" i="13" s="1"/>
  <c r="H22" i="13" s="1"/>
  <c r="H19" i="12"/>
  <c r="G24" i="12"/>
  <c r="G26" i="12" s="1"/>
  <c r="H13" i="12"/>
  <c r="H6" i="13"/>
  <c r="E29" i="13"/>
  <c r="E23" i="13"/>
  <c r="E28" i="13"/>
  <c r="G13" i="10"/>
  <c r="G9" i="10"/>
  <c r="E25" i="9"/>
  <c r="E23" i="9"/>
  <c r="F30" i="7"/>
  <c r="F24" i="7"/>
  <c r="F29" i="7"/>
  <c r="H7" i="13"/>
  <c r="G15" i="13"/>
  <c r="G18" i="13" s="1"/>
  <c r="I5" i="13"/>
  <c r="H15" i="12"/>
  <c r="I10" i="13" s="1"/>
  <c r="I12" i="12"/>
  <c r="H16" i="12"/>
  <c r="I11" i="13" s="1"/>
  <c r="H21" i="12"/>
  <c r="H14" i="12"/>
  <c r="F29" i="13"/>
  <c r="F23" i="13"/>
  <c r="F28" i="13"/>
  <c r="H14" i="7" l="1"/>
  <c r="H10" i="7"/>
  <c r="H24" i="10"/>
  <c r="H25" i="10" s="1"/>
  <c r="H24" i="13"/>
  <c r="H25" i="13" s="1"/>
  <c r="H25" i="7"/>
  <c r="H26" i="7" s="1"/>
  <c r="I7" i="13"/>
  <c r="I8" i="7"/>
  <c r="H13" i="13"/>
  <c r="H16" i="13" s="1"/>
  <c r="H19" i="13" s="1"/>
  <c r="H21" i="13" s="1"/>
  <c r="H9" i="13"/>
  <c r="H15" i="13"/>
  <c r="H18" i="13" s="1"/>
  <c r="F31" i="10"/>
  <c r="F33" i="10"/>
  <c r="H17" i="12"/>
  <c r="I14" i="13" s="1"/>
  <c r="I22" i="13" s="1"/>
  <c r="I19" i="12"/>
  <c r="H24" i="12"/>
  <c r="H19" i="6"/>
  <c r="I9" i="7"/>
  <c r="I13" i="7" s="1"/>
  <c r="H21" i="6"/>
  <c r="F34" i="7"/>
  <c r="F32" i="7"/>
  <c r="I7" i="7"/>
  <c r="I12" i="6"/>
  <c r="G19" i="9"/>
  <c r="H8" i="10"/>
  <c r="H12" i="10" s="1"/>
  <c r="H13" i="10" s="1"/>
  <c r="G21" i="9"/>
  <c r="J12" i="9"/>
  <c r="K6" i="10" s="1"/>
  <c r="J6" i="10"/>
  <c r="J6" i="7"/>
  <c r="I15" i="6"/>
  <c r="J12" i="7" s="1"/>
  <c r="J11" i="6"/>
  <c r="I20" i="6"/>
  <c r="I13" i="6"/>
  <c r="I14" i="6"/>
  <c r="J11" i="7" s="1"/>
  <c r="H20" i="12"/>
  <c r="H26" i="12" s="1"/>
  <c r="H22" i="12"/>
  <c r="I8" i="13"/>
  <c r="I12" i="13" s="1"/>
  <c r="F31" i="13"/>
  <c r="F33" i="13"/>
  <c r="J5" i="13"/>
  <c r="I15" i="12"/>
  <c r="J10" i="13" s="1"/>
  <c r="J12" i="12"/>
  <c r="I16" i="12"/>
  <c r="J11" i="13" s="1"/>
  <c r="I21" i="12"/>
  <c r="I14" i="12"/>
  <c r="I13" i="12"/>
  <c r="I6" i="13"/>
  <c r="H15" i="9"/>
  <c r="I11" i="10" s="1"/>
  <c r="I11" i="9"/>
  <c r="H13" i="9"/>
  <c r="H20" i="9"/>
  <c r="I5" i="10"/>
  <c r="I7" i="10" s="1"/>
  <c r="H14" i="9"/>
  <c r="I10" i="10" s="1"/>
  <c r="G21" i="13"/>
  <c r="I17" i="12" l="1"/>
  <c r="J14" i="13" s="1"/>
  <c r="J22" i="13" s="1"/>
  <c r="J19" i="12"/>
  <c r="G29" i="13"/>
  <c r="G23" i="13"/>
  <c r="G28" i="13"/>
  <c r="J7" i="13"/>
  <c r="I15" i="13"/>
  <c r="I18" i="13" s="1"/>
  <c r="H19" i="9"/>
  <c r="I8" i="10"/>
  <c r="I12" i="10" s="1"/>
  <c r="H21" i="9"/>
  <c r="I13" i="10"/>
  <c r="I13" i="13"/>
  <c r="I16" i="13" s="1"/>
  <c r="I19" i="13" s="1"/>
  <c r="I9" i="13"/>
  <c r="J15" i="12"/>
  <c r="K10" i="13" s="1"/>
  <c r="J16" i="12"/>
  <c r="K11" i="13" s="1"/>
  <c r="J21" i="12"/>
  <c r="J14" i="12"/>
  <c r="K5" i="13"/>
  <c r="K7" i="13" s="1"/>
  <c r="H9" i="10"/>
  <c r="H29" i="13"/>
  <c r="H23" i="13"/>
  <c r="H28" i="13"/>
  <c r="J11" i="9"/>
  <c r="I15" i="9"/>
  <c r="J11" i="10" s="1"/>
  <c r="I13" i="9"/>
  <c r="I20" i="9"/>
  <c r="J5" i="10"/>
  <c r="J7" i="10" s="1"/>
  <c r="I14" i="9"/>
  <c r="J10" i="10" s="1"/>
  <c r="I10" i="7"/>
  <c r="I14" i="7"/>
  <c r="I20" i="12"/>
  <c r="I22" i="12"/>
  <c r="J8" i="13"/>
  <c r="J12" i="13" s="1"/>
  <c r="J15" i="13" s="1"/>
  <c r="J18" i="13" s="1"/>
  <c r="I24" i="10"/>
  <c r="I25" i="10" s="1"/>
  <c r="I24" i="13"/>
  <c r="I25" i="13" s="1"/>
  <c r="I25" i="7"/>
  <c r="I26" i="7" s="1"/>
  <c r="J12" i="6"/>
  <c r="K7" i="7" s="1"/>
  <c r="J7" i="7"/>
  <c r="J8" i="7" s="1"/>
  <c r="J13" i="12"/>
  <c r="K6" i="13" s="1"/>
  <c r="J6" i="13"/>
  <c r="I19" i="6"/>
  <c r="J9" i="7"/>
  <c r="J13" i="7" s="1"/>
  <c r="I21" i="6"/>
  <c r="J14" i="6"/>
  <c r="K11" i="7" s="1"/>
  <c r="J20" i="6"/>
  <c r="J15" i="6"/>
  <c r="K12" i="7" s="1"/>
  <c r="K6" i="7"/>
  <c r="J13" i="6"/>
  <c r="J14" i="7" l="1"/>
  <c r="J10" i="7"/>
  <c r="J15" i="9"/>
  <c r="K11" i="10" s="1"/>
  <c r="J13" i="9"/>
  <c r="J20" i="9"/>
  <c r="K5" i="10"/>
  <c r="K7" i="10" s="1"/>
  <c r="J14" i="9"/>
  <c r="K10" i="10" s="1"/>
  <c r="G31" i="13"/>
  <c r="G33" i="13"/>
  <c r="K8" i="7"/>
  <c r="J21" i="6"/>
  <c r="J19" i="6"/>
  <c r="K9" i="7"/>
  <c r="K13" i="7" s="1"/>
  <c r="J20" i="12"/>
  <c r="J22" i="12"/>
  <c r="K8" i="13"/>
  <c r="K12" i="13" s="1"/>
  <c r="I24" i="12"/>
  <c r="I26" i="12" s="1"/>
  <c r="I19" i="9"/>
  <c r="J8" i="10"/>
  <c r="J12" i="10" s="1"/>
  <c r="I21" i="9"/>
  <c r="K9" i="13"/>
  <c r="K13" i="13"/>
  <c r="J17" i="12"/>
  <c r="K14" i="13" s="1"/>
  <c r="K22" i="13" s="1"/>
  <c r="I21" i="13"/>
  <c r="H31" i="13"/>
  <c r="H33" i="13"/>
  <c r="J13" i="13"/>
  <c r="J16" i="13" s="1"/>
  <c r="J19" i="13" s="1"/>
  <c r="J9" i="13"/>
  <c r="J24" i="10"/>
  <c r="J25" i="10" s="1"/>
  <c r="J24" i="13"/>
  <c r="J25" i="13" s="1"/>
  <c r="J25" i="7"/>
  <c r="J26" i="7" s="1"/>
  <c r="J13" i="10"/>
  <c r="J9" i="10"/>
  <c r="I9" i="10"/>
  <c r="J24" i="12" l="1"/>
  <c r="J26" i="12" s="1"/>
  <c r="I29" i="13"/>
  <c r="I23" i="13"/>
  <c r="I28" i="13"/>
  <c r="K25" i="7"/>
  <c r="K26" i="7" s="1"/>
  <c r="K24" i="10"/>
  <c r="K25" i="10" s="1"/>
  <c r="K24" i="13"/>
  <c r="K25" i="13" s="1"/>
  <c r="K14" i="7"/>
  <c r="K10" i="7"/>
  <c r="K13" i="10"/>
  <c r="K9" i="10"/>
  <c r="J19" i="9"/>
  <c r="K8" i="10"/>
  <c r="K12" i="10" s="1"/>
  <c r="J21" i="9"/>
  <c r="K15" i="13"/>
  <c r="K18" i="13" s="1"/>
  <c r="K16" i="13"/>
  <c r="K19" i="13" s="1"/>
  <c r="I31" i="13" l="1"/>
  <c r="I33" i="13"/>
  <c r="K20" i="13"/>
  <c r="K21" i="13" s="1"/>
  <c r="N15" i="13"/>
  <c r="N17" i="13" s="1"/>
  <c r="N18" i="13" s="1"/>
  <c r="J20" i="13" s="1"/>
  <c r="J21" i="13" s="1"/>
  <c r="K29" i="13" l="1"/>
  <c r="K23" i="13"/>
  <c r="K28" i="13"/>
  <c r="J29" i="13"/>
  <c r="J23" i="13"/>
  <c r="J28" i="13"/>
  <c r="J31" i="13" l="1"/>
  <c r="J33" i="13"/>
  <c r="K36" i="13" s="1"/>
  <c r="K31" i="13"/>
  <c r="K33" i="13"/>
  <c r="K35" i="13" s="1"/>
  <c r="K37" i="13" s="1"/>
  <c r="K39" i="13" s="1"/>
  <c r="H18" i="10"/>
  <c r="H15" i="10"/>
  <c r="G18" i="10"/>
  <c r="G15" i="10"/>
  <c r="J19" i="7"/>
  <c r="J16" i="7"/>
  <c r="K36" i="10"/>
  <c r="G33" i="10"/>
  <c r="J23" i="7"/>
  <c r="G29" i="10"/>
  <c r="G31" i="10"/>
  <c r="K18" i="10"/>
  <c r="K15" i="10"/>
  <c r="I31" i="10"/>
  <c r="I29" i="10"/>
  <c r="I33" i="10"/>
  <c r="I24" i="7"/>
  <c r="I29" i="7"/>
  <c r="K34" i="7"/>
  <c r="K36" i="7"/>
  <c r="K38" i="7"/>
  <c r="K40" i="7"/>
  <c r="H19" i="7"/>
  <c r="H16" i="7"/>
  <c r="I18" i="10"/>
  <c r="I15" i="10"/>
  <c r="K23" i="10"/>
  <c r="K28" i="10"/>
  <c r="H25" i="6"/>
  <c r="H23" i="6"/>
  <c r="H23" i="7"/>
  <c r="J28" i="10"/>
  <c r="J23" i="10"/>
  <c r="I23" i="6"/>
  <c r="I25" i="6"/>
  <c r="G22" i="10"/>
  <c r="J21" i="7"/>
  <c r="N19" i="7"/>
  <c r="K19" i="7"/>
  <c r="K16" i="7"/>
  <c r="K33" i="10"/>
  <c r="K35" i="10"/>
  <c r="K37" i="10"/>
  <c r="K39" i="10"/>
  <c r="K37" i="7"/>
  <c r="G34" i="7"/>
  <c r="G23" i="10"/>
  <c r="G21" i="10"/>
  <c r="G28" i="10"/>
  <c r="G23" i="6"/>
  <c r="G25" i="6"/>
  <c r="H24" i="7"/>
  <c r="H29" i="7"/>
  <c r="I23" i="7"/>
  <c r="J25" i="6"/>
  <c r="J23" i="6"/>
  <c r="H32" i="7"/>
  <c r="G16" i="6"/>
  <c r="H15" i="7"/>
  <c r="H17" i="7"/>
  <c r="H20" i="7"/>
  <c r="H22" i="7"/>
  <c r="H30" i="7"/>
  <c r="H34" i="7"/>
  <c r="K20" i="10"/>
  <c r="I28" i="10"/>
  <c r="I16" i="10"/>
  <c r="I19" i="10"/>
  <c r="I21" i="10"/>
  <c r="I23" i="10"/>
  <c r="G19" i="7"/>
  <c r="G16" i="7"/>
  <c r="I16" i="7"/>
  <c r="I19" i="7"/>
  <c r="J22" i="10"/>
  <c r="G24" i="7"/>
  <c r="G29" i="7"/>
  <c r="J34" i="7"/>
  <c r="J30" i="7"/>
  <c r="J32" i="7"/>
  <c r="K30" i="7"/>
  <c r="K32" i="7"/>
  <c r="H16" i="9"/>
  <c r="I14" i="10"/>
  <c r="I22" i="10"/>
  <c r="H31" i="10"/>
  <c r="H29" i="10"/>
  <c r="H33" i="10"/>
  <c r="N17" i="10"/>
  <c r="G14" i="10"/>
  <c r="G16" i="10"/>
  <c r="G19" i="10"/>
  <c r="N15" i="10"/>
  <c r="G25" i="9"/>
  <c r="G23" i="9"/>
  <c r="J15" i="10"/>
  <c r="J18" i="10"/>
  <c r="J24" i="7"/>
  <c r="I16" i="6"/>
  <c r="J15" i="7"/>
  <c r="J17" i="7"/>
  <c r="J20" i="7"/>
  <c r="J22" i="7"/>
  <c r="J29" i="7"/>
  <c r="K29" i="7"/>
  <c r="K22" i="7"/>
  <c r="K24" i="7"/>
  <c r="G22" i="7"/>
  <c r="G30" i="7"/>
  <c r="G32" i="7"/>
  <c r="K23" i="7"/>
  <c r="I18" i="6"/>
  <c r="J18" i="6"/>
  <c r="J16" i="6"/>
  <c r="K15" i="7"/>
  <c r="K17" i="7"/>
  <c r="K20" i="7"/>
  <c r="K21" i="7"/>
  <c r="H25" i="9"/>
  <c r="H23" i="9"/>
  <c r="N18" i="10"/>
  <c r="J20" i="10"/>
  <c r="F25" i="6"/>
  <c r="F23" i="6"/>
  <c r="I25" i="9"/>
  <c r="I23" i="9"/>
  <c r="F25" i="9"/>
  <c r="F23" i="9"/>
  <c r="G23" i="7"/>
  <c r="J31" i="10"/>
  <c r="I16" i="9"/>
  <c r="J14" i="10"/>
  <c r="J16" i="10"/>
  <c r="J19" i="10"/>
  <c r="J21" i="10"/>
  <c r="J29" i="10"/>
  <c r="J33" i="10"/>
  <c r="I34" i="7"/>
  <c r="G18" i="6"/>
  <c r="H18" i="6"/>
  <c r="H16" i="6"/>
  <c r="I15" i="7"/>
  <c r="I17" i="7"/>
  <c r="I20" i="7"/>
  <c r="I22" i="7"/>
  <c r="I30" i="7"/>
  <c r="I32" i="7"/>
  <c r="K22" i="10"/>
  <c r="J16" i="9"/>
  <c r="K14" i="10"/>
  <c r="K16" i="10"/>
  <c r="K19" i="10"/>
  <c r="K21" i="10"/>
  <c r="K29" i="10"/>
  <c r="K31" i="10"/>
  <c r="H23" i="10"/>
  <c r="H16" i="10"/>
  <c r="H19" i="10"/>
  <c r="H21" i="10"/>
  <c r="H28" i="10"/>
  <c r="J23" i="9"/>
  <c r="H18" i="9"/>
  <c r="I18" i="9"/>
  <c r="J18" i="9"/>
  <c r="J25" i="9"/>
  <c r="F16" i="9"/>
  <c r="F18" i="9"/>
  <c r="G18" i="9"/>
  <c r="G16" i="9"/>
  <c r="H14" i="10"/>
  <c r="H22" i="10"/>
  <c r="F18" i="6"/>
  <c r="F16" i="6"/>
  <c r="G15" i="7"/>
  <c r="G17" i="7"/>
  <c r="G20" i="7"/>
  <c r="N16" i="7"/>
  <c r="N18" i="7"/>
</calcChain>
</file>

<file path=xl/sharedStrings.xml><?xml version="1.0" encoding="utf-8"?>
<sst xmlns="http://schemas.openxmlformats.org/spreadsheetml/2006/main" count="623" uniqueCount="336">
  <si>
    <t>NAVIGATION MENU</t>
  </si>
  <si>
    <t>BACK TO MAIN MENU</t>
  </si>
  <si>
    <t>Steel prices in India saw a 1-3 per cent fall on a month-on-month basis in December 2023, continuing the slide experienced since the beginning of the third quarter in October 2023, as increased imports from China and a slowdown in demand due to the holiday season led to a change in market conditions.</t>
  </si>
  <si>
    <t>TATA STEEL</t>
  </si>
  <si>
    <t>Tata Steel, a prominent player in the global steel industry, boasts a rich history dating back t 1907.  Headquartered in India, it's part of the renowned Tata Group, known for its diversified businesses and commitment to sustainability.  Here's a quick snapshot of Tata Steel:
RATIONALE FOR CHOOSING COMPANY
Global Presence: One of the world's most geographically diversified steel producers, with operations and a commercial presence spanning several continents.
Integrated Steelmaker: Tata Steel operates across the entire steelmaking value chain, from mining raw materials to producing finished steel products. This integration can provide a level of stability compared to companies solely reliant on market prices for raw materials.
Strong Brand Reputation: Tata Steel is known for its commitment to quality, innovation, and sustainability. This strong brand image can inspire investor confidence.</t>
  </si>
  <si>
    <t>Steel prices in India declined in 2023, according to a number of analysts. This is due to a number of factors, including:</t>
  </si>
  <si>
    <t>NEUTRAL SCENERIO</t>
  </si>
  <si>
    <t>1. A slowdown in global demand: Global demand for steel is expected to slow in 2023, as the global economy cools. This will put downward pressure on steel prices.</t>
  </si>
  <si>
    <t>2. Increased supply from China: China is the world's largest producer of steel, and it has been increasing its production capacity in recent years. This increased supply is likely to lead to lower steel prices globally.</t>
  </si>
  <si>
    <t>3. The decline in iron ore prices: Iron ore is a key ingredient in steelmaking, and its prices have been declining in recent months. This will make it cheaper for steelmakers to produce steel, which will lead to lower prices for consumers.</t>
  </si>
  <si>
    <t>As a result, for a more apt analysis i have increased my production costs for my neutral scenior from the forecasted values as the forecasts were based on previous YOY values and did not take into account the current fall in price</t>
  </si>
  <si>
    <t>SWOT ANALYSIS OF TATA STEEL</t>
  </si>
  <si>
    <t>STRENGHTS</t>
  </si>
  <si>
    <t>WEAKNESSES</t>
  </si>
  <si>
    <t>Global Presence: Tata Steel has a strong international presence with a diversified customer base, providing some protection against economic downturns in any single region.
Brand Reputation: The Tata brand is well-respected for its commitment to quality, innovation, and sustainability, attracting investors and customers alike.
Diversified Product Portfolio: Tata Steel caters to various industries like construction, automotive, and packaging, offering a buffer against fluctuations in any one sector's demand.
Integrated Steelmaker: Controlling the entire steelmaking value chain from mining to finished products gives Tata Steel greater control over costs and quality.
Profitable Domestic Operations: Tata Steel benefits from India's growing infrastructure and construction sectors, driving domestic demand for steel.</t>
  </si>
  <si>
    <t>High Raw Material Dependence: Steel prices are heavily influenced by the cost of raw materials like iron ore and coking coal, making Tata Steel vulnerable to price fluctuations.
Debt Levels: Tata Steel has a significant amount of debt, which can limit its financial flexibility and impact profitability during economic downturns.
Volatile Steel Market: The steel industry is cyclical, and Tata Steel's stock price can experience significant swings based on global economic conditions.
Competition: Tata Steel faces stiff competition from domestic and international steel producers, putting pressure on prices and margins.</t>
  </si>
  <si>
    <t>OPPOURTUNITIES</t>
  </si>
  <si>
    <t>THREATS</t>
  </si>
  <si>
    <t>Growth in Emerging Markets: The increasing demand for steel in developing countries like India and Southeast Asia presents significant growth opportunities for Tata Steel.
Focus on Sustainability: As sustainability becomes a top priority, Tata Steel's commitment to green steel production can attract environmentally conscious investors and customers.
Technological Advancements: Investing in new technologies for efficient production and resource utilization can improve profitability and reduce environmental impact.
Expansion into High-Value Products: Developing and offering high-value steel products can improve margins and differentiate Tata Steel from competitors.</t>
  </si>
  <si>
    <t>Trade Protectionism: Rising trade tensions and protectionist policies could disrupt global steel trade and impact Tata Steel's exports.
Environmental Regulations: Stricter environmental regulations can increase compliance costs and potentially limit production capacity.
Economic Downturns: Economic recessions can lead to decreased demand for steel, impacting Tata Steel's sales and profitability.
Geopolitical Instability: Unrest in key resource-producing regions can disrupt supply chains and drive up raw material costs.</t>
  </si>
  <si>
    <t>INCOME STATEMENT (Rs Million)</t>
  </si>
  <si>
    <t>PARTICULARS</t>
  </si>
  <si>
    <t>Year ending March. 31</t>
  </si>
  <si>
    <t>Mar '19</t>
  </si>
  <si>
    <t>Mar '20</t>
  </si>
  <si>
    <t>Mar '21</t>
  </si>
  <si>
    <t>Mar '22</t>
  </si>
  <si>
    <t>Mar '23</t>
  </si>
  <si>
    <t>Sales (Direct Income)</t>
  </si>
  <si>
    <t>Other Income (Other  Bus Income)</t>
  </si>
  <si>
    <t>Stock adjustments</t>
  </si>
  <si>
    <t>Total Revenue</t>
  </si>
  <si>
    <t>Cost of Sales</t>
  </si>
  <si>
    <t>Gross Income</t>
  </si>
  <si>
    <t>Gross Operating Income</t>
  </si>
  <si>
    <t>Selling, General&amp;Admn. Expenses</t>
  </si>
  <si>
    <t>Depreciation</t>
  </si>
  <si>
    <t>Other net (Income)/Expenses</t>
  </si>
  <si>
    <t>Total Indirect Expenses</t>
  </si>
  <si>
    <t>EBIT</t>
  </si>
  <si>
    <t>Interest (Income)</t>
  </si>
  <si>
    <t>Interest (Expense)</t>
  </si>
  <si>
    <t>PBT ( EBT - int exp + Pre Tax Income)</t>
  </si>
  <si>
    <t>Income Taxes</t>
  </si>
  <si>
    <t>EAT( EBT - Tax)</t>
  </si>
  <si>
    <t>Dividends (Eq shareholders)</t>
  </si>
  <si>
    <t>Addition to Retained Earnings</t>
  </si>
  <si>
    <t>Balance Sheet (Rs Million)</t>
  </si>
  <si>
    <t>Assets</t>
  </si>
  <si>
    <t>Year Ending March 31,</t>
  </si>
  <si>
    <t>Mar '11</t>
  </si>
  <si>
    <t>Mar '12</t>
  </si>
  <si>
    <t>Mar '13</t>
  </si>
  <si>
    <t>Mar '14</t>
  </si>
  <si>
    <t>Mar '15</t>
  </si>
  <si>
    <t>Cash and Marketable Securities</t>
  </si>
  <si>
    <t>Accounts Receivable</t>
  </si>
  <si>
    <t>Inventories</t>
  </si>
  <si>
    <t>Other Current Assets (L&amp;A)</t>
  </si>
  <si>
    <t>Total Current Assets</t>
  </si>
  <si>
    <t>Property, Plan and Equipment, Gross Block</t>
  </si>
  <si>
    <t>Accumulated Depreciation</t>
  </si>
  <si>
    <t>PPE, Property, Plant, and Equipement,Net</t>
  </si>
  <si>
    <t>Miscellaneous Expenses</t>
  </si>
  <si>
    <t>Other Non-Current Assets(CWP+INVST+FD)</t>
  </si>
  <si>
    <t>Total Non Current Assets</t>
  </si>
  <si>
    <t>Total Assets</t>
  </si>
  <si>
    <t>Liabilities and Shareholders Equity</t>
  </si>
  <si>
    <t>Accounts Payable</t>
  </si>
  <si>
    <t>Short term debt</t>
  </si>
  <si>
    <t>Other Current Liabilities</t>
  </si>
  <si>
    <t>Total Current Liabilities</t>
  </si>
  <si>
    <t>Long Term Debt</t>
  </si>
  <si>
    <t>Deffered Income Taxes</t>
  </si>
  <si>
    <t>Other Non Current Liabilities</t>
  </si>
  <si>
    <t>Total Non Current Liabilities</t>
  </si>
  <si>
    <t>Paid in Capital</t>
  </si>
  <si>
    <t>Share Application Money</t>
  </si>
  <si>
    <t>Retained Earnings</t>
  </si>
  <si>
    <t>Total Shareholders Equity</t>
  </si>
  <si>
    <t>Total Liabilities and Shareholders Equity</t>
  </si>
  <si>
    <t>ASSUMPTIONS</t>
  </si>
  <si>
    <t>NORMAL SCENERIO</t>
  </si>
  <si>
    <t>BOOM SCENERIO</t>
  </si>
  <si>
    <t>RECESSION SCENERIO</t>
  </si>
  <si>
    <t>The Company expects to grow revenues at 15 % in the years  24 &amp; 25 and  then  10% for the next 3 years, &amp; grow @5% post that.</t>
  </si>
  <si>
    <t>Production Costs would stabilise @ 55% from 2024</t>
  </si>
  <si>
    <t>Admin Costs would be stabilise @ 15%</t>
  </si>
  <si>
    <t>Selling Costs  would be @ 10%</t>
  </si>
  <si>
    <t>Depreciation would continue @ same rates</t>
  </si>
  <si>
    <t>Fixed Assets would increase by 50 Crores every year</t>
  </si>
  <si>
    <t xml:space="preserve">Stock would be maintained on an average for 75 days, Debtors for 60 days </t>
  </si>
  <si>
    <t>Creditors would remain for 75 days</t>
  </si>
  <si>
    <t>Details</t>
  </si>
  <si>
    <t>Mar' 22</t>
  </si>
  <si>
    <t>Mar' 23</t>
  </si>
  <si>
    <t>Amt in RsCrores</t>
  </si>
  <si>
    <t>Revenues</t>
  </si>
  <si>
    <t>Other Income</t>
  </si>
  <si>
    <t>Production Costs</t>
  </si>
  <si>
    <t>Admin Costs</t>
  </si>
  <si>
    <t>Selling Costs</t>
  </si>
  <si>
    <t>Other inputs</t>
  </si>
  <si>
    <t>Fixed Assets</t>
  </si>
  <si>
    <t>Stock</t>
  </si>
  <si>
    <t>Debtors</t>
  </si>
  <si>
    <t>Creditors</t>
  </si>
  <si>
    <t>Loans from Banks @10%</t>
  </si>
  <si>
    <t>Net worth</t>
  </si>
  <si>
    <t xml:space="preserve">Share Capital </t>
  </si>
  <si>
    <t>INTERPRETATION</t>
  </si>
  <si>
    <t xml:space="preserve">Take the Forecasting average and apply the news and corporate update </t>
  </si>
  <si>
    <t>For a more apt analysis i have increased my production costs % for my neutral scenior from the forecasted values as the forecasts were based on previous YOY values and did not take into account the current fall in price</t>
  </si>
  <si>
    <t>Identify the %</t>
  </si>
  <si>
    <t>Average + future socpe of the company. Details to be mentioned as the inference from the media</t>
  </si>
  <si>
    <t>Refer to the past details in the Annual report</t>
  </si>
  <si>
    <t>Loans payable in 6 equal instalments from 2025 and post that the company will not take loans</t>
  </si>
  <si>
    <t xml:space="preserve">Possibility of repaying the loan based on the track record </t>
  </si>
  <si>
    <t>The government securities 10 year paper has a coupon of 10% and yield of 7%</t>
  </si>
  <si>
    <t xml:space="preserve">Government sec rate or TB rate </t>
  </si>
  <si>
    <t>The stock market index has returned 15% over the  last 10 years</t>
  </si>
  <si>
    <t>Market index return to be researched</t>
  </si>
  <si>
    <t>Stock market index is taken as 15%</t>
  </si>
  <si>
    <t>The beta of this industry is 1.62</t>
  </si>
  <si>
    <t>Beta can be caluculated</t>
  </si>
  <si>
    <t>Beta of the industry is 1.62</t>
  </si>
  <si>
    <t>The corporate tax rate is 30%</t>
  </si>
  <si>
    <t xml:space="preserve">Can be maintained </t>
  </si>
  <si>
    <t>Corporate tax rate for domestic companies is 30%</t>
  </si>
  <si>
    <t>Amt in Rs Crores</t>
  </si>
  <si>
    <t xml:space="preserve">OP BAL </t>
  </si>
  <si>
    <t>EQUAL INSTALLMENTS</t>
  </si>
  <si>
    <t>Share Capital FV 10</t>
  </si>
  <si>
    <t>FACE VALUE</t>
  </si>
  <si>
    <t>INCOME STATEMENT</t>
  </si>
  <si>
    <t>Particulars</t>
  </si>
  <si>
    <t>INTEREST FROM BANK</t>
  </si>
  <si>
    <t>Revenue</t>
  </si>
  <si>
    <t>COGS(B7-B8)</t>
  </si>
  <si>
    <t>Admin Cost</t>
  </si>
  <si>
    <t>Selling Cost</t>
  </si>
  <si>
    <t>Total Cost(direct+indirect)</t>
  </si>
  <si>
    <t>EBITDA (Total revenue - TC)</t>
  </si>
  <si>
    <t>Total Cost with Non cash items(TC+Dep)</t>
  </si>
  <si>
    <t>acc profits</t>
  </si>
  <si>
    <t>EBIT(EBITDA-Dep)</t>
  </si>
  <si>
    <t>total loss</t>
  </si>
  <si>
    <t>Interest</t>
  </si>
  <si>
    <t>remaining loss</t>
  </si>
  <si>
    <t>Total with Finance costs</t>
  </si>
  <si>
    <t>2028 PROFIT</t>
  </si>
  <si>
    <t>profit-remaning loss</t>
  </si>
  <si>
    <t>EBT(EBIT-Int)</t>
  </si>
  <si>
    <t>tax rate</t>
  </si>
  <si>
    <t>Taxes</t>
  </si>
  <si>
    <t>EAT</t>
  </si>
  <si>
    <t>Add:depreciation(non cash item)</t>
  </si>
  <si>
    <t>CFAT</t>
  </si>
  <si>
    <t>Beta</t>
  </si>
  <si>
    <t>Working capital(CA-CL)</t>
  </si>
  <si>
    <t>Rm</t>
  </si>
  <si>
    <t>Less:changes in WC</t>
  </si>
  <si>
    <t>Rf</t>
  </si>
  <si>
    <t>Less:changes in Cap Ex</t>
  </si>
  <si>
    <t>Rf+(Rm-Rf)xBeta</t>
  </si>
  <si>
    <t>CAPM=</t>
  </si>
  <si>
    <t>Repayment of Loan</t>
  </si>
  <si>
    <t>FCF to Firm</t>
  </si>
  <si>
    <t>YEARS</t>
  </si>
  <si>
    <t>PV FACTOR</t>
  </si>
  <si>
    <t>FCF to Equity</t>
  </si>
  <si>
    <t>Components</t>
  </si>
  <si>
    <t>Capital</t>
  </si>
  <si>
    <t>Weights</t>
  </si>
  <si>
    <t>Cost</t>
  </si>
  <si>
    <t>Weighted Cost</t>
  </si>
  <si>
    <t>DF</t>
  </si>
  <si>
    <t>EQUITY</t>
  </si>
  <si>
    <t>PV of cash flow(FCF TO E*DF)</t>
  </si>
  <si>
    <t>DEBT</t>
  </si>
  <si>
    <t>WACC DF(w tax sheild)(1</t>
  </si>
  <si>
    <t>PV with WACC</t>
  </si>
  <si>
    <t>3% tax rebate on debt</t>
  </si>
  <si>
    <t>Total Value(PV of FCFEs after forecasting period)</t>
  </si>
  <si>
    <t>PV of all the FCFEs during forecasting period</t>
  </si>
  <si>
    <t>Total PV of the equity</t>
  </si>
  <si>
    <t>Total Number of shares</t>
  </si>
  <si>
    <t>Values per share(Current Market price =162rs)</t>
  </si>
  <si>
    <r>
      <rPr>
        <sz val="11"/>
        <color rgb="FF000000"/>
        <rFont val="Times New Roman"/>
      </rPr>
      <t xml:space="preserve">RECOMMENDATION - As the current market price is Rs 162, I would recommend </t>
    </r>
    <r>
      <rPr>
        <b/>
        <sz val="11"/>
        <color rgb="FF000000"/>
        <rFont val="Times New Roman"/>
      </rPr>
      <t>buying</t>
    </r>
    <r>
      <rPr>
        <sz val="11"/>
        <color rgb="FF000000"/>
        <rFont val="Times New Roman"/>
      </rPr>
      <t xml:space="preserve"> this stock as it is undervalued as the CMP is lesser than Rs 187. According to my analysis, this stock has a chance of fetching a higer price</t>
    </r>
  </si>
  <si>
    <t>If the CMP is less than 187.1556479 (undervalued)</t>
  </si>
  <si>
    <t>BUY</t>
  </si>
  <si>
    <t>If the CMP is more than 187.1556479 (overvalued)</t>
  </si>
  <si>
    <t>SELL</t>
  </si>
  <si>
    <t xml:space="preserve">CURRENT MARKET SITUATION </t>
  </si>
  <si>
    <t>BOOM</t>
  </si>
  <si>
    <t xml:space="preserve">The Company expects to see a flat growth rate for the next few years </t>
  </si>
  <si>
    <t xml:space="preserve">As there is a boom in the economy, I have Increased revenue growth assumptions from 15% in years 24 &amp; 25 and 10% for the next 3 years to a higher percentage to reflect the boom. </t>
  </si>
  <si>
    <t>Production Costs would stabilise @ 30% from 2024</t>
  </si>
  <si>
    <t>Production costs will decrease slightly due to economies of scale in a boom economy. I have reduced it by 0.01%</t>
  </si>
  <si>
    <t>Selling Costs  would be @ 0.08%</t>
  </si>
  <si>
    <t xml:space="preserve"> Selling costs will decrease slightly in a boom economy as demand is high.I have reduced it by 2%</t>
  </si>
  <si>
    <t>Fixed Assets would increase by 75 Crores every year</t>
  </si>
  <si>
    <t>Increase in fixed assets every year will be higher in a boom economy due to expansion plans.I have increased it by 25 crores YOY</t>
  </si>
  <si>
    <t xml:space="preserve">Stock would be maintained on an average for 60 days, Debtors for 45 days </t>
  </si>
  <si>
    <t>The company will aim to keep less stock on hand in a boom economy as demand is high and inventory turnover is faster.Debtor collection period will decrease slightly in a boom economy as companies are more likely to pay on time due to the favorable conditions</t>
  </si>
  <si>
    <t>Creditors would remain for 70 days</t>
  </si>
  <si>
    <t>Similar to debtors, the creditor payment period will also decrease slightly as companies are more likely to pay on time</t>
  </si>
  <si>
    <t>The government securities 10 year paper has a coupon of 8% and yield of 7%</t>
  </si>
  <si>
    <t>Coupon rates might decrease slightly in a boom economy as the risk is lower for lenders. Hence i have reduced by coupon rate by 2%</t>
  </si>
  <si>
    <t>The stock market index has returned 16% over the  last 10 years</t>
  </si>
  <si>
    <t>As Stock market index returns will be even higher in a boom economy, I have increased it by 1%</t>
  </si>
  <si>
    <r>
      <rPr>
        <sz val="11"/>
        <color rgb="FF000000"/>
        <rFont val="Times New Roman"/>
      </rPr>
      <t xml:space="preserve">RECOMMENDATION - As the current market price is Rs 162, I would recommend </t>
    </r>
    <r>
      <rPr>
        <b/>
        <sz val="11"/>
        <color rgb="FF000000"/>
        <rFont val="Times New Roman"/>
      </rPr>
      <t>buying</t>
    </r>
    <r>
      <rPr>
        <sz val="11"/>
        <color rgb="FF000000"/>
        <rFont val="Times New Roman"/>
      </rPr>
      <t xml:space="preserve"> this stock as it is undervalued as the CMP is lesser than Rs 355. According to my analysis, this stock has a chance of fetching a higer price</t>
    </r>
  </si>
  <si>
    <t>If the CMP is less than 355.8692141(undervalued)</t>
  </si>
  <si>
    <t>If the CMP is more than 355.8692141(overvalued)</t>
  </si>
  <si>
    <t>RECESSION</t>
  </si>
  <si>
    <t>The Company expects to grow revenues at 5 % in the years  24 &amp; 25 and  then  1% for the next years.</t>
  </si>
  <si>
    <t>In a recession, consumer spending typically falls.  Instead of 15% growth,  consider a more conservative estimate of 5% growth in years 24 and 25, followed by 1% growth</t>
  </si>
  <si>
    <t>Production Costs would stabilise @ 60% from 2024</t>
  </si>
  <si>
    <t>During a recession, there may be less pricing power for companies. Production costs may not  stabilize at 55%.  They could increase due to a weaker bargaining position with suppliers, or  because of inefficiencies as production volumes decline.  I considered raising the production cost assumption to 60%.</t>
  </si>
  <si>
    <t>Selling Costs  would be @ 12%</t>
  </si>
  <si>
    <t xml:space="preserve"> Selling costs will increase slightly in a recession economy as demand is high.I have increased the selling costs by 4%</t>
  </si>
  <si>
    <t xml:space="preserve">Fixed Assets would not increase </t>
  </si>
  <si>
    <t>Capital expenditures typically decline during recessions.  The company may delay or reduce planned investments in fixed assets.  Instead of an annual increase of 50 crores,  I considered a freeze on fixed assets investment.</t>
  </si>
  <si>
    <t xml:space="preserve">Stock would be maintained on an average for 50 days, Debtors for 75 days </t>
  </si>
  <si>
    <t xml:space="preserve"> In a recession, companies may  look to reduce their inventory levels to improve cash flow. During a recession,  customers may be slower to pay their bills,  which could lead to an increase in debtors days.  On the other hand,  suppliers may be more willing to offer extended credit terms to secure sales.   </t>
  </si>
  <si>
    <t>Coupon rates will stay the same</t>
  </si>
  <si>
    <t>Stock market index returns will be even higher in a boom economy</t>
  </si>
  <si>
    <t>Values per share (Current Market price =162rs)</t>
  </si>
  <si>
    <r>
      <rPr>
        <sz val="11"/>
        <color rgb="FF000000"/>
        <rFont val="Times New Roman"/>
      </rPr>
      <t xml:space="preserve">RECOMMENDATION - As the current market price is Rs 162, I would recommend </t>
    </r>
    <r>
      <rPr>
        <b/>
        <sz val="11"/>
        <color rgb="FF000000"/>
        <rFont val="Times New Roman"/>
      </rPr>
      <t xml:space="preserve">selling </t>
    </r>
    <r>
      <rPr>
        <sz val="11"/>
        <color rgb="FF000000"/>
        <rFont val="Times New Roman"/>
      </rPr>
      <t>this stock as it is undervalued as the CMP is more than Rs148 . According to my analysis, this stock has a chance of fetching a lower price than paid for</t>
    </r>
  </si>
  <si>
    <t>If the CMP is less than 148.5569291 (undervalued)</t>
  </si>
  <si>
    <t>If the CMP is more than 148.5569291 (overvalued)</t>
  </si>
  <si>
    <t xml:space="preserve">EIC APPROACH </t>
  </si>
  <si>
    <t>Economic Analysis:</t>
  </si>
  <si>
    <t>Global Economic Conditions: Assess the global economic outlook, as steel is a cyclical industry heavily influenced by economic cycles. Factors such as GDP growth, inflation rates, and interest rates can affect steel demand.</t>
  </si>
  <si>
    <t>Regional Economic Trends: Analyze economic conditions in key regions where Tata Steel operates or exports to. Factors such as infrastructure spending, construction activity, and industrial production levels are important.</t>
  </si>
  <si>
    <t>Currency Fluctuations: Evaluate the impact of currency fluctuations on Tata Steel's revenues and costs, especially if it has operations or exports in multiple countries.</t>
  </si>
  <si>
    <t>Commodity Prices: Monitor the prices of key raw materials such as iron ore and coal, as well as steel prices, as they significantly impact Tata Steel's profitability.</t>
  </si>
  <si>
    <t>Industry Analysis:</t>
  </si>
  <si>
    <t>Market Overview: Examine the global steel industry, including production capacity, demand-supply dynamics, and major players. Identify trends such as consolidation, technological advancements, and sustainability initiatives.</t>
  </si>
  <si>
    <t>Regulatory Environment: Assess regulatory factors affecting the steel industry, including tariffs, trade policies, environmental regulations, and carbon emission standards. These factors can impact Tata Steel's operations and costs.</t>
  </si>
  <si>
    <t>Competitive Landscape: Analyze competitors in the steel sector, both domestically and globally. Consider their market share, production capacity, product mix, and technological capabilities.</t>
  </si>
  <si>
    <t>Technological Trends: Evaluate advancements in steel manufacturing technology, such as electric arc furnaces, automation, and sustainable production methods. Understanding technological trends can help Tata Steel stay competitive and improve operational efficiency.</t>
  </si>
  <si>
    <t>Company Analysis (Tata Steel):</t>
  </si>
  <si>
    <t>Financial Performance: Review Tata Steel's financial statements, including revenue growth, profitability, and cash flow. Assess key financial ratios such as debt-to-equity ratio, return on equity, and operating margins.</t>
  </si>
  <si>
    <t>Operational Efficiency: Evaluate Tata Steel's production efficiency, capacity utilization rates, and cost management practices. Consider factors such as supply chain management, energy efficiency initiatives, and workforce productivity.</t>
  </si>
  <si>
    <t>Strategic Initiatives: Analyze Tata Steel's strategic direction, including expansion plans, diversification efforts, and mergers/acquisitions. Assess how well these initiatives align with industry trends and economic conditions.</t>
  </si>
  <si>
    <t>Risk Factors: Identify risks specific to Tata Steel, such as raw material price volatility, geopolitical uncertainties, labor disputes, and regulatory challenges. Evaluate the company's risk management strategies and contingency plans.</t>
  </si>
  <si>
    <t>ESG FRAMEWORK</t>
  </si>
  <si>
    <t>Economic - Material issue</t>
  </si>
  <si>
    <t>Key actions</t>
  </si>
  <si>
    <t>Business growth</t>
  </si>
  <si>
    <t>Focus on organic and inorganic growth
Scaling of adjacent businesses
Entering into new market segments</t>
  </si>
  <si>
    <t>VALUATION OF FRAMEWORK OF ESG FOR TATA STEEL</t>
  </si>
  <si>
    <t>Long-term profitability</t>
  </si>
  <si>
    <t>Attain and retain leadership in chosen segments
Raw material security
Enhance operational efficiency
Shikhar25 cost management initiatives</t>
  </si>
  <si>
    <t>Tata Steel is committed to purpose-led growth which is in line with their vision of being the steel industry benchmark in Corporate Citizenship. They have set the following Environmental, Social &amp; Governance (ESG) ambitions for the organisation, which drive their initiatives across the Company.</t>
  </si>
  <si>
    <t>Product and service quality</t>
  </si>
  <si>
    <t>Product and process innovation
Value engineering and customer service teams
Innovative routes to market</t>
  </si>
  <si>
    <t>Environmental - Material issue</t>
  </si>
  <si>
    <t>CO2 emission</t>
  </si>
  <si>
    <t>5 Tonne Per Day (TPD) carbon capture pilot plant commissioned at TSJ – captured CO2 being utilised for water treatment at a steelmaking unit
Collaboration with SHELL and Council for Scientific and Industrial Research (CSIR) to explore decarbonisation technologies</t>
  </si>
  <si>
    <t>Air pollution</t>
  </si>
  <si>
    <t>Upgradation of existing air pollution control equipment and installation of state-of-the-art dust control technology</t>
  </si>
  <si>
    <t>Water consumption and effluent discharge</t>
  </si>
  <si>
    <t>Minimising freshwater consumption by upgradation of existing water treatment and cooling tower systems to increase efficiency
Reusing treated waste water from sewage and effluents for industrial purpose</t>
  </si>
  <si>
    <t>ENVIRONMENTAL</t>
  </si>
  <si>
    <t>Energy efficiency</t>
  </si>
  <si>
    <t>Initiatives such as waste heat recovery systems, top recovery turbine by-product gas utilisation</t>
  </si>
  <si>
    <t>1. Climate Change</t>
  </si>
  <si>
    <t>2. Dust emission</t>
  </si>
  <si>
    <t>Renewable and clean energy</t>
  </si>
  <si>
    <t>Feasibility analysis for solar projects completed and projects initiated</t>
  </si>
  <si>
    <t>Achieve CO2 emission intensity of &lt;2 tCO2/tcs for Tata Steel India by FY25</t>
  </si>
  <si>
    <t>Achieve specific dust emission intensity of 0.43 kg/tcs for Tata Steel India by FY25</t>
  </si>
  <si>
    <t>Waste management</t>
  </si>
  <si>
    <t>Enhance steel scrap usage in steelmaking
100% solid waste utilisation
Enhance value from by-products</t>
  </si>
  <si>
    <t>-Achieve CO2 emission intensity of &lt;1.8 tCO2/tcs for Tata Steel India by FY30</t>
  </si>
  <si>
    <t>-Achieve benchmark dust emission intensity by adopting best available technologies by FY30</t>
  </si>
  <si>
    <t>Supply chain sustainability</t>
  </si>
  <si>
    <t>Identification of critical supply chain partners and engagement with them on Tata Steel Responsible Supply Chain Policy</t>
  </si>
  <si>
    <t>-Achieve carbon neutrality at Tata Steel UK and Netherlands by 2050</t>
  </si>
  <si>
    <t>Biodiversity</t>
  </si>
  <si>
    <t>Biodiversity Management Plans (BMPs) for Jamshedpur and Kalinganagar developed (BMPs developed for 11 locations cumulatively till FY 2020-21)
Over 2.98 lakh saplings of native species planted across locations in FY 2020-21</t>
  </si>
  <si>
    <t>Circular economy</t>
  </si>
  <si>
    <t>Steel scrap processing unit commissioned at Rohtak, Haryana with a 0.5 MnTPA capacity
Advocacy with various government and industry bodies to build scrap utilisation networks</t>
  </si>
  <si>
    <t>3.Product Sustrainability</t>
  </si>
  <si>
    <t>4.Water</t>
  </si>
  <si>
    <t>Social - Material issue</t>
  </si>
  <si>
    <t>Cover 100% of steel making and downstream sites under Life Cycle Assessment by FY25</t>
  </si>
  <si>
    <t>Achieve specific freshwater consumption of Local Community development 2m3/tcs across all steel making sites by FY25</t>
  </si>
  <si>
    <t>Occupational health &amp; safety (OHS)</t>
  </si>
  <si>
    <t>Build Safety Leadership capability at all levels to achieve zero harm
Improve competency and capability for hazard identification and risk management
Achieve zero harm to contract employees by strengthening deployment of Contractor Safety Management Standard
Reduction in safety incidents on road and rail to ensure zero fatalities inside plant premises
Excellence in Process Safety Management (PSM)
Establishment of industrial hygiene and improvement in occupational health</t>
  </si>
  <si>
    <t>Labour relations</t>
  </si>
  <si>
    <t>Concluded wage revision with structural changes
Introduction of Connected Workforce Management, POD working system (for COVID-19) and People Care to ensure employee safety</t>
  </si>
  <si>
    <t>Drinking water</t>
  </si>
  <si>
    <t>Enabling community-led access to safe drinking water for identified households</t>
  </si>
  <si>
    <t>SOCIAL</t>
  </si>
  <si>
    <t>Local sourcing of labour</t>
  </si>
  <si>
    <t>Recruiting indigenous (SC/ST) people in the workforce
Improving vendors’ share of business from SC/ST communities by training them to match our requirements for various products and services</t>
  </si>
  <si>
    <t>1.Safety</t>
  </si>
  <si>
    <t>2.Workforce diversity and Inclusion</t>
  </si>
  <si>
    <t>Talent retention</t>
  </si>
  <si>
    <t>Provide flexibility to employees through agile working policy
Creating an inclusive workspace to attract and retain diverse talent including Persons with Disabilities (PWDs) and LGBTQ+ community
Development of workforce capability through various programmes</t>
  </si>
  <si>
    <t>Achieve zero harm by 2030</t>
  </si>
  <si>
    <t>Achieve 25% diversity in the workforce by 2025</t>
  </si>
  <si>
    <t>Governance - Material issue</t>
  </si>
  <si>
    <t>Technology, product and process innovation</t>
  </si>
  <si>
    <t>Focus on technology, digital and disruptive innovation overlaid on a culture of continuous improvement
Addressing environmental concerns by developing and implementing breakthrough technologies progressively at larger scale
Building a sustainable business portfolio, which is resilient against steel business cyclicality</t>
  </si>
  <si>
    <t>3.Local community development</t>
  </si>
  <si>
    <t>Going beyond compliance and setting trends for future regulations</t>
  </si>
  <si>
    <t>Setting up Steel Recycling Business (SRB) for foray into organised scrap play in India
Adoption of best available technologies and implementing projects for resource efficiency and reducing carbon footprint
Strengthened collaborations with technical institutes, technology start-ups and academia for technology leadership, climate change and other environmental issues
Diversity and Inclusion Policies for women in workforce, persons with disabilities (PWDs) and LGBTQ+ community; for example, women in all shifts in mines</t>
  </si>
  <si>
    <t>Reach &gt;10 million lives through CSR initiatives by 2030</t>
  </si>
  <si>
    <t>Greater sustainability disclosures</t>
  </si>
  <si>
    <t>Consistent improvement in our disclosures through the Framework, worldsteel indicators and UNGC Communication on Progress
Engagement with ESG rating agencies for improving disclosure practices and enhance access to sustainable finance
Updating Tata Steel website periodically to enhance transparency and meet stakeholder requirements</t>
  </si>
  <si>
    <t>Greater stakeholder engagement</t>
  </si>
  <si>
    <t>Enhancement of specialised channels such as public meetings, vendor-focussed committees, ‘Speak Up’ toll-free number, platforms such as conference and construction conclave, zonal and similar events
Setting up special COVID-19 care helplines and medical facilities</t>
  </si>
  <si>
    <t>Responsible advocacy for the steel and mining sector</t>
  </si>
  <si>
    <t>Effective policy formulation to improve the ease and cost of doing business in our areas of operation by ensuring a level playing field and advocating global best practices.</t>
  </si>
  <si>
    <t>GOVERNANCE</t>
  </si>
  <si>
    <t>Technical knowledge transfer and capacity building for relevant partners</t>
  </si>
  <si>
    <t>Collaboration with suppliers through Supplier Relationship Management Programme
Conduct Vendor Capacity Advancement Programmes (VCAP) for suppliers
Engagement with customers through Early Vendor Involvement (EVI) and Value Analysis and Value Engineering (VAVE) initiatives
Awareness sessions for suppliers, Steel Processing Centres (SPCs) and distributors on Ethics, Health and Safety, Responsible Supply Chain Policy and other relevant issues</t>
  </si>
  <si>
    <t>1. Responsible Steel Certification</t>
  </si>
  <si>
    <t>2.Supply Chain</t>
  </si>
  <si>
    <t>Achieve 'Certified Site' certification for all steel making sites in India by FY25</t>
  </si>
  <si>
    <t>Coverage of 100% critical supply chain partners for ESG risk assessment and collaborate for risk mitigation by FY25</t>
  </si>
  <si>
    <t>SCENERIO</t>
  </si>
  <si>
    <t>NEUTRAL</t>
  </si>
  <si>
    <t xml:space="preserve">ASSUMPTIONS TAKEN </t>
  </si>
  <si>
    <t xml:space="preserve">1. Growth rate= 5% years 24 and 25, followed by 1% growth                                
2. Production cost assumption to 60%.                                
3. Increased the selling costs by 4%                                
4. Considered a freeze on fixed assets investment.                                
5. Increase in debtors days and Creditor days              
6.Coupon rates will stay the same                                
7.Stock market index returns will be even higher in a boom economy                                </t>
  </si>
  <si>
    <t xml:space="preserve">1.Expected to grow revenues at 15 % in the years  24 &amp; 25 and  then  10% for the next 3 years, &amp; grow @5% post that.		
2.Production Costs would stabilise @ 55% 
3.Admin Costs would be stabilise @ 15%		
4.Selling Costs  would be @ 10%		
5.Depreciation would continue @ same rates		
6.Fixed Assets would increase by 50 Crores every year		
7.Stock would be maintained on an average for 75 days, Debtors for 60 days 		
8.Creditors would remain for 75 days		
9.The government securities 10 year paper has a coupon of 10% and yield of 7%		
10.The stock market index has returned 15% over the  last 10 years		
11.The beta of this industry is 1.62		
12.The corporate tax rate is 30%		         </t>
  </si>
  <si>
    <t xml:space="preserve">1.I have Increased revenue growth assumptions from 15% in years 24 &amp; 25 and 10% for the next 3 years 
2.Production costs will decrease by 0.01%                                
3.Selling costs will decrease slightly by 2%                                
4.Increase in fixed assets every year will be higher. I have increased it by 25 crores YOY                                
5.The company will aim to keep less stock on hand in a boom economy as demand is high and inventory turnover is faster.Debtor collection period will decrease slightly. Similar to debtors, the creditor payment period will also decrease slightly as companies are more likely to pay on time                                
6.Coupon rates will decrease slightly. I have reduced by coupon rate by 2%                                
7.As Stock market index returns will be even higher in a boom economy, I have increased it by 1%                                
                                </t>
  </si>
  <si>
    <t>PRICE PER SHARE</t>
  </si>
  <si>
    <t>RISK AND REWARD</t>
  </si>
  <si>
    <t>INVESTOR RECOMMENDATION</t>
  </si>
  <si>
    <r>
      <rPr>
        <sz val="11"/>
        <color theme="1"/>
        <rFont val="Times New Roman"/>
      </rPr>
      <t xml:space="preserve">This investment might be suitable for investors with a </t>
    </r>
    <r>
      <rPr>
        <b/>
        <sz val="11"/>
        <color theme="1"/>
        <rFont val="Times New Roman"/>
      </rPr>
      <t xml:space="preserve">higher risk tolerance </t>
    </r>
    <r>
      <rPr>
        <sz val="11"/>
        <color theme="1"/>
        <rFont val="Times New Roman"/>
      </rPr>
      <t xml:space="preserve">aiming for potentially high returns. 1. High Volatility: The difference between boom and recession prices (over 200 rupees) suggests significant price swings. This volatility </t>
    </r>
    <r>
      <rPr>
        <b/>
        <sz val="11"/>
        <color theme="1"/>
        <rFont val="Times New Roman"/>
      </rPr>
      <t>might be stressful for a moderate risk investor.</t>
    </r>
    <r>
      <rPr>
        <sz val="11"/>
        <color theme="1"/>
        <rFont val="Times New Roman"/>
      </rPr>
      <t xml:space="preserve"> 2. Potential for Growth: Our analysis indicates a bullish scenario with a potential return of 90% on the stock price. This aligns well with your desire for growth potential in your investments. 3. Calculated Risk: The downside risk, based on a recessionary scenario, suggests a potential loss of around 20%. While not ideal, it might be within your acceptable risk range for the chance of significant gains. 4. Volatility is a Factor: It's important to acknowledge the stock's potential for price swings. The difference between boom and recession prices highlights the industry's volatility. This could be a cause for concern for some moderate-risk investors. I would recommend this stock if 1. You have a high risk tolerance or 2. If you want to build a balanced portfolio</t>
    </r>
  </si>
  <si>
    <r>
      <rPr>
        <sz val="10"/>
        <color rgb="FF000000"/>
        <rFont val="Times New Roman"/>
      </rPr>
      <t xml:space="preserve">Based on my analysis, including the provided potential price points (₹187.16 neutral, ₹355.87 boom, ₹148.56 recession), Tata Steel presents an intriguing opportunity for an investor with moderate risk tolerance. Here's a recap:
</t>
    </r>
    <r>
      <rPr>
        <b/>
        <sz val="10"/>
        <color rgb="FF000000"/>
        <rFont val="Times New Roman"/>
      </rPr>
      <t>Pros:</t>
    </r>
    <r>
      <rPr>
        <sz val="10"/>
        <color rgb="FF000000"/>
        <rFont val="Times New Roman"/>
      </rPr>
      <t xml:space="preserve">
Growth Potential: The Indian steel industry's expected growth and the high potential return (90% in a boom) are attractive.
Moderate Downside Risk: The potential 20% loss in a recession might be within your acceptable risk range.
Established Player: Tata Steel's long history and strong brand offer some stability.
</t>
    </r>
    <r>
      <rPr>
        <b/>
        <sz val="10"/>
        <color rgb="FF000000"/>
        <rFont val="Times New Roman"/>
      </rPr>
      <t>Cons:</t>
    </r>
    <r>
      <rPr>
        <sz val="10"/>
        <color rgb="FF000000"/>
        <rFont val="Times New Roman"/>
      </rPr>
      <t xml:space="preserve">
Volatility: The significant price swings between boom and recession scenarios highlight the industry's volatility, which could be a concern for some moderate-risk investors.
Further Research Needed: A thorough examination of financials, management, and industry trends is crucial before investing.
Considering your risk tolerance: While the potential rewards are enticing, the steel sector's inherent volatility  warrants caution.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</si>
</sst>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Arial"/>
      <scheme val="minor"/>
    </font>
    <font>
      <sz val="11"/>
      <color rgb="FF000000"/>
      <name val="Times New Roman"/>
    </font>
    <font>
      <sz val="10"/>
      <name val="Arial"/>
    </font>
    <font>
      <u/>
      <sz val="10"/>
      <color theme="10"/>
      <name val="Times New Roman"/>
    </font>
    <font>
      <sz val="10"/>
      <color theme="1"/>
      <name val="Arial"/>
    </font>
    <font>
      <sz val="12"/>
      <color theme="1"/>
      <name val="Times New Roman"/>
    </font>
    <font>
      <sz val="11"/>
      <color rgb="FF282829"/>
      <name val="Arial"/>
    </font>
    <font>
      <sz val="12"/>
      <color rgb="FF000000"/>
      <name val="Arial"/>
    </font>
    <font>
      <sz val="10"/>
      <color rgb="FF000000"/>
      <name val="Arial"/>
    </font>
    <font>
      <u/>
      <sz val="10"/>
      <color theme="10"/>
      <name val="Arial"/>
    </font>
    <font>
      <u/>
      <sz val="12"/>
      <color theme="10"/>
      <name val="Times New Roman"/>
    </font>
    <font>
      <sz val="11"/>
      <color theme="1"/>
      <name val="Times New Roman"/>
    </font>
    <font>
      <u/>
      <sz val="12"/>
      <color theme="10"/>
      <name val="Times New Roman"/>
    </font>
    <font>
      <sz val="11"/>
      <color rgb="FFFFFFFF"/>
      <name val="Times New Roman"/>
    </font>
    <font>
      <b/>
      <sz val="11"/>
      <color rgb="FFFFFFFF"/>
      <name val="Times New Roman"/>
    </font>
    <font>
      <b/>
      <sz val="11"/>
      <color rgb="FF9900FF"/>
      <name val="Times New Roman"/>
    </font>
    <font>
      <u/>
      <sz val="10"/>
      <color theme="10"/>
      <name val="Arial"/>
    </font>
    <font>
      <b/>
      <sz val="11"/>
      <color rgb="FF00B050"/>
      <name val="Times New Roman"/>
    </font>
    <font>
      <sz val="12"/>
      <color rgb="FF000000"/>
      <name val="Book Antiqua"/>
    </font>
    <font>
      <sz val="12"/>
      <color rgb="FF000000"/>
      <name val="Times New Roman"/>
    </font>
    <font>
      <b/>
      <sz val="11"/>
      <color rgb="FF000000"/>
      <name val="Times New Roman"/>
    </font>
    <font>
      <sz val="10"/>
      <color rgb="FF000000"/>
      <name val="Times New Roman"/>
    </font>
    <font>
      <sz val="12"/>
      <color rgb="FFFFFFFF"/>
      <name val="Times New Roman"/>
    </font>
    <font>
      <b/>
      <sz val="12"/>
      <color rgb="FFFFFFFF"/>
      <name val="Times New Roman"/>
    </font>
    <font>
      <b/>
      <sz val="12"/>
      <color rgb="FF9900FF"/>
      <name val="Times New Roman"/>
    </font>
    <font>
      <sz val="12"/>
      <color rgb="FF1F1F1F"/>
      <name val="Times New Roman"/>
    </font>
    <font>
      <b/>
      <sz val="12"/>
      <color rgb="FF000000"/>
      <name val="Times New Roman"/>
    </font>
    <font>
      <sz val="13"/>
      <color rgb="FF000000"/>
      <name val="Times New Roman"/>
    </font>
    <font>
      <u/>
      <sz val="10"/>
      <color theme="10"/>
      <name val="Arial"/>
    </font>
    <font>
      <u/>
      <sz val="10"/>
      <color theme="10"/>
      <name val="Arial"/>
    </font>
    <font>
      <b/>
      <sz val="11"/>
      <color theme="1"/>
      <name val="Times New Roman"/>
    </font>
    <font>
      <b/>
      <sz val="10"/>
      <color rgb="FF000000"/>
      <name val="Times New Roman"/>
    </font>
  </fonts>
  <fills count="17">
    <fill>
      <patternFill patternType="none"/>
    </fill>
    <fill>
      <patternFill patternType="gray125"/>
    </fill>
    <fill>
      <patternFill patternType="solid">
        <fgColor rgb="FFB3CEFA"/>
        <bgColor rgb="FFB3CEFA"/>
      </patternFill>
    </fill>
    <fill>
      <patternFill patternType="solid">
        <fgColor rgb="FFB4A7D6"/>
        <bgColor rgb="FFB4A7D6"/>
      </patternFill>
    </fill>
    <fill>
      <patternFill patternType="solid">
        <fgColor rgb="FFD9D2E9"/>
        <bgColor rgb="FFD9D2E9"/>
      </patternFill>
    </fill>
    <fill>
      <patternFill patternType="solid">
        <fgColor rgb="FFEA9999"/>
        <bgColor rgb="FFEA9999"/>
      </patternFill>
    </fill>
    <fill>
      <patternFill patternType="solid">
        <fgColor rgb="FF8E7CC3"/>
        <bgColor rgb="FF8E7CC3"/>
      </patternFill>
    </fill>
    <fill>
      <patternFill patternType="solid">
        <fgColor rgb="FF674EA7"/>
        <bgColor rgb="FF674EA7"/>
      </patternFill>
    </fill>
    <fill>
      <patternFill patternType="solid">
        <fgColor rgb="FFFFF2CC"/>
        <bgColor rgb="FFFFF2CC"/>
      </patternFill>
    </fill>
    <fill>
      <patternFill patternType="solid">
        <fgColor rgb="FFB6D7A8"/>
        <bgColor rgb="FFB6D7A8"/>
      </patternFill>
    </fill>
    <fill>
      <patternFill patternType="solid">
        <fgColor rgb="FFFF0000"/>
        <bgColor rgb="FFFF0000"/>
      </patternFill>
    </fill>
    <fill>
      <patternFill patternType="solid">
        <fgColor rgb="FF9FC5E8"/>
        <bgColor rgb="FF9FC5E8"/>
      </patternFill>
    </fill>
    <fill>
      <patternFill patternType="solid">
        <fgColor rgb="FFEAD1DC"/>
        <bgColor rgb="FFEAD1DC"/>
      </patternFill>
    </fill>
    <fill>
      <patternFill patternType="solid">
        <fgColor rgb="FF6AA84F"/>
        <bgColor rgb="FF6AA84F"/>
      </patternFill>
    </fill>
    <fill>
      <patternFill patternType="solid">
        <fgColor rgb="FFC22114"/>
        <bgColor rgb="FFC22114"/>
      </patternFill>
    </fill>
    <fill>
      <patternFill patternType="solid">
        <fgColor rgb="FFD5A6BD"/>
        <bgColor rgb="FFD5A6BD"/>
      </patternFill>
    </fill>
    <fill>
      <patternFill patternType="solid">
        <fgColor rgb="FF6FA8DC"/>
        <bgColor rgb="FF6FA8DC"/>
      </patternFill>
    </fill>
  </fills>
  <borders count="36">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286">
    <xf numFmtId="0" fontId="0" fillId="0" borderId="0" xfId="0" applyFont="1" applyAlignment="1"/>
    <xf numFmtId="0" fontId="7" fillId="0" borderId="0" xfId="0" applyFont="1"/>
    <xf numFmtId="0" fontId="8" fillId="0" borderId="0" xfId="0" applyFont="1"/>
    <xf numFmtId="0" fontId="8" fillId="0" borderId="0" xfId="0" applyFont="1" applyAlignment="1">
      <alignment horizontal="center" vertical="center"/>
    </xf>
    <xf numFmtId="0" fontId="4" fillId="3" borderId="22" xfId="0" applyFont="1" applyFill="1" applyBorder="1" applyAlignment="1">
      <alignment horizontal="center" vertical="center"/>
    </xf>
    <xf numFmtId="4" fontId="4" fillId="0" borderId="22" xfId="0" applyNumberFormat="1" applyFont="1" applyBorder="1" applyAlignment="1">
      <alignment horizontal="center" vertical="center"/>
    </xf>
    <xf numFmtId="0" fontId="4" fillId="0" borderId="22" xfId="0" applyFont="1" applyBorder="1" applyAlignment="1">
      <alignment horizontal="center" vertical="center"/>
    </xf>
    <xf numFmtId="0" fontId="4" fillId="0" borderId="0" xfId="0" applyFont="1" applyAlignment="1">
      <alignment horizontal="center" vertical="center"/>
    </xf>
    <xf numFmtId="0" fontId="1" fillId="0" borderId="0" xfId="0" applyFont="1" applyAlignment="1">
      <alignment vertical="center"/>
    </xf>
    <xf numFmtId="0" fontId="11" fillId="0" borderId="0" xfId="0" applyFont="1" applyAlignment="1">
      <alignment vertical="center"/>
    </xf>
    <xf numFmtId="0" fontId="11" fillId="8" borderId="22" xfId="0" applyFont="1" applyFill="1" applyBorder="1" applyAlignment="1">
      <alignment vertical="center"/>
    </xf>
    <xf numFmtId="0" fontId="11" fillId="9" borderId="22" xfId="0" applyFont="1" applyFill="1" applyBorder="1" applyAlignment="1">
      <alignment horizontal="right" vertical="center"/>
    </xf>
    <xf numFmtId="0" fontId="11" fillId="10" borderId="22" xfId="0" applyFont="1" applyFill="1" applyBorder="1" applyAlignment="1">
      <alignment vertical="center"/>
    </xf>
    <xf numFmtId="0" fontId="11" fillId="9" borderId="22" xfId="0" applyFont="1" applyFill="1" applyBorder="1" applyAlignment="1">
      <alignment vertical="center"/>
    </xf>
    <xf numFmtId="2" fontId="11" fillId="9" borderId="22" xfId="0" applyNumberFormat="1" applyFont="1" applyFill="1" applyBorder="1" applyAlignment="1">
      <alignment horizontal="right" vertical="center"/>
    </xf>
    <xf numFmtId="2" fontId="11" fillId="8" borderId="22" xfId="0" applyNumberFormat="1" applyFont="1" applyFill="1" applyBorder="1" applyAlignment="1">
      <alignment vertical="center"/>
    </xf>
    <xf numFmtId="2" fontId="11" fillId="10" borderId="22" xfId="0" applyNumberFormat="1" applyFont="1" applyFill="1" applyBorder="1" applyAlignment="1">
      <alignment vertical="center"/>
    </xf>
    <xf numFmtId="0" fontId="11" fillId="0" borderId="0" xfId="0" applyFont="1"/>
    <xf numFmtId="0" fontId="11" fillId="4" borderId="22" xfId="0" applyFont="1" applyFill="1" applyBorder="1"/>
    <xf numFmtId="0" fontId="15" fillId="0" borderId="22" xfId="0" applyFont="1" applyBorder="1"/>
    <xf numFmtId="4" fontId="15" fillId="0" borderId="22" xfId="0" applyNumberFormat="1" applyFont="1" applyBorder="1" applyAlignment="1">
      <alignment horizontal="right"/>
    </xf>
    <xf numFmtId="0" fontId="1" fillId="0" borderId="22" xfId="0" applyFont="1" applyBorder="1"/>
    <xf numFmtId="0" fontId="1" fillId="0" borderId="22" xfId="0" applyFont="1" applyBorder="1" applyAlignment="1">
      <alignment horizontal="right"/>
    </xf>
    <xf numFmtId="4" fontId="1" fillId="0" borderId="22" xfId="0" applyNumberFormat="1" applyFont="1" applyBorder="1" applyAlignment="1">
      <alignment horizontal="right"/>
    </xf>
    <xf numFmtId="0" fontId="11" fillId="3" borderId="26" xfId="0" applyFont="1" applyFill="1" applyBorder="1" applyAlignment="1">
      <alignment vertical="center"/>
    </xf>
    <xf numFmtId="0" fontId="11" fillId="0" borderId="22" xfId="0" applyFont="1" applyBorder="1" applyAlignment="1">
      <alignment horizontal="center" wrapText="1"/>
    </xf>
    <xf numFmtId="0" fontId="11" fillId="0" borderId="22" xfId="0" applyFont="1" applyBorder="1" applyAlignment="1">
      <alignment horizontal="center"/>
    </xf>
    <xf numFmtId="0" fontId="11" fillId="0" borderId="22" xfId="0" applyFont="1" applyBorder="1" applyAlignment="1">
      <alignment horizontal="right"/>
    </xf>
    <xf numFmtId="0" fontId="11" fillId="0" borderId="22" xfId="0" applyFont="1" applyBorder="1"/>
    <xf numFmtId="2" fontId="11" fillId="0" borderId="22" xfId="0" applyNumberFormat="1" applyFont="1" applyBorder="1"/>
    <xf numFmtId="0" fontId="14" fillId="6" borderId="30" xfId="0" applyFont="1" applyFill="1" applyBorder="1" applyAlignment="1">
      <alignment horizontal="center"/>
    </xf>
    <xf numFmtId="0" fontId="14" fillId="6" borderId="32" xfId="0" applyFont="1" applyFill="1" applyBorder="1" applyAlignment="1">
      <alignment horizontal="center"/>
    </xf>
    <xf numFmtId="0" fontId="17" fillId="0" borderId="24" xfId="0" applyFont="1" applyBorder="1"/>
    <xf numFmtId="4" fontId="17" fillId="0" borderId="14" xfId="0" applyNumberFormat="1" applyFont="1" applyBorder="1" applyAlignment="1">
      <alignment horizontal="center"/>
    </xf>
    <xf numFmtId="2" fontId="17" fillId="0" borderId="14" xfId="0" applyNumberFormat="1" applyFont="1" applyBorder="1" applyAlignment="1">
      <alignment horizontal="center"/>
    </xf>
    <xf numFmtId="0" fontId="1" fillId="0" borderId="24" xfId="0" applyFont="1" applyBorder="1"/>
    <xf numFmtId="0" fontId="1" fillId="0" borderId="14" xfId="0" applyFont="1" applyBorder="1" applyAlignment="1">
      <alignment horizontal="center"/>
    </xf>
    <xf numFmtId="4" fontId="1" fillId="0" borderId="14" xfId="0" applyNumberFormat="1" applyFont="1" applyBorder="1" applyAlignment="1">
      <alignment horizontal="center" vertical="center"/>
    </xf>
    <xf numFmtId="2" fontId="1" fillId="0" borderId="14" xfId="0" applyNumberFormat="1" applyFont="1" applyBorder="1" applyAlignment="1">
      <alignment horizontal="center" vertical="center"/>
    </xf>
    <xf numFmtId="0" fontId="14" fillId="6" borderId="33" xfId="0" applyFont="1" applyFill="1" applyBorder="1" applyAlignment="1">
      <alignment horizontal="center"/>
    </xf>
    <xf numFmtId="0" fontId="14" fillId="6" borderId="34" xfId="0" applyFont="1" applyFill="1" applyBorder="1" applyAlignment="1">
      <alignment horizontal="center"/>
    </xf>
    <xf numFmtId="2" fontId="1" fillId="0" borderId="14" xfId="0" applyNumberFormat="1" applyFont="1" applyBorder="1" applyAlignment="1">
      <alignment horizontal="center"/>
    </xf>
    <xf numFmtId="2" fontId="1" fillId="0" borderId="13" xfId="0" applyNumberFormat="1" applyFont="1" applyBorder="1" applyAlignment="1">
      <alignment horizontal="center"/>
    </xf>
    <xf numFmtId="0" fontId="18" fillId="0" borderId="10" xfId="0" applyFont="1" applyBorder="1" applyAlignment="1">
      <alignment horizontal="right"/>
    </xf>
    <xf numFmtId="4" fontId="1" fillId="0" borderId="14" xfId="0" applyNumberFormat="1" applyFont="1" applyBorder="1" applyAlignment="1">
      <alignment horizontal="center"/>
    </xf>
    <xf numFmtId="0" fontId="1" fillId="0" borderId="0" xfId="0" applyFont="1"/>
    <xf numFmtId="0" fontId="1" fillId="4" borderId="30" xfId="0" applyFont="1" applyFill="1" applyBorder="1" applyAlignment="1">
      <alignment horizontal="center"/>
    </xf>
    <xf numFmtId="0" fontId="1" fillId="0" borderId="14" xfId="0" applyFont="1" applyBorder="1"/>
    <xf numFmtId="4" fontId="1" fillId="4" borderId="32" xfId="0" applyNumberFormat="1" applyFont="1" applyFill="1" applyBorder="1" applyAlignment="1">
      <alignment horizontal="center"/>
    </xf>
    <xf numFmtId="2" fontId="1" fillId="4" borderId="32" xfId="0" applyNumberFormat="1" applyFont="1" applyFill="1" applyBorder="1" applyAlignment="1">
      <alignment horizontal="center"/>
    </xf>
    <xf numFmtId="4" fontId="20" fillId="4" borderId="32" xfId="0" applyNumberFormat="1" applyFont="1" applyFill="1" applyBorder="1" applyAlignment="1">
      <alignment horizontal="center"/>
    </xf>
    <xf numFmtId="2" fontId="20" fillId="4" borderId="32" xfId="0" applyNumberFormat="1" applyFont="1" applyFill="1" applyBorder="1" applyAlignment="1">
      <alignment horizontal="center"/>
    </xf>
    <xf numFmtId="4" fontId="1" fillId="6" borderId="32" xfId="0" applyNumberFormat="1" applyFont="1" applyFill="1" applyBorder="1" applyAlignment="1">
      <alignment horizontal="center"/>
    </xf>
    <xf numFmtId="2" fontId="1" fillId="6" borderId="32" xfId="0" applyNumberFormat="1"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4" fontId="1" fillId="0" borderId="0" xfId="0" applyNumberFormat="1" applyFont="1" applyAlignment="1">
      <alignment horizontal="center"/>
    </xf>
    <xf numFmtId="0" fontId="1" fillId="0" borderId="0" xfId="0" applyFont="1" applyAlignment="1">
      <alignment horizontal="center"/>
    </xf>
    <xf numFmtId="0" fontId="1" fillId="0" borderId="11" xfId="0" applyFont="1" applyBorder="1" applyAlignment="1">
      <alignment horizontal="center"/>
    </xf>
    <xf numFmtId="2" fontId="1" fillId="0" borderId="0" xfId="0" applyNumberFormat="1" applyFont="1" applyAlignment="1">
      <alignment horizontal="center"/>
    </xf>
    <xf numFmtId="0" fontId="1" fillId="11" borderId="32" xfId="0" applyFont="1" applyFill="1" applyBorder="1" applyAlignment="1">
      <alignment horizontal="center"/>
    </xf>
    <xf numFmtId="0" fontId="1" fillId="11" borderId="34" xfId="0" applyFont="1" applyFill="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6" xfId="0" applyFont="1" applyBorder="1" applyAlignment="1">
      <alignment horizontal="right"/>
    </xf>
    <xf numFmtId="9" fontId="1" fillId="0" borderId="14" xfId="0" applyNumberFormat="1" applyFont="1" applyBorder="1" applyAlignment="1">
      <alignment horizontal="right"/>
    </xf>
    <xf numFmtId="0" fontId="1" fillId="0" borderId="12" xfId="0" applyFont="1" applyBorder="1"/>
    <xf numFmtId="10" fontId="1" fillId="0" borderId="6" xfId="0" applyNumberFormat="1" applyFont="1" applyBorder="1" applyAlignment="1">
      <alignment horizontal="right"/>
    </xf>
    <xf numFmtId="0" fontId="1" fillId="0" borderId="24" xfId="0" applyFont="1" applyBorder="1" applyAlignment="1">
      <alignment horizontal="center"/>
    </xf>
    <xf numFmtId="0" fontId="19" fillId="0" borderId="0" xfId="0" applyFont="1"/>
    <xf numFmtId="0" fontId="1" fillId="0" borderId="0" xfId="0" applyFont="1" applyAlignment="1">
      <alignment horizontal="right"/>
    </xf>
    <xf numFmtId="0" fontId="1" fillId="0" borderId="22" xfId="0" applyFont="1" applyBorder="1" applyAlignment="1">
      <alignment horizontal="center"/>
    </xf>
    <xf numFmtId="0" fontId="1" fillId="0" borderId="6" xfId="0" applyFont="1" applyBorder="1" applyAlignment="1">
      <alignment horizontal="center"/>
    </xf>
    <xf numFmtId="0" fontId="21" fillId="0" borderId="24" xfId="0" applyFont="1" applyBorder="1" applyAlignment="1">
      <alignment horizontal="center"/>
    </xf>
    <xf numFmtId="0" fontId="21" fillId="0" borderId="14" xfId="0" applyFont="1" applyBorder="1" applyAlignment="1">
      <alignment horizontal="center"/>
    </xf>
    <xf numFmtId="0" fontId="21" fillId="0" borderId="0" xfId="0" applyFont="1"/>
    <xf numFmtId="0" fontId="19" fillId="0" borderId="7" xfId="0" applyFont="1" applyBorder="1" applyAlignment="1">
      <alignment horizontal="center"/>
    </xf>
    <xf numFmtId="0" fontId="19" fillId="0" borderId="8" xfId="0" applyFont="1" applyBorder="1" applyAlignment="1">
      <alignment horizontal="center"/>
    </xf>
    <xf numFmtId="0" fontId="19" fillId="0" borderId="9" xfId="0" applyFont="1" applyBorder="1" applyAlignment="1">
      <alignment horizontal="center"/>
    </xf>
    <xf numFmtId="0" fontId="1" fillId="12" borderId="32" xfId="0" applyFont="1" applyFill="1" applyBorder="1" applyAlignment="1">
      <alignment horizontal="center"/>
    </xf>
    <xf numFmtId="0" fontId="19" fillId="0" borderId="0" xfId="0" applyFont="1" applyAlignment="1">
      <alignment horizontal="right"/>
    </xf>
    <xf numFmtId="0" fontId="19" fillId="0" borderId="10" xfId="0" applyFont="1" applyBorder="1" applyAlignment="1">
      <alignment horizontal="center"/>
    </xf>
    <xf numFmtId="0" fontId="19" fillId="0" borderId="0" xfId="0" applyFont="1" applyAlignment="1">
      <alignment horizontal="center"/>
    </xf>
    <xf numFmtId="10" fontId="19" fillId="0" borderId="0" xfId="0" applyNumberFormat="1" applyFont="1" applyAlignment="1">
      <alignment horizontal="center"/>
    </xf>
    <xf numFmtId="0" fontId="19" fillId="0" borderId="11" xfId="0" applyFont="1" applyBorder="1" applyAlignment="1">
      <alignment horizontal="center"/>
    </xf>
    <xf numFmtId="9" fontId="19" fillId="0" borderId="0" xfId="0" applyNumberFormat="1" applyFont="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9" fontId="19" fillId="0" borderId="13" xfId="0" applyNumberFormat="1" applyFont="1" applyBorder="1" applyAlignment="1">
      <alignment horizontal="center"/>
    </xf>
    <xf numFmtId="0" fontId="19" fillId="0" borderId="14" xfId="0" applyFont="1" applyBorder="1" applyAlignment="1">
      <alignment horizontal="center"/>
    </xf>
    <xf numFmtId="0" fontId="1" fillId="0" borderId="35" xfId="0" applyFont="1" applyBorder="1" applyAlignment="1">
      <alignment horizontal="center"/>
    </xf>
    <xf numFmtId="0" fontId="11" fillId="0" borderId="13" xfId="0" applyFont="1" applyBorder="1"/>
    <xf numFmtId="0" fontId="1" fillId="13" borderId="32" xfId="0" applyFont="1" applyFill="1" applyBorder="1" applyAlignment="1">
      <alignment horizontal="center"/>
    </xf>
    <xf numFmtId="0" fontId="1" fillId="14" borderId="32" xfId="0" applyFont="1" applyFill="1" applyBorder="1" applyAlignment="1">
      <alignment horizontal="center"/>
    </xf>
    <xf numFmtId="0" fontId="5" fillId="0" borderId="0" xfId="0" applyFont="1" applyAlignment="1">
      <alignment horizontal="center"/>
    </xf>
    <xf numFmtId="0" fontId="5" fillId="13" borderId="26" xfId="0" applyFont="1" applyFill="1" applyBorder="1" applyAlignment="1">
      <alignment horizontal="center"/>
    </xf>
    <xf numFmtId="0" fontId="5" fillId="4" borderId="22" xfId="0" applyFont="1" applyFill="1" applyBorder="1" applyAlignment="1">
      <alignment horizontal="center"/>
    </xf>
    <xf numFmtId="0" fontId="24" fillId="0" borderId="22" xfId="0" applyFont="1" applyBorder="1" applyAlignment="1">
      <alignment horizontal="center"/>
    </xf>
    <xf numFmtId="4" fontId="24" fillId="0" borderId="22" xfId="0" applyNumberFormat="1" applyFont="1" applyBorder="1" applyAlignment="1">
      <alignment horizontal="center"/>
    </xf>
    <xf numFmtId="0" fontId="19" fillId="0" borderId="22" xfId="0" applyFont="1" applyBorder="1" applyAlignment="1">
      <alignment horizontal="center"/>
    </xf>
    <xf numFmtId="4" fontId="19" fillId="0" borderId="22" xfId="0" applyNumberFormat="1" applyFont="1" applyBorder="1" applyAlignment="1">
      <alignment horizontal="center"/>
    </xf>
    <xf numFmtId="0" fontId="5" fillId="3" borderId="26" xfId="0" applyFont="1" applyFill="1" applyBorder="1" applyAlignment="1">
      <alignment horizontal="center" vertical="center"/>
    </xf>
    <xf numFmtId="0" fontId="5" fillId="0" borderId="22" xfId="0" applyFont="1" applyBorder="1" applyAlignment="1">
      <alignment horizontal="center" wrapText="1"/>
    </xf>
    <xf numFmtId="0" fontId="5" fillId="0" borderId="22" xfId="0" applyFont="1" applyBorder="1" applyAlignment="1">
      <alignment horizontal="center"/>
    </xf>
    <xf numFmtId="2" fontId="5" fillId="0" borderId="22" xfId="0" applyNumberFormat="1" applyFont="1" applyBorder="1" applyAlignment="1">
      <alignment horizontal="center"/>
    </xf>
    <xf numFmtId="0" fontId="11" fillId="0" borderId="0" xfId="0" applyFont="1" applyAlignment="1">
      <alignment horizontal="center" vertical="center"/>
    </xf>
    <xf numFmtId="0" fontId="11" fillId="13" borderId="26" xfId="0" applyFont="1" applyFill="1" applyBorder="1" applyAlignment="1">
      <alignment horizontal="center" vertical="center"/>
    </xf>
    <xf numFmtId="0" fontId="14" fillId="6" borderId="30" xfId="0" applyFont="1" applyFill="1" applyBorder="1" applyAlignment="1">
      <alignment horizontal="center" vertical="center"/>
    </xf>
    <xf numFmtId="0" fontId="1" fillId="0" borderId="0" xfId="0" applyFont="1" applyAlignment="1">
      <alignment horizontal="center" vertical="center"/>
    </xf>
    <xf numFmtId="0" fontId="14" fillId="6" borderId="32" xfId="0" applyFont="1" applyFill="1" applyBorder="1" applyAlignment="1">
      <alignment horizontal="center" vertical="center"/>
    </xf>
    <xf numFmtId="0" fontId="17" fillId="0" borderId="24" xfId="0" applyFont="1" applyBorder="1" applyAlignment="1">
      <alignment horizontal="center" vertical="center"/>
    </xf>
    <xf numFmtId="4" fontId="17" fillId="0" borderId="14" xfId="0" applyNumberFormat="1" applyFont="1" applyBorder="1" applyAlignment="1">
      <alignment horizontal="center" vertical="center"/>
    </xf>
    <xf numFmtId="2" fontId="17" fillId="0" borderId="14" xfId="0" applyNumberFormat="1" applyFont="1" applyBorder="1" applyAlignment="1">
      <alignment horizontal="center" vertical="center"/>
    </xf>
    <xf numFmtId="0" fontId="1" fillId="0" borderId="24" xfId="0" applyFont="1" applyBorder="1" applyAlignment="1">
      <alignment horizontal="center" vertical="center"/>
    </xf>
    <xf numFmtId="0" fontId="1" fillId="0" borderId="14" xfId="0" applyFont="1" applyBorder="1" applyAlignment="1">
      <alignment horizontal="center" vertical="center"/>
    </xf>
    <xf numFmtId="0" fontId="14" fillId="6" borderId="33" xfId="0" applyFont="1" applyFill="1" applyBorder="1" applyAlignment="1">
      <alignment horizontal="center" vertical="center"/>
    </xf>
    <xf numFmtId="0" fontId="14" fillId="6" borderId="34" xfId="0" applyFont="1" applyFill="1" applyBorder="1" applyAlignment="1">
      <alignment horizontal="center" vertical="center"/>
    </xf>
    <xf numFmtId="2" fontId="1" fillId="0" borderId="13" xfId="0" applyNumberFormat="1" applyFont="1" applyBorder="1" applyAlignment="1">
      <alignment horizontal="center" vertical="center"/>
    </xf>
    <xf numFmtId="0" fontId="1" fillId="0" borderId="10" xfId="0" applyFont="1" applyBorder="1" applyAlignment="1">
      <alignment horizontal="center" vertical="center"/>
    </xf>
    <xf numFmtId="0" fontId="19" fillId="4" borderId="30" xfId="0" applyFont="1" applyFill="1" applyBorder="1" applyAlignment="1">
      <alignment horizontal="center"/>
    </xf>
    <xf numFmtId="0" fontId="19" fillId="0" borderId="14" xfId="0" applyFont="1" applyBorder="1"/>
    <xf numFmtId="4" fontId="19" fillId="0" borderId="14" xfId="0" applyNumberFormat="1" applyFont="1" applyBorder="1" applyAlignment="1">
      <alignment horizontal="center"/>
    </xf>
    <xf numFmtId="2" fontId="19" fillId="0" borderId="14" xfId="0" applyNumberFormat="1" applyFont="1" applyBorder="1" applyAlignment="1">
      <alignment horizontal="center"/>
    </xf>
    <xf numFmtId="4" fontId="19" fillId="4" borderId="32" xfId="0" applyNumberFormat="1" applyFont="1" applyFill="1" applyBorder="1" applyAlignment="1">
      <alignment horizontal="center"/>
    </xf>
    <xf numFmtId="2" fontId="19" fillId="4" borderId="32" xfId="0" applyNumberFormat="1" applyFont="1" applyFill="1" applyBorder="1" applyAlignment="1">
      <alignment horizontal="center"/>
    </xf>
    <xf numFmtId="4" fontId="26" fillId="4" borderId="32" xfId="0" applyNumberFormat="1" applyFont="1" applyFill="1" applyBorder="1" applyAlignment="1">
      <alignment horizontal="center"/>
    </xf>
    <xf numFmtId="2" fontId="26" fillId="4" borderId="32" xfId="0" applyNumberFormat="1" applyFont="1" applyFill="1" applyBorder="1" applyAlignment="1">
      <alignment horizontal="center"/>
    </xf>
    <xf numFmtId="4" fontId="19" fillId="6" borderId="32" xfId="0" applyNumberFormat="1" applyFont="1" applyFill="1" applyBorder="1" applyAlignment="1">
      <alignment horizontal="center"/>
    </xf>
    <xf numFmtId="2" fontId="19" fillId="6" borderId="32" xfId="0" applyNumberFormat="1" applyFont="1" applyFill="1" applyBorder="1" applyAlignment="1">
      <alignment horizontal="center"/>
    </xf>
    <xf numFmtId="0" fontId="19" fillId="0" borderId="24" xfId="0" applyFont="1" applyBorder="1" applyAlignment="1">
      <alignment horizontal="center"/>
    </xf>
    <xf numFmtId="0" fontId="19" fillId="15" borderId="32" xfId="0" applyFont="1" applyFill="1" applyBorder="1" applyAlignment="1">
      <alignment horizontal="center"/>
    </xf>
    <xf numFmtId="0" fontId="27" fillId="0" borderId="14" xfId="0" applyFont="1" applyBorder="1" applyAlignment="1">
      <alignment horizontal="center"/>
    </xf>
    <xf numFmtId="0" fontId="27" fillId="0" borderId="0" xfId="0" applyFont="1"/>
    <xf numFmtId="0" fontId="19" fillId="0" borderId="35" xfId="0" applyFont="1" applyBorder="1" applyAlignment="1">
      <alignment horizontal="center"/>
    </xf>
    <xf numFmtId="0" fontId="4" fillId="0" borderId="13" xfId="0" applyFont="1" applyBorder="1"/>
    <xf numFmtId="0" fontId="19" fillId="13" borderId="32" xfId="0" applyFont="1" applyFill="1" applyBorder="1" applyAlignment="1">
      <alignment horizontal="center"/>
    </xf>
    <xf numFmtId="0" fontId="19" fillId="14" borderId="32" xfId="0" applyFont="1" applyFill="1" applyBorder="1" applyAlignment="1">
      <alignment horizontal="center"/>
    </xf>
    <xf numFmtId="0" fontId="5" fillId="10" borderId="26" xfId="0" applyFont="1" applyFill="1" applyBorder="1" applyAlignment="1">
      <alignment horizontal="center"/>
    </xf>
    <xf numFmtId="0" fontId="5" fillId="0" borderId="22" xfId="0" applyFont="1" applyBorder="1" applyAlignment="1">
      <alignment horizontal="center" vertical="center" wrapText="1"/>
    </xf>
    <xf numFmtId="0" fontId="5" fillId="0" borderId="22" xfId="0" applyFont="1" applyBorder="1" applyAlignment="1">
      <alignment horizontal="center" vertical="center"/>
    </xf>
    <xf numFmtId="2" fontId="5" fillId="0" borderId="22" xfId="0" applyNumberFormat="1" applyFont="1" applyBorder="1" applyAlignment="1">
      <alignment horizontal="center" vertical="center"/>
    </xf>
    <xf numFmtId="0" fontId="26" fillId="4" borderId="32" xfId="0" applyFont="1" applyFill="1" applyBorder="1" applyAlignment="1">
      <alignment horizontal="center"/>
    </xf>
    <xf numFmtId="0" fontId="19" fillId="16" borderId="32" xfId="0" applyFont="1" applyFill="1" applyBorder="1" applyAlignment="1">
      <alignment horizontal="center"/>
    </xf>
    <xf numFmtId="0" fontId="19" fillId="16" borderId="34" xfId="0" applyFont="1" applyFill="1" applyBorder="1" applyAlignment="1">
      <alignment horizontal="center"/>
    </xf>
    <xf numFmtId="0" fontId="19" fillId="12" borderId="32" xfId="0" applyFont="1" applyFill="1" applyBorder="1" applyAlignment="1">
      <alignment horizontal="center"/>
    </xf>
    <xf numFmtId="0" fontId="8" fillId="0" borderId="0" xfId="0" applyFont="1" applyAlignment="1">
      <alignment vertical="center"/>
    </xf>
    <xf numFmtId="0" fontId="11" fillId="0" borderId="22" xfId="0" applyFont="1" applyBorder="1" applyAlignment="1">
      <alignment vertical="center"/>
    </xf>
    <xf numFmtId="0" fontId="11" fillId="0" borderId="22" xfId="0" applyFont="1" applyBorder="1" applyAlignment="1">
      <alignment vertical="center" wrapText="1"/>
    </xf>
    <xf numFmtId="0" fontId="11" fillId="6" borderId="22" xfId="0" applyFont="1" applyFill="1" applyBorder="1" applyAlignment="1">
      <alignment vertical="center"/>
    </xf>
    <xf numFmtId="0" fontId="11" fillId="0" borderId="22" xfId="0" applyFont="1" applyBorder="1" applyAlignment="1">
      <alignment horizontal="left" vertical="center" wrapText="1"/>
    </xf>
    <xf numFmtId="0" fontId="11" fillId="0" borderId="22" xfId="0" applyFont="1" applyBorder="1" applyAlignment="1">
      <alignment horizontal="left" vertical="center"/>
    </xf>
    <xf numFmtId="0" fontId="8" fillId="0" borderId="0" xfId="0" applyFont="1" applyAlignment="1">
      <alignment vertical="center" wrapText="1"/>
    </xf>
    <xf numFmtId="0" fontId="8" fillId="4" borderId="22" xfId="0" applyFont="1" applyFill="1" applyBorder="1" applyAlignment="1">
      <alignment vertical="center"/>
    </xf>
    <xf numFmtId="0" fontId="8" fillId="0" borderId="22" xfId="0" applyFont="1" applyBorder="1" applyAlignment="1">
      <alignment vertical="center"/>
    </xf>
    <xf numFmtId="0" fontId="11" fillId="0" borderId="22" xfId="0" applyFont="1" applyBorder="1" applyAlignment="1">
      <alignment horizontal="center" vertical="center" wrapText="1"/>
    </xf>
    <xf numFmtId="0" fontId="8" fillId="3" borderId="22" xfId="0" applyFont="1" applyFill="1" applyBorder="1" applyAlignment="1">
      <alignment vertical="center"/>
    </xf>
    <xf numFmtId="0" fontId="4" fillId="0" borderId="0" xfId="0" applyFont="1" applyAlignment="1">
      <alignment vertical="center"/>
    </xf>
    <xf numFmtId="0" fontId="30" fillId="4" borderId="22" xfId="0" applyFont="1" applyFill="1" applyBorder="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6" fillId="0" borderId="4" xfId="0" applyFont="1" applyBorder="1" applyAlignment="1">
      <alignment horizontal="center" vertical="center" wrapText="1"/>
    </xf>
    <xf numFmtId="0" fontId="2" fillId="0" borderId="5" xfId="0" applyFont="1" applyBorder="1"/>
    <xf numFmtId="0" fontId="2" fillId="0" borderId="6" xfId="0" applyFont="1" applyBorder="1"/>
    <xf numFmtId="0" fontId="4" fillId="5" borderId="4" xfId="0" applyFont="1" applyFill="1" applyBorder="1" applyAlignment="1">
      <alignment wrapText="1"/>
    </xf>
    <xf numFmtId="0" fontId="8" fillId="0" borderId="0" xfId="0" applyFont="1"/>
    <xf numFmtId="0" fontId="0" fillId="0" borderId="0" xfId="0" applyFont="1" applyAlignment="1"/>
    <xf numFmtId="0" fontId="3" fillId="0" borderId="4" xfId="0" applyFont="1" applyBorder="1" applyAlignment="1">
      <alignment horizontal="center"/>
    </xf>
    <xf numFmtId="0" fontId="4" fillId="0" borderId="7" xfId="0" applyFont="1" applyBorder="1" applyAlignment="1">
      <alignment horizontal="center" wrapText="1"/>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4" fillId="3" borderId="4" xfId="0" applyFont="1" applyFill="1" applyBorder="1" applyAlignment="1">
      <alignment horizontal="center" vertical="center"/>
    </xf>
    <xf numFmtId="0" fontId="5" fillId="4" borderId="15" xfId="0" applyFont="1" applyFill="1" applyBorder="1" applyAlignment="1">
      <alignment horizontal="center" vertical="center" wrapText="1"/>
    </xf>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4" fillId="6" borderId="4" xfId="0" applyFont="1" applyFill="1" applyBorder="1" applyAlignment="1">
      <alignment horizontal="center"/>
    </xf>
    <xf numFmtId="0" fontId="4" fillId="4"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9" fillId="0" borderId="4" xfId="0" applyFont="1" applyBorder="1" applyAlignment="1">
      <alignment horizontal="center" vertical="center"/>
    </xf>
    <xf numFmtId="0" fontId="4" fillId="3" borderId="7"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0" borderId="4" xfId="0" applyFont="1" applyBorder="1" applyAlignment="1">
      <alignment horizontal="center" vertical="center"/>
    </xf>
    <xf numFmtId="0" fontId="11" fillId="0" borderId="4" xfId="0" applyFont="1" applyBorder="1" applyAlignment="1">
      <alignment vertical="center" wrapText="1"/>
    </xf>
    <xf numFmtId="0" fontId="10" fillId="0" borderId="4" xfId="0" applyFont="1" applyBorder="1" applyAlignment="1">
      <alignment horizontal="center" vertical="center"/>
    </xf>
    <xf numFmtId="0" fontId="11" fillId="0" borderId="4" xfId="0" applyFont="1" applyBorder="1" applyAlignment="1">
      <alignment horizontal="center" vertical="center"/>
    </xf>
    <xf numFmtId="0" fontId="11" fillId="8" borderId="4" xfId="0" applyFont="1" applyFill="1" applyBorder="1" applyAlignment="1">
      <alignment horizontal="center" vertical="center"/>
    </xf>
    <xf numFmtId="0" fontId="11" fillId="9" borderId="4" xfId="0" applyFont="1" applyFill="1" applyBorder="1" applyAlignment="1">
      <alignment horizontal="center" vertical="center"/>
    </xf>
    <xf numFmtId="0" fontId="11" fillId="10" borderId="4" xfId="0" applyFont="1" applyFill="1" applyBorder="1" applyAlignment="1">
      <alignment horizontal="center" vertical="center"/>
    </xf>
    <xf numFmtId="0" fontId="12" fillId="0" borderId="4" xfId="0" applyFont="1" applyBorder="1" applyAlignment="1">
      <alignment horizontal="center"/>
    </xf>
    <xf numFmtId="0" fontId="13" fillId="7" borderId="23" xfId="0" applyFont="1" applyFill="1" applyBorder="1" applyAlignment="1">
      <alignment horizontal="center"/>
    </xf>
    <xf numFmtId="0" fontId="2" fillId="0" borderId="24" xfId="0" applyFont="1" applyBorder="1"/>
    <xf numFmtId="0" fontId="14" fillId="4" borderId="4" xfId="0" applyFont="1" applyFill="1" applyBorder="1" applyAlignment="1">
      <alignment horizontal="center"/>
    </xf>
    <xf numFmtId="0" fontId="2" fillId="0" borderId="25" xfId="0" applyFont="1" applyBorder="1"/>
    <xf numFmtId="0" fontId="14" fillId="7" borderId="4" xfId="0" applyFont="1" applyFill="1" applyBorder="1" applyAlignment="1">
      <alignment horizontal="center"/>
    </xf>
    <xf numFmtId="0" fontId="11" fillId="4" borderId="4" xfId="0" applyFont="1" applyFill="1" applyBorder="1" applyAlignment="1">
      <alignment horizontal="center"/>
    </xf>
    <xf numFmtId="0" fontId="11" fillId="4" borderId="4" xfId="0" applyFont="1" applyFill="1" applyBorder="1" applyAlignment="1">
      <alignment vertical="top" wrapText="1"/>
    </xf>
    <xf numFmtId="0" fontId="11" fillId="4" borderId="4" xfId="0" applyFont="1" applyFill="1" applyBorder="1"/>
    <xf numFmtId="0" fontId="11" fillId="4" borderId="27" xfId="0" applyFont="1" applyFill="1" applyBorder="1" applyAlignment="1">
      <alignment wrapText="1"/>
    </xf>
    <xf numFmtId="0" fontId="2" fillId="0" borderId="28" xfId="0" applyFont="1" applyBorder="1"/>
    <xf numFmtId="0" fontId="2" fillId="0" borderId="29" xfId="0" applyFont="1" applyBorder="1"/>
    <xf numFmtId="0" fontId="11" fillId="4" borderId="27" xfId="0" applyFont="1" applyFill="1" applyBorder="1" applyAlignment="1">
      <alignment vertical="top" wrapText="1"/>
    </xf>
    <xf numFmtId="0" fontId="11" fillId="0" borderId="4" xfId="0" applyFont="1" applyBorder="1" applyAlignment="1">
      <alignment vertical="top" wrapText="1"/>
    </xf>
    <xf numFmtId="0" fontId="11" fillId="0" borderId="4" xfId="0" applyFont="1" applyBorder="1" applyAlignment="1">
      <alignment vertical="top"/>
    </xf>
    <xf numFmtId="0" fontId="11" fillId="0" borderId="7" xfId="0" applyFont="1" applyBorder="1" applyAlignment="1">
      <alignment vertical="top" wrapText="1"/>
    </xf>
    <xf numFmtId="0" fontId="11" fillId="4" borderId="4" xfId="0" applyFont="1" applyFill="1" applyBorder="1" applyAlignment="1">
      <alignment vertical="center" wrapText="1"/>
    </xf>
    <xf numFmtId="0" fontId="16" fillId="0" borderId="4" xfId="0" applyFont="1" applyBorder="1" applyAlignment="1">
      <alignment horizontal="center"/>
    </xf>
    <xf numFmtId="0" fontId="14" fillId="6" borderId="31" xfId="0" applyFont="1" applyFill="1" applyBorder="1" applyAlignment="1">
      <alignment horizontal="center"/>
    </xf>
    <xf numFmtId="0" fontId="19" fillId="4" borderId="1" xfId="0" applyFont="1" applyFill="1" applyBorder="1" applyAlignment="1">
      <alignment horizontal="center"/>
    </xf>
    <xf numFmtId="0" fontId="1" fillId="3" borderId="4" xfId="0" applyFont="1" applyFill="1" applyBorder="1" applyAlignment="1">
      <alignment horizontal="center"/>
    </xf>
    <xf numFmtId="0" fontId="1" fillId="0" borderId="4" xfId="0" applyFont="1" applyBorder="1"/>
    <xf numFmtId="0" fontId="1" fillId="4" borderId="4" xfId="0" applyFont="1" applyFill="1" applyBorder="1" applyAlignment="1">
      <alignment horizontal="left"/>
    </xf>
    <xf numFmtId="0" fontId="1" fillId="4" borderId="4" xfId="0" applyFont="1" applyFill="1" applyBorder="1"/>
    <xf numFmtId="0" fontId="20" fillId="4" borderId="4" xfId="0" applyFont="1" applyFill="1" applyBorder="1"/>
    <xf numFmtId="0" fontId="1" fillId="6" borderId="4" xfId="0" applyFont="1" applyFill="1" applyBorder="1"/>
    <xf numFmtId="0" fontId="1" fillId="11" borderId="4" xfId="0" applyFont="1" applyFill="1" applyBorder="1"/>
    <xf numFmtId="0" fontId="1" fillId="0" borderId="0" xfId="0" applyFont="1"/>
    <xf numFmtId="0" fontId="1" fillId="4" borderId="7" xfId="0" applyFont="1" applyFill="1" applyBorder="1" applyAlignment="1">
      <alignment vertical="center" wrapText="1"/>
    </xf>
    <xf numFmtId="0" fontId="1" fillId="12" borderId="4" xfId="0" applyFont="1" applyFill="1" applyBorder="1"/>
    <xf numFmtId="0" fontId="5" fillId="0" borderId="0" xfId="0" applyFont="1" applyAlignment="1">
      <alignment horizontal="center"/>
    </xf>
    <xf numFmtId="0" fontId="22" fillId="7" borderId="23" xfId="0" applyFont="1" applyFill="1" applyBorder="1" applyAlignment="1">
      <alignment horizontal="center"/>
    </xf>
    <xf numFmtId="0" fontId="23" fillId="4" borderId="4" xfId="0" applyFont="1" applyFill="1" applyBorder="1" applyAlignment="1">
      <alignment horizontal="center"/>
    </xf>
    <xf numFmtId="0" fontId="23" fillId="7" borderId="4" xfId="0" applyFont="1" applyFill="1" applyBorder="1" applyAlignment="1">
      <alignment horizontal="center"/>
    </xf>
    <xf numFmtId="0" fontId="5" fillId="4" borderId="4" xfId="0" applyFont="1" applyFill="1" applyBorder="1" applyAlignment="1">
      <alignment horizontal="center"/>
    </xf>
    <xf numFmtId="0" fontId="5" fillId="4" borderId="4" xfId="0" applyFont="1" applyFill="1" applyBorder="1" applyAlignment="1">
      <alignment horizontal="center" wrapText="1"/>
    </xf>
    <xf numFmtId="0" fontId="5" fillId="4" borderId="4" xfId="0" applyFont="1" applyFill="1" applyBorder="1" applyAlignment="1">
      <alignment horizontal="center" vertical="top" wrapText="1"/>
    </xf>
    <xf numFmtId="0" fontId="5" fillId="4" borderId="27" xfId="0" applyFont="1" applyFill="1" applyBorder="1" applyAlignment="1">
      <alignment horizontal="center" wrapText="1"/>
    </xf>
    <xf numFmtId="0" fontId="5" fillId="0" borderId="7" xfId="0" applyFont="1" applyBorder="1" applyAlignment="1">
      <alignment horizontal="center" vertical="top" wrapText="1"/>
    </xf>
    <xf numFmtId="0" fontId="5" fillId="0" borderId="4" xfId="0" applyFont="1" applyBorder="1" applyAlignment="1">
      <alignment horizontal="center" vertical="top" wrapText="1"/>
    </xf>
    <xf numFmtId="0" fontId="5" fillId="4" borderId="27" xfId="0" applyFont="1" applyFill="1" applyBorder="1" applyAlignment="1">
      <alignment horizontal="center" vertical="top" wrapText="1"/>
    </xf>
    <xf numFmtId="0" fontId="25" fillId="4" borderId="4" xfId="0" applyFont="1" applyFill="1" applyBorder="1" applyAlignment="1">
      <alignment horizontal="center" wrapText="1"/>
    </xf>
    <xf numFmtId="0" fontId="5" fillId="0" borderId="4" xfId="0" applyFont="1" applyBorder="1" applyAlignment="1">
      <alignment horizontal="center" vertical="top"/>
    </xf>
    <xf numFmtId="0" fontId="11" fillId="0" borderId="0" xfId="0" applyFont="1" applyAlignment="1">
      <alignment horizontal="center" vertical="center"/>
    </xf>
    <xf numFmtId="0" fontId="13" fillId="7" borderId="23" xfId="0" applyFont="1" applyFill="1" applyBorder="1" applyAlignment="1">
      <alignment horizontal="center" vertical="center"/>
    </xf>
    <xf numFmtId="0" fontId="14" fillId="6" borderId="31" xfId="0" applyFont="1" applyFill="1" applyBorder="1" applyAlignment="1">
      <alignment horizontal="center" vertical="center"/>
    </xf>
    <xf numFmtId="0" fontId="19" fillId="3" borderId="4" xfId="0" applyFont="1" applyFill="1" applyBorder="1" applyAlignment="1">
      <alignment horizontal="center"/>
    </xf>
    <xf numFmtId="0" fontId="19" fillId="0" borderId="4" xfId="0" applyFont="1" applyBorder="1"/>
    <xf numFmtId="0" fontId="19" fillId="4" borderId="4" xfId="0" applyFont="1" applyFill="1" applyBorder="1" applyAlignment="1">
      <alignment horizontal="left"/>
    </xf>
    <xf numFmtId="0" fontId="19" fillId="4" borderId="4" xfId="0" applyFont="1" applyFill="1" applyBorder="1"/>
    <xf numFmtId="0" fontId="26" fillId="4" borderId="4" xfId="0" applyFont="1" applyFill="1" applyBorder="1"/>
    <xf numFmtId="0" fontId="19" fillId="6" borderId="4" xfId="0" applyFont="1" applyFill="1" applyBorder="1"/>
    <xf numFmtId="0" fontId="19" fillId="0" borderId="0" xfId="0" applyFont="1"/>
    <xf numFmtId="0" fontId="27" fillId="0" borderId="4" xfId="0" applyFont="1" applyBorder="1"/>
    <xf numFmtId="0" fontId="27" fillId="15" borderId="4" xfId="0" applyFont="1" applyFill="1" applyBorder="1"/>
    <xf numFmtId="0" fontId="28" fillId="0" borderId="0" xfId="0" applyFont="1" applyAlignment="1">
      <alignment horizontal="center"/>
    </xf>
    <xf numFmtId="0" fontId="5" fillId="4" borderId="4"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25" fillId="4" borderId="4"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19" fillId="16" borderId="4" xfId="0" applyFont="1" applyFill="1" applyBorder="1"/>
    <xf numFmtId="0" fontId="27" fillId="12" borderId="4" xfId="0" applyFont="1" applyFill="1" applyBorder="1"/>
    <xf numFmtId="0" fontId="1" fillId="4" borderId="4" xfId="0" applyFont="1" applyFill="1" applyBorder="1" applyAlignment="1">
      <alignment vertical="center"/>
    </xf>
    <xf numFmtId="0" fontId="1" fillId="3" borderId="4" xfId="0" applyFont="1" applyFill="1" applyBorder="1" applyAlignment="1">
      <alignment horizontal="center" vertical="center"/>
    </xf>
    <xf numFmtId="0" fontId="5" fillId="4" borderId="1" xfId="0" applyFont="1" applyFill="1" applyBorder="1" applyAlignment="1">
      <alignment horizontal="center" vertical="center"/>
    </xf>
    <xf numFmtId="0" fontId="29" fillId="0" borderId="0" xfId="0" applyFont="1" applyAlignment="1">
      <alignment horizontal="center" vertical="center"/>
    </xf>
    <xf numFmtId="0" fontId="11" fillId="4" borderId="4" xfId="0" applyFont="1" applyFill="1" applyBorder="1" applyAlignment="1">
      <alignment horizontal="center" vertical="center"/>
    </xf>
    <xf numFmtId="0" fontId="11" fillId="4" borderId="4" xfId="0" applyFont="1" applyFill="1" applyBorder="1" applyAlignment="1">
      <alignment horizontal="center" vertical="center" wrapText="1"/>
    </xf>
    <xf numFmtId="0" fontId="1" fillId="6" borderId="4" xfId="0" applyFont="1" applyFill="1" applyBorder="1" applyAlignment="1">
      <alignment horizontal="center" vertical="center"/>
    </xf>
    <xf numFmtId="0" fontId="1" fillId="4" borderId="7" xfId="0" applyFont="1" applyFill="1" applyBorder="1" applyAlignment="1">
      <alignment horizontal="center" vertical="center" wrapText="1"/>
    </xf>
    <xf numFmtId="0" fontId="1" fillId="4" borderId="4" xfId="0" applyFont="1" applyFill="1" applyBorder="1" applyAlignment="1">
      <alignment horizontal="left" vertical="center"/>
    </xf>
    <xf numFmtId="0" fontId="1" fillId="4" borderId="4" xfId="0" applyFont="1" applyFill="1" applyBorder="1" applyAlignment="1">
      <alignment vertical="center" wrapText="1"/>
    </xf>
    <xf numFmtId="0" fontId="30" fillId="4" borderId="4" xfId="0" applyFont="1" applyFill="1" applyBorder="1" applyAlignment="1">
      <alignment horizontal="center" vertical="center"/>
    </xf>
    <xf numFmtId="0" fontId="11" fillId="0" borderId="4" xfId="0" applyFont="1" applyBorder="1" applyAlignment="1">
      <alignment horizontal="center" vertical="center" wrapText="1"/>
    </xf>
    <xf numFmtId="0" fontId="1" fillId="0" borderId="12" xfId="0" applyFont="1" applyBorder="1" applyAlignment="1">
      <alignment horizontal="center" vertical="center"/>
    </xf>
    <xf numFmtId="10" fontId="11" fillId="0" borderId="4" xfId="0" applyNumberFormat="1" applyFont="1" applyBorder="1" applyAlignment="1">
      <alignment horizontal="center" vertical="center"/>
    </xf>
    <xf numFmtId="0" fontId="30" fillId="4" borderId="23" xfId="0" applyFont="1" applyFill="1" applyBorder="1" applyAlignment="1">
      <alignment horizontal="center" vertical="center"/>
    </xf>
    <xf numFmtId="0" fontId="2" fillId="0" borderId="35" xfId="0" applyFont="1" applyBorder="1"/>
    <xf numFmtId="0" fontId="11" fillId="0" borderId="7" xfId="0" applyFont="1" applyBorder="1" applyAlignment="1">
      <alignment horizontal="center" vertical="center" wrapText="1"/>
    </xf>
    <xf numFmtId="0" fontId="11" fillId="0" borderId="0" xfId="0" applyFont="1" applyAlignment="1">
      <alignment vertical="center"/>
    </xf>
    <xf numFmtId="0" fontId="2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SCENERIO%202%20-%20INCOME%20DCF'!A1"/><Relationship Id="rId13" Type="http://schemas.openxmlformats.org/officeDocument/2006/relationships/hyperlink" Target="#CONCLUSION!A1"/><Relationship Id="rId3" Type="http://schemas.openxmlformats.org/officeDocument/2006/relationships/hyperlink" Target="#'SCENERIO%201%20-%20QUESTION'!A1"/><Relationship Id="rId7" Type="http://schemas.openxmlformats.org/officeDocument/2006/relationships/hyperlink" Target="#'SCENERIO%202%20-%20DCF%20CALCULATION'!A1"/><Relationship Id="rId12" Type="http://schemas.openxmlformats.org/officeDocument/2006/relationships/hyperlink" Target="#'ESG%20FRAMEWORK&amp;EIC%20APPROACH'!A1"/><Relationship Id="rId2" Type="http://schemas.openxmlformats.org/officeDocument/2006/relationships/hyperlink" Target="#'SENSITIVITY%20ANALYSIS'!A1"/><Relationship Id="rId1" Type="http://schemas.openxmlformats.org/officeDocument/2006/relationships/hyperlink" Target="#'FINANCIAL%20STATEMENTS'!A1"/><Relationship Id="rId6" Type="http://schemas.openxmlformats.org/officeDocument/2006/relationships/hyperlink" Target="#'SCENERIO%202%20-%20QUESTION'!A1"/><Relationship Id="rId11" Type="http://schemas.openxmlformats.org/officeDocument/2006/relationships/hyperlink" Target="#'SCENERIO%203%20%20-%20INCOME%20DCF'!A1"/><Relationship Id="rId5" Type="http://schemas.openxmlformats.org/officeDocument/2006/relationships/hyperlink" Target="#'SCENERIO%201%20-%20INCOME%20DCF'!A1"/><Relationship Id="rId10" Type="http://schemas.openxmlformats.org/officeDocument/2006/relationships/hyperlink" Target="#'SCENERIO%203%20%20-%20DCF%20CALCULATION'!A1"/><Relationship Id="rId4" Type="http://schemas.openxmlformats.org/officeDocument/2006/relationships/hyperlink" Target="#'SCENERIO%201%20-%20%20DCF%20CALCULATION'!A1"/><Relationship Id="rId9" Type="http://schemas.openxmlformats.org/officeDocument/2006/relationships/hyperlink" Target="#'SCENERIO%203%20-%20QUESTION'!A1"/><Relationship Id="rId14"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oneCellAnchor>
    <xdr:from>
      <xdr:col>0</xdr:col>
      <xdr:colOff>800100</xdr:colOff>
      <xdr:row>5</xdr:row>
      <xdr:rowOff>76200</xdr:rowOff>
    </xdr:from>
    <xdr:ext cx="1990725" cy="30480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4360163" y="3637125"/>
          <a:ext cx="197167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FINANCIAL STATEMENTS</a:t>
          </a:r>
          <a:endParaRPr sz="1400"/>
        </a:p>
      </xdr:txBody>
    </xdr:sp>
    <xdr:clientData fLocksWithSheet="0"/>
  </xdr:oneCellAnchor>
  <xdr:oneCellAnchor>
    <xdr:from>
      <xdr:col>1</xdr:col>
      <xdr:colOff>0</xdr:colOff>
      <xdr:row>8</xdr:row>
      <xdr:rowOff>0</xdr:rowOff>
    </xdr:from>
    <xdr:ext cx="1971675" cy="29527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4364925" y="3637125"/>
          <a:ext cx="1962150"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SENSITIVITY ANALYSIS</a:t>
          </a:r>
          <a:endParaRPr sz="1400"/>
        </a:p>
      </xdr:txBody>
    </xdr:sp>
    <xdr:clientData fLocksWithSheet="0"/>
  </xdr:oneCellAnchor>
  <xdr:oneCellAnchor>
    <xdr:from>
      <xdr:col>1</xdr:col>
      <xdr:colOff>0</xdr:colOff>
      <xdr:row>10</xdr:row>
      <xdr:rowOff>123825</xdr:rowOff>
    </xdr:from>
    <xdr:ext cx="1981200" cy="304800"/>
    <xdr:sp macro="" textlink="">
      <xdr:nvSpPr>
        <xdr:cNvPr id="5" name="Shape 5">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4360163" y="3637125"/>
          <a:ext cx="197167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SCENERIO 1 - QUESTION</a:t>
          </a:r>
          <a:endParaRPr sz="1400"/>
        </a:p>
      </xdr:txBody>
    </xdr:sp>
    <xdr:clientData fLocksWithSheet="0"/>
  </xdr:oneCellAnchor>
  <xdr:oneCellAnchor>
    <xdr:from>
      <xdr:col>0</xdr:col>
      <xdr:colOff>800100</xdr:colOff>
      <xdr:row>13</xdr:row>
      <xdr:rowOff>133350</xdr:rowOff>
    </xdr:from>
    <xdr:ext cx="2514600" cy="304800"/>
    <xdr:sp macro="" textlink="">
      <xdr:nvSpPr>
        <xdr:cNvPr id="6" name="Shape 6">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4098225" y="3637125"/>
          <a:ext cx="2495550"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SCENERIO 1 -  DCF CALCULATION</a:t>
          </a:r>
          <a:endParaRPr sz="1400"/>
        </a:p>
      </xdr:txBody>
    </xdr:sp>
    <xdr:clientData fLocksWithSheet="0"/>
  </xdr:oneCellAnchor>
  <xdr:oneCellAnchor>
    <xdr:from>
      <xdr:col>1</xdr:col>
      <xdr:colOff>0</xdr:colOff>
      <xdr:row>17</xdr:row>
      <xdr:rowOff>38100</xdr:rowOff>
    </xdr:from>
    <xdr:ext cx="2057400" cy="304800"/>
    <xdr:sp macro="" textlink="">
      <xdr:nvSpPr>
        <xdr:cNvPr id="7" name="Shape 7">
          <a:hlinkClick xmlns:r="http://schemas.openxmlformats.org/officeDocument/2006/relationships" r:id="rId5"/>
          <a:extLst>
            <a:ext uri="{FF2B5EF4-FFF2-40B4-BE49-F238E27FC236}">
              <a16:creationId xmlns:a16="http://schemas.microsoft.com/office/drawing/2014/main" id="{00000000-0008-0000-0000-000007000000}"/>
            </a:ext>
          </a:extLst>
        </xdr:cNvPr>
        <xdr:cNvSpPr/>
      </xdr:nvSpPr>
      <xdr:spPr>
        <a:xfrm>
          <a:off x="4322063" y="3637125"/>
          <a:ext cx="204787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SCENERIO 1 - INCOME DCF</a:t>
          </a:r>
          <a:endParaRPr sz="1400"/>
        </a:p>
      </xdr:txBody>
    </xdr:sp>
    <xdr:clientData fLocksWithSheet="0"/>
  </xdr:oneCellAnchor>
  <xdr:oneCellAnchor>
    <xdr:from>
      <xdr:col>0</xdr:col>
      <xdr:colOff>800100</xdr:colOff>
      <xdr:row>20</xdr:row>
      <xdr:rowOff>0</xdr:rowOff>
    </xdr:from>
    <xdr:ext cx="1952625" cy="295275"/>
    <xdr:sp macro="" textlink="">
      <xdr:nvSpPr>
        <xdr:cNvPr id="8" name="Shape 8">
          <a:hlinkClick xmlns:r="http://schemas.openxmlformats.org/officeDocument/2006/relationships" r:id="rId6"/>
          <a:extLst>
            <a:ext uri="{FF2B5EF4-FFF2-40B4-BE49-F238E27FC236}">
              <a16:creationId xmlns:a16="http://schemas.microsoft.com/office/drawing/2014/main" id="{00000000-0008-0000-0000-000008000000}"/>
            </a:ext>
          </a:extLst>
        </xdr:cNvPr>
        <xdr:cNvSpPr/>
      </xdr:nvSpPr>
      <xdr:spPr>
        <a:xfrm>
          <a:off x="4379213" y="3637125"/>
          <a:ext cx="193357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SCENERIO 2 - QUESTION</a:t>
          </a:r>
          <a:endParaRPr sz="1400"/>
        </a:p>
      </xdr:txBody>
    </xdr:sp>
    <xdr:clientData fLocksWithSheet="0"/>
  </xdr:oneCellAnchor>
  <xdr:oneCellAnchor>
    <xdr:from>
      <xdr:col>1</xdr:col>
      <xdr:colOff>0</xdr:colOff>
      <xdr:row>23</xdr:row>
      <xdr:rowOff>0</xdr:rowOff>
    </xdr:from>
    <xdr:ext cx="2514600" cy="295275"/>
    <xdr:sp macro="" textlink="">
      <xdr:nvSpPr>
        <xdr:cNvPr id="9" name="Shape 9">
          <a:hlinkClick xmlns:r="http://schemas.openxmlformats.org/officeDocument/2006/relationships" r:id="rId7"/>
          <a:extLst>
            <a:ext uri="{FF2B5EF4-FFF2-40B4-BE49-F238E27FC236}">
              <a16:creationId xmlns:a16="http://schemas.microsoft.com/office/drawing/2014/main" id="{00000000-0008-0000-0000-000009000000}"/>
            </a:ext>
          </a:extLst>
        </xdr:cNvPr>
        <xdr:cNvSpPr/>
      </xdr:nvSpPr>
      <xdr:spPr>
        <a:xfrm>
          <a:off x="4093463" y="3637125"/>
          <a:ext cx="250507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SzPts val="1100"/>
            <a:buFont typeface="Arial"/>
            <a:buNone/>
          </a:pPr>
          <a:r>
            <a:rPr lang="en-US" sz="1100">
              <a:solidFill>
                <a:schemeClr val="lt1"/>
              </a:solidFill>
              <a:latin typeface="Arial"/>
              <a:ea typeface="Arial"/>
              <a:cs typeface="Arial"/>
              <a:sym typeface="Arial"/>
            </a:rPr>
            <a:t>SCENERIO 2 -  DCF CALCULATION</a:t>
          </a:r>
          <a:endParaRPr sz="1400"/>
        </a:p>
        <a:p>
          <a:pPr marL="0" lvl="0" indent="0" algn="l" rtl="0">
            <a:spcBef>
              <a:spcPts val="0"/>
            </a:spcBef>
            <a:spcAft>
              <a:spcPts val="0"/>
            </a:spcAft>
            <a:buNone/>
          </a:pPr>
          <a:endParaRPr sz="1100"/>
        </a:p>
      </xdr:txBody>
    </xdr:sp>
    <xdr:clientData fLocksWithSheet="0"/>
  </xdr:oneCellAnchor>
  <xdr:oneCellAnchor>
    <xdr:from>
      <xdr:col>1</xdr:col>
      <xdr:colOff>0</xdr:colOff>
      <xdr:row>26</xdr:row>
      <xdr:rowOff>0</xdr:rowOff>
    </xdr:from>
    <xdr:ext cx="2085975" cy="295275"/>
    <xdr:sp macro="" textlink="">
      <xdr:nvSpPr>
        <xdr:cNvPr id="10" name="Shape 10">
          <a:hlinkClick xmlns:r="http://schemas.openxmlformats.org/officeDocument/2006/relationships" r:id="rId8"/>
          <a:extLst>
            <a:ext uri="{FF2B5EF4-FFF2-40B4-BE49-F238E27FC236}">
              <a16:creationId xmlns:a16="http://schemas.microsoft.com/office/drawing/2014/main" id="{00000000-0008-0000-0000-00000A000000}"/>
            </a:ext>
          </a:extLst>
        </xdr:cNvPr>
        <xdr:cNvSpPr/>
      </xdr:nvSpPr>
      <xdr:spPr>
        <a:xfrm>
          <a:off x="4307775" y="3637125"/>
          <a:ext cx="2076450"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SzPts val="1100"/>
            <a:buFont typeface="Arial"/>
            <a:buNone/>
          </a:pPr>
          <a:r>
            <a:rPr lang="en-US" sz="1100">
              <a:solidFill>
                <a:schemeClr val="lt1"/>
              </a:solidFill>
              <a:latin typeface="Arial"/>
              <a:ea typeface="Arial"/>
              <a:cs typeface="Arial"/>
              <a:sym typeface="Arial"/>
            </a:rPr>
            <a:t>SCENERIO 2 - INCOME DCF</a:t>
          </a:r>
          <a:endParaRPr sz="1400"/>
        </a:p>
        <a:p>
          <a:pPr marL="0" lvl="0" indent="0" algn="l" rtl="0">
            <a:spcBef>
              <a:spcPts val="0"/>
            </a:spcBef>
            <a:spcAft>
              <a:spcPts val="0"/>
            </a:spcAft>
            <a:buNone/>
          </a:pPr>
          <a:endParaRPr sz="1100"/>
        </a:p>
      </xdr:txBody>
    </xdr:sp>
    <xdr:clientData fLocksWithSheet="0"/>
  </xdr:oneCellAnchor>
  <xdr:oneCellAnchor>
    <xdr:from>
      <xdr:col>1</xdr:col>
      <xdr:colOff>0</xdr:colOff>
      <xdr:row>29</xdr:row>
      <xdr:rowOff>0</xdr:rowOff>
    </xdr:from>
    <xdr:ext cx="2000250" cy="295275"/>
    <xdr:sp macro="" textlink="">
      <xdr:nvSpPr>
        <xdr:cNvPr id="11" name="Shape 11">
          <a:hlinkClick xmlns:r="http://schemas.openxmlformats.org/officeDocument/2006/relationships" r:id="rId9"/>
          <a:extLst>
            <a:ext uri="{FF2B5EF4-FFF2-40B4-BE49-F238E27FC236}">
              <a16:creationId xmlns:a16="http://schemas.microsoft.com/office/drawing/2014/main" id="{00000000-0008-0000-0000-00000B000000}"/>
            </a:ext>
          </a:extLst>
        </xdr:cNvPr>
        <xdr:cNvSpPr/>
      </xdr:nvSpPr>
      <xdr:spPr>
        <a:xfrm>
          <a:off x="4350638" y="3637125"/>
          <a:ext cx="199072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SzPts val="1100"/>
            <a:buFont typeface="Arial"/>
            <a:buNone/>
          </a:pPr>
          <a:r>
            <a:rPr lang="en-US" sz="1100">
              <a:solidFill>
                <a:schemeClr val="lt1"/>
              </a:solidFill>
              <a:latin typeface="Arial"/>
              <a:ea typeface="Arial"/>
              <a:cs typeface="Arial"/>
              <a:sym typeface="Arial"/>
            </a:rPr>
            <a:t>SCENERIO 3 - QUESTION</a:t>
          </a:r>
          <a:endParaRPr sz="1400"/>
        </a:p>
        <a:p>
          <a:pPr marL="0" lvl="0" indent="0" algn="l" rtl="0">
            <a:spcBef>
              <a:spcPts val="0"/>
            </a:spcBef>
            <a:spcAft>
              <a:spcPts val="0"/>
            </a:spcAft>
            <a:buNone/>
          </a:pPr>
          <a:endParaRPr sz="1100"/>
        </a:p>
      </xdr:txBody>
    </xdr:sp>
    <xdr:clientData fLocksWithSheet="0"/>
  </xdr:oneCellAnchor>
  <xdr:oneCellAnchor>
    <xdr:from>
      <xdr:col>1</xdr:col>
      <xdr:colOff>0</xdr:colOff>
      <xdr:row>31</xdr:row>
      <xdr:rowOff>152400</xdr:rowOff>
    </xdr:from>
    <xdr:ext cx="2514600" cy="304800"/>
    <xdr:sp macro="" textlink="">
      <xdr:nvSpPr>
        <xdr:cNvPr id="12" name="Shape 12">
          <a:hlinkClick xmlns:r="http://schemas.openxmlformats.org/officeDocument/2006/relationships" r:id="rId10"/>
          <a:extLst>
            <a:ext uri="{FF2B5EF4-FFF2-40B4-BE49-F238E27FC236}">
              <a16:creationId xmlns:a16="http://schemas.microsoft.com/office/drawing/2014/main" id="{00000000-0008-0000-0000-00000C000000}"/>
            </a:ext>
          </a:extLst>
        </xdr:cNvPr>
        <xdr:cNvSpPr/>
      </xdr:nvSpPr>
      <xdr:spPr>
        <a:xfrm>
          <a:off x="4093463" y="3637125"/>
          <a:ext cx="250507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SzPts val="1100"/>
            <a:buFont typeface="Arial"/>
            <a:buNone/>
          </a:pPr>
          <a:r>
            <a:rPr lang="en-US" sz="1100">
              <a:solidFill>
                <a:schemeClr val="lt1"/>
              </a:solidFill>
              <a:latin typeface="Arial"/>
              <a:ea typeface="Arial"/>
              <a:cs typeface="Arial"/>
              <a:sym typeface="Arial"/>
            </a:rPr>
            <a:t>SCENERIO 3 -  DCF CALCULATION</a:t>
          </a:r>
          <a:endParaRPr sz="1400"/>
        </a:p>
        <a:p>
          <a:pPr marL="0" lvl="0" indent="0" algn="l" rtl="0">
            <a:spcBef>
              <a:spcPts val="0"/>
            </a:spcBef>
            <a:spcAft>
              <a:spcPts val="0"/>
            </a:spcAft>
            <a:buNone/>
          </a:pPr>
          <a:endParaRPr sz="1100"/>
        </a:p>
      </xdr:txBody>
    </xdr:sp>
    <xdr:clientData fLocksWithSheet="0"/>
  </xdr:oneCellAnchor>
  <xdr:oneCellAnchor>
    <xdr:from>
      <xdr:col>0</xdr:col>
      <xdr:colOff>809625</xdr:colOff>
      <xdr:row>35</xdr:row>
      <xdr:rowOff>0</xdr:rowOff>
    </xdr:from>
    <xdr:ext cx="2105025" cy="295275"/>
    <xdr:sp macro="" textlink="">
      <xdr:nvSpPr>
        <xdr:cNvPr id="13" name="Shape 13">
          <a:hlinkClick xmlns:r="http://schemas.openxmlformats.org/officeDocument/2006/relationships" r:id="rId11"/>
          <a:extLst>
            <a:ext uri="{FF2B5EF4-FFF2-40B4-BE49-F238E27FC236}">
              <a16:creationId xmlns:a16="http://schemas.microsoft.com/office/drawing/2014/main" id="{00000000-0008-0000-0000-00000D000000}"/>
            </a:ext>
          </a:extLst>
        </xdr:cNvPr>
        <xdr:cNvSpPr/>
      </xdr:nvSpPr>
      <xdr:spPr>
        <a:xfrm>
          <a:off x="4303013" y="3637125"/>
          <a:ext cx="208597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SzPts val="1100"/>
            <a:buFont typeface="Arial"/>
            <a:buNone/>
          </a:pPr>
          <a:r>
            <a:rPr lang="en-US" sz="1100">
              <a:solidFill>
                <a:schemeClr val="lt1"/>
              </a:solidFill>
              <a:latin typeface="Arial"/>
              <a:ea typeface="Arial"/>
              <a:cs typeface="Arial"/>
              <a:sym typeface="Arial"/>
            </a:rPr>
            <a:t>SCENERIO 3 - INCOME DCF</a:t>
          </a:r>
          <a:endParaRPr sz="1400"/>
        </a:p>
        <a:p>
          <a:pPr marL="0" lvl="0" indent="0" algn="l" rtl="0">
            <a:spcBef>
              <a:spcPts val="0"/>
            </a:spcBef>
            <a:spcAft>
              <a:spcPts val="0"/>
            </a:spcAft>
            <a:buNone/>
          </a:pPr>
          <a:endParaRPr sz="1100"/>
        </a:p>
      </xdr:txBody>
    </xdr:sp>
    <xdr:clientData fLocksWithSheet="0"/>
  </xdr:oneCellAnchor>
  <xdr:oneCellAnchor>
    <xdr:from>
      <xdr:col>0</xdr:col>
      <xdr:colOff>809625</xdr:colOff>
      <xdr:row>37</xdr:row>
      <xdr:rowOff>152400</xdr:rowOff>
    </xdr:from>
    <xdr:ext cx="1828800" cy="304800"/>
    <xdr:sp macro="" textlink="">
      <xdr:nvSpPr>
        <xdr:cNvPr id="14" name="Shape 14">
          <a:hlinkClick xmlns:r="http://schemas.openxmlformats.org/officeDocument/2006/relationships" r:id="rId12"/>
          <a:extLst>
            <a:ext uri="{FF2B5EF4-FFF2-40B4-BE49-F238E27FC236}">
              <a16:creationId xmlns:a16="http://schemas.microsoft.com/office/drawing/2014/main" id="{00000000-0008-0000-0000-00000E000000}"/>
            </a:ext>
          </a:extLst>
        </xdr:cNvPr>
        <xdr:cNvSpPr/>
      </xdr:nvSpPr>
      <xdr:spPr>
        <a:xfrm>
          <a:off x="4441125" y="3637125"/>
          <a:ext cx="1809750"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ESG FRAMEWORK&amp;EIC APPROACH</a:t>
          </a:r>
          <a:endParaRPr sz="1400"/>
        </a:p>
      </xdr:txBody>
    </xdr:sp>
    <xdr:clientData fLocksWithSheet="0"/>
  </xdr:oneCellAnchor>
  <xdr:oneCellAnchor>
    <xdr:from>
      <xdr:col>0</xdr:col>
      <xdr:colOff>800100</xdr:colOff>
      <xdr:row>41</xdr:row>
      <xdr:rowOff>0</xdr:rowOff>
    </xdr:from>
    <xdr:ext cx="3190875" cy="295275"/>
    <xdr:sp macro="" textlink="">
      <xdr:nvSpPr>
        <xdr:cNvPr id="15" name="Shape 15">
          <a:extLst>
            <a:ext uri="{FF2B5EF4-FFF2-40B4-BE49-F238E27FC236}">
              <a16:creationId xmlns:a16="http://schemas.microsoft.com/office/drawing/2014/main" id="{00000000-0008-0000-0000-00000F000000}"/>
            </a:ext>
          </a:extLst>
        </xdr:cNvPr>
        <xdr:cNvSpPr/>
      </xdr:nvSpPr>
      <xdr:spPr>
        <a:xfrm>
          <a:off x="3760088" y="3637125"/>
          <a:ext cx="317182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ANALYSIS&amp;INVESTORRECOMMENDATION</a:t>
          </a:r>
          <a:endParaRPr sz="1400"/>
        </a:p>
      </xdr:txBody>
    </xdr:sp>
    <xdr:clientData fLocksWithSheet="0"/>
  </xdr:oneCellAnchor>
  <xdr:oneCellAnchor>
    <xdr:from>
      <xdr:col>1</xdr:col>
      <xdr:colOff>0</xdr:colOff>
      <xdr:row>43</xdr:row>
      <xdr:rowOff>152400</xdr:rowOff>
    </xdr:from>
    <xdr:ext cx="1952625" cy="304800"/>
    <xdr:sp macro="" textlink="">
      <xdr:nvSpPr>
        <xdr:cNvPr id="16" name="Shape 16">
          <a:hlinkClick xmlns:r="http://schemas.openxmlformats.org/officeDocument/2006/relationships" r:id="rId13"/>
          <a:extLst>
            <a:ext uri="{FF2B5EF4-FFF2-40B4-BE49-F238E27FC236}">
              <a16:creationId xmlns:a16="http://schemas.microsoft.com/office/drawing/2014/main" id="{00000000-0008-0000-0000-000010000000}"/>
            </a:ext>
          </a:extLst>
        </xdr:cNvPr>
        <xdr:cNvSpPr/>
      </xdr:nvSpPr>
      <xdr:spPr>
        <a:xfrm>
          <a:off x="4374450" y="3637125"/>
          <a:ext cx="1943100"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CONCLUSION</a:t>
          </a:r>
          <a:endParaRPr sz="1400"/>
        </a:p>
      </xdr:txBody>
    </xdr:sp>
    <xdr:clientData fLocksWithSheet="0"/>
  </xdr:oneCellAnchor>
  <xdr:oneCellAnchor>
    <xdr:from>
      <xdr:col>0</xdr:col>
      <xdr:colOff>790575</xdr:colOff>
      <xdr:row>3</xdr:row>
      <xdr:rowOff>9525</xdr:rowOff>
    </xdr:from>
    <xdr:ext cx="1285875" cy="295275"/>
    <xdr:sp macro="" textlink="">
      <xdr:nvSpPr>
        <xdr:cNvPr id="17" name="Shape 17">
          <a:hlinkClick xmlns:r="http://schemas.openxmlformats.org/officeDocument/2006/relationships" r:id="rId14"/>
          <a:extLst>
            <a:ext uri="{FF2B5EF4-FFF2-40B4-BE49-F238E27FC236}">
              <a16:creationId xmlns:a16="http://schemas.microsoft.com/office/drawing/2014/main" id="{00000000-0008-0000-0000-000011000000}"/>
            </a:ext>
          </a:extLst>
        </xdr:cNvPr>
        <xdr:cNvSpPr/>
      </xdr:nvSpPr>
      <xdr:spPr>
        <a:xfrm>
          <a:off x="4712588" y="3637125"/>
          <a:ext cx="1266825" cy="2857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INTRODUCTION</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000"/>
  <sheetViews>
    <sheetView workbookViewId="0"/>
  </sheetViews>
  <sheetFormatPr defaultColWidth="12.6640625" defaultRowHeight="15" customHeight="1" x14ac:dyDescent="0.25"/>
  <cols>
    <col min="1" max="26" width="10.6640625" customWidth="1"/>
  </cols>
  <sheetData>
    <row r="1" spans="2:5" ht="12.75" customHeight="1" x14ac:dyDescent="0.25"/>
    <row r="2" spans="2:5" ht="12.75" customHeight="1" x14ac:dyDescent="0.25">
      <c r="B2" s="160" t="s">
        <v>0</v>
      </c>
      <c r="C2" s="161"/>
      <c r="D2" s="161"/>
      <c r="E2" s="162"/>
    </row>
    <row r="3" spans="2:5" ht="12.75" customHeight="1" x14ac:dyDescent="0.25"/>
    <row r="4" spans="2:5" ht="12.75" customHeight="1" x14ac:dyDescent="0.25"/>
    <row r="5" spans="2:5" ht="12.75" customHeight="1" x14ac:dyDescent="0.25"/>
    <row r="6" spans="2:5" ht="12.75" customHeight="1" x14ac:dyDescent="0.25"/>
    <row r="7" spans="2:5" ht="12.75" customHeight="1" x14ac:dyDescent="0.25"/>
    <row r="8" spans="2:5" ht="12.75" customHeight="1" x14ac:dyDescent="0.25"/>
    <row r="9" spans="2:5" ht="12.75" customHeight="1" x14ac:dyDescent="0.25"/>
    <row r="10" spans="2:5" ht="12.75" customHeight="1" x14ac:dyDescent="0.25"/>
    <row r="11" spans="2:5" ht="12.75" customHeight="1" x14ac:dyDescent="0.25"/>
    <row r="12" spans="2:5" ht="12.75" customHeight="1" x14ac:dyDescent="0.25"/>
    <row r="13" spans="2:5" ht="12.75" customHeight="1" x14ac:dyDescent="0.25"/>
    <row r="14" spans="2:5" ht="12.75" customHeight="1" x14ac:dyDescent="0.25"/>
    <row r="15" spans="2:5" ht="12.75" customHeight="1" x14ac:dyDescent="0.25"/>
    <row r="16" spans="2:5"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E2"/>
  </mergeCells>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2.6640625" defaultRowHeight="15" customHeight="1" x14ac:dyDescent="0.25"/>
  <cols>
    <col min="1" max="6" width="12.6640625" customWidth="1"/>
    <col min="10" max="10" width="23.109375" customWidth="1"/>
    <col min="14" max="14" width="17.6640625" customWidth="1"/>
    <col min="15" max="15" width="15.6640625" customWidth="1"/>
  </cols>
  <sheetData>
    <row r="1" spans="1:23" ht="15.6" x14ac:dyDescent="0.3">
      <c r="A1" s="221" t="s">
        <v>134</v>
      </c>
      <c r="B1" s="161"/>
      <c r="C1" s="161"/>
      <c r="D1" s="161"/>
      <c r="E1" s="161"/>
      <c r="F1" s="161"/>
      <c r="G1" s="161"/>
      <c r="H1" s="161"/>
      <c r="I1" s="161"/>
      <c r="J1" s="161"/>
      <c r="K1" s="162"/>
      <c r="L1" s="2"/>
      <c r="M1" s="245" t="s">
        <v>193</v>
      </c>
      <c r="N1" s="168"/>
      <c r="O1" s="108" t="s">
        <v>194</v>
      </c>
      <c r="P1" s="2"/>
      <c r="Q1" s="2"/>
      <c r="R1" s="2"/>
      <c r="S1" s="2"/>
      <c r="T1" s="2"/>
      <c r="U1" s="2"/>
      <c r="V1" s="2"/>
      <c r="W1" s="2"/>
    </row>
    <row r="2" spans="1:23" ht="15" customHeight="1" x14ac:dyDescent="0.25">
      <c r="A2" s="2"/>
      <c r="B2" s="2"/>
      <c r="C2" s="2"/>
      <c r="D2" s="2"/>
      <c r="E2" s="2"/>
      <c r="F2" s="2"/>
      <c r="G2" s="2"/>
      <c r="H2" s="2"/>
      <c r="I2" s="2"/>
      <c r="J2" s="2"/>
      <c r="K2" s="2"/>
      <c r="L2" s="2"/>
      <c r="M2" s="2"/>
      <c r="N2" s="2"/>
      <c r="O2" s="2"/>
      <c r="P2" s="2"/>
      <c r="Q2" s="2"/>
      <c r="R2" s="2"/>
      <c r="S2" s="2"/>
      <c r="T2" s="2"/>
      <c r="U2" s="2"/>
      <c r="V2" s="2"/>
      <c r="W2" s="2"/>
    </row>
    <row r="3" spans="1:23" ht="15.6" x14ac:dyDescent="0.3">
      <c r="A3" s="248" t="s">
        <v>135</v>
      </c>
      <c r="B3" s="164"/>
      <c r="C3" s="165"/>
      <c r="D3" s="121">
        <v>2022</v>
      </c>
      <c r="E3" s="121">
        <v>2023</v>
      </c>
      <c r="F3" s="121">
        <v>2024</v>
      </c>
      <c r="G3" s="121">
        <v>2025</v>
      </c>
      <c r="H3" s="121">
        <v>2026</v>
      </c>
      <c r="I3" s="121">
        <v>2027</v>
      </c>
      <c r="J3" s="121">
        <v>2028</v>
      </c>
      <c r="K3" s="121">
        <v>2029</v>
      </c>
      <c r="L3" s="2"/>
      <c r="M3" s="2">
        <v>0.1</v>
      </c>
      <c r="N3" s="2" t="s">
        <v>136</v>
      </c>
      <c r="O3" s="2"/>
      <c r="P3" s="2"/>
      <c r="Q3" s="2"/>
      <c r="R3" s="2"/>
      <c r="S3" s="2"/>
      <c r="T3" s="2"/>
      <c r="U3" s="2"/>
      <c r="V3" s="2"/>
      <c r="W3" s="2"/>
    </row>
    <row r="4" spans="1:23" ht="15.6" x14ac:dyDescent="0.3">
      <c r="A4" s="249"/>
      <c r="B4" s="164"/>
      <c r="C4" s="165"/>
      <c r="D4" s="122"/>
      <c r="E4" s="122"/>
      <c r="F4" s="122"/>
      <c r="G4" s="122"/>
      <c r="H4" s="122"/>
      <c r="I4" s="122"/>
      <c r="J4" s="122"/>
      <c r="K4" s="122"/>
      <c r="L4" s="2"/>
      <c r="M4" s="2"/>
      <c r="N4" s="2"/>
      <c r="O4" s="2"/>
      <c r="P4" s="2"/>
      <c r="Q4" s="2"/>
      <c r="R4" s="2"/>
      <c r="S4" s="2"/>
      <c r="T4" s="2"/>
      <c r="U4" s="2"/>
      <c r="V4" s="2"/>
      <c r="W4" s="2"/>
    </row>
    <row r="5" spans="1:23" ht="15.6" x14ac:dyDescent="0.3">
      <c r="A5" s="249" t="s">
        <v>137</v>
      </c>
      <c r="B5" s="164"/>
      <c r="C5" s="165"/>
      <c r="D5" s="123">
        <f>'SCENERIO 2 - DCF CALCULATION'!C11</f>
        <v>2054.4499999999998</v>
      </c>
      <c r="E5" s="123">
        <f>'SCENERIO 2 - DCF CALCULATION'!D11</f>
        <v>2203.11</v>
      </c>
      <c r="F5" s="124">
        <f>'SCENERIO 2 - DCF CALCULATION'!E11</f>
        <v>2753.8875000000003</v>
      </c>
      <c r="G5" s="124">
        <f>'SCENERIO 2 - DCF CALCULATION'!F11</f>
        <v>3442.3593750000005</v>
      </c>
      <c r="H5" s="124">
        <f>'SCENERIO 2 - DCF CALCULATION'!G11</f>
        <v>3958.7132812500004</v>
      </c>
      <c r="I5" s="124">
        <f>'SCENERIO 2 - DCF CALCULATION'!H11</f>
        <v>4552.5202734374998</v>
      </c>
      <c r="J5" s="124">
        <f>'SCENERIO 2 - DCF CALCULATION'!I11</f>
        <v>5235.3983144531239</v>
      </c>
      <c r="K5" s="124">
        <f>'SCENERIO 2 - DCF CALCULATION'!J11</f>
        <v>5758.9381458984371</v>
      </c>
      <c r="L5" s="2"/>
      <c r="M5" s="219" t="s">
        <v>1</v>
      </c>
      <c r="N5" s="164"/>
      <c r="O5" s="165"/>
      <c r="P5" s="2"/>
      <c r="Q5" s="2"/>
      <c r="R5" s="2"/>
      <c r="S5" s="2"/>
      <c r="T5" s="2"/>
      <c r="U5" s="2"/>
      <c r="V5" s="2"/>
      <c r="W5" s="2"/>
    </row>
    <row r="6" spans="1:23" ht="15.6" x14ac:dyDescent="0.3">
      <c r="A6" s="249" t="s">
        <v>98</v>
      </c>
      <c r="B6" s="164"/>
      <c r="C6" s="165"/>
      <c r="D6" s="91">
        <f>'SCENERIO 2 - DCF CALCULATION'!C12</f>
        <v>13.22</v>
      </c>
      <c r="E6" s="91">
        <f>'SCENERIO 2 - DCF CALCULATION'!D12</f>
        <v>5.31</v>
      </c>
      <c r="F6" s="91">
        <f>'SCENERIO 2 - DCF CALCULATION'!E12</f>
        <v>5.31</v>
      </c>
      <c r="G6" s="91">
        <f>'SCENERIO 2 - DCF CALCULATION'!F12</f>
        <v>5.31</v>
      </c>
      <c r="H6" s="91">
        <f>'SCENERIO 2 - DCF CALCULATION'!G12</f>
        <v>5.31</v>
      </c>
      <c r="I6" s="91">
        <f>'SCENERIO 2 - DCF CALCULATION'!H12</f>
        <v>5.31</v>
      </c>
      <c r="J6" s="91">
        <f>'SCENERIO 2 - DCF CALCULATION'!I12</f>
        <v>5.31</v>
      </c>
      <c r="K6" s="91">
        <f>'SCENERIO 2 - DCF CALCULATION'!J12</f>
        <v>5.31</v>
      </c>
      <c r="L6" s="2"/>
      <c r="M6" s="2"/>
      <c r="N6" s="2"/>
      <c r="O6" s="2"/>
      <c r="P6" s="2"/>
      <c r="Q6" s="2"/>
      <c r="R6" s="2"/>
      <c r="S6" s="2"/>
      <c r="T6" s="2"/>
      <c r="U6" s="2"/>
      <c r="V6" s="2"/>
      <c r="W6" s="2"/>
    </row>
    <row r="7" spans="1:23" ht="15.6" x14ac:dyDescent="0.3">
      <c r="A7" s="250" t="s">
        <v>31</v>
      </c>
      <c r="B7" s="164"/>
      <c r="C7" s="165"/>
      <c r="D7" s="125">
        <f t="shared" ref="D7:K7" si="0">SUM(D5:D6)</f>
        <v>2067.6699999999996</v>
      </c>
      <c r="E7" s="125">
        <f t="shared" si="0"/>
        <v>2208.42</v>
      </c>
      <c r="F7" s="126">
        <f t="shared" si="0"/>
        <v>2759.1975000000002</v>
      </c>
      <c r="G7" s="126">
        <f t="shared" si="0"/>
        <v>3447.6693750000004</v>
      </c>
      <c r="H7" s="126">
        <f t="shared" si="0"/>
        <v>3964.0232812500003</v>
      </c>
      <c r="I7" s="126">
        <f t="shared" si="0"/>
        <v>4557.8302734375002</v>
      </c>
      <c r="J7" s="126">
        <f t="shared" si="0"/>
        <v>5240.7083144531243</v>
      </c>
      <c r="K7" s="126">
        <f t="shared" si="0"/>
        <v>5764.2481458984375</v>
      </c>
      <c r="L7" s="2"/>
      <c r="M7" s="2"/>
      <c r="N7" s="2"/>
      <c r="O7" s="2"/>
      <c r="P7" s="2"/>
      <c r="Q7" s="2"/>
      <c r="R7" s="2"/>
      <c r="S7" s="2"/>
      <c r="T7" s="2"/>
      <c r="U7" s="2"/>
      <c r="V7" s="2"/>
      <c r="W7" s="2"/>
    </row>
    <row r="8" spans="1:23" ht="15.6" x14ac:dyDescent="0.3">
      <c r="A8" s="249" t="s">
        <v>99</v>
      </c>
      <c r="B8" s="164"/>
      <c r="C8" s="165"/>
      <c r="D8" s="123">
        <f>'SCENERIO 2 - DCF CALCULATION'!C13</f>
        <v>1640.83</v>
      </c>
      <c r="E8" s="123">
        <f>'SCENERIO 2 - DCF CALCULATION'!D13</f>
        <v>1447.96</v>
      </c>
      <c r="F8" s="124">
        <f>'SCENERIO 2 - DCF CALCULATION'!E13</f>
        <v>1707.4102500000001</v>
      </c>
      <c r="G8" s="124">
        <f>'SCENERIO 2 - DCF CALCULATION'!F13</f>
        <v>2134.2628125000001</v>
      </c>
      <c r="H8" s="124">
        <f>'SCENERIO 2 - DCF CALCULATION'!G13</f>
        <v>2454.4022343750003</v>
      </c>
      <c r="I8" s="124">
        <f>'SCENERIO 2 - DCF CALCULATION'!H13</f>
        <v>2822.5625695312497</v>
      </c>
      <c r="J8" s="124">
        <f>'SCENERIO 2 - DCF CALCULATION'!I13</f>
        <v>3245.9469549609366</v>
      </c>
      <c r="K8" s="124">
        <f>'SCENERIO 2 - DCF CALCULATION'!J13</f>
        <v>3570.5416504570312</v>
      </c>
      <c r="L8" s="2"/>
      <c r="M8" s="2"/>
      <c r="N8" s="2"/>
      <c r="O8" s="2"/>
      <c r="P8" s="2"/>
      <c r="Q8" s="2"/>
      <c r="R8" s="2"/>
      <c r="S8" s="2"/>
      <c r="T8" s="2"/>
      <c r="U8" s="2"/>
      <c r="V8" s="2"/>
      <c r="W8" s="2"/>
    </row>
    <row r="9" spans="1:23" ht="15.6" x14ac:dyDescent="0.3">
      <c r="A9" s="251" t="s">
        <v>138</v>
      </c>
      <c r="B9" s="164"/>
      <c r="C9" s="165"/>
      <c r="D9" s="127">
        <f t="shared" ref="D9:K9" si="1">D7-D8</f>
        <v>426.83999999999969</v>
      </c>
      <c r="E9" s="127">
        <f t="shared" si="1"/>
        <v>760.46</v>
      </c>
      <c r="F9" s="128">
        <f t="shared" si="1"/>
        <v>1051.7872500000001</v>
      </c>
      <c r="G9" s="128">
        <f t="shared" si="1"/>
        <v>1313.4065625000003</v>
      </c>
      <c r="H9" s="128">
        <f t="shared" si="1"/>
        <v>1509.621046875</v>
      </c>
      <c r="I9" s="128">
        <f t="shared" si="1"/>
        <v>1735.2677039062505</v>
      </c>
      <c r="J9" s="128">
        <f t="shared" si="1"/>
        <v>1994.7613594921877</v>
      </c>
      <c r="K9" s="128">
        <f t="shared" si="1"/>
        <v>2193.7064954414063</v>
      </c>
      <c r="L9" s="2"/>
      <c r="M9" s="2"/>
      <c r="N9" s="2"/>
      <c r="O9" s="2"/>
      <c r="P9" s="2"/>
      <c r="Q9" s="2"/>
      <c r="R9" s="2"/>
      <c r="S9" s="2"/>
      <c r="T9" s="2"/>
      <c r="U9" s="2"/>
      <c r="V9" s="2"/>
      <c r="W9" s="2"/>
    </row>
    <row r="10" spans="1:23" ht="15.6" x14ac:dyDescent="0.3">
      <c r="A10" s="249" t="s">
        <v>139</v>
      </c>
      <c r="B10" s="164"/>
      <c r="C10" s="165"/>
      <c r="D10" s="91">
        <f>'SCENERIO 2 - DCF CALCULATION'!C14</f>
        <v>169.715</v>
      </c>
      <c r="E10" s="91">
        <f>'SCENERIO 2 - DCF CALCULATION'!D14</f>
        <v>181.57499999999999</v>
      </c>
      <c r="F10" s="91">
        <f>'SCENERIO 2 - DCF CALCULATION'!E14</f>
        <v>413.08312500000005</v>
      </c>
      <c r="G10" s="91">
        <f>'SCENERIO 2 - DCF CALCULATION'!F14</f>
        <v>516.35390625000002</v>
      </c>
      <c r="H10" s="91">
        <f>'SCENERIO 2 - DCF CALCULATION'!G14</f>
        <v>593.80699218749999</v>
      </c>
      <c r="I10" s="91">
        <f>'SCENERIO 2 - DCF CALCULATION'!H14</f>
        <v>682.87804101562494</v>
      </c>
      <c r="J10" s="91">
        <f>'SCENERIO 2 - DCF CALCULATION'!I14</f>
        <v>785.30974716796857</v>
      </c>
      <c r="K10" s="91">
        <f>'SCENERIO 2 - DCF CALCULATION'!J14</f>
        <v>863.84072188476557</v>
      </c>
      <c r="L10" s="2"/>
      <c r="M10" s="2"/>
      <c r="N10" s="2"/>
      <c r="O10" s="2"/>
      <c r="P10" s="2"/>
      <c r="Q10" s="2"/>
      <c r="R10" s="2"/>
      <c r="S10" s="2"/>
      <c r="T10" s="2"/>
      <c r="U10" s="2"/>
      <c r="V10" s="2"/>
      <c r="W10" s="2"/>
    </row>
    <row r="11" spans="1:23" ht="15.6" x14ac:dyDescent="0.3">
      <c r="A11" s="249" t="s">
        <v>140</v>
      </c>
      <c r="B11" s="164"/>
      <c r="C11" s="165"/>
      <c r="D11" s="91">
        <f>'SCENERIO 2 - DCF CALCULATION'!C15</f>
        <v>169.715</v>
      </c>
      <c r="E11" s="91">
        <f>'SCENERIO 2 - DCF CALCULATION'!D15</f>
        <v>181.57499999999999</v>
      </c>
      <c r="F11" s="91">
        <f>'SCENERIO 2 - DCF CALCULATION'!E15</f>
        <v>220.31100000000004</v>
      </c>
      <c r="G11" s="91">
        <f>'SCENERIO 2 - DCF CALCULATION'!F15</f>
        <v>275.38875000000002</v>
      </c>
      <c r="H11" s="91">
        <f>'SCENERIO 2 - DCF CALCULATION'!G15</f>
        <v>316.69706250000002</v>
      </c>
      <c r="I11" s="91">
        <f>'SCENERIO 2 - DCF CALCULATION'!H15</f>
        <v>364.201621875</v>
      </c>
      <c r="J11" s="91">
        <f>'SCENERIO 2 - DCF CALCULATION'!I15</f>
        <v>418.83186515624993</v>
      </c>
      <c r="K11" s="91">
        <f>'SCENERIO 2 - DCF CALCULATION'!J15</f>
        <v>460.71505167187496</v>
      </c>
      <c r="L11" s="2"/>
      <c r="M11" s="2"/>
      <c r="N11" s="2"/>
      <c r="O11" s="2"/>
      <c r="P11" s="2"/>
      <c r="Q11" s="2"/>
      <c r="R11" s="2"/>
      <c r="S11" s="2"/>
      <c r="T11" s="2"/>
      <c r="U11" s="2"/>
      <c r="V11" s="2"/>
      <c r="W11" s="2"/>
    </row>
    <row r="12" spans="1:23" ht="15.6" x14ac:dyDescent="0.3">
      <c r="A12" s="252" t="s">
        <v>141</v>
      </c>
      <c r="B12" s="164"/>
      <c r="C12" s="165"/>
      <c r="D12" s="127">
        <f t="shared" ref="D12:K12" si="2">D8+D10+D11</f>
        <v>1980.2599999999998</v>
      </c>
      <c r="E12" s="127">
        <f t="shared" si="2"/>
        <v>1811.1100000000001</v>
      </c>
      <c r="F12" s="128">
        <f t="shared" si="2"/>
        <v>2340.8043750000002</v>
      </c>
      <c r="G12" s="128">
        <f t="shared" si="2"/>
        <v>2926.0054687500001</v>
      </c>
      <c r="H12" s="128">
        <f t="shared" si="2"/>
        <v>3364.9062890625</v>
      </c>
      <c r="I12" s="128">
        <f t="shared" si="2"/>
        <v>3869.6422324218747</v>
      </c>
      <c r="J12" s="128">
        <f t="shared" si="2"/>
        <v>4450.0885672851546</v>
      </c>
      <c r="K12" s="128">
        <f t="shared" si="2"/>
        <v>4895.097424013672</v>
      </c>
      <c r="L12" s="2"/>
      <c r="M12" s="2"/>
      <c r="N12" s="2"/>
      <c r="O12" s="2"/>
      <c r="P12" s="2"/>
      <c r="Q12" s="2"/>
      <c r="R12" s="2"/>
      <c r="S12" s="2"/>
      <c r="T12" s="2"/>
      <c r="U12" s="2"/>
      <c r="V12" s="2"/>
      <c r="W12" s="2"/>
    </row>
    <row r="13" spans="1:23" ht="15.6" x14ac:dyDescent="0.3">
      <c r="A13" s="253" t="s">
        <v>142</v>
      </c>
      <c r="B13" s="164"/>
      <c r="C13" s="165"/>
      <c r="D13" s="129">
        <f t="shared" ref="D13:K13" si="3">D7-D12</f>
        <v>87.409999999999854</v>
      </c>
      <c r="E13" s="129">
        <f t="shared" si="3"/>
        <v>397.30999999999995</v>
      </c>
      <c r="F13" s="130">
        <f t="shared" si="3"/>
        <v>418.39312500000005</v>
      </c>
      <c r="G13" s="130">
        <f t="shared" si="3"/>
        <v>521.66390625000031</v>
      </c>
      <c r="H13" s="130">
        <f t="shared" si="3"/>
        <v>599.11699218750027</v>
      </c>
      <c r="I13" s="130">
        <f t="shared" si="3"/>
        <v>688.18804101562546</v>
      </c>
      <c r="J13" s="130">
        <f t="shared" si="3"/>
        <v>790.61974716796976</v>
      </c>
      <c r="K13" s="130">
        <f t="shared" si="3"/>
        <v>869.15072188476552</v>
      </c>
      <c r="L13" s="2"/>
      <c r="M13" s="2"/>
      <c r="N13" s="2"/>
      <c r="O13" s="2"/>
      <c r="P13" s="2"/>
      <c r="Q13" s="2"/>
      <c r="R13" s="2"/>
      <c r="S13" s="2"/>
      <c r="T13" s="2"/>
      <c r="U13" s="2"/>
      <c r="V13" s="2"/>
      <c r="W13" s="2"/>
    </row>
    <row r="14" spans="1:23" ht="15.6" x14ac:dyDescent="0.3">
      <c r="A14" s="249" t="s">
        <v>36</v>
      </c>
      <c r="B14" s="164"/>
      <c r="C14" s="165"/>
      <c r="D14" s="91">
        <f>'SCENERIO 2 - DCF CALCULATION'!C16</f>
        <v>100</v>
      </c>
      <c r="E14" s="91">
        <f>'SCENERIO 2 - DCF CALCULATION'!D16</f>
        <v>120</v>
      </c>
      <c r="F14" s="91">
        <f>'SCENERIO 2 - DCF CALCULATION'!E16</f>
        <v>20.498784917851935</v>
      </c>
      <c r="G14" s="91" t="str">
        <f ca="1">'SCENERIO 2 - DCF CALCULATION'!F16</f>
        <v>#REF!</v>
      </c>
      <c r="H14" s="91" t="str">
        <f ca="1">'SCENERIO 2 - DCF CALCULATION'!G16</f>
        <v>#REF!</v>
      </c>
      <c r="I14" s="91" t="str">
        <f ca="1">'SCENERIO 2 - DCF CALCULATION'!H16</f>
        <v>#REF!</v>
      </c>
      <c r="J14" s="91" t="str">
        <f ca="1">'SCENERIO 2 - DCF CALCULATION'!I16</f>
        <v>#REF!</v>
      </c>
      <c r="K14" s="91" t="str">
        <f ca="1">'SCENERIO 2 - DCF CALCULATION'!J16</f>
        <v>#REF!</v>
      </c>
      <c r="L14" s="45"/>
      <c r="M14" s="54"/>
      <c r="N14" s="55"/>
      <c r="O14" s="55"/>
      <c r="P14" s="56"/>
      <c r="Q14" s="2"/>
      <c r="R14" s="2"/>
      <c r="S14" s="2"/>
      <c r="T14" s="2"/>
      <c r="U14" s="2"/>
      <c r="V14" s="2"/>
      <c r="W14" s="2"/>
    </row>
    <row r="15" spans="1:23" ht="15.6" x14ac:dyDescent="0.3">
      <c r="A15" s="252" t="s">
        <v>143</v>
      </c>
      <c r="B15" s="164"/>
      <c r="C15" s="165"/>
      <c r="D15" s="127">
        <f t="shared" ref="D15:K15" si="4">D12+D14</f>
        <v>2080.2599999999998</v>
      </c>
      <c r="E15" s="127">
        <f t="shared" si="4"/>
        <v>1931.1100000000001</v>
      </c>
      <c r="F15" s="128">
        <f t="shared" si="4"/>
        <v>2361.3031599178521</v>
      </c>
      <c r="G15" s="128" t="str">
        <f t="shared" ca="1" si="4"/>
        <v>#REF!</v>
      </c>
      <c r="H15" s="128" t="str">
        <f t="shared" ca="1" si="4"/>
        <v>#REF!</v>
      </c>
      <c r="I15" s="128" t="str">
        <f t="shared" ca="1" si="4"/>
        <v>#REF!</v>
      </c>
      <c r="J15" s="128" t="str">
        <f t="shared" ca="1" si="4"/>
        <v>#REF!</v>
      </c>
      <c r="K15" s="128" t="str">
        <f t="shared" ca="1" si="4"/>
        <v>#REF!</v>
      </c>
      <c r="L15" s="45"/>
      <c r="M15" s="57"/>
      <c r="N15" s="58" t="str">
        <f ca="1">SUM(E19:K19)</f>
        <v>#REF!</v>
      </c>
      <c r="O15" s="59" t="s">
        <v>144</v>
      </c>
      <c r="P15" s="60"/>
      <c r="Q15" s="2"/>
      <c r="R15" s="2"/>
      <c r="S15" s="2"/>
      <c r="T15" s="2"/>
      <c r="U15" s="2"/>
      <c r="V15" s="2"/>
      <c r="W15" s="2"/>
    </row>
    <row r="16" spans="1:23" ht="15.6" x14ac:dyDescent="0.3">
      <c r="A16" s="253" t="s">
        <v>145</v>
      </c>
      <c r="B16" s="164"/>
      <c r="C16" s="165"/>
      <c r="D16" s="129">
        <f t="shared" ref="D16:K16" si="5">D13-D14</f>
        <v>-12.590000000000146</v>
      </c>
      <c r="E16" s="129">
        <f t="shared" si="5"/>
        <v>277.30999999999995</v>
      </c>
      <c r="F16" s="130">
        <f t="shared" si="5"/>
        <v>397.89434008214812</v>
      </c>
      <c r="G16" s="130" t="str">
        <f t="shared" ca="1" si="5"/>
        <v>#REF!</v>
      </c>
      <c r="H16" s="130" t="str">
        <f t="shared" ca="1" si="5"/>
        <v>#REF!</v>
      </c>
      <c r="I16" s="130" t="str">
        <f t="shared" ca="1" si="5"/>
        <v>#REF!</v>
      </c>
      <c r="J16" s="130" t="str">
        <f t="shared" ca="1" si="5"/>
        <v>#REF!</v>
      </c>
      <c r="K16" s="130" t="str">
        <f t="shared" ca="1" si="5"/>
        <v>#REF!</v>
      </c>
      <c r="L16" s="45"/>
      <c r="M16" s="57"/>
      <c r="N16" s="58">
        <f>SUM(D19)</f>
        <v>-15.738000000000145</v>
      </c>
      <c r="O16" s="59" t="s">
        <v>146</v>
      </c>
      <c r="P16" s="60"/>
      <c r="Q16" s="2"/>
      <c r="R16" s="2"/>
      <c r="S16" s="2"/>
      <c r="T16" s="2"/>
      <c r="U16" s="2"/>
      <c r="V16" s="2"/>
      <c r="W16" s="2"/>
    </row>
    <row r="17" spans="1:26" ht="15.6" x14ac:dyDescent="0.3">
      <c r="A17" s="249" t="s">
        <v>147</v>
      </c>
      <c r="B17" s="164"/>
      <c r="C17" s="165"/>
      <c r="D17" s="91">
        <f>'SCENERIO 2 - DCF CALCULATION'!C22*$M$3</f>
        <v>3.1480000000000001</v>
      </c>
      <c r="E17" s="91">
        <f>'SCENERIO 2 - DCF CALCULATION'!D22*$M$3</f>
        <v>2.4359999999999999</v>
      </c>
      <c r="F17" s="91">
        <f>'SCENERIO 2 - DCF CALCULATION'!E22*$M$3</f>
        <v>2.0300000000000002</v>
      </c>
      <c r="G17" s="91">
        <f>'SCENERIO 2 - DCF CALCULATION'!F22*$M$3</f>
        <v>1.6240000000000003</v>
      </c>
      <c r="H17" s="91">
        <f>'SCENERIO 2 - DCF CALCULATION'!G22*$M$3</f>
        <v>1.2180000000000004</v>
      </c>
      <c r="I17" s="91">
        <f>'SCENERIO 2 - DCF CALCULATION'!H22*$M$3</f>
        <v>0.8120000000000005</v>
      </c>
      <c r="J17" s="91">
        <f>'SCENERIO 2 - DCF CALCULATION'!I22*$M$3</f>
        <v>0.40600000000000053</v>
      </c>
      <c r="K17" s="91">
        <f>'SCENERIO 2 - DCF CALCULATION'!J22*$M$3</f>
        <v>0</v>
      </c>
      <c r="L17" s="45"/>
      <c r="M17" s="57"/>
      <c r="N17" s="58" t="str">
        <f ca="1">N15+N16</f>
        <v>#REF!</v>
      </c>
      <c r="O17" s="59" t="s">
        <v>148</v>
      </c>
      <c r="P17" s="60"/>
      <c r="Q17" s="2"/>
      <c r="R17" s="2"/>
      <c r="S17" s="2"/>
      <c r="T17" s="2"/>
      <c r="U17" s="2"/>
      <c r="V17" s="2"/>
      <c r="W17" s="2"/>
    </row>
    <row r="18" spans="1:26" ht="15.6" x14ac:dyDescent="0.3">
      <c r="A18" s="252" t="s">
        <v>149</v>
      </c>
      <c r="B18" s="164"/>
      <c r="C18" s="165"/>
      <c r="D18" s="127">
        <f t="shared" ref="D18:K18" si="6">D15+D17</f>
        <v>2083.4079999999999</v>
      </c>
      <c r="E18" s="127">
        <f t="shared" si="6"/>
        <v>1933.546</v>
      </c>
      <c r="F18" s="128">
        <f t="shared" si="6"/>
        <v>2363.3331599178523</v>
      </c>
      <c r="G18" s="128" t="str">
        <f t="shared" ca="1" si="6"/>
        <v>#REF!</v>
      </c>
      <c r="H18" s="128" t="str">
        <f t="shared" ca="1" si="6"/>
        <v>#REF!</v>
      </c>
      <c r="I18" s="128" t="str">
        <f t="shared" ca="1" si="6"/>
        <v>#REF!</v>
      </c>
      <c r="J18" s="128" t="str">
        <f t="shared" ca="1" si="6"/>
        <v>#REF!</v>
      </c>
      <c r="K18" s="128" t="str">
        <f t="shared" ca="1" si="6"/>
        <v>#REF!</v>
      </c>
      <c r="L18" s="45"/>
      <c r="M18" s="57" t="s">
        <v>150</v>
      </c>
      <c r="N18" s="61" t="str">
        <f ca="1">J19+N17</f>
        <v>#REF!</v>
      </c>
      <c r="O18" s="59" t="s">
        <v>151</v>
      </c>
      <c r="P18" s="60"/>
      <c r="Q18" s="2"/>
      <c r="R18" s="2"/>
      <c r="S18" s="2"/>
      <c r="T18" s="2"/>
      <c r="U18" s="2"/>
      <c r="V18" s="2"/>
      <c r="W18" s="2"/>
    </row>
    <row r="19" spans="1:26" ht="15.6" x14ac:dyDescent="0.3">
      <c r="A19" s="253" t="s">
        <v>152</v>
      </c>
      <c r="B19" s="164"/>
      <c r="C19" s="165"/>
      <c r="D19" s="129">
        <f t="shared" ref="D19:K19" si="7">D16-D17</f>
        <v>-15.738000000000145</v>
      </c>
      <c r="E19" s="129">
        <f t="shared" si="7"/>
        <v>274.87399999999997</v>
      </c>
      <c r="F19" s="130">
        <f t="shared" si="7"/>
        <v>395.86434008214815</v>
      </c>
      <c r="G19" s="130" t="str">
        <f t="shared" ca="1" si="7"/>
        <v>#REF!</v>
      </c>
      <c r="H19" s="130" t="str">
        <f t="shared" ca="1" si="7"/>
        <v>#REF!</v>
      </c>
      <c r="I19" s="130" t="str">
        <f t="shared" ca="1" si="7"/>
        <v>#REF!</v>
      </c>
      <c r="J19" s="130" t="str">
        <f t="shared" ca="1" si="7"/>
        <v>#REF!</v>
      </c>
      <c r="K19" s="130" t="str">
        <f t="shared" ca="1" si="7"/>
        <v>#REF!</v>
      </c>
      <c r="L19" s="45"/>
      <c r="M19" s="57"/>
      <c r="N19" s="59">
        <v>0.3</v>
      </c>
      <c r="O19" s="59" t="s">
        <v>153</v>
      </c>
      <c r="P19" s="60"/>
      <c r="Q19" s="2"/>
      <c r="R19" s="2"/>
      <c r="S19" s="2"/>
      <c r="T19" s="2"/>
      <c r="U19" s="2"/>
      <c r="V19" s="2"/>
      <c r="W19" s="2"/>
    </row>
    <row r="20" spans="1:26" ht="15.6" x14ac:dyDescent="0.3">
      <c r="A20" s="249" t="s">
        <v>154</v>
      </c>
      <c r="B20" s="164"/>
      <c r="C20" s="165"/>
      <c r="D20" s="91">
        <v>0</v>
      </c>
      <c r="E20" s="91">
        <v>0</v>
      </c>
      <c r="F20" s="91">
        <v>0</v>
      </c>
      <c r="G20" s="91">
        <v>0</v>
      </c>
      <c r="H20" s="91">
        <v>0</v>
      </c>
      <c r="I20" s="91">
        <v>0</v>
      </c>
      <c r="J20" s="91" t="str">
        <f ca="1">N18*N19</f>
        <v>#REF!</v>
      </c>
      <c r="K20" s="89" t="str">
        <f ca="1">K19*N19</f>
        <v>#REF!</v>
      </c>
      <c r="L20" s="45"/>
      <c r="M20" s="64"/>
      <c r="N20" s="65"/>
      <c r="O20" s="65"/>
      <c r="P20" s="36"/>
      <c r="Q20" s="2"/>
      <c r="R20" s="2"/>
      <c r="S20" s="2"/>
      <c r="T20" s="2"/>
      <c r="U20" s="2"/>
      <c r="V20" s="2"/>
      <c r="W20" s="2"/>
      <c r="X20" s="2"/>
      <c r="Y20" s="2"/>
      <c r="Z20" s="2"/>
    </row>
    <row r="21" spans="1:26" ht="15.75" customHeight="1" x14ac:dyDescent="0.3">
      <c r="A21" s="249" t="s">
        <v>155</v>
      </c>
      <c r="B21" s="164"/>
      <c r="C21" s="165"/>
      <c r="D21" s="123">
        <f t="shared" ref="D21:K21" si="8">D19-D20</f>
        <v>-15.738000000000145</v>
      </c>
      <c r="E21" s="123">
        <f t="shared" si="8"/>
        <v>274.87399999999997</v>
      </c>
      <c r="F21" s="124">
        <f t="shared" si="8"/>
        <v>395.86434008214815</v>
      </c>
      <c r="G21" s="124" t="str">
        <f t="shared" ca="1" si="8"/>
        <v>#REF!</v>
      </c>
      <c r="H21" s="124" t="str">
        <f t="shared" ca="1" si="8"/>
        <v>#REF!</v>
      </c>
      <c r="I21" s="124" t="str">
        <f t="shared" ca="1" si="8"/>
        <v>#REF!</v>
      </c>
      <c r="J21" s="124" t="str">
        <f t="shared" ca="1" si="8"/>
        <v>#REF!</v>
      </c>
      <c r="K21" s="124" t="str">
        <f t="shared" ca="1" si="8"/>
        <v>#REF!</v>
      </c>
      <c r="L21" s="45"/>
      <c r="M21" s="45"/>
      <c r="N21" s="45"/>
      <c r="O21" s="45"/>
      <c r="P21" s="45"/>
      <c r="Q21" s="2"/>
      <c r="R21" s="2"/>
      <c r="S21" s="2"/>
      <c r="T21" s="2"/>
      <c r="U21" s="2"/>
      <c r="V21" s="2"/>
      <c r="W21" s="2"/>
    </row>
    <row r="22" spans="1:26" ht="15.75" customHeight="1" x14ac:dyDescent="0.3">
      <c r="A22" s="249" t="s">
        <v>156</v>
      </c>
      <c r="B22" s="164"/>
      <c r="C22" s="165"/>
      <c r="D22" s="91">
        <f t="shared" ref="D22:K22" si="9">D14</f>
        <v>100</v>
      </c>
      <c r="E22" s="91">
        <f t="shared" si="9"/>
        <v>120</v>
      </c>
      <c r="F22" s="91">
        <f t="shared" si="9"/>
        <v>20.498784917851935</v>
      </c>
      <c r="G22" s="91" t="str">
        <f t="shared" ca="1" si="9"/>
        <v>#REF!</v>
      </c>
      <c r="H22" s="91" t="str">
        <f t="shared" ca="1" si="9"/>
        <v>#REF!</v>
      </c>
      <c r="I22" s="91" t="str">
        <f t="shared" ca="1" si="9"/>
        <v>#REF!</v>
      </c>
      <c r="J22" s="91" t="str">
        <f t="shared" ca="1" si="9"/>
        <v>#REF!</v>
      </c>
      <c r="K22" s="91" t="str">
        <f t="shared" ca="1" si="9"/>
        <v>#REF!</v>
      </c>
      <c r="L22" s="2"/>
      <c r="M22" s="2"/>
      <c r="N22" s="2"/>
      <c r="O22" s="2"/>
      <c r="P22" s="2"/>
      <c r="Q22" s="2"/>
      <c r="R22" s="2"/>
      <c r="S22" s="2"/>
      <c r="T22" s="2"/>
      <c r="U22" s="2"/>
      <c r="V22" s="2"/>
      <c r="W22" s="2"/>
    </row>
    <row r="23" spans="1:26" ht="15.75" customHeight="1" x14ac:dyDescent="0.3">
      <c r="A23" s="249" t="s">
        <v>157</v>
      </c>
      <c r="B23" s="164"/>
      <c r="C23" s="165"/>
      <c r="D23" s="123">
        <f t="shared" ref="D23:K23" si="10">SUM(D21:D22)</f>
        <v>84.261999999999858</v>
      </c>
      <c r="E23" s="123">
        <f t="shared" si="10"/>
        <v>394.87399999999997</v>
      </c>
      <c r="F23" s="124">
        <f t="shared" si="10"/>
        <v>416.36312500000008</v>
      </c>
      <c r="G23" s="124" t="str">
        <f t="shared" ca="1" si="10"/>
        <v>#REF!</v>
      </c>
      <c r="H23" s="124" t="str">
        <f t="shared" ca="1" si="10"/>
        <v>#REF!</v>
      </c>
      <c r="I23" s="124" t="str">
        <f t="shared" ca="1" si="10"/>
        <v>#REF!</v>
      </c>
      <c r="J23" s="124" t="str">
        <f t="shared" ca="1" si="10"/>
        <v>#REF!</v>
      </c>
      <c r="K23" s="124" t="str">
        <f t="shared" ca="1" si="10"/>
        <v>#REF!</v>
      </c>
      <c r="L23" s="2"/>
      <c r="M23" s="2"/>
      <c r="N23" s="21" t="s">
        <v>158</v>
      </c>
      <c r="O23" s="66">
        <v>1.62</v>
      </c>
      <c r="P23" s="45"/>
      <c r="Q23" s="2"/>
      <c r="R23" s="2"/>
      <c r="S23" s="2"/>
      <c r="T23" s="2"/>
      <c r="U23" s="2"/>
      <c r="V23" s="2"/>
      <c r="W23" s="2"/>
    </row>
    <row r="24" spans="1:26" ht="15.75" customHeight="1" x14ac:dyDescent="0.3">
      <c r="A24" s="249" t="s">
        <v>159</v>
      </c>
      <c r="B24" s="164"/>
      <c r="C24" s="165"/>
      <c r="D24" s="91">
        <f>('SCENERIO 1 - QUESTION'!C13+'SCENERIO 1 - QUESTION'!C14)-'SCENERIO 1 - QUESTION'!C15</f>
        <v>39.44</v>
      </c>
      <c r="E24" s="91">
        <f>('SCENERIO 1 - QUESTION'!D13+'SCENERIO 1 - QUESTION'!D14)-'SCENERIO 1 - QUESTION'!D15</f>
        <v>-91.860000000000014</v>
      </c>
      <c r="F24" s="124">
        <f>('SCENERIO 1 -  DCF CALCULATION'!E19+'SCENERIO 1 -  DCF CALCULATION'!E20)-'SCENERIO 1 -  DCF CALCULATION'!E21</f>
        <v>416.47832876712329</v>
      </c>
      <c r="G24" s="124">
        <f>('SCENERIO 1 -  DCF CALCULATION'!F19+'SCENERIO 1 -  DCF CALCULATION'!F20)-'SCENERIO 1 -  DCF CALCULATION'!F21</f>
        <v>478.95007808219179</v>
      </c>
      <c r="H24" s="124">
        <f>('SCENERIO 1 -  DCF CALCULATION'!G19+'SCENERIO 1 -  DCF CALCULATION'!G20)-'SCENERIO 1 -  DCF CALCULATION'!G21</f>
        <v>526.84508589041104</v>
      </c>
      <c r="I24" s="124">
        <f>('SCENERIO 1 -  DCF CALCULATION'!H19+'SCENERIO 1 -  DCF CALCULATION'!H20)-'SCENERIO 1 -  DCF CALCULATION'!H21</f>
        <v>579.52959447945204</v>
      </c>
      <c r="J24" s="124">
        <f>('SCENERIO 1 -  DCF CALCULATION'!I19+'SCENERIO 1 -  DCF CALCULATION'!I20)-'SCENERIO 1 -  DCF CALCULATION'!I21</f>
        <v>637.48255392739736</v>
      </c>
      <c r="K24" s="124">
        <f>('SCENERIO 1 -  DCF CALCULATION'!J19+'SCENERIO 1 -  DCF CALCULATION'!J20)-'SCENERIO 1 -  DCF CALCULATION'!J21</f>
        <v>669.35668162376714</v>
      </c>
      <c r="L24" s="2"/>
      <c r="M24" s="2"/>
      <c r="N24" s="35" t="s">
        <v>160</v>
      </c>
      <c r="O24" s="67">
        <v>0.16</v>
      </c>
      <c r="P24" s="45"/>
      <c r="Q24" s="2"/>
      <c r="R24" s="2"/>
      <c r="S24" s="2"/>
      <c r="T24" s="2"/>
      <c r="U24" s="2"/>
      <c r="V24" s="2"/>
      <c r="W24" s="2"/>
    </row>
    <row r="25" spans="1:26" ht="15.75" customHeight="1" x14ac:dyDescent="0.3">
      <c r="A25" s="249" t="s">
        <v>161</v>
      </c>
      <c r="B25" s="164"/>
      <c r="C25" s="165"/>
      <c r="D25" s="91"/>
      <c r="E25" s="91">
        <f t="shared" ref="E25:K25" si="11">E24-D24</f>
        <v>-131.30000000000001</v>
      </c>
      <c r="F25" s="124">
        <f t="shared" si="11"/>
        <v>508.3383287671233</v>
      </c>
      <c r="G25" s="124">
        <f t="shared" si="11"/>
        <v>62.471749315068507</v>
      </c>
      <c r="H25" s="124">
        <f t="shared" si="11"/>
        <v>47.895007808219248</v>
      </c>
      <c r="I25" s="124">
        <f t="shared" si="11"/>
        <v>52.684508589041002</v>
      </c>
      <c r="J25" s="124">
        <f t="shared" si="11"/>
        <v>57.952959447945318</v>
      </c>
      <c r="K25" s="124">
        <f t="shared" si="11"/>
        <v>31.874127696369783</v>
      </c>
      <c r="L25" s="2"/>
      <c r="M25" s="2"/>
      <c r="N25" s="35" t="s">
        <v>162</v>
      </c>
      <c r="O25" s="67">
        <v>7.0000000000000007E-2</v>
      </c>
      <c r="P25" s="45"/>
      <c r="Q25" s="2"/>
      <c r="R25" s="2"/>
      <c r="S25" s="2"/>
      <c r="T25" s="2"/>
      <c r="U25" s="2"/>
      <c r="V25" s="2"/>
      <c r="W25" s="2"/>
    </row>
    <row r="26" spans="1:26" ht="15.75" customHeight="1" x14ac:dyDescent="0.3">
      <c r="A26" s="249" t="s">
        <v>163</v>
      </c>
      <c r="B26" s="164"/>
      <c r="C26" s="165"/>
      <c r="D26" s="91"/>
      <c r="E26" s="91"/>
      <c r="F26" s="91">
        <f>'SCENERIO 2 - QUESTION'!H27</f>
        <v>75</v>
      </c>
      <c r="G26" s="91">
        <f t="shared" ref="G26:K26" si="12">F26</f>
        <v>75</v>
      </c>
      <c r="H26" s="91">
        <f t="shared" si="12"/>
        <v>75</v>
      </c>
      <c r="I26" s="91">
        <f t="shared" si="12"/>
        <v>75</v>
      </c>
      <c r="J26" s="91">
        <f t="shared" si="12"/>
        <v>75</v>
      </c>
      <c r="K26" s="91">
        <f t="shared" si="12"/>
        <v>75</v>
      </c>
      <c r="L26" s="2"/>
      <c r="M26" s="2"/>
      <c r="N26" s="68" t="s">
        <v>164</v>
      </c>
      <c r="O26" s="35" t="s">
        <v>165</v>
      </c>
      <c r="P26" s="69">
        <f>O25+(O24-O25)*O23</f>
        <v>0.21580000000000002</v>
      </c>
      <c r="Q26" s="2"/>
      <c r="R26" s="2"/>
      <c r="S26" s="2"/>
      <c r="T26" s="2"/>
      <c r="U26" s="2"/>
      <c r="V26" s="2"/>
      <c r="W26" s="2"/>
    </row>
    <row r="27" spans="1:26" ht="15.75" customHeight="1" x14ac:dyDescent="0.3">
      <c r="A27" s="254" t="s">
        <v>166</v>
      </c>
      <c r="B27" s="168"/>
      <c r="C27" s="168"/>
      <c r="D27" s="131"/>
      <c r="E27" s="91"/>
      <c r="F27" s="91"/>
      <c r="G27" s="91">
        <v>50</v>
      </c>
      <c r="H27" s="91">
        <v>50</v>
      </c>
      <c r="I27" s="91">
        <v>50</v>
      </c>
      <c r="J27" s="91">
        <v>50</v>
      </c>
      <c r="K27" s="91">
        <v>50</v>
      </c>
      <c r="L27" s="71"/>
      <c r="M27" s="2"/>
      <c r="N27" s="45"/>
      <c r="O27" s="45"/>
      <c r="P27" s="72">
        <f>0.2158</f>
        <v>0.21579999999999999</v>
      </c>
      <c r="Q27" s="2"/>
      <c r="R27" s="2"/>
      <c r="S27" s="2"/>
      <c r="T27" s="2"/>
      <c r="U27" s="2"/>
      <c r="V27" s="2"/>
      <c r="W27" s="2"/>
    </row>
    <row r="28" spans="1:26" ht="15.75" customHeight="1" x14ac:dyDescent="0.3">
      <c r="A28" s="255" t="s">
        <v>167</v>
      </c>
      <c r="B28" s="164"/>
      <c r="C28" s="165"/>
      <c r="D28" s="123">
        <f t="shared" ref="D28:K28" si="13">D21+D22-D25-D26</f>
        <v>84.261999999999858</v>
      </c>
      <c r="E28" s="123">
        <f t="shared" si="13"/>
        <v>526.17399999999998</v>
      </c>
      <c r="F28" s="124">
        <f t="shared" si="13"/>
        <v>-166.97520376712322</v>
      </c>
      <c r="G28" s="124" t="str">
        <f t="shared" ca="1" si="13"/>
        <v>#REF!</v>
      </c>
      <c r="H28" s="124" t="str">
        <f t="shared" ca="1" si="13"/>
        <v>#REF!</v>
      </c>
      <c r="I28" s="124" t="str">
        <f t="shared" ca="1" si="13"/>
        <v>#REF!</v>
      </c>
      <c r="J28" s="124" t="str">
        <f t="shared" ca="1" si="13"/>
        <v>#REF!</v>
      </c>
      <c r="K28" s="124" t="str">
        <f t="shared" ca="1" si="13"/>
        <v>#REF!</v>
      </c>
      <c r="L28" s="71"/>
      <c r="M28" s="2"/>
      <c r="N28" s="73" t="s">
        <v>168</v>
      </c>
      <c r="O28" s="74" t="s">
        <v>169</v>
      </c>
      <c r="P28" s="2"/>
      <c r="Q28" s="2"/>
      <c r="R28" s="2"/>
      <c r="S28" s="2"/>
      <c r="T28" s="2"/>
      <c r="U28" s="2"/>
      <c r="V28" s="2"/>
      <c r="W28" s="2"/>
    </row>
    <row r="29" spans="1:26" ht="15.75" customHeight="1" x14ac:dyDescent="0.3">
      <c r="A29" s="255" t="s">
        <v>170</v>
      </c>
      <c r="B29" s="164"/>
      <c r="C29" s="165"/>
      <c r="D29" s="123">
        <f t="shared" ref="D29:K29" si="14">D21+D22-D25-D26-D27</f>
        <v>84.261999999999858</v>
      </c>
      <c r="E29" s="123">
        <f t="shared" si="14"/>
        <v>526.17399999999998</v>
      </c>
      <c r="F29" s="124">
        <f t="shared" si="14"/>
        <v>-166.97520376712322</v>
      </c>
      <c r="G29" s="124" t="str">
        <f t="shared" ca="1" si="14"/>
        <v>#REF!</v>
      </c>
      <c r="H29" s="124" t="str">
        <f t="shared" ca="1" si="14"/>
        <v>#REF!</v>
      </c>
      <c r="I29" s="124" t="str">
        <f t="shared" ca="1" si="14"/>
        <v>#REF!</v>
      </c>
      <c r="J29" s="124" t="str">
        <f t="shared" ca="1" si="14"/>
        <v>#REF!</v>
      </c>
      <c r="K29" s="124" t="str">
        <f t="shared" ca="1" si="14"/>
        <v>#REF!</v>
      </c>
      <c r="L29" s="71"/>
      <c r="M29" s="2"/>
      <c r="N29" s="75">
        <v>1</v>
      </c>
      <c r="O29" s="76">
        <v>0.86360000000000003</v>
      </c>
      <c r="P29" s="77"/>
      <c r="Q29" s="78" t="s">
        <v>171</v>
      </c>
      <c r="R29" s="79" t="s">
        <v>172</v>
      </c>
      <c r="S29" s="79" t="s">
        <v>173</v>
      </c>
      <c r="T29" s="79" t="s">
        <v>174</v>
      </c>
      <c r="U29" s="80" t="s">
        <v>175</v>
      </c>
      <c r="V29" s="2"/>
      <c r="W29" s="2"/>
    </row>
    <row r="30" spans="1:26" ht="15.75" customHeight="1" x14ac:dyDescent="0.3">
      <c r="A30" s="256" t="s">
        <v>176</v>
      </c>
      <c r="B30" s="164"/>
      <c r="C30" s="165"/>
      <c r="D30" s="132"/>
      <c r="E30" s="132"/>
      <c r="F30" s="132">
        <f>1/(1+$P$26)^1</f>
        <v>0.82250370126665573</v>
      </c>
      <c r="G30" s="132">
        <f>1/(1+$P$26)^2</f>
        <v>0.67651233859734805</v>
      </c>
      <c r="H30" s="132">
        <f>1/(1+$P$26)^3</f>
        <v>0.5564339024488798</v>
      </c>
      <c r="I30" s="132">
        <f>1/(1+$P$26)^4</f>
        <v>0.45766894427445293</v>
      </c>
      <c r="J30" s="132">
        <f>1/(1+$P$26)^5</f>
        <v>0.37643440062054034</v>
      </c>
      <c r="K30" s="132">
        <f>1/(1+$P$26)^6</f>
        <v>0.30961868779448948</v>
      </c>
      <c r="L30" s="82"/>
      <c r="M30" s="82"/>
      <c r="N30" s="75">
        <v>2</v>
      </c>
      <c r="O30" s="76">
        <v>0.74570000000000003</v>
      </c>
      <c r="P30" s="77"/>
      <c r="Q30" s="83" t="s">
        <v>177</v>
      </c>
      <c r="R30" s="84">
        <v>350</v>
      </c>
      <c r="S30" s="84">
        <f>R30/R32</f>
        <v>0.53846153846153844</v>
      </c>
      <c r="T30" s="85">
        <v>0.21579999999999999</v>
      </c>
      <c r="U30" s="86">
        <f t="shared" ref="U30:U31" si="15">S30*T30</f>
        <v>0.11619999999999998</v>
      </c>
      <c r="V30" s="2"/>
      <c r="W30" s="2"/>
    </row>
    <row r="31" spans="1:26" ht="15.75" customHeight="1" x14ac:dyDescent="0.3">
      <c r="A31" s="256" t="s">
        <v>178</v>
      </c>
      <c r="B31" s="164"/>
      <c r="C31" s="165"/>
      <c r="D31" s="132"/>
      <c r="E31" s="132"/>
      <c r="F31" s="132">
        <f t="shared" ref="F31:K31" si="16">F29*F30</f>
        <v>-137.33772311821289</v>
      </c>
      <c r="G31" s="132" t="str">
        <f t="shared" ca="1" si="16"/>
        <v>#REF!</v>
      </c>
      <c r="H31" s="132" t="str">
        <f t="shared" ca="1" si="16"/>
        <v>#REF!</v>
      </c>
      <c r="I31" s="132" t="str">
        <f t="shared" ca="1" si="16"/>
        <v>#REF!</v>
      </c>
      <c r="J31" s="132" t="str">
        <f t="shared" ca="1" si="16"/>
        <v>#REF!</v>
      </c>
      <c r="K31" s="132" t="str">
        <f t="shared" ca="1" si="16"/>
        <v>#REF!</v>
      </c>
      <c r="L31" s="71"/>
      <c r="M31" s="2"/>
      <c r="N31" s="75">
        <v>3</v>
      </c>
      <c r="O31" s="76">
        <v>0.64400000000000002</v>
      </c>
      <c r="P31" s="77"/>
      <c r="Q31" s="83" t="s">
        <v>179</v>
      </c>
      <c r="R31" s="84">
        <v>300</v>
      </c>
      <c r="S31" s="84">
        <f>R31/R32</f>
        <v>0.46153846153846156</v>
      </c>
      <c r="T31" s="87">
        <v>7.0000000000000007E-2</v>
      </c>
      <c r="U31" s="86">
        <f t="shared" si="15"/>
        <v>3.2307692307692315E-2</v>
      </c>
      <c r="V31" s="2"/>
      <c r="W31" s="2"/>
    </row>
    <row r="32" spans="1:26" ht="15.75" customHeight="1" x14ac:dyDescent="0.3">
      <c r="A32" s="255" t="s">
        <v>180</v>
      </c>
      <c r="B32" s="164"/>
      <c r="C32" s="165"/>
      <c r="D32" s="91"/>
      <c r="E32" s="91"/>
      <c r="F32" s="91">
        <f>1/(1+$U$32)^1</f>
        <v>0.87069508258207984</v>
      </c>
      <c r="G32" s="91">
        <f>1/(1+$U$32)^2</f>
        <v>0.7581099268326148</v>
      </c>
      <c r="H32" s="91">
        <f>1/(1+$U$32)^3</f>
        <v>0.66008258534981801</v>
      </c>
      <c r="I32" s="91">
        <f>1/(1+$U$32)^4</f>
        <v>0.57473066116215255</v>
      </c>
      <c r="J32" s="91">
        <f>1/(1+$U$32)^5</f>
        <v>0.50041516048303369</v>
      </c>
      <c r="K32" s="91">
        <f>1/(1+$U$32)^6</f>
        <v>0.43570901948209978</v>
      </c>
      <c r="L32" s="71"/>
      <c r="M32" s="2"/>
      <c r="N32" s="75">
        <v>4</v>
      </c>
      <c r="O32" s="76">
        <v>0.55610000000000004</v>
      </c>
      <c r="P32" s="77"/>
      <c r="Q32" s="88"/>
      <c r="R32" s="89">
        <v>650</v>
      </c>
      <c r="S32" s="89"/>
      <c r="T32" s="90">
        <v>0.03</v>
      </c>
      <c r="U32" s="91">
        <f>SUM(U30:U31)</f>
        <v>0.14850769230769229</v>
      </c>
      <c r="V32" s="2"/>
      <c r="W32" s="2"/>
    </row>
    <row r="33" spans="1:23" ht="15.75" customHeight="1" x14ac:dyDescent="0.3">
      <c r="A33" s="255" t="s">
        <v>181</v>
      </c>
      <c r="B33" s="164"/>
      <c r="C33" s="165"/>
      <c r="D33" s="91"/>
      <c r="E33" s="91"/>
      <c r="F33" s="91">
        <f t="shared" ref="F33:K33" si="17">F29*F32</f>
        <v>-145.38448883317497</v>
      </c>
      <c r="G33" s="91" t="str">
        <f t="shared" ca="1" si="17"/>
        <v>#REF!</v>
      </c>
      <c r="H33" s="91" t="str">
        <f t="shared" ca="1" si="17"/>
        <v>#REF!</v>
      </c>
      <c r="I33" s="91" t="str">
        <f t="shared" ca="1" si="17"/>
        <v>#REF!</v>
      </c>
      <c r="J33" s="91" t="str">
        <f t="shared" ca="1" si="17"/>
        <v>#REF!</v>
      </c>
      <c r="K33" s="91" t="str">
        <f t="shared" ca="1" si="17"/>
        <v>#REF!</v>
      </c>
      <c r="L33" s="71"/>
      <c r="M33" s="2"/>
      <c r="N33" s="75">
        <v>5</v>
      </c>
      <c r="O33" s="76">
        <v>0.48020000000000002</v>
      </c>
      <c r="P33" s="77"/>
      <c r="Q33" s="2"/>
      <c r="R33" s="2"/>
      <c r="S33" s="2"/>
      <c r="T33" s="2"/>
      <c r="U33" s="2"/>
      <c r="V33" s="2"/>
      <c r="W33" s="2"/>
    </row>
    <row r="34" spans="1:23" ht="15.75" customHeight="1" x14ac:dyDescent="0.3">
      <c r="A34" s="255"/>
      <c r="B34" s="164"/>
      <c r="C34" s="165"/>
      <c r="D34" s="91"/>
      <c r="E34" s="91"/>
      <c r="F34" s="91"/>
      <c r="G34" s="91"/>
      <c r="H34" s="133"/>
      <c r="I34" s="133"/>
      <c r="J34" s="133"/>
      <c r="K34" s="91"/>
      <c r="L34" s="82">
        <v>0.05</v>
      </c>
      <c r="M34" s="2"/>
      <c r="N34" s="75">
        <v>6</v>
      </c>
      <c r="O34" s="76">
        <v>0.41470000000000001</v>
      </c>
      <c r="P34" s="77"/>
      <c r="Q34" s="2"/>
      <c r="R34" s="2"/>
      <c r="S34" s="2"/>
      <c r="T34" s="2"/>
      <c r="U34" s="2"/>
      <c r="V34" s="2"/>
      <c r="W34" s="2"/>
    </row>
    <row r="35" spans="1:23" ht="15.75" customHeight="1" x14ac:dyDescent="0.3">
      <c r="A35" s="134"/>
      <c r="B35" s="134"/>
      <c r="C35" s="134"/>
      <c r="D35" s="71"/>
      <c r="E35" s="71"/>
      <c r="F35" s="71"/>
      <c r="G35" s="71"/>
      <c r="H35" s="255" t="s">
        <v>183</v>
      </c>
      <c r="I35" s="164"/>
      <c r="J35" s="165"/>
      <c r="K35" s="91" t="str">
        <f ca="1">K33*(1.05)/(0.158-0.05)</f>
        <v>#REF!</v>
      </c>
      <c r="L35" s="82">
        <v>1.05</v>
      </c>
      <c r="M35" s="2"/>
      <c r="N35" s="75">
        <v>7</v>
      </c>
      <c r="O35" s="76">
        <v>0.35809999999999997</v>
      </c>
      <c r="P35" s="77"/>
      <c r="Q35" s="2"/>
      <c r="R35" s="2"/>
      <c r="S35" s="2"/>
      <c r="T35" s="2"/>
      <c r="U35" s="2"/>
      <c r="V35" s="2"/>
      <c r="W35" s="2"/>
    </row>
    <row r="36" spans="1:23" ht="15.75" customHeight="1" x14ac:dyDescent="0.3">
      <c r="A36" s="134"/>
      <c r="B36" s="134"/>
      <c r="C36" s="134"/>
      <c r="D36" s="71"/>
      <c r="E36" s="71"/>
      <c r="F36" s="71"/>
      <c r="G36" s="71"/>
      <c r="H36" s="255" t="s">
        <v>184</v>
      </c>
      <c r="I36" s="164"/>
      <c r="J36" s="164"/>
      <c r="K36" s="131" t="str">
        <f ca="1">SUM(F33:J33)</f>
        <v>#REF!</v>
      </c>
      <c r="L36" s="71"/>
      <c r="M36" s="2"/>
      <c r="N36" s="75">
        <v>8</v>
      </c>
      <c r="O36" s="76">
        <v>0.30930000000000002</v>
      </c>
      <c r="P36" s="77"/>
      <c r="Q36" s="2"/>
      <c r="R36" s="2"/>
      <c r="S36" s="2"/>
      <c r="T36" s="2"/>
      <c r="U36" s="2"/>
      <c r="V36" s="2"/>
      <c r="W36" s="2"/>
    </row>
    <row r="37" spans="1:23" ht="15.75" customHeight="1" x14ac:dyDescent="0.3">
      <c r="A37" s="134"/>
      <c r="B37" s="134"/>
      <c r="C37" s="134"/>
      <c r="D37" s="71"/>
      <c r="E37" s="71"/>
      <c r="F37" s="71"/>
      <c r="G37" s="71"/>
      <c r="H37" s="255" t="s">
        <v>185</v>
      </c>
      <c r="I37" s="164"/>
      <c r="J37" s="164"/>
      <c r="K37" s="135" t="str">
        <f ca="1">SUM(K35:K36)</f>
        <v>#REF!</v>
      </c>
      <c r="L37" s="71"/>
      <c r="M37" s="2"/>
      <c r="N37" s="77"/>
      <c r="O37" s="77"/>
      <c r="P37" s="77"/>
      <c r="Q37" s="2"/>
      <c r="R37" s="2"/>
      <c r="S37" s="2"/>
      <c r="T37" s="2"/>
      <c r="U37" s="2"/>
      <c r="V37" s="2"/>
      <c r="W37" s="2"/>
    </row>
    <row r="38" spans="1:23" ht="15.75" customHeight="1" x14ac:dyDescent="0.3">
      <c r="A38" s="134"/>
      <c r="B38" s="134"/>
      <c r="C38" s="134"/>
      <c r="D38" s="71"/>
      <c r="E38" s="71"/>
      <c r="F38" s="71"/>
      <c r="G38" s="71"/>
      <c r="H38" s="255" t="s">
        <v>186</v>
      </c>
      <c r="I38" s="164"/>
      <c r="J38" s="136"/>
      <c r="K38" s="101">
        <f>'FINANCIAL STATEMENTS'!H55/10</f>
        <v>6.2389999999999999</v>
      </c>
      <c r="L38" s="71"/>
      <c r="M38" s="2"/>
      <c r="N38" s="2"/>
      <c r="O38" s="2"/>
      <c r="P38" s="77"/>
      <c r="Q38" s="2"/>
      <c r="R38" s="2"/>
      <c r="S38" s="2"/>
      <c r="T38" s="2"/>
      <c r="U38" s="2"/>
      <c r="V38" s="2"/>
      <c r="W38" s="2"/>
    </row>
    <row r="39" spans="1:23" ht="15.75" customHeight="1" x14ac:dyDescent="0.3">
      <c r="A39" s="134"/>
      <c r="B39" s="134"/>
      <c r="C39" s="134"/>
      <c r="D39" s="71"/>
      <c r="E39" s="71"/>
      <c r="F39" s="71"/>
      <c r="G39" s="71"/>
      <c r="H39" s="255" t="s">
        <v>187</v>
      </c>
      <c r="I39" s="164"/>
      <c r="J39" s="164"/>
      <c r="K39" s="131" t="str">
        <f ca="1">K37/K38</f>
        <v>#REF!</v>
      </c>
      <c r="L39" s="71"/>
      <c r="M39" s="230" t="s">
        <v>211</v>
      </c>
      <c r="N39" s="171"/>
      <c r="O39" s="172"/>
      <c r="P39" s="77"/>
      <c r="Q39" s="2"/>
      <c r="R39" s="2"/>
      <c r="S39" s="2"/>
      <c r="T39" s="2"/>
      <c r="U39" s="2"/>
      <c r="V39" s="2"/>
      <c r="W39" s="2"/>
    </row>
    <row r="40" spans="1:23" ht="15.75" customHeight="1" x14ac:dyDescent="0.3">
      <c r="A40" s="134"/>
      <c r="B40" s="134"/>
      <c r="C40" s="134"/>
      <c r="D40" s="71"/>
      <c r="E40" s="71"/>
      <c r="F40" s="71"/>
      <c r="G40" s="71"/>
      <c r="H40" s="255" t="s">
        <v>212</v>
      </c>
      <c r="I40" s="164"/>
      <c r="J40" s="165"/>
      <c r="K40" s="137" t="s">
        <v>190</v>
      </c>
      <c r="L40" s="71"/>
      <c r="M40" s="173"/>
      <c r="N40" s="168"/>
      <c r="O40" s="174"/>
      <c r="P40" s="2"/>
      <c r="Q40" s="2"/>
      <c r="R40" s="2"/>
      <c r="S40" s="2"/>
      <c r="T40" s="2"/>
      <c r="U40" s="2"/>
      <c r="V40" s="2"/>
      <c r="W40" s="2"/>
    </row>
    <row r="41" spans="1:23" ht="15.75" customHeight="1" x14ac:dyDescent="0.3">
      <c r="A41" s="134"/>
      <c r="B41" s="134"/>
      <c r="C41" s="134"/>
      <c r="D41" s="71"/>
      <c r="E41" s="71"/>
      <c r="F41" s="71"/>
      <c r="G41" s="71"/>
      <c r="H41" s="255" t="s">
        <v>213</v>
      </c>
      <c r="I41" s="164"/>
      <c r="J41" s="165"/>
      <c r="K41" s="138" t="s">
        <v>192</v>
      </c>
      <c r="L41" s="71"/>
      <c r="M41" s="173"/>
      <c r="N41" s="168"/>
      <c r="O41" s="174"/>
      <c r="P41" s="2"/>
      <c r="Q41" s="2"/>
      <c r="R41" s="2"/>
      <c r="S41" s="2"/>
      <c r="T41" s="2"/>
      <c r="U41" s="2"/>
      <c r="V41" s="2"/>
      <c r="W41" s="2"/>
    </row>
    <row r="42" spans="1:23" ht="15.75" customHeight="1" x14ac:dyDescent="0.3">
      <c r="A42" s="134"/>
      <c r="B42" s="134"/>
      <c r="C42" s="134"/>
      <c r="D42" s="71"/>
      <c r="E42" s="71"/>
      <c r="F42" s="71"/>
      <c r="G42" s="71"/>
      <c r="H42" s="71"/>
      <c r="I42" s="71"/>
      <c r="J42" s="71"/>
      <c r="K42" s="71"/>
      <c r="L42" s="71"/>
      <c r="M42" s="173"/>
      <c r="N42" s="168"/>
      <c r="O42" s="174"/>
      <c r="P42" s="2"/>
      <c r="Q42" s="2"/>
      <c r="R42" s="2"/>
      <c r="S42" s="2"/>
      <c r="T42" s="2"/>
      <c r="U42" s="2"/>
      <c r="V42" s="2"/>
      <c r="W42" s="2"/>
    </row>
    <row r="43" spans="1:23" ht="15.75" customHeight="1" x14ac:dyDescent="0.3">
      <c r="A43" s="134"/>
      <c r="B43" s="134"/>
      <c r="C43" s="134"/>
      <c r="D43" s="71"/>
      <c r="E43" s="71"/>
      <c r="F43" s="71"/>
      <c r="G43" s="71"/>
      <c r="H43" s="71"/>
      <c r="I43" s="71"/>
      <c r="J43" s="71"/>
      <c r="K43" s="71"/>
      <c r="L43" s="71"/>
      <c r="M43" s="173"/>
      <c r="N43" s="168"/>
      <c r="O43" s="174"/>
      <c r="P43" s="2"/>
      <c r="Q43" s="2"/>
      <c r="R43" s="2"/>
      <c r="S43" s="2"/>
      <c r="T43" s="2"/>
      <c r="U43" s="2"/>
      <c r="V43" s="2"/>
      <c r="W43" s="2"/>
    </row>
    <row r="44" spans="1:23" ht="15.75" customHeight="1" x14ac:dyDescent="0.3">
      <c r="A44" s="134"/>
      <c r="B44" s="134"/>
      <c r="C44" s="134"/>
      <c r="D44" s="71"/>
      <c r="E44" s="71"/>
      <c r="F44" s="71"/>
      <c r="G44" s="71"/>
      <c r="H44" s="71"/>
      <c r="I44" s="71"/>
      <c r="J44" s="71"/>
      <c r="K44" s="71"/>
      <c r="L44" s="71"/>
      <c r="M44" s="175"/>
      <c r="N44" s="176"/>
      <c r="O44" s="177"/>
      <c r="P44" s="2"/>
      <c r="Q44" s="2"/>
      <c r="R44" s="2"/>
      <c r="S44" s="2"/>
      <c r="T44" s="2"/>
      <c r="U44" s="2"/>
      <c r="V44" s="2"/>
      <c r="W44" s="2"/>
    </row>
    <row r="45" spans="1:23" ht="15.75" customHeight="1" x14ac:dyDescent="0.3">
      <c r="A45" s="134"/>
      <c r="B45" s="134"/>
      <c r="C45" s="134"/>
      <c r="D45" s="71"/>
      <c r="E45" s="71"/>
      <c r="F45" s="71"/>
      <c r="G45" s="71"/>
      <c r="H45" s="71"/>
      <c r="I45" s="71"/>
      <c r="J45" s="71"/>
      <c r="K45" s="71"/>
      <c r="L45" s="71"/>
      <c r="M45" s="2"/>
      <c r="N45" s="2"/>
      <c r="O45" s="2"/>
      <c r="P45" s="2"/>
      <c r="Q45" s="2"/>
      <c r="R45" s="2"/>
      <c r="S45" s="2"/>
      <c r="T45" s="2"/>
      <c r="U45" s="2"/>
      <c r="V45" s="2"/>
      <c r="W45" s="2"/>
    </row>
    <row r="46" spans="1:23" ht="15.75" customHeight="1" x14ac:dyDescent="0.3">
      <c r="A46" s="134"/>
      <c r="B46" s="134"/>
      <c r="C46" s="134"/>
      <c r="D46" s="134"/>
      <c r="E46" s="134"/>
      <c r="F46" s="134"/>
      <c r="G46" s="134"/>
      <c r="H46" s="134"/>
      <c r="I46" s="134"/>
      <c r="J46" s="134"/>
      <c r="K46" s="134"/>
      <c r="L46" s="2"/>
      <c r="M46" s="2"/>
      <c r="N46" s="2"/>
      <c r="O46" s="2"/>
      <c r="P46" s="2"/>
      <c r="Q46" s="2"/>
      <c r="R46" s="2"/>
      <c r="S46" s="2"/>
      <c r="T46" s="2"/>
      <c r="U46" s="2"/>
      <c r="V46" s="2"/>
      <c r="W46" s="2"/>
    </row>
    <row r="47" spans="1:23" ht="15.75" customHeight="1" x14ac:dyDescent="0.3">
      <c r="A47" s="134"/>
      <c r="B47" s="134"/>
      <c r="C47" s="134"/>
      <c r="D47" s="134"/>
      <c r="E47" s="134"/>
      <c r="F47" s="134"/>
      <c r="G47" s="134"/>
      <c r="H47" s="134"/>
      <c r="I47" s="134"/>
      <c r="J47" s="134"/>
      <c r="K47" s="134"/>
      <c r="L47" s="2"/>
      <c r="M47" s="2"/>
      <c r="N47" s="2"/>
      <c r="O47" s="2"/>
      <c r="P47" s="2"/>
      <c r="Q47" s="2"/>
      <c r="R47" s="2"/>
      <c r="S47" s="2"/>
      <c r="T47" s="2"/>
      <c r="U47" s="2"/>
      <c r="V47" s="2"/>
      <c r="W47" s="2"/>
    </row>
    <row r="48" spans="1:23" ht="15.75" customHeight="1" x14ac:dyDescent="0.3">
      <c r="A48" s="134"/>
      <c r="B48" s="134"/>
      <c r="C48" s="134"/>
      <c r="D48" s="134"/>
      <c r="E48" s="134"/>
      <c r="F48" s="134"/>
      <c r="G48" s="134"/>
      <c r="H48" s="134"/>
      <c r="I48" s="134"/>
      <c r="J48" s="134"/>
      <c r="K48" s="134"/>
      <c r="L48" s="2"/>
      <c r="M48" s="2"/>
      <c r="N48" s="2"/>
      <c r="O48" s="2"/>
      <c r="P48" s="2"/>
      <c r="Q48" s="2"/>
      <c r="R48" s="2"/>
      <c r="S48" s="2"/>
      <c r="T48" s="2"/>
      <c r="U48" s="2"/>
      <c r="V48" s="2"/>
      <c r="W48" s="2"/>
    </row>
    <row r="49" spans="1:23" ht="15.75" customHeight="1" x14ac:dyDescent="0.3">
      <c r="A49" s="134"/>
      <c r="B49" s="134"/>
      <c r="C49" s="134"/>
      <c r="D49" s="134"/>
      <c r="E49" s="134"/>
      <c r="F49" s="134"/>
      <c r="G49" s="134"/>
      <c r="H49" s="134"/>
      <c r="I49" s="134"/>
      <c r="J49" s="134"/>
      <c r="K49" s="134"/>
      <c r="L49" s="2"/>
      <c r="M49" s="2"/>
      <c r="N49" s="2"/>
      <c r="O49" s="2"/>
      <c r="P49" s="2"/>
      <c r="Q49" s="2"/>
      <c r="R49" s="2"/>
      <c r="S49" s="2"/>
      <c r="T49" s="2"/>
      <c r="U49" s="2"/>
      <c r="V49" s="2"/>
      <c r="W49" s="2"/>
    </row>
    <row r="50" spans="1:23" ht="15.75" customHeight="1" x14ac:dyDescent="0.3">
      <c r="A50" s="134"/>
      <c r="B50" s="134"/>
      <c r="C50" s="134"/>
      <c r="D50" s="134"/>
      <c r="E50" s="134"/>
      <c r="F50" s="134"/>
      <c r="G50" s="134"/>
      <c r="H50" s="134"/>
      <c r="I50" s="134"/>
      <c r="J50" s="134"/>
      <c r="K50" s="134"/>
      <c r="L50" s="2"/>
      <c r="M50" s="2"/>
      <c r="N50" s="2"/>
      <c r="O50" s="2"/>
      <c r="P50" s="2"/>
      <c r="Q50" s="2"/>
      <c r="R50" s="2"/>
      <c r="S50" s="2"/>
      <c r="T50" s="2"/>
      <c r="U50" s="2"/>
      <c r="V50" s="2"/>
      <c r="W50" s="2"/>
    </row>
    <row r="51" spans="1:23" ht="15.75" customHeight="1" x14ac:dyDescent="0.3">
      <c r="A51" s="134"/>
      <c r="B51" s="134"/>
      <c r="C51" s="134"/>
      <c r="D51" s="134"/>
      <c r="E51" s="134"/>
      <c r="F51" s="134"/>
      <c r="G51" s="134"/>
      <c r="H51" s="134"/>
      <c r="I51" s="134"/>
      <c r="J51" s="134"/>
      <c r="K51" s="134"/>
      <c r="L51" s="2"/>
      <c r="M51" s="2"/>
      <c r="N51" s="2"/>
      <c r="O51" s="2"/>
      <c r="P51" s="2"/>
      <c r="Q51" s="2"/>
      <c r="R51" s="2"/>
      <c r="S51" s="2"/>
      <c r="T51" s="2"/>
      <c r="U51" s="2"/>
      <c r="V51" s="2"/>
      <c r="W51" s="2"/>
    </row>
    <row r="52" spans="1:23" ht="15.75" customHeight="1" x14ac:dyDescent="0.3">
      <c r="A52" s="134"/>
      <c r="B52" s="134"/>
      <c r="C52" s="134"/>
      <c r="D52" s="134"/>
      <c r="E52" s="134"/>
      <c r="F52" s="134"/>
      <c r="G52" s="134"/>
      <c r="H52" s="134"/>
      <c r="I52" s="134"/>
      <c r="J52" s="134"/>
      <c r="K52" s="134"/>
      <c r="L52" s="2"/>
      <c r="M52" s="2"/>
      <c r="N52" s="2"/>
      <c r="O52" s="2"/>
      <c r="P52" s="2"/>
      <c r="Q52" s="2"/>
      <c r="R52" s="2"/>
      <c r="S52" s="2"/>
      <c r="T52" s="2"/>
      <c r="U52" s="2"/>
      <c r="V52" s="2"/>
      <c r="W52" s="2"/>
    </row>
    <row r="53" spans="1:23" ht="15.75" customHeight="1" x14ac:dyDescent="0.25"/>
    <row r="54" spans="1:23" ht="15.75" customHeight="1" x14ac:dyDescent="0.25"/>
    <row r="55" spans="1:23" ht="15.75" customHeight="1" x14ac:dyDescent="0.25"/>
    <row r="56" spans="1:23" ht="15.75" customHeight="1" x14ac:dyDescent="0.25"/>
    <row r="57" spans="1:23" ht="15.75" customHeight="1" x14ac:dyDescent="0.25"/>
    <row r="58" spans="1:23" ht="15.75" customHeight="1" x14ac:dyDescent="0.25"/>
    <row r="59" spans="1:23" ht="15.75" customHeight="1" x14ac:dyDescent="0.25"/>
    <row r="60" spans="1:23" ht="15.75" customHeight="1" x14ac:dyDescent="0.25"/>
    <row r="61" spans="1:23" ht="15.75" customHeight="1" x14ac:dyDescent="0.25"/>
    <row r="62" spans="1:23" ht="15.75" customHeight="1" x14ac:dyDescent="0.25"/>
    <row r="63" spans="1:23" ht="15.75" customHeight="1" x14ac:dyDescent="0.25"/>
    <row r="64" spans="1:2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3">
    <mergeCell ref="H38:I38"/>
    <mergeCell ref="H39:J39"/>
    <mergeCell ref="M39:O44"/>
    <mergeCell ref="H40:J40"/>
    <mergeCell ref="H41:J41"/>
    <mergeCell ref="A26:C26"/>
    <mergeCell ref="A27:C27"/>
    <mergeCell ref="H35:J35"/>
    <mergeCell ref="H36:J36"/>
    <mergeCell ref="H37:J37"/>
    <mergeCell ref="A28:C28"/>
    <mergeCell ref="A29:C29"/>
    <mergeCell ref="A30:C30"/>
    <mergeCell ref="A31:C31"/>
    <mergeCell ref="A32:C32"/>
    <mergeCell ref="A33:C33"/>
    <mergeCell ref="A34:C34"/>
    <mergeCell ref="A21:C21"/>
    <mergeCell ref="A22:C22"/>
    <mergeCell ref="A23:C23"/>
    <mergeCell ref="A24:C24"/>
    <mergeCell ref="A25:C25"/>
    <mergeCell ref="A16:C16"/>
    <mergeCell ref="A17:C17"/>
    <mergeCell ref="A18:C18"/>
    <mergeCell ref="A19:C19"/>
    <mergeCell ref="A20:C20"/>
    <mergeCell ref="A11:C11"/>
    <mergeCell ref="A12:C12"/>
    <mergeCell ref="A13:C13"/>
    <mergeCell ref="A14:C14"/>
    <mergeCell ref="A15:C15"/>
    <mergeCell ref="A6:C6"/>
    <mergeCell ref="A7:C7"/>
    <mergeCell ref="A8:C8"/>
    <mergeCell ref="A9:C9"/>
    <mergeCell ref="A10:C10"/>
    <mergeCell ref="A1:K1"/>
    <mergeCell ref="M1:N1"/>
    <mergeCell ref="A3:C3"/>
    <mergeCell ref="A4:C4"/>
    <mergeCell ref="A5:C5"/>
    <mergeCell ref="M5:O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Z1000"/>
  <sheetViews>
    <sheetView workbookViewId="0"/>
  </sheetViews>
  <sheetFormatPr defaultColWidth="12.6640625" defaultRowHeight="15" customHeight="1" x14ac:dyDescent="0.25"/>
  <cols>
    <col min="1" max="1" width="14.109375" customWidth="1"/>
    <col min="2" max="2" width="23.6640625" customWidth="1"/>
    <col min="3" max="3" width="15.44140625" customWidth="1"/>
    <col min="4" max="6" width="12.6640625" customWidth="1"/>
  </cols>
  <sheetData>
    <row r="2" spans="1:26" ht="15.75" customHeight="1" x14ac:dyDescent="0.3">
      <c r="A2" s="232" t="s">
        <v>193</v>
      </c>
      <c r="B2" s="168"/>
      <c r="C2" s="139" t="s">
        <v>214</v>
      </c>
      <c r="D2" s="96"/>
      <c r="E2" s="96"/>
      <c r="F2" s="96"/>
      <c r="G2" s="257" t="s">
        <v>1</v>
      </c>
      <c r="H2" s="168"/>
      <c r="I2" s="168"/>
      <c r="J2" s="96"/>
      <c r="K2" s="96"/>
      <c r="L2" s="96"/>
      <c r="M2" s="96"/>
      <c r="N2" s="96"/>
      <c r="O2" s="96"/>
      <c r="P2" s="96"/>
      <c r="Q2" s="96"/>
      <c r="R2" s="96"/>
      <c r="S2" s="96"/>
      <c r="T2" s="96"/>
      <c r="U2" s="96"/>
      <c r="V2" s="96"/>
      <c r="W2" s="96"/>
      <c r="X2" s="96"/>
      <c r="Y2" s="96"/>
      <c r="Z2" s="96"/>
    </row>
    <row r="3" spans="1:26" ht="15.75" customHeight="1" x14ac:dyDescent="0.3">
      <c r="A3" s="96"/>
      <c r="B3" s="96"/>
      <c r="C3" s="96"/>
      <c r="D3" s="96"/>
      <c r="E3" s="96"/>
      <c r="F3" s="96"/>
      <c r="G3" s="96"/>
      <c r="H3" s="96"/>
      <c r="I3" s="96"/>
      <c r="J3" s="96"/>
      <c r="K3" s="96"/>
      <c r="L3" s="96"/>
      <c r="M3" s="96"/>
      <c r="N3" s="96"/>
      <c r="O3" s="96"/>
      <c r="P3" s="96"/>
      <c r="Q3" s="96"/>
      <c r="R3" s="96"/>
      <c r="S3" s="96"/>
      <c r="T3" s="96"/>
      <c r="U3" s="96"/>
      <c r="V3" s="96"/>
      <c r="W3" s="96"/>
      <c r="X3" s="96"/>
      <c r="Y3" s="96"/>
      <c r="Z3" s="96"/>
    </row>
    <row r="4" spans="1:26" ht="15.75" customHeight="1" x14ac:dyDescent="0.3">
      <c r="A4" s="96"/>
      <c r="B4" s="233" t="s">
        <v>93</v>
      </c>
      <c r="C4" s="98" t="s">
        <v>94</v>
      </c>
      <c r="D4" s="98" t="s">
        <v>95</v>
      </c>
      <c r="E4" s="96"/>
      <c r="F4" s="96"/>
      <c r="G4" s="96"/>
      <c r="H4" s="96"/>
      <c r="I4" s="96"/>
      <c r="J4" s="96"/>
      <c r="K4" s="96"/>
      <c r="L4" s="96"/>
      <c r="M4" s="96"/>
      <c r="N4" s="96"/>
      <c r="O4" s="96"/>
      <c r="P4" s="96"/>
      <c r="Q4" s="96"/>
      <c r="R4" s="96"/>
      <c r="S4" s="96"/>
      <c r="T4" s="96"/>
      <c r="U4" s="96"/>
      <c r="V4" s="96"/>
      <c r="W4" s="96"/>
      <c r="X4" s="96"/>
      <c r="Y4" s="96"/>
      <c r="Z4" s="96"/>
    </row>
    <row r="5" spans="1:26" ht="15.75" customHeight="1" x14ac:dyDescent="0.3">
      <c r="A5" s="96"/>
      <c r="B5" s="204"/>
      <c r="C5" s="234" t="s">
        <v>96</v>
      </c>
      <c r="D5" s="206"/>
      <c r="E5" s="96"/>
      <c r="F5" s="96"/>
      <c r="G5" s="96"/>
      <c r="H5" s="96"/>
      <c r="I5" s="96"/>
      <c r="J5" s="96"/>
      <c r="K5" s="96"/>
      <c r="L5" s="96"/>
      <c r="M5" s="96"/>
      <c r="N5" s="96"/>
      <c r="O5" s="96"/>
      <c r="P5" s="96"/>
      <c r="Q5" s="96"/>
      <c r="R5" s="96"/>
      <c r="S5" s="96"/>
      <c r="T5" s="96"/>
      <c r="U5" s="96"/>
      <c r="V5" s="96"/>
      <c r="W5" s="96"/>
      <c r="X5" s="96"/>
      <c r="Y5" s="96"/>
      <c r="Z5" s="96"/>
    </row>
    <row r="6" spans="1:26" ht="15.75" customHeight="1" x14ac:dyDescent="0.3">
      <c r="A6" s="96"/>
      <c r="B6" s="99" t="s">
        <v>97</v>
      </c>
      <c r="C6" s="100">
        <f>'FINANCIAL STATEMENTS'!D6</f>
        <v>2054.4499999999998</v>
      </c>
      <c r="D6" s="100">
        <f>'FINANCIAL STATEMENTS'!E6</f>
        <v>2203.11</v>
      </c>
      <c r="E6" s="96"/>
      <c r="F6" s="96"/>
      <c r="G6" s="96"/>
      <c r="H6" s="96"/>
      <c r="I6" s="96"/>
      <c r="J6" s="96"/>
      <c r="K6" s="96"/>
      <c r="L6" s="96"/>
      <c r="M6" s="96"/>
      <c r="N6" s="96"/>
      <c r="O6" s="96"/>
      <c r="P6" s="96"/>
      <c r="Q6" s="96"/>
      <c r="R6" s="96"/>
      <c r="S6" s="96"/>
      <c r="T6" s="96"/>
      <c r="U6" s="96"/>
      <c r="V6" s="96"/>
      <c r="W6" s="96"/>
      <c r="X6" s="96"/>
      <c r="Y6" s="96"/>
      <c r="Z6" s="96"/>
    </row>
    <row r="7" spans="1:26" ht="15.75" customHeight="1" x14ac:dyDescent="0.3">
      <c r="A7" s="96"/>
      <c r="B7" s="101" t="s">
        <v>98</v>
      </c>
      <c r="C7" s="101">
        <f>'FINANCIAL STATEMENTS'!D7</f>
        <v>13.22</v>
      </c>
      <c r="D7" s="101">
        <f>'FINANCIAL STATEMENTS'!E7</f>
        <v>5.31</v>
      </c>
      <c r="E7" s="96"/>
      <c r="F7" s="96"/>
      <c r="G7" s="96"/>
      <c r="H7" s="96"/>
      <c r="I7" s="96"/>
      <c r="J7" s="96"/>
      <c r="K7" s="96"/>
      <c r="L7" s="96"/>
      <c r="M7" s="96"/>
      <c r="N7" s="96"/>
      <c r="O7" s="96"/>
      <c r="P7" s="96"/>
      <c r="Q7" s="96"/>
      <c r="R7" s="96"/>
      <c r="S7" s="96"/>
      <c r="T7" s="96"/>
      <c r="U7" s="96"/>
      <c r="V7" s="96"/>
      <c r="W7" s="96"/>
      <c r="X7" s="96"/>
      <c r="Y7" s="96"/>
      <c r="Z7" s="96"/>
    </row>
    <row r="8" spans="1:26" ht="15.75" customHeight="1" x14ac:dyDescent="0.3">
      <c r="A8" s="96"/>
      <c r="B8" s="101" t="s">
        <v>99</v>
      </c>
      <c r="C8" s="102">
        <f>'FINANCIAL STATEMENTS'!D10</f>
        <v>1640.83</v>
      </c>
      <c r="D8" s="102">
        <f>'FINANCIAL STATEMENTS'!E10</f>
        <v>1447.96</v>
      </c>
      <c r="E8" s="96"/>
      <c r="F8" s="96"/>
      <c r="G8" s="96"/>
      <c r="H8" s="96"/>
      <c r="I8" s="96"/>
      <c r="J8" s="96"/>
      <c r="K8" s="96"/>
      <c r="L8" s="96"/>
      <c r="M8" s="96"/>
      <c r="N8" s="96"/>
      <c r="O8" s="96"/>
      <c r="P8" s="96"/>
      <c r="Q8" s="96"/>
      <c r="R8" s="96"/>
      <c r="S8" s="96"/>
      <c r="T8" s="96"/>
      <c r="U8" s="96"/>
      <c r="V8" s="96"/>
      <c r="W8" s="96"/>
      <c r="X8" s="96"/>
      <c r="Y8" s="96"/>
      <c r="Z8" s="96"/>
    </row>
    <row r="9" spans="1:26" ht="15.75" customHeight="1" x14ac:dyDescent="0.3">
      <c r="A9" s="96"/>
      <c r="B9" s="101" t="s">
        <v>100</v>
      </c>
      <c r="C9" s="101">
        <f>'FINANCIAL STATEMENTS'!D14/2</f>
        <v>169.715</v>
      </c>
      <c r="D9" s="101">
        <f>'FINANCIAL STATEMENTS'!E14/2</f>
        <v>181.57499999999999</v>
      </c>
      <c r="E9" s="96"/>
      <c r="F9" s="96"/>
      <c r="G9" s="96"/>
      <c r="H9" s="96"/>
      <c r="I9" s="96"/>
      <c r="J9" s="96"/>
      <c r="K9" s="96"/>
      <c r="L9" s="96"/>
      <c r="M9" s="96"/>
      <c r="N9" s="96"/>
      <c r="O9" s="96"/>
      <c r="P9" s="96"/>
      <c r="Q9" s="96"/>
      <c r="R9" s="96"/>
      <c r="S9" s="96"/>
      <c r="T9" s="96"/>
      <c r="U9" s="96"/>
      <c r="V9" s="96"/>
      <c r="W9" s="96"/>
      <c r="X9" s="96"/>
      <c r="Y9" s="96"/>
      <c r="Z9" s="96"/>
    </row>
    <row r="10" spans="1:26" ht="15.75" customHeight="1" x14ac:dyDescent="0.3">
      <c r="A10" s="96"/>
      <c r="B10" s="101" t="s">
        <v>101</v>
      </c>
      <c r="C10" s="101">
        <f>'FINANCIAL STATEMENTS'!D14/2</f>
        <v>169.715</v>
      </c>
      <c r="D10" s="101">
        <f>'FINANCIAL STATEMENTS'!E14/2</f>
        <v>181.57499999999999</v>
      </c>
      <c r="E10" s="96"/>
      <c r="F10" s="96"/>
      <c r="G10" s="96"/>
      <c r="H10" s="96"/>
      <c r="I10" s="96"/>
      <c r="J10" s="96"/>
      <c r="K10" s="96"/>
      <c r="L10" s="96"/>
      <c r="M10" s="96"/>
      <c r="N10" s="96"/>
      <c r="O10" s="96"/>
      <c r="P10" s="96"/>
      <c r="Q10" s="96"/>
      <c r="R10" s="96"/>
      <c r="S10" s="96"/>
      <c r="T10" s="96"/>
      <c r="U10" s="96"/>
      <c r="V10" s="96"/>
      <c r="W10" s="96"/>
      <c r="X10" s="96"/>
      <c r="Y10" s="96"/>
      <c r="Z10" s="96"/>
    </row>
    <row r="11" spans="1:26" ht="15.75" customHeight="1" x14ac:dyDescent="0.3">
      <c r="A11" s="96"/>
      <c r="B11" s="101" t="s">
        <v>36</v>
      </c>
      <c r="C11" s="101">
        <f>'FINANCIAL STATEMENTS'!D15</f>
        <v>13.06</v>
      </c>
      <c r="D11" s="101">
        <f>'FINANCIAL STATEMENTS'!E15</f>
        <v>17.86</v>
      </c>
      <c r="E11" s="96"/>
      <c r="F11" s="96"/>
      <c r="G11" s="96"/>
      <c r="H11" s="96"/>
      <c r="I11" s="96"/>
      <c r="J11" s="96"/>
      <c r="K11" s="96"/>
      <c r="L11" s="96"/>
      <c r="M11" s="96"/>
      <c r="N11" s="96"/>
      <c r="O11" s="96"/>
      <c r="P11" s="96"/>
      <c r="Q11" s="96"/>
      <c r="R11" s="96"/>
      <c r="S11" s="96"/>
      <c r="T11" s="96"/>
      <c r="U11" s="96"/>
      <c r="V11" s="96"/>
      <c r="W11" s="96"/>
      <c r="X11" s="96"/>
      <c r="Y11" s="96"/>
      <c r="Z11" s="96"/>
    </row>
    <row r="12" spans="1:26" ht="15.75" customHeight="1" x14ac:dyDescent="0.3">
      <c r="A12" s="96"/>
      <c r="B12" s="235" t="s">
        <v>102</v>
      </c>
      <c r="C12" s="164"/>
      <c r="D12" s="206"/>
      <c r="E12" s="96"/>
      <c r="F12" s="96"/>
      <c r="G12" s="96"/>
      <c r="H12" s="96"/>
      <c r="I12" s="96"/>
      <c r="J12" s="96"/>
      <c r="K12" s="96"/>
      <c r="L12" s="96"/>
      <c r="M12" s="96"/>
      <c r="N12" s="96"/>
      <c r="O12" s="96"/>
      <c r="P12" s="96"/>
      <c r="Q12" s="96"/>
      <c r="R12" s="96"/>
      <c r="S12" s="96"/>
      <c r="T12" s="96"/>
      <c r="U12" s="96"/>
      <c r="V12" s="96"/>
      <c r="W12" s="96"/>
      <c r="X12" s="96"/>
      <c r="Y12" s="96"/>
      <c r="Z12" s="96"/>
    </row>
    <row r="13" spans="1:26" ht="15.75" customHeight="1" x14ac:dyDescent="0.3">
      <c r="A13" s="96"/>
      <c r="B13" s="101" t="s">
        <v>103</v>
      </c>
      <c r="C13" s="101">
        <f>'FINANCIAL STATEMENTS'!D37</f>
        <v>344.52</v>
      </c>
      <c r="D13" s="101">
        <f>'FINANCIAL STATEMENTS'!E37</f>
        <v>507.62</v>
      </c>
      <c r="E13" s="96"/>
      <c r="F13" s="96"/>
      <c r="G13" s="96"/>
      <c r="H13" s="96"/>
      <c r="I13" s="96"/>
      <c r="J13" s="96"/>
      <c r="K13" s="96"/>
      <c r="L13" s="96"/>
      <c r="M13" s="96"/>
      <c r="N13" s="96"/>
      <c r="O13" s="96"/>
      <c r="P13" s="96"/>
      <c r="Q13" s="96"/>
      <c r="R13" s="96"/>
      <c r="S13" s="96"/>
      <c r="T13" s="96"/>
      <c r="U13" s="96"/>
      <c r="V13" s="96"/>
      <c r="W13" s="96"/>
      <c r="X13" s="96"/>
      <c r="Y13" s="96"/>
      <c r="Z13" s="96"/>
    </row>
    <row r="14" spans="1:26" ht="15.75" customHeight="1" x14ac:dyDescent="0.3">
      <c r="A14" s="96"/>
      <c r="B14" s="101" t="s">
        <v>104</v>
      </c>
      <c r="C14" s="101">
        <f>'FINANCIAL STATEMENTS'!D33</f>
        <v>430.29</v>
      </c>
      <c r="D14" s="101">
        <f>'FINANCIAL STATEMENTS'!E33</f>
        <v>207.53</v>
      </c>
      <c r="E14" s="96"/>
      <c r="F14" s="96"/>
      <c r="G14" s="96"/>
      <c r="H14" s="96"/>
      <c r="I14" s="96"/>
      <c r="J14" s="96"/>
      <c r="K14" s="96"/>
      <c r="L14" s="96"/>
      <c r="M14" s="96"/>
      <c r="N14" s="96"/>
      <c r="O14" s="96"/>
      <c r="P14" s="96"/>
      <c r="Q14" s="96"/>
      <c r="R14" s="96"/>
      <c r="S14" s="96"/>
      <c r="T14" s="96"/>
      <c r="U14" s="96"/>
      <c r="V14" s="96"/>
      <c r="W14" s="96"/>
      <c r="X14" s="96"/>
      <c r="Y14" s="96"/>
      <c r="Z14" s="96"/>
    </row>
    <row r="15" spans="1:26" ht="15.75" customHeight="1" x14ac:dyDescent="0.3">
      <c r="A15" s="96"/>
      <c r="B15" s="101" t="s">
        <v>105</v>
      </c>
      <c r="C15" s="101">
        <f>'FINANCIAL STATEMENTS'!D32</f>
        <v>66.069999999999993</v>
      </c>
      <c r="D15" s="101">
        <f>'FINANCIAL STATEMENTS'!E32</f>
        <v>86.74</v>
      </c>
      <c r="E15" s="96"/>
      <c r="F15" s="96"/>
      <c r="G15" s="96"/>
      <c r="H15" s="96"/>
      <c r="I15" s="96"/>
      <c r="J15" s="96"/>
      <c r="K15" s="96"/>
      <c r="L15" s="96"/>
      <c r="M15" s="96"/>
      <c r="N15" s="96"/>
      <c r="O15" s="96"/>
      <c r="P15" s="96"/>
      <c r="Q15" s="96"/>
      <c r="R15" s="96"/>
      <c r="S15" s="96"/>
      <c r="T15" s="96"/>
      <c r="U15" s="96"/>
      <c r="V15" s="96"/>
      <c r="W15" s="96"/>
      <c r="X15" s="96"/>
      <c r="Y15" s="96"/>
      <c r="Z15" s="96"/>
    </row>
    <row r="16" spans="1:26" ht="15.75" customHeight="1" x14ac:dyDescent="0.3">
      <c r="A16" s="96"/>
      <c r="B16" s="101" t="s">
        <v>106</v>
      </c>
      <c r="C16" s="101">
        <f>'FINANCIAL STATEMENTS'!D47</f>
        <v>456.92</v>
      </c>
      <c r="D16" s="101">
        <f>'FINANCIAL STATEMENTS'!E47</f>
        <v>386.13</v>
      </c>
      <c r="E16" s="96"/>
      <c r="F16" s="96"/>
      <c r="G16" s="96"/>
      <c r="H16" s="96"/>
      <c r="I16" s="96"/>
      <c r="J16" s="96"/>
      <c r="K16" s="96"/>
      <c r="L16" s="96"/>
      <c r="M16" s="96"/>
      <c r="N16" s="96"/>
      <c r="O16" s="96"/>
      <c r="P16" s="96"/>
      <c r="Q16" s="96"/>
      <c r="R16" s="96"/>
      <c r="S16" s="96"/>
      <c r="T16" s="96"/>
      <c r="U16" s="96"/>
      <c r="V16" s="96"/>
      <c r="W16" s="96"/>
      <c r="X16" s="96"/>
      <c r="Y16" s="96"/>
      <c r="Z16" s="96"/>
    </row>
    <row r="17" spans="1:26" ht="15.75" customHeight="1" x14ac:dyDescent="0.3">
      <c r="A17" s="96"/>
      <c r="B17" s="101" t="s">
        <v>107</v>
      </c>
      <c r="C17" s="101">
        <f>'FINANCIAL STATEMENTS'!D51</f>
        <v>31.48</v>
      </c>
      <c r="D17" s="101">
        <f>'FINANCIAL STATEMENTS'!E51</f>
        <v>24.36</v>
      </c>
      <c r="E17" s="96"/>
      <c r="F17" s="96"/>
      <c r="G17" s="96"/>
      <c r="H17" s="96"/>
      <c r="I17" s="96"/>
      <c r="J17" s="96"/>
      <c r="K17" s="96"/>
      <c r="L17" s="96"/>
      <c r="M17" s="96"/>
      <c r="N17" s="96"/>
      <c r="O17" s="96"/>
      <c r="P17" s="96"/>
      <c r="Q17" s="96"/>
      <c r="R17" s="96"/>
      <c r="S17" s="96"/>
      <c r="T17" s="96"/>
      <c r="U17" s="96"/>
      <c r="V17" s="96"/>
      <c r="W17" s="96"/>
      <c r="X17" s="96"/>
      <c r="Y17" s="96"/>
      <c r="Z17" s="96"/>
    </row>
    <row r="18" spans="1:26" ht="15.75" customHeight="1" x14ac:dyDescent="0.3">
      <c r="A18" s="96"/>
      <c r="B18" s="101" t="s">
        <v>108</v>
      </c>
      <c r="C18" s="101">
        <f>'FINANCIAL STATEMENTS'!D58</f>
        <v>666.97</v>
      </c>
      <c r="D18" s="101">
        <f>'FINANCIAL STATEMENTS'!E58</f>
        <v>934.33</v>
      </c>
      <c r="E18" s="96"/>
      <c r="F18" s="96"/>
      <c r="G18" s="96"/>
      <c r="H18" s="96"/>
      <c r="I18" s="96"/>
      <c r="J18" s="96"/>
      <c r="K18" s="96"/>
      <c r="L18" s="96"/>
      <c r="M18" s="96"/>
      <c r="N18" s="96"/>
      <c r="O18" s="96"/>
      <c r="P18" s="96"/>
      <c r="Q18" s="96"/>
      <c r="R18" s="96"/>
      <c r="S18" s="96"/>
      <c r="T18" s="96"/>
      <c r="U18" s="96"/>
      <c r="V18" s="96"/>
      <c r="W18" s="96"/>
      <c r="X18" s="96"/>
      <c r="Y18" s="96"/>
      <c r="Z18" s="96"/>
    </row>
    <row r="19" spans="1:26" ht="15.75" customHeight="1" x14ac:dyDescent="0.3">
      <c r="A19" s="96"/>
      <c r="B19" s="101" t="s">
        <v>109</v>
      </c>
      <c r="C19" s="101">
        <f>'FINANCIAL STATEMENTS'!D55</f>
        <v>28.96</v>
      </c>
      <c r="D19" s="101">
        <f>'FINANCIAL STATEMENTS'!E55</f>
        <v>30.08</v>
      </c>
      <c r="E19" s="96"/>
      <c r="F19" s="96"/>
      <c r="G19" s="96"/>
      <c r="H19" s="96"/>
      <c r="I19" s="96"/>
      <c r="J19" s="96"/>
      <c r="K19" s="96"/>
      <c r="L19" s="96"/>
      <c r="M19" s="96"/>
      <c r="N19" s="96"/>
      <c r="O19" s="96"/>
      <c r="P19" s="96"/>
      <c r="Q19" s="96"/>
      <c r="R19" s="96"/>
      <c r="S19" s="96"/>
      <c r="T19" s="96"/>
      <c r="U19" s="96"/>
      <c r="V19" s="96"/>
      <c r="W19" s="96"/>
      <c r="X19" s="96"/>
      <c r="Y19" s="96"/>
      <c r="Z19" s="96"/>
    </row>
    <row r="20" spans="1:26" ht="15.75" customHeight="1" x14ac:dyDescent="0.3">
      <c r="A20" s="96"/>
      <c r="B20" s="101"/>
      <c r="C20" s="102"/>
      <c r="D20" s="102"/>
      <c r="E20" s="96"/>
      <c r="F20" s="96"/>
      <c r="G20" s="96"/>
      <c r="H20" s="96"/>
      <c r="I20" s="96"/>
      <c r="J20" s="96"/>
      <c r="K20" s="96"/>
      <c r="L20" s="96"/>
      <c r="M20" s="96"/>
      <c r="N20" s="96"/>
      <c r="O20" s="96"/>
      <c r="P20" s="96"/>
      <c r="Q20" s="96"/>
      <c r="R20" s="96"/>
      <c r="S20" s="96"/>
      <c r="T20" s="96"/>
      <c r="U20" s="96"/>
      <c r="V20" s="96"/>
      <c r="W20" s="96"/>
      <c r="X20" s="96"/>
      <c r="Y20" s="96"/>
      <c r="Z20" s="96"/>
    </row>
    <row r="21" spans="1:26" ht="15.75" customHeight="1" x14ac:dyDescent="0.3">
      <c r="A21" s="96"/>
      <c r="B21" s="96"/>
      <c r="C21" s="96"/>
      <c r="D21" s="96"/>
      <c r="E21" s="96"/>
      <c r="F21" s="96"/>
      <c r="G21" s="96"/>
      <c r="H21" s="96"/>
      <c r="I21" s="96"/>
      <c r="J21" s="96"/>
      <c r="K21" s="236" t="s">
        <v>110</v>
      </c>
      <c r="L21" s="164"/>
      <c r="M21" s="164"/>
      <c r="N21" s="164"/>
      <c r="O21" s="165"/>
      <c r="P21" s="96"/>
      <c r="Q21" s="96"/>
      <c r="R21" s="96"/>
      <c r="S21" s="96"/>
      <c r="T21" s="96"/>
      <c r="U21" s="96"/>
      <c r="V21" s="96"/>
      <c r="W21" s="96"/>
      <c r="X21" s="96"/>
      <c r="Y21" s="96"/>
      <c r="Z21" s="96"/>
    </row>
    <row r="22" spans="1:26" ht="61.5" customHeight="1" x14ac:dyDescent="0.3">
      <c r="A22" s="103" t="s">
        <v>81</v>
      </c>
      <c r="B22" s="258" t="s">
        <v>215</v>
      </c>
      <c r="C22" s="164"/>
      <c r="D22" s="165"/>
      <c r="E22" s="140">
        <v>1.05</v>
      </c>
      <c r="F22" s="141">
        <v>1.05</v>
      </c>
      <c r="G22" s="141">
        <v>1.01</v>
      </c>
      <c r="H22" s="141">
        <v>1.01</v>
      </c>
      <c r="I22" s="141">
        <v>1.01</v>
      </c>
      <c r="J22" s="141">
        <v>1.01</v>
      </c>
      <c r="K22" s="258" t="s">
        <v>216</v>
      </c>
      <c r="L22" s="164"/>
      <c r="M22" s="164"/>
      <c r="N22" s="164"/>
      <c r="O22" s="165"/>
      <c r="P22" s="96"/>
      <c r="Q22" s="96"/>
      <c r="R22" s="96"/>
      <c r="S22" s="96"/>
      <c r="T22" s="96"/>
      <c r="U22" s="96"/>
      <c r="V22" s="96"/>
      <c r="W22" s="96"/>
      <c r="X22" s="96"/>
      <c r="Y22" s="96"/>
      <c r="Z22" s="96"/>
    </row>
    <row r="23" spans="1:26" ht="61.5" customHeight="1" x14ac:dyDescent="0.3">
      <c r="A23" s="96"/>
      <c r="B23" s="259" t="s">
        <v>217</v>
      </c>
      <c r="C23" s="212"/>
      <c r="D23" s="213"/>
      <c r="E23" s="260" t="s">
        <v>111</v>
      </c>
      <c r="F23" s="171"/>
      <c r="G23" s="172"/>
      <c r="H23" s="141">
        <v>0.6</v>
      </c>
      <c r="I23" s="141"/>
      <c r="J23" s="141"/>
      <c r="K23" s="263" t="s">
        <v>218</v>
      </c>
      <c r="L23" s="164"/>
      <c r="M23" s="164"/>
      <c r="N23" s="164"/>
      <c r="O23" s="165"/>
      <c r="P23" s="96"/>
      <c r="Q23" s="96"/>
      <c r="R23" s="96"/>
      <c r="S23" s="96"/>
      <c r="T23" s="96"/>
      <c r="U23" s="96"/>
      <c r="V23" s="96"/>
      <c r="W23" s="96"/>
      <c r="X23" s="96"/>
      <c r="Y23" s="96"/>
      <c r="Z23" s="96"/>
    </row>
    <row r="24" spans="1:26" ht="61.5" customHeight="1" x14ac:dyDescent="0.3">
      <c r="A24" s="96"/>
      <c r="B24" s="259" t="s">
        <v>87</v>
      </c>
      <c r="C24" s="212"/>
      <c r="D24" s="213"/>
      <c r="E24" s="173"/>
      <c r="F24" s="168"/>
      <c r="G24" s="174"/>
      <c r="H24" s="141">
        <v>0.15</v>
      </c>
      <c r="I24" s="141"/>
      <c r="J24" s="141"/>
      <c r="K24" s="258"/>
      <c r="L24" s="164"/>
      <c r="M24" s="164"/>
      <c r="N24" s="164"/>
      <c r="O24" s="165"/>
      <c r="P24" s="96"/>
      <c r="Q24" s="96"/>
      <c r="R24" s="96"/>
      <c r="S24" s="96"/>
      <c r="T24" s="96"/>
      <c r="U24" s="96"/>
      <c r="V24" s="96"/>
      <c r="W24" s="96"/>
      <c r="X24" s="96"/>
      <c r="Y24" s="96"/>
      <c r="Z24" s="96"/>
    </row>
    <row r="25" spans="1:26" ht="61.5" customHeight="1" x14ac:dyDescent="0.3">
      <c r="A25" s="96"/>
      <c r="B25" s="259" t="s">
        <v>219</v>
      </c>
      <c r="C25" s="212"/>
      <c r="D25" s="213"/>
      <c r="E25" s="175"/>
      <c r="F25" s="176"/>
      <c r="G25" s="177"/>
      <c r="H25" s="141">
        <v>0.12</v>
      </c>
      <c r="I25" s="141"/>
      <c r="J25" s="141"/>
      <c r="K25" s="258" t="s">
        <v>220</v>
      </c>
      <c r="L25" s="164"/>
      <c r="M25" s="164"/>
      <c r="N25" s="164"/>
      <c r="O25" s="165"/>
      <c r="P25" s="96"/>
      <c r="Q25" s="96"/>
      <c r="R25" s="96"/>
      <c r="S25" s="96"/>
      <c r="T25" s="96"/>
      <c r="U25" s="96"/>
      <c r="V25" s="96"/>
      <c r="W25" s="96"/>
      <c r="X25" s="96"/>
      <c r="Y25" s="96"/>
      <c r="Z25" s="96"/>
    </row>
    <row r="26" spans="1:26" ht="61.5" customHeight="1" x14ac:dyDescent="0.3">
      <c r="A26" s="96"/>
      <c r="B26" s="259" t="s">
        <v>89</v>
      </c>
      <c r="C26" s="212"/>
      <c r="D26" s="213"/>
      <c r="E26" s="261" t="s">
        <v>113</v>
      </c>
      <c r="F26" s="164"/>
      <c r="G26" s="165"/>
      <c r="H26" s="142">
        <f>D11/D13</f>
        <v>3.5183798904692483E-2</v>
      </c>
      <c r="I26" s="141"/>
      <c r="J26" s="141"/>
      <c r="K26" s="258"/>
      <c r="L26" s="164"/>
      <c r="M26" s="164"/>
      <c r="N26" s="164"/>
      <c r="O26" s="165"/>
      <c r="P26" s="96"/>
      <c r="Q26" s="96"/>
      <c r="R26" s="96"/>
      <c r="S26" s="96"/>
      <c r="T26" s="96"/>
      <c r="U26" s="96"/>
      <c r="V26" s="96"/>
      <c r="W26" s="96"/>
      <c r="X26" s="96"/>
      <c r="Y26" s="96"/>
      <c r="Z26" s="96"/>
    </row>
    <row r="27" spans="1:26" ht="61.5" customHeight="1" x14ac:dyDescent="0.3">
      <c r="A27" s="96"/>
      <c r="B27" s="259" t="s">
        <v>221</v>
      </c>
      <c r="C27" s="212"/>
      <c r="D27" s="213"/>
      <c r="E27" s="261" t="s">
        <v>114</v>
      </c>
      <c r="F27" s="164"/>
      <c r="G27" s="165"/>
      <c r="H27" s="141">
        <v>0</v>
      </c>
      <c r="I27" s="141"/>
      <c r="J27" s="141"/>
      <c r="K27" s="263" t="s">
        <v>222</v>
      </c>
      <c r="L27" s="164"/>
      <c r="M27" s="164"/>
      <c r="N27" s="164"/>
      <c r="O27" s="165"/>
      <c r="P27" s="96"/>
      <c r="Q27" s="96"/>
      <c r="R27" s="96"/>
      <c r="S27" s="96"/>
      <c r="T27" s="96"/>
      <c r="U27" s="96"/>
      <c r="V27" s="96"/>
      <c r="W27" s="96"/>
      <c r="X27" s="96"/>
      <c r="Y27" s="96"/>
      <c r="Z27" s="96"/>
    </row>
    <row r="28" spans="1:26" ht="61.5" customHeight="1" x14ac:dyDescent="0.3">
      <c r="A28" s="96"/>
      <c r="B28" s="259" t="s">
        <v>223</v>
      </c>
      <c r="C28" s="212"/>
      <c r="D28" s="213"/>
      <c r="E28" s="261" t="s">
        <v>115</v>
      </c>
      <c r="F28" s="164"/>
      <c r="G28" s="165"/>
      <c r="H28" s="141">
        <v>50</v>
      </c>
      <c r="I28" s="141">
        <v>75</v>
      </c>
      <c r="J28" s="141">
        <v>365</v>
      </c>
      <c r="K28" s="264" t="s">
        <v>224</v>
      </c>
      <c r="L28" s="171"/>
      <c r="M28" s="171"/>
      <c r="N28" s="171"/>
      <c r="O28" s="172"/>
      <c r="P28" s="96"/>
      <c r="Q28" s="96"/>
      <c r="R28" s="96"/>
      <c r="S28" s="96"/>
      <c r="T28" s="96"/>
      <c r="U28" s="96"/>
      <c r="V28" s="96"/>
      <c r="W28" s="96"/>
      <c r="X28" s="96"/>
      <c r="Y28" s="96"/>
      <c r="Z28" s="96"/>
    </row>
    <row r="29" spans="1:26" ht="61.5" customHeight="1" x14ac:dyDescent="0.3">
      <c r="A29" s="96"/>
      <c r="B29" s="259" t="s">
        <v>92</v>
      </c>
      <c r="C29" s="212"/>
      <c r="D29" s="213"/>
      <c r="E29" s="262"/>
      <c r="F29" s="164"/>
      <c r="G29" s="165"/>
      <c r="H29" s="141">
        <v>75</v>
      </c>
      <c r="I29" s="141"/>
      <c r="J29" s="141"/>
      <c r="K29" s="175"/>
      <c r="L29" s="176"/>
      <c r="M29" s="176"/>
      <c r="N29" s="176"/>
      <c r="O29" s="177"/>
      <c r="P29" s="96"/>
      <c r="Q29" s="96"/>
      <c r="R29" s="96"/>
      <c r="S29" s="96"/>
      <c r="T29" s="96"/>
      <c r="U29" s="96"/>
      <c r="V29" s="96"/>
      <c r="W29" s="96"/>
      <c r="X29" s="96"/>
      <c r="Y29" s="96"/>
      <c r="Z29" s="96"/>
    </row>
    <row r="30" spans="1:26" ht="61.5" customHeight="1" x14ac:dyDescent="0.3">
      <c r="A30" s="96"/>
      <c r="B30" s="259" t="s">
        <v>116</v>
      </c>
      <c r="C30" s="212"/>
      <c r="D30" s="213"/>
      <c r="E30" s="261" t="s">
        <v>117</v>
      </c>
      <c r="F30" s="164"/>
      <c r="G30" s="165"/>
      <c r="H30" s="141"/>
      <c r="I30" s="141"/>
      <c r="J30" s="141"/>
      <c r="K30" s="258"/>
      <c r="L30" s="164"/>
      <c r="M30" s="164"/>
      <c r="N30" s="164"/>
      <c r="O30" s="165"/>
      <c r="P30" s="96"/>
      <c r="Q30" s="96"/>
      <c r="R30" s="96"/>
      <c r="S30" s="96"/>
      <c r="T30" s="96"/>
      <c r="U30" s="96"/>
      <c r="V30" s="96"/>
      <c r="W30" s="96"/>
      <c r="X30" s="96"/>
      <c r="Y30" s="96"/>
      <c r="Z30" s="96"/>
    </row>
    <row r="31" spans="1:26" ht="61.5" customHeight="1" x14ac:dyDescent="0.3">
      <c r="A31" s="96"/>
      <c r="B31" s="259" t="s">
        <v>207</v>
      </c>
      <c r="C31" s="212"/>
      <c r="D31" s="213"/>
      <c r="E31" s="261" t="s">
        <v>119</v>
      </c>
      <c r="F31" s="164"/>
      <c r="G31" s="165"/>
      <c r="H31" s="141"/>
      <c r="I31" s="141"/>
      <c r="J31" s="141"/>
      <c r="K31" s="263" t="s">
        <v>225</v>
      </c>
      <c r="L31" s="164"/>
      <c r="M31" s="164"/>
      <c r="N31" s="164"/>
      <c r="O31" s="165"/>
      <c r="P31" s="96"/>
      <c r="Q31" s="96"/>
      <c r="R31" s="96"/>
      <c r="S31" s="96"/>
      <c r="T31" s="96"/>
      <c r="U31" s="96"/>
      <c r="V31" s="96"/>
      <c r="W31" s="96"/>
      <c r="X31" s="96"/>
      <c r="Y31" s="96"/>
      <c r="Z31" s="96"/>
    </row>
    <row r="32" spans="1:26" ht="61.5" customHeight="1" x14ac:dyDescent="0.3">
      <c r="A32" s="96"/>
      <c r="B32" s="259" t="s">
        <v>120</v>
      </c>
      <c r="C32" s="212"/>
      <c r="D32" s="213"/>
      <c r="E32" s="261" t="s">
        <v>121</v>
      </c>
      <c r="F32" s="164"/>
      <c r="G32" s="165"/>
      <c r="H32" s="141"/>
      <c r="I32" s="141"/>
      <c r="J32" s="141"/>
      <c r="K32" s="263" t="s">
        <v>226</v>
      </c>
      <c r="L32" s="164"/>
      <c r="M32" s="164"/>
      <c r="N32" s="164"/>
      <c r="O32" s="165"/>
      <c r="P32" s="96"/>
      <c r="Q32" s="96"/>
      <c r="R32" s="96"/>
      <c r="S32" s="96"/>
      <c r="T32" s="96"/>
      <c r="U32" s="96"/>
      <c r="V32" s="96"/>
      <c r="W32" s="96"/>
      <c r="X32" s="96"/>
      <c r="Y32" s="96"/>
      <c r="Z32" s="96"/>
    </row>
    <row r="33" spans="1:26" ht="61.5" customHeight="1" x14ac:dyDescent="0.3">
      <c r="A33" s="96"/>
      <c r="B33" s="259" t="s">
        <v>123</v>
      </c>
      <c r="C33" s="212"/>
      <c r="D33" s="213"/>
      <c r="E33" s="261" t="s">
        <v>124</v>
      </c>
      <c r="F33" s="164"/>
      <c r="G33" s="165"/>
      <c r="H33" s="141"/>
      <c r="I33" s="141"/>
      <c r="J33" s="141"/>
      <c r="K33" s="258"/>
      <c r="L33" s="164"/>
      <c r="M33" s="164"/>
      <c r="N33" s="164"/>
      <c r="O33" s="165"/>
      <c r="P33" s="96"/>
      <c r="Q33" s="96"/>
      <c r="R33" s="96"/>
      <c r="S33" s="96"/>
      <c r="T33" s="96"/>
      <c r="U33" s="96"/>
      <c r="V33" s="96"/>
      <c r="W33" s="96"/>
      <c r="X33" s="96"/>
      <c r="Y33" s="96"/>
      <c r="Z33" s="96"/>
    </row>
    <row r="34" spans="1:26" ht="61.5" customHeight="1" x14ac:dyDescent="0.3">
      <c r="A34" s="96"/>
      <c r="B34" s="259" t="s">
        <v>126</v>
      </c>
      <c r="C34" s="212"/>
      <c r="D34" s="213"/>
      <c r="E34" s="261" t="s">
        <v>127</v>
      </c>
      <c r="F34" s="164"/>
      <c r="G34" s="165"/>
      <c r="H34" s="141"/>
      <c r="I34" s="141"/>
      <c r="J34" s="141"/>
      <c r="K34" s="258"/>
      <c r="L34" s="164"/>
      <c r="M34" s="164"/>
      <c r="N34" s="164"/>
      <c r="O34" s="165"/>
      <c r="P34" s="96"/>
      <c r="Q34" s="96"/>
      <c r="R34" s="96"/>
      <c r="S34" s="96"/>
      <c r="T34" s="96"/>
      <c r="U34" s="96"/>
      <c r="V34" s="96"/>
      <c r="W34" s="96"/>
      <c r="X34" s="96"/>
      <c r="Y34" s="96"/>
      <c r="Z34" s="96"/>
    </row>
    <row r="35" spans="1:26" ht="15.75" customHeight="1" x14ac:dyDescent="0.3">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ht="15.75" customHeight="1" x14ac:dyDescent="0.3">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spans="1:26" ht="15.75" customHeight="1" x14ac:dyDescent="0.3">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spans="1:26" ht="15.75" customHeight="1" x14ac:dyDescent="0.3">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ht="15.75" customHeight="1" x14ac:dyDescent="0.3">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spans="1:26" ht="15.75" customHeight="1" x14ac:dyDescent="0.3">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ht="15.75" customHeight="1" x14ac:dyDescent="0.3">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ht="15.75" customHeight="1" x14ac:dyDescent="0.3">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ht="15.75" customHeight="1" x14ac:dyDescent="0.3">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ht="15.75" customHeight="1" x14ac:dyDescent="0.3">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ht="15.75" customHeight="1" x14ac:dyDescent="0.3">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26" ht="15.75" customHeight="1" x14ac:dyDescent="0.3">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spans="1:26" ht="15.75" customHeight="1" x14ac:dyDescent="0.3">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ht="15.75" customHeight="1" x14ac:dyDescent="0.3">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ht="15.75" customHeight="1" x14ac:dyDescent="0.3">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ht="15.75" customHeight="1" x14ac:dyDescent="0.3">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spans="1:26" ht="15.75" customHeight="1" x14ac:dyDescent="0.3">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spans="1:26" ht="15.75" customHeight="1" x14ac:dyDescent="0.3">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spans="1:26" ht="15.75" customHeight="1" x14ac:dyDescent="0.3">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ht="15.75" customHeight="1" x14ac:dyDescent="0.3">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ht="15.75" customHeight="1" x14ac:dyDescent="0.3">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ht="15.75" customHeight="1" x14ac:dyDescent="0.3">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ht="15.75" customHeight="1" x14ac:dyDescent="0.3">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spans="1:26" ht="15.75" customHeight="1" x14ac:dyDescent="0.3">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ht="15.75" customHeight="1" x14ac:dyDescent="0.3">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ht="15.75" customHeight="1" x14ac:dyDescent="0.3">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ht="15.75" customHeight="1" x14ac:dyDescent="0.3">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ht="15.75" customHeight="1" x14ac:dyDescent="0.3">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spans="1:26" ht="15.75" customHeight="1" x14ac:dyDescent="0.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ht="15.75" customHeight="1" x14ac:dyDescent="0.3">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spans="1:26" ht="15.75" customHeight="1" x14ac:dyDescent="0.3">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spans="1:26" ht="15.75" customHeight="1" x14ac:dyDescent="0.3">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ht="15.75" customHeight="1" x14ac:dyDescent="0.3">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ht="15.75" customHeight="1" x14ac:dyDescent="0.3">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spans="1:26" ht="15.75" customHeight="1" x14ac:dyDescent="0.3">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ht="15.75" customHeight="1" x14ac:dyDescent="0.3">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ht="15.75" customHeight="1" x14ac:dyDescent="0.3">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ht="15.75" customHeight="1" x14ac:dyDescent="0.3">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ht="15.75" customHeight="1" x14ac:dyDescent="0.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spans="1:26" ht="15.75" customHeight="1" x14ac:dyDescent="0.3">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ht="15.75" customHeight="1" x14ac:dyDescent="0.3">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ht="15.75" customHeight="1" x14ac:dyDescent="0.3">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ht="15.75" customHeight="1" x14ac:dyDescent="0.3">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ht="15.75" customHeight="1" x14ac:dyDescent="0.3">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ht="15.75" customHeight="1" x14ac:dyDescent="0.3">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ht="15.75" customHeight="1" x14ac:dyDescent="0.3">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5.75" customHeight="1" x14ac:dyDescent="0.3">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5.75" customHeight="1" x14ac:dyDescent="0.3">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5.75" customHeight="1" x14ac:dyDescent="0.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ht="15.75" customHeight="1" x14ac:dyDescent="0.3">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5.75" customHeight="1" x14ac:dyDescent="0.3">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5.75" customHeight="1" x14ac:dyDescent="0.3">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ht="15.75" customHeight="1" x14ac:dyDescent="0.3">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5.75" customHeight="1" x14ac:dyDescent="0.3">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5.75" customHeight="1" x14ac:dyDescent="0.3">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ht="15.75" customHeight="1" x14ac:dyDescent="0.3">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ht="15.75" customHeight="1" x14ac:dyDescent="0.3">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ht="15.75" customHeight="1" x14ac:dyDescent="0.3">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ht="15.75" customHeight="1" x14ac:dyDescent="0.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5.75" customHeight="1" x14ac:dyDescent="0.3">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5.75" customHeight="1" x14ac:dyDescent="0.3">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5.75" customHeight="1" x14ac:dyDescent="0.3">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5.75" customHeight="1" x14ac:dyDescent="0.3">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5.75" customHeight="1" x14ac:dyDescent="0.3">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5.75" customHeight="1" x14ac:dyDescent="0.3">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5.75" customHeight="1" x14ac:dyDescent="0.3">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5.75" customHeight="1" x14ac:dyDescent="0.3">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5.75" customHeight="1" x14ac:dyDescent="0.3">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5.75" customHeight="1" x14ac:dyDescent="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5.75" customHeight="1" x14ac:dyDescent="0.3">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5.75" customHeight="1" x14ac:dyDescent="0.3">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5.75" customHeight="1" x14ac:dyDescent="0.3">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5.75" customHeight="1" x14ac:dyDescent="0.3">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5.75" customHeight="1" x14ac:dyDescent="0.3">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5.75" customHeight="1" x14ac:dyDescent="0.3">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5.75" customHeight="1" x14ac:dyDescent="0.3">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5.75" customHeight="1" x14ac:dyDescent="0.3">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5.75" customHeight="1" x14ac:dyDescent="0.3">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5.75" customHeight="1" x14ac:dyDescent="0.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5.75" customHeight="1" x14ac:dyDescent="0.3">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5.75" customHeight="1" x14ac:dyDescent="0.3">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5.75" customHeight="1" x14ac:dyDescent="0.3">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5.75" customHeight="1" x14ac:dyDescent="0.3">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5.75" customHeight="1" x14ac:dyDescent="0.3">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5.75" customHeight="1" x14ac:dyDescent="0.3">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5.75" customHeight="1" x14ac:dyDescent="0.3">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5.75" customHeight="1" x14ac:dyDescent="0.3">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5.75" customHeight="1" x14ac:dyDescent="0.3">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5.75" customHeight="1" x14ac:dyDescent="0.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5.75" customHeight="1" x14ac:dyDescent="0.3">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5.75" customHeight="1" x14ac:dyDescent="0.3">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5.75" customHeight="1" x14ac:dyDescent="0.3">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5.75" customHeight="1" x14ac:dyDescent="0.3">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5.75" customHeight="1" x14ac:dyDescent="0.3">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5.75" customHeight="1" x14ac:dyDescent="0.3">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5.75" customHeight="1" x14ac:dyDescent="0.3">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5.75" customHeight="1" x14ac:dyDescent="0.3">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5.75" customHeight="1" x14ac:dyDescent="0.3">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5.75" customHeight="1" x14ac:dyDescent="0.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5.75" customHeight="1" x14ac:dyDescent="0.3">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5.75" customHeight="1" x14ac:dyDescent="0.3">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5.75" customHeight="1" x14ac:dyDescent="0.3">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5.75" customHeight="1" x14ac:dyDescent="0.3">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5.75" customHeight="1" x14ac:dyDescent="0.3">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5.75" customHeight="1" x14ac:dyDescent="0.3">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5.75" customHeight="1" x14ac:dyDescent="0.3">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5.75" customHeight="1" x14ac:dyDescent="0.3">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5.75" customHeight="1" x14ac:dyDescent="0.3">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5.75" customHeight="1" x14ac:dyDescent="0.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5.75" customHeight="1" x14ac:dyDescent="0.3">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5.75" customHeight="1" x14ac:dyDescent="0.3">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5.75" customHeight="1" x14ac:dyDescent="0.3">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5.75" customHeight="1" x14ac:dyDescent="0.3">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5.75" customHeight="1" x14ac:dyDescent="0.3">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5.75" customHeight="1" x14ac:dyDescent="0.3">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5.75" customHeight="1" x14ac:dyDescent="0.3">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5.75" customHeight="1" x14ac:dyDescent="0.3">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5.75" customHeight="1" x14ac:dyDescent="0.3">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5.75" customHeight="1" x14ac:dyDescent="0.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5.75" customHeight="1" x14ac:dyDescent="0.3">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5.75" customHeight="1" x14ac:dyDescent="0.3">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5.75" customHeight="1" x14ac:dyDescent="0.3">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5.75" customHeight="1" x14ac:dyDescent="0.3">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5.75" customHeight="1" x14ac:dyDescent="0.3">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5.75" customHeight="1" x14ac:dyDescent="0.3">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5.75" customHeight="1" x14ac:dyDescent="0.3">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5.75" customHeight="1" x14ac:dyDescent="0.3">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5.75" customHeight="1" x14ac:dyDescent="0.3">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5.75" customHeight="1" x14ac:dyDescent="0.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5.75" customHeight="1" x14ac:dyDescent="0.3">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5.75" customHeight="1" x14ac:dyDescent="0.3">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5.75" customHeight="1" x14ac:dyDescent="0.3">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5.75" customHeight="1" x14ac:dyDescent="0.3">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5.75" customHeight="1" x14ac:dyDescent="0.3">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5.75" customHeight="1" x14ac:dyDescent="0.3">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5.75" customHeight="1" x14ac:dyDescent="0.3">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5.75" customHeight="1" x14ac:dyDescent="0.3">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5.75" customHeight="1" x14ac:dyDescent="0.3">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5.75" customHeight="1" x14ac:dyDescent="0.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5.75" customHeight="1" x14ac:dyDescent="0.3">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5.75" customHeight="1" x14ac:dyDescent="0.3">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5.75" customHeight="1" x14ac:dyDescent="0.3">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5.75" customHeight="1" x14ac:dyDescent="0.3">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5.75" customHeight="1" x14ac:dyDescent="0.3">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5.75" customHeight="1" x14ac:dyDescent="0.3">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5.75" customHeight="1" x14ac:dyDescent="0.3">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5.75" customHeight="1" x14ac:dyDescent="0.3">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5.75" customHeight="1" x14ac:dyDescent="0.3">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5.75" customHeight="1" x14ac:dyDescent="0.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5.75" customHeight="1" x14ac:dyDescent="0.3">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5.75" customHeight="1" x14ac:dyDescent="0.3">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5.75" customHeight="1" x14ac:dyDescent="0.3">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5.75" customHeight="1" x14ac:dyDescent="0.3">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5.75" customHeight="1" x14ac:dyDescent="0.3">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5.75" customHeight="1" x14ac:dyDescent="0.3">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5.75" customHeight="1" x14ac:dyDescent="0.3">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5.75" customHeight="1" x14ac:dyDescent="0.3">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5.75" customHeight="1" x14ac:dyDescent="0.3">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5.75" customHeight="1" x14ac:dyDescent="0.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5.75" customHeight="1" x14ac:dyDescent="0.3">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5.75" customHeight="1" x14ac:dyDescent="0.3">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5.75" customHeight="1" x14ac:dyDescent="0.3">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5.75" customHeight="1" x14ac:dyDescent="0.3">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5.75" customHeight="1" x14ac:dyDescent="0.3">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5.75" customHeight="1" x14ac:dyDescent="0.3">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5.75" customHeight="1" x14ac:dyDescent="0.3">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5.75" customHeight="1" x14ac:dyDescent="0.3">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5.75" customHeight="1" x14ac:dyDescent="0.3">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5.75" customHeight="1" x14ac:dyDescent="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5.75" customHeight="1" x14ac:dyDescent="0.3">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5.75" customHeight="1" x14ac:dyDescent="0.3">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5.75" customHeight="1" x14ac:dyDescent="0.3">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5.75" customHeight="1" x14ac:dyDescent="0.3">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5.75" customHeight="1" x14ac:dyDescent="0.3">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5.75" customHeight="1" x14ac:dyDescent="0.3">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5.75" customHeight="1" x14ac:dyDescent="0.3">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5.75" customHeight="1" x14ac:dyDescent="0.3">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5.75" customHeight="1" x14ac:dyDescent="0.3">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5.75" customHeight="1" x14ac:dyDescent="0.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5.75" customHeight="1" x14ac:dyDescent="0.3">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5.75" customHeight="1" x14ac:dyDescent="0.3">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5.75" customHeight="1" x14ac:dyDescent="0.3">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5.75" customHeight="1" x14ac:dyDescent="0.3">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5.75" customHeight="1" x14ac:dyDescent="0.3">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5.75" customHeight="1" x14ac:dyDescent="0.3">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5.75" customHeight="1" x14ac:dyDescent="0.3">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5.75" customHeight="1" x14ac:dyDescent="0.3">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5.75" customHeight="1" x14ac:dyDescent="0.3">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5.75" customHeight="1" x14ac:dyDescent="0.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5.75" customHeight="1" x14ac:dyDescent="0.3">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5.75" customHeight="1" x14ac:dyDescent="0.3">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5.75" customHeight="1" x14ac:dyDescent="0.3">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5.75" customHeight="1" x14ac:dyDescent="0.3">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5.75" customHeight="1" x14ac:dyDescent="0.3">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5.75" customHeight="1" x14ac:dyDescent="0.3">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5.75" customHeight="1" x14ac:dyDescent="0.3">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5.75" customHeight="1" x14ac:dyDescent="0.3">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5.75" customHeight="1" x14ac:dyDescent="0.3">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5.75" customHeight="1" x14ac:dyDescent="0.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5.75" customHeight="1" x14ac:dyDescent="0.3">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1">
    <mergeCell ref="K31:O31"/>
    <mergeCell ref="K32:O32"/>
    <mergeCell ref="K33:O33"/>
    <mergeCell ref="K34:O34"/>
    <mergeCell ref="K23:O23"/>
    <mergeCell ref="K24:O24"/>
    <mergeCell ref="K25:O25"/>
    <mergeCell ref="K26:O26"/>
    <mergeCell ref="K27:O27"/>
    <mergeCell ref="K28:O29"/>
    <mergeCell ref="K30:O30"/>
    <mergeCell ref="B33:D33"/>
    <mergeCell ref="B34:D34"/>
    <mergeCell ref="E31:G31"/>
    <mergeCell ref="E32:G32"/>
    <mergeCell ref="E33:G33"/>
    <mergeCell ref="E34:G34"/>
    <mergeCell ref="B26:D26"/>
    <mergeCell ref="E26:G26"/>
    <mergeCell ref="B30:D30"/>
    <mergeCell ref="B31:D31"/>
    <mergeCell ref="B32:D32"/>
    <mergeCell ref="B27:D27"/>
    <mergeCell ref="E27:G27"/>
    <mergeCell ref="B28:D28"/>
    <mergeCell ref="E28:G28"/>
    <mergeCell ref="B29:D29"/>
    <mergeCell ref="E29:G29"/>
    <mergeCell ref="E30:G30"/>
    <mergeCell ref="K21:O21"/>
    <mergeCell ref="K22:O22"/>
    <mergeCell ref="B22:D22"/>
    <mergeCell ref="B23:D23"/>
    <mergeCell ref="E23:G25"/>
    <mergeCell ref="B24:D24"/>
    <mergeCell ref="B25:D25"/>
    <mergeCell ref="A2:B2"/>
    <mergeCell ref="G2:I2"/>
    <mergeCell ref="B4:B5"/>
    <mergeCell ref="C5:D5"/>
    <mergeCell ref="B12:D12"/>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Y1000"/>
  <sheetViews>
    <sheetView workbookViewId="0"/>
  </sheetViews>
  <sheetFormatPr defaultColWidth="12.6640625" defaultRowHeight="15" customHeight="1" x14ac:dyDescent="0.25"/>
  <cols>
    <col min="1" max="1" width="12.6640625" customWidth="1"/>
    <col min="2" max="2" width="25.6640625" customWidth="1"/>
    <col min="3" max="6" width="12.6640625" customWidth="1"/>
    <col min="13" max="13" width="21.109375" customWidth="1"/>
  </cols>
  <sheetData>
    <row r="2" spans="1:25" ht="15.6" x14ac:dyDescent="0.3">
      <c r="A2" s="232" t="s">
        <v>193</v>
      </c>
      <c r="B2" s="168"/>
      <c r="C2" s="139" t="s">
        <v>214</v>
      </c>
      <c r="D2" s="107"/>
      <c r="E2" s="107"/>
      <c r="F2" s="107"/>
      <c r="G2" s="107"/>
      <c r="H2" s="107"/>
      <c r="I2" s="107"/>
      <c r="J2" s="107"/>
      <c r="K2" s="107"/>
      <c r="L2" s="107"/>
      <c r="M2" s="107"/>
      <c r="N2" s="107"/>
      <c r="O2" s="107"/>
      <c r="P2" s="107"/>
      <c r="Q2" s="107"/>
      <c r="R2" s="107"/>
      <c r="S2" s="107"/>
      <c r="T2" s="107"/>
      <c r="U2" s="107"/>
      <c r="V2" s="107"/>
      <c r="W2" s="107"/>
      <c r="X2" s="107"/>
      <c r="Y2" s="107"/>
    </row>
    <row r="3" spans="1:25" ht="15" customHeight="1" x14ac:dyDescent="0.25">
      <c r="A3" s="107"/>
      <c r="B3" s="107"/>
      <c r="C3" s="107"/>
      <c r="D3" s="107"/>
      <c r="E3" s="107"/>
      <c r="F3" s="192" t="s">
        <v>1</v>
      </c>
      <c r="G3" s="164"/>
      <c r="H3" s="165"/>
      <c r="I3" s="107"/>
      <c r="J3" s="107"/>
      <c r="K3" s="107"/>
      <c r="L3" s="107"/>
      <c r="M3" s="107"/>
      <c r="N3" s="107"/>
      <c r="O3" s="107"/>
      <c r="P3" s="107"/>
      <c r="Q3" s="107"/>
      <c r="R3" s="107"/>
      <c r="S3" s="107"/>
      <c r="T3" s="107"/>
      <c r="U3" s="107"/>
      <c r="V3" s="107"/>
      <c r="W3" s="107"/>
      <c r="X3" s="107"/>
      <c r="Y3" s="107"/>
    </row>
    <row r="4" spans="1:25" ht="15" customHeight="1" x14ac:dyDescent="0.25">
      <c r="A4" s="107"/>
      <c r="B4" s="107"/>
      <c r="C4" s="107"/>
      <c r="D4" s="107"/>
      <c r="E4" s="107"/>
      <c r="F4" s="107"/>
      <c r="G4" s="107"/>
      <c r="H4" s="107"/>
      <c r="I4" s="107"/>
      <c r="J4" s="107"/>
      <c r="K4" s="107"/>
      <c r="L4" s="107"/>
      <c r="M4" s="107"/>
      <c r="N4" s="107"/>
      <c r="O4" s="107"/>
      <c r="P4" s="107"/>
      <c r="Q4" s="107"/>
      <c r="R4" s="107"/>
      <c r="S4" s="107"/>
      <c r="T4" s="107"/>
      <c r="U4" s="107"/>
      <c r="V4" s="107"/>
      <c r="W4" s="107"/>
      <c r="X4" s="107"/>
      <c r="Y4" s="107"/>
    </row>
    <row r="5" spans="1:25" ht="15" customHeight="1" x14ac:dyDescent="0.25">
      <c r="A5" s="107"/>
      <c r="B5" s="107"/>
      <c r="C5" s="107"/>
      <c r="D5" s="107"/>
      <c r="E5" s="107"/>
      <c r="F5" s="107"/>
      <c r="G5" s="107"/>
      <c r="H5" s="107"/>
      <c r="I5" s="107"/>
      <c r="J5" s="107"/>
      <c r="K5" s="107"/>
      <c r="L5" s="107"/>
      <c r="M5" s="107"/>
      <c r="N5" s="107"/>
      <c r="O5" s="107"/>
      <c r="P5" s="107"/>
      <c r="Q5" s="107"/>
      <c r="R5" s="107"/>
      <c r="S5" s="107"/>
      <c r="T5" s="107"/>
      <c r="U5" s="107"/>
      <c r="V5" s="107"/>
      <c r="W5" s="107"/>
      <c r="X5" s="107"/>
      <c r="Y5" s="107"/>
    </row>
    <row r="6" spans="1:25" ht="15" customHeight="1" x14ac:dyDescent="0.25">
      <c r="A6" s="107"/>
      <c r="B6" s="107"/>
      <c r="C6" s="107"/>
      <c r="D6" s="107"/>
      <c r="E6" s="107"/>
      <c r="F6" s="107"/>
      <c r="G6" s="107"/>
      <c r="H6" s="107"/>
      <c r="I6" s="107"/>
      <c r="J6" s="107"/>
      <c r="K6" s="107"/>
      <c r="L6" s="107"/>
      <c r="M6" s="107"/>
      <c r="N6" s="107"/>
      <c r="O6" s="107"/>
      <c r="P6" s="107"/>
      <c r="Q6" s="107"/>
      <c r="R6" s="107"/>
      <c r="S6" s="107"/>
      <c r="T6" s="107"/>
      <c r="U6" s="107"/>
      <c r="V6" s="107"/>
      <c r="W6" s="107"/>
      <c r="X6" s="107"/>
      <c r="Y6" s="107"/>
    </row>
    <row r="7" spans="1:25" ht="15" customHeight="1" x14ac:dyDescent="0.25">
      <c r="A7" s="107"/>
      <c r="B7" s="107"/>
      <c r="C7" s="107"/>
      <c r="D7" s="107"/>
      <c r="E7" s="107"/>
      <c r="F7" s="107"/>
      <c r="G7" s="107"/>
      <c r="H7" s="107"/>
      <c r="I7" s="107"/>
      <c r="J7" s="107"/>
      <c r="K7" s="107"/>
      <c r="L7" s="107"/>
      <c r="M7" s="107"/>
      <c r="N7" s="107"/>
      <c r="O7" s="107"/>
      <c r="P7" s="107"/>
      <c r="Q7" s="107"/>
      <c r="R7" s="107"/>
      <c r="S7" s="107"/>
      <c r="T7" s="107"/>
      <c r="U7" s="107"/>
      <c r="V7" s="107"/>
      <c r="W7" s="107"/>
      <c r="X7" s="107"/>
      <c r="Y7" s="107"/>
    </row>
    <row r="8" spans="1:25" ht="15" customHeight="1" x14ac:dyDescent="0.25">
      <c r="A8" s="107"/>
      <c r="B8" s="107"/>
      <c r="C8" s="107"/>
      <c r="D8" s="107"/>
      <c r="E8" s="107"/>
      <c r="F8" s="107"/>
      <c r="G8" s="107"/>
      <c r="H8" s="107"/>
      <c r="I8" s="107"/>
      <c r="J8" s="107"/>
      <c r="K8" s="107"/>
      <c r="L8" s="107"/>
      <c r="M8" s="107"/>
      <c r="N8" s="107"/>
      <c r="O8" s="107"/>
      <c r="P8" s="107"/>
      <c r="Q8" s="107"/>
      <c r="R8" s="107"/>
      <c r="S8" s="107"/>
      <c r="T8" s="107"/>
      <c r="U8" s="107"/>
      <c r="V8" s="107"/>
      <c r="W8" s="107"/>
      <c r="X8" s="107"/>
      <c r="Y8" s="107"/>
    </row>
    <row r="9" spans="1:25" ht="15" customHeight="1" x14ac:dyDescent="0.25">
      <c r="A9" s="107"/>
      <c r="B9" s="107"/>
      <c r="C9" s="107"/>
      <c r="D9" s="107"/>
      <c r="E9" s="107"/>
      <c r="F9" s="107"/>
      <c r="G9" s="107"/>
      <c r="H9" s="107"/>
      <c r="I9" s="107"/>
      <c r="J9" s="107"/>
      <c r="K9" s="107"/>
      <c r="L9" s="107"/>
      <c r="M9" s="107"/>
      <c r="N9" s="107"/>
      <c r="O9" s="107"/>
      <c r="P9" s="107"/>
      <c r="Q9" s="107"/>
      <c r="R9" s="107"/>
      <c r="S9" s="107"/>
      <c r="T9" s="107"/>
      <c r="U9" s="107"/>
      <c r="V9" s="107"/>
      <c r="W9" s="107"/>
      <c r="X9" s="107"/>
      <c r="Y9" s="107"/>
    </row>
    <row r="10" spans="1:25" ht="15" customHeight="1" x14ac:dyDescent="0.25">
      <c r="A10" s="107"/>
      <c r="B10" s="246" t="s">
        <v>93</v>
      </c>
      <c r="C10" s="109">
        <v>2022</v>
      </c>
      <c r="D10" s="109">
        <v>2023</v>
      </c>
      <c r="E10" s="109">
        <v>2024</v>
      </c>
      <c r="F10" s="109">
        <v>2025</v>
      </c>
      <c r="G10" s="109">
        <v>2026</v>
      </c>
      <c r="H10" s="109">
        <v>2027</v>
      </c>
      <c r="I10" s="109">
        <v>2028</v>
      </c>
      <c r="J10" s="109">
        <v>2029</v>
      </c>
      <c r="K10" s="110"/>
      <c r="L10" s="107"/>
      <c r="M10" s="107"/>
      <c r="N10" s="107"/>
      <c r="O10" s="107"/>
      <c r="P10" s="107"/>
      <c r="Q10" s="107"/>
      <c r="R10" s="107"/>
      <c r="S10" s="107"/>
      <c r="T10" s="107"/>
      <c r="U10" s="107"/>
      <c r="V10" s="107"/>
      <c r="W10" s="107"/>
      <c r="X10" s="107"/>
      <c r="Y10" s="107"/>
    </row>
    <row r="11" spans="1:25" ht="15" customHeight="1" x14ac:dyDescent="0.25">
      <c r="A11" s="107"/>
      <c r="B11" s="204"/>
      <c r="C11" s="247" t="s">
        <v>129</v>
      </c>
      <c r="D11" s="164"/>
      <c r="E11" s="164"/>
      <c r="F11" s="164"/>
      <c r="G11" s="164"/>
      <c r="H11" s="165"/>
      <c r="I11" s="111"/>
      <c r="J11" s="111"/>
      <c r="K11" s="110"/>
      <c r="L11" s="107"/>
      <c r="M11" s="107"/>
      <c r="N11" s="107"/>
      <c r="O11" s="107"/>
      <c r="P11" s="107"/>
      <c r="Q11" s="107"/>
      <c r="R11" s="107"/>
      <c r="S11" s="107"/>
      <c r="T11" s="107"/>
      <c r="U11" s="107"/>
      <c r="V11" s="107"/>
      <c r="W11" s="107"/>
      <c r="X11" s="107"/>
      <c r="Y11" s="107"/>
    </row>
    <row r="12" spans="1:25" ht="15" customHeight="1" x14ac:dyDescent="0.25">
      <c r="A12" s="107"/>
      <c r="B12" s="112" t="s">
        <v>97</v>
      </c>
      <c r="C12" s="113">
        <f>'SCENERIO 1 - QUESTION'!C5</f>
        <v>2054.4499999999998</v>
      </c>
      <c r="D12" s="113">
        <f>'SCENERIO 1 - QUESTION'!D5</f>
        <v>2203.11</v>
      </c>
      <c r="E12" s="114">
        <f>D12*'SCENERIO 3 - QUESTION'!E22</f>
        <v>2313.2655000000004</v>
      </c>
      <c r="F12" s="114">
        <f>E12*'SCENERIO 3 - QUESTION'!F22</f>
        <v>2428.9287750000008</v>
      </c>
      <c r="G12" s="114">
        <f>F12*'SCENERIO 3 - QUESTION'!G22</f>
        <v>2453.2180627500006</v>
      </c>
      <c r="H12" s="114">
        <f>G12*'SCENERIO 3 - QUESTION'!H22</f>
        <v>2477.7502433775007</v>
      </c>
      <c r="I12" s="114">
        <f>H12*'SCENERIO 3 - QUESTION'!I22</f>
        <v>2502.527745811276</v>
      </c>
      <c r="J12" s="114">
        <f>I12*'SCENERIO 3 - QUESTION'!J22</f>
        <v>2527.5530232693886</v>
      </c>
      <c r="K12" s="110"/>
      <c r="L12" s="107"/>
      <c r="M12" s="107"/>
      <c r="N12" s="107"/>
      <c r="O12" s="107"/>
      <c r="P12" s="107"/>
      <c r="Q12" s="107"/>
      <c r="R12" s="107"/>
      <c r="S12" s="107"/>
      <c r="T12" s="107"/>
      <c r="U12" s="107"/>
      <c r="V12" s="107"/>
      <c r="W12" s="107"/>
      <c r="X12" s="107"/>
      <c r="Y12" s="107"/>
    </row>
    <row r="13" spans="1:25" ht="15" customHeight="1" x14ac:dyDescent="0.25">
      <c r="A13" s="107"/>
      <c r="B13" s="115" t="s">
        <v>98</v>
      </c>
      <c r="C13" s="116">
        <f>'SCENERIO 1 - QUESTION'!C6</f>
        <v>13.22</v>
      </c>
      <c r="D13" s="116">
        <f>'SCENERIO 1 - QUESTION'!D6</f>
        <v>5.31</v>
      </c>
      <c r="E13" s="116">
        <f t="shared" ref="E13:J13" si="0">D13</f>
        <v>5.31</v>
      </c>
      <c r="F13" s="116">
        <f t="shared" si="0"/>
        <v>5.31</v>
      </c>
      <c r="G13" s="116">
        <f t="shared" si="0"/>
        <v>5.31</v>
      </c>
      <c r="H13" s="116">
        <f t="shared" si="0"/>
        <v>5.31</v>
      </c>
      <c r="I13" s="116">
        <f t="shared" si="0"/>
        <v>5.31</v>
      </c>
      <c r="J13" s="116">
        <f t="shared" si="0"/>
        <v>5.31</v>
      </c>
      <c r="K13" s="110"/>
      <c r="L13" s="107"/>
      <c r="M13" s="107"/>
      <c r="N13" s="107"/>
      <c r="O13" s="107"/>
      <c r="P13" s="107"/>
      <c r="Q13" s="107"/>
      <c r="R13" s="107"/>
      <c r="S13" s="107"/>
      <c r="T13" s="107"/>
      <c r="U13" s="107"/>
      <c r="V13" s="107"/>
      <c r="W13" s="107"/>
      <c r="X13" s="107"/>
      <c r="Y13" s="107"/>
    </row>
    <row r="14" spans="1:25" ht="15" customHeight="1" x14ac:dyDescent="0.25">
      <c r="A14" s="107"/>
      <c r="B14" s="115" t="s">
        <v>99</v>
      </c>
      <c r="C14" s="37">
        <f>'SCENERIO 1 - QUESTION'!C7</f>
        <v>1640.83</v>
      </c>
      <c r="D14" s="37">
        <f>'SCENERIO 1 - QUESTION'!D7</f>
        <v>1447.96</v>
      </c>
      <c r="E14" s="38">
        <f>E12*'SCENERIO 3 - QUESTION'!$H$23</f>
        <v>1387.9593000000002</v>
      </c>
      <c r="F14" s="38">
        <f>F12*'SCENERIO 3 - QUESTION'!$H$23</f>
        <v>1457.3572650000003</v>
      </c>
      <c r="G14" s="38">
        <f>G12*'SCENERIO 3 - QUESTION'!$H$23</f>
        <v>1471.9308376500003</v>
      </c>
      <c r="H14" s="38">
        <f>H12*'SCENERIO 3 - QUESTION'!$H$23</f>
        <v>1486.6501460265004</v>
      </c>
      <c r="I14" s="38">
        <f>I12*'SCENERIO 3 - QUESTION'!$H$23</f>
        <v>1501.5166474867656</v>
      </c>
      <c r="J14" s="38">
        <f>J12*'SCENERIO 3 - QUESTION'!$H$23</f>
        <v>1516.5318139616331</v>
      </c>
      <c r="K14" s="110"/>
      <c r="L14" s="107"/>
      <c r="M14" s="107"/>
      <c r="N14" s="107"/>
      <c r="O14" s="107"/>
      <c r="P14" s="107"/>
      <c r="Q14" s="107"/>
      <c r="R14" s="107"/>
      <c r="S14" s="107"/>
      <c r="T14" s="107"/>
      <c r="U14" s="107"/>
      <c r="V14" s="107"/>
      <c r="W14" s="107"/>
      <c r="X14" s="107"/>
      <c r="Y14" s="107"/>
    </row>
    <row r="15" spans="1:25" ht="15" customHeight="1" x14ac:dyDescent="0.25">
      <c r="A15" s="107"/>
      <c r="B15" s="115" t="s">
        <v>100</v>
      </c>
      <c r="C15" s="116">
        <f>'SCENERIO 1 - QUESTION'!C8</f>
        <v>169.715</v>
      </c>
      <c r="D15" s="116">
        <f>'SCENERIO 1 - QUESTION'!D8</f>
        <v>181.57499999999999</v>
      </c>
      <c r="E15" s="116">
        <f>E12*'SCENERIO 3 - QUESTION'!$H$24</f>
        <v>346.98982500000005</v>
      </c>
      <c r="F15" s="116">
        <f>F12*'SCENERIO 3 - QUESTION'!$H$24</f>
        <v>364.33931625000008</v>
      </c>
      <c r="G15" s="116">
        <f>G12*'SCENERIO 3 - QUESTION'!$H$24</f>
        <v>367.98270941250007</v>
      </c>
      <c r="H15" s="116">
        <f>H12*'SCENERIO 3 - QUESTION'!$H$24</f>
        <v>371.66253650662509</v>
      </c>
      <c r="I15" s="116">
        <f>I12*'SCENERIO 3 - QUESTION'!$H$24</f>
        <v>375.37916187169139</v>
      </c>
      <c r="J15" s="116">
        <f>J12*'SCENERIO 3 - QUESTION'!$H$24</f>
        <v>379.13295349040828</v>
      </c>
      <c r="K15" s="110"/>
      <c r="L15" s="107"/>
      <c r="M15" s="107"/>
      <c r="N15" s="107"/>
      <c r="O15" s="107"/>
      <c r="P15" s="107"/>
      <c r="Q15" s="107"/>
      <c r="R15" s="107"/>
      <c r="S15" s="107"/>
      <c r="T15" s="107"/>
      <c r="U15" s="107"/>
      <c r="V15" s="107"/>
      <c r="W15" s="107"/>
      <c r="X15" s="107"/>
      <c r="Y15" s="107"/>
    </row>
    <row r="16" spans="1:25" ht="15" customHeight="1" x14ac:dyDescent="0.25">
      <c r="A16" s="107"/>
      <c r="B16" s="115" t="s">
        <v>101</v>
      </c>
      <c r="C16" s="116">
        <f>'SCENERIO 1 - QUESTION'!C9</f>
        <v>169.715</v>
      </c>
      <c r="D16" s="116">
        <f>'SCENERIO 1 - QUESTION'!D9</f>
        <v>181.57499999999999</v>
      </c>
      <c r="E16" s="116">
        <f>E12*'SCENERIO 3 - QUESTION'!$H$25</f>
        <v>277.59186000000005</v>
      </c>
      <c r="F16" s="116">
        <f>F12*'SCENERIO 3 - QUESTION'!$H$25</f>
        <v>291.47145300000005</v>
      </c>
      <c r="G16" s="116">
        <f>G12*'SCENERIO 3 - QUESTION'!$H$25</f>
        <v>294.38616753000008</v>
      </c>
      <c r="H16" s="116">
        <f>H12*'SCENERIO 3 - QUESTION'!$H$25</f>
        <v>297.33002920530009</v>
      </c>
      <c r="I16" s="116">
        <f>I12*'SCENERIO 3 - QUESTION'!$H$25</f>
        <v>300.3033294973531</v>
      </c>
      <c r="J16" s="116">
        <f>J12*'SCENERIO 3 - QUESTION'!$H$25</f>
        <v>303.30636279232664</v>
      </c>
      <c r="K16" s="110"/>
      <c r="L16" s="107"/>
      <c r="M16" s="107"/>
      <c r="N16" s="107"/>
      <c r="O16" s="107"/>
      <c r="P16" s="107"/>
      <c r="Q16" s="107"/>
      <c r="R16" s="107"/>
      <c r="S16" s="107"/>
      <c r="T16" s="107"/>
      <c r="U16" s="107"/>
      <c r="V16" s="107"/>
      <c r="W16" s="107"/>
      <c r="X16" s="107"/>
      <c r="Y16" s="107"/>
    </row>
    <row r="17" spans="1:25" ht="15" customHeight="1" x14ac:dyDescent="0.25">
      <c r="A17" s="107"/>
      <c r="B17" s="115" t="s">
        <v>36</v>
      </c>
      <c r="C17" s="116">
        <v>100</v>
      </c>
      <c r="D17" s="116">
        <v>120</v>
      </c>
      <c r="E17" s="116">
        <f>E19*'SCENERIO 3 - QUESTION'!$H$26</f>
        <v>17.86</v>
      </c>
      <c r="F17" s="116">
        <f>F19*'SCENERIO 3 - QUESTION'!$H$26</f>
        <v>17.86</v>
      </c>
      <c r="G17" s="116">
        <f>G19*'SCENERIO 3 - QUESTION'!$H$26</f>
        <v>17.86</v>
      </c>
      <c r="H17" s="116">
        <f>H19*'SCENERIO 3 - QUESTION'!$H$26</f>
        <v>17.86</v>
      </c>
      <c r="I17" s="116">
        <f>I19*'SCENERIO 3 - QUESTION'!$H$26</f>
        <v>17.86</v>
      </c>
      <c r="J17" s="116">
        <f>J19*'SCENERIO 3 - QUESTION'!$H$26</f>
        <v>17.86</v>
      </c>
      <c r="K17" s="116"/>
      <c r="L17" s="107"/>
      <c r="M17" s="107"/>
      <c r="N17" s="107"/>
      <c r="O17" s="107"/>
      <c r="P17" s="107"/>
      <c r="Q17" s="107"/>
      <c r="R17" s="107"/>
      <c r="S17" s="107"/>
      <c r="T17" s="107"/>
      <c r="U17" s="107"/>
      <c r="V17" s="107"/>
      <c r="W17" s="107"/>
      <c r="X17" s="107"/>
      <c r="Y17" s="107"/>
    </row>
    <row r="18" spans="1:25" ht="15" customHeight="1" x14ac:dyDescent="0.25">
      <c r="A18" s="107"/>
      <c r="B18" s="117" t="s">
        <v>102</v>
      </c>
      <c r="C18" s="118"/>
      <c r="D18" s="111"/>
      <c r="E18" s="111"/>
      <c r="F18" s="111"/>
      <c r="G18" s="111"/>
      <c r="H18" s="111"/>
      <c r="I18" s="111"/>
      <c r="J18" s="111"/>
      <c r="K18" s="110"/>
      <c r="L18" s="107"/>
      <c r="M18" s="107"/>
      <c r="N18" s="107"/>
      <c r="O18" s="107"/>
      <c r="P18" s="107"/>
      <c r="Q18" s="107"/>
      <c r="R18" s="107"/>
      <c r="S18" s="107"/>
      <c r="T18" s="107"/>
      <c r="U18" s="107"/>
      <c r="V18" s="107"/>
      <c r="W18" s="107"/>
      <c r="X18" s="107"/>
      <c r="Y18" s="107"/>
    </row>
    <row r="19" spans="1:25" ht="15" customHeight="1" x14ac:dyDescent="0.25">
      <c r="A19" s="107"/>
      <c r="B19" s="115" t="s">
        <v>103</v>
      </c>
      <c r="C19" s="116">
        <f>'SCENERIO 1 - QUESTION'!C12</f>
        <v>344.52</v>
      </c>
      <c r="D19" s="116">
        <f>'SCENERIO 1 - QUESTION'!D12</f>
        <v>507.62</v>
      </c>
      <c r="E19" s="38">
        <f t="shared" ref="E19:J19" si="1">D19</f>
        <v>507.62</v>
      </c>
      <c r="F19" s="38">
        <f t="shared" si="1"/>
        <v>507.62</v>
      </c>
      <c r="G19" s="38">
        <f t="shared" si="1"/>
        <v>507.62</v>
      </c>
      <c r="H19" s="38">
        <f t="shared" si="1"/>
        <v>507.62</v>
      </c>
      <c r="I19" s="38">
        <f t="shared" si="1"/>
        <v>507.62</v>
      </c>
      <c r="J19" s="38">
        <f t="shared" si="1"/>
        <v>507.62</v>
      </c>
      <c r="K19" s="110"/>
      <c r="L19" s="107"/>
      <c r="M19" s="107"/>
      <c r="N19" s="107"/>
      <c r="O19" s="107"/>
      <c r="P19" s="107"/>
      <c r="Q19" s="107"/>
      <c r="R19" s="107"/>
      <c r="S19" s="107"/>
      <c r="T19" s="107"/>
      <c r="U19" s="107"/>
      <c r="V19" s="107"/>
      <c r="W19" s="107"/>
      <c r="X19" s="107"/>
      <c r="Y19" s="107"/>
    </row>
    <row r="20" spans="1:25" ht="15" customHeight="1" x14ac:dyDescent="0.25">
      <c r="A20" s="107"/>
      <c r="B20" s="115" t="s">
        <v>104</v>
      </c>
      <c r="C20" s="116">
        <f>'SCENERIO 1 - QUESTION'!C13</f>
        <v>430.29</v>
      </c>
      <c r="D20" s="116">
        <f>'SCENERIO 1 - QUESTION'!D13</f>
        <v>207.53</v>
      </c>
      <c r="E20" s="38">
        <f>(E14/'SCENERIO 3 - QUESTION'!$J$28)*'SCENERIO 3 - QUESTION'!$I$28</f>
        <v>285.1971164383562</v>
      </c>
      <c r="F20" s="38">
        <f>(F14/'SCENERIO 3 - QUESTION'!$J$28)*'SCENERIO 3 - QUESTION'!$I$28</f>
        <v>299.45697226027403</v>
      </c>
      <c r="G20" s="38">
        <f>(G14/'SCENERIO 3 - QUESTION'!$J$28)*'SCENERIO 3 - QUESTION'!$I$28</f>
        <v>302.45154198287679</v>
      </c>
      <c r="H20" s="38">
        <f>(H14/'SCENERIO 3 - QUESTION'!$J$28)*'SCENERIO 3 - QUESTION'!$I$28</f>
        <v>305.47605740270558</v>
      </c>
      <c r="I20" s="38">
        <f>(I14/'SCENERIO 3 - QUESTION'!$J$28)*'SCENERIO 3 - QUESTION'!$I$28</f>
        <v>308.53081797673269</v>
      </c>
      <c r="J20" s="38">
        <f>(J14/'SCENERIO 3 - QUESTION'!$J$28)*'SCENERIO 3 - QUESTION'!$I$28</f>
        <v>311.61612615649994</v>
      </c>
      <c r="K20" s="110"/>
      <c r="L20" s="107"/>
      <c r="M20" s="107"/>
      <c r="N20" s="107"/>
      <c r="O20" s="107"/>
      <c r="P20" s="107"/>
      <c r="Q20" s="107"/>
      <c r="R20" s="107"/>
      <c r="S20" s="107"/>
      <c r="T20" s="107"/>
      <c r="U20" s="107"/>
      <c r="V20" s="107"/>
      <c r="W20" s="107"/>
      <c r="X20" s="107"/>
      <c r="Y20" s="107"/>
    </row>
    <row r="21" spans="1:25" ht="15" customHeight="1" x14ac:dyDescent="0.25">
      <c r="A21" s="107"/>
      <c r="B21" s="115" t="s">
        <v>105</v>
      </c>
      <c r="C21" s="116">
        <f>'SCENERIO 1 - QUESTION'!C14</f>
        <v>66.069999999999993</v>
      </c>
      <c r="D21" s="116">
        <f>'SCENERIO 1 - QUESTION'!D14</f>
        <v>86.74</v>
      </c>
      <c r="E21" s="38">
        <f>(E12/'SCENERIO 3 - QUESTION'!$J$28)*'SCENERIO 3 - QUESTION'!$H$28</f>
        <v>316.88568493150694</v>
      </c>
      <c r="F21" s="38">
        <f>(F12/'SCENERIO 3 - QUESTION'!$J$28)*'SCENERIO 3 - QUESTION'!$H$28</f>
        <v>332.72996917808229</v>
      </c>
      <c r="G21" s="38">
        <f>(G12/'SCENERIO 3 - QUESTION'!$J$28)*'SCENERIO 3 - QUESTION'!$H$28</f>
        <v>336.05726886986309</v>
      </c>
      <c r="H21" s="38">
        <f>(H12/'SCENERIO 3 - QUESTION'!$J$28)*'SCENERIO 3 - QUESTION'!$H$28</f>
        <v>339.41784155856175</v>
      </c>
      <c r="I21" s="38">
        <f>(I12/'SCENERIO 3 - QUESTION'!$J$28)*'SCENERIO 3 - QUESTION'!$H$28</f>
        <v>342.8120199741474</v>
      </c>
      <c r="J21" s="38">
        <f>(J12/'SCENERIO 3 - QUESTION'!$J$28)*'SCENERIO 3 - QUESTION'!$H$28</f>
        <v>346.24014017388885</v>
      </c>
      <c r="K21" s="120"/>
      <c r="L21" s="107"/>
      <c r="M21" s="107"/>
      <c r="N21" s="107"/>
      <c r="O21" s="107"/>
      <c r="P21" s="107"/>
      <c r="Q21" s="107"/>
      <c r="R21" s="107"/>
      <c r="S21" s="107"/>
      <c r="T21" s="107"/>
      <c r="U21" s="107"/>
      <c r="V21" s="107"/>
      <c r="W21" s="107"/>
      <c r="X21" s="107"/>
      <c r="Y21" s="107"/>
    </row>
    <row r="22" spans="1:25" ht="15" customHeight="1" x14ac:dyDescent="0.25">
      <c r="A22" s="107"/>
      <c r="B22" s="115" t="s">
        <v>106</v>
      </c>
      <c r="C22" s="116">
        <v>80</v>
      </c>
      <c r="D22" s="116">
        <v>110</v>
      </c>
      <c r="E22" s="38">
        <f>(E14/'SCENERIO 3 - QUESTION'!$J$28)*'SCENERIO 3 - QUESTION'!$H$29</f>
        <v>285.1971164383562</v>
      </c>
      <c r="F22" s="38">
        <f>(F14/'SCENERIO 3 - QUESTION'!$J$28)*'SCENERIO 3 - QUESTION'!$H$29</f>
        <v>299.45697226027403</v>
      </c>
      <c r="G22" s="38">
        <f>(G14/'SCENERIO 3 - QUESTION'!$J$28)*'SCENERIO 3 - QUESTION'!$H$29</f>
        <v>302.45154198287679</v>
      </c>
      <c r="H22" s="38">
        <f>(H14/'SCENERIO 3 - QUESTION'!$J$28)*'SCENERIO 3 - QUESTION'!$H$29</f>
        <v>305.47605740270558</v>
      </c>
      <c r="I22" s="38">
        <f>(I14/'SCENERIO 3 - QUESTION'!$J$28)*'SCENERIO 3 - QUESTION'!$H$29</f>
        <v>308.53081797673269</v>
      </c>
      <c r="J22" s="38">
        <f>(J14/'SCENERIO 3 - QUESTION'!$J$28)*'SCENERIO 3 - QUESTION'!$H$29</f>
        <v>311.61612615649994</v>
      </c>
      <c r="K22" s="110"/>
      <c r="L22" s="107"/>
      <c r="M22" s="107"/>
      <c r="N22" s="107"/>
      <c r="O22" s="107"/>
      <c r="P22" s="107"/>
      <c r="Q22" s="107"/>
      <c r="R22" s="107"/>
      <c r="S22" s="107"/>
      <c r="T22" s="107"/>
      <c r="U22" s="107"/>
      <c r="V22" s="107"/>
      <c r="W22" s="107"/>
      <c r="X22" s="107"/>
      <c r="Y22" s="107"/>
    </row>
    <row r="23" spans="1:25" ht="15" customHeight="1" x14ac:dyDescent="0.25">
      <c r="A23" s="107"/>
      <c r="B23" s="115" t="s">
        <v>107</v>
      </c>
      <c r="C23" s="116">
        <f>'SCENERIO 1 - QUESTION'!C16</f>
        <v>31.48</v>
      </c>
      <c r="D23" s="116">
        <f>'SCENERIO 1 - QUESTION'!D16</f>
        <v>24.36</v>
      </c>
      <c r="E23" s="116">
        <v>20.3</v>
      </c>
      <c r="F23" s="116">
        <f t="shared" ref="F23:J23" si="2">E23-$L$23</f>
        <v>16.240000000000002</v>
      </c>
      <c r="G23" s="116">
        <f t="shared" si="2"/>
        <v>12.180000000000003</v>
      </c>
      <c r="H23" s="116">
        <f t="shared" si="2"/>
        <v>8.1200000000000045</v>
      </c>
      <c r="I23" s="116">
        <f t="shared" si="2"/>
        <v>4.0600000000000049</v>
      </c>
      <c r="J23" s="116">
        <f t="shared" si="2"/>
        <v>0</v>
      </c>
      <c r="K23" s="110"/>
      <c r="L23" s="107">
        <v>4.0599999999999996</v>
      </c>
      <c r="M23" s="107" t="s">
        <v>131</v>
      </c>
      <c r="N23" s="107"/>
      <c r="O23" s="107"/>
      <c r="P23" s="107"/>
      <c r="Q23" s="107"/>
      <c r="R23" s="107"/>
      <c r="S23" s="107"/>
      <c r="T23" s="107"/>
      <c r="U23" s="107"/>
      <c r="V23" s="107"/>
      <c r="W23" s="107"/>
      <c r="X23" s="107"/>
      <c r="Y23" s="107"/>
    </row>
    <row r="24" spans="1:25" ht="15" customHeight="1" x14ac:dyDescent="0.25">
      <c r="A24" s="107"/>
      <c r="B24" s="115" t="s">
        <v>108</v>
      </c>
      <c r="C24" s="116">
        <f>'SCENERIO 1 - QUESTION'!C17</f>
        <v>666.97</v>
      </c>
      <c r="D24" s="116">
        <f>'SCENERIO 1 - QUESTION'!D17</f>
        <v>934.33</v>
      </c>
      <c r="E24" s="38">
        <f t="shared" ref="E24:J24" si="3">(E19+E20)-(E23+E22)</f>
        <v>487.31999999999994</v>
      </c>
      <c r="F24" s="38">
        <f t="shared" si="3"/>
        <v>491.38</v>
      </c>
      <c r="G24" s="38">
        <f t="shared" si="3"/>
        <v>495.44000000000005</v>
      </c>
      <c r="H24" s="38">
        <f t="shared" si="3"/>
        <v>499.5</v>
      </c>
      <c r="I24" s="38">
        <f t="shared" si="3"/>
        <v>503.56</v>
      </c>
      <c r="J24" s="38">
        <f t="shared" si="3"/>
        <v>507.62</v>
      </c>
      <c r="K24" s="110"/>
      <c r="L24" s="107"/>
      <c r="M24" s="107"/>
      <c r="N24" s="107"/>
      <c r="O24" s="107"/>
      <c r="P24" s="107"/>
      <c r="Q24" s="107"/>
      <c r="R24" s="107"/>
      <c r="S24" s="107"/>
      <c r="T24" s="107"/>
      <c r="U24" s="107"/>
      <c r="V24" s="107"/>
      <c r="W24" s="107"/>
      <c r="X24" s="107"/>
      <c r="Y24" s="107"/>
    </row>
    <row r="25" spans="1:25" ht="15" customHeight="1" x14ac:dyDescent="0.25">
      <c r="A25" s="107"/>
      <c r="B25" s="115" t="s">
        <v>132</v>
      </c>
      <c r="C25" s="116">
        <f>'SCENERIO 1 - QUESTION'!C18</f>
        <v>28.96</v>
      </c>
      <c r="D25" s="116">
        <f>'SCENERIO 1 - QUESTION'!D18</f>
        <v>30.08</v>
      </c>
      <c r="E25" s="116">
        <f>'FINANCIAL STATEMENTS'!$G$55*$L$25</f>
        <v>623.9</v>
      </c>
      <c r="F25" s="116">
        <f>'FINANCIAL STATEMENTS'!$G$55*$L$25</f>
        <v>623.9</v>
      </c>
      <c r="G25" s="116">
        <f>'FINANCIAL STATEMENTS'!$G$55*$L$25</f>
        <v>623.9</v>
      </c>
      <c r="H25" s="116">
        <f>'FINANCIAL STATEMENTS'!$G$55*$L$25</f>
        <v>623.9</v>
      </c>
      <c r="I25" s="116">
        <f>'FINANCIAL STATEMENTS'!$G$55*$L$25</f>
        <v>623.9</v>
      </c>
      <c r="J25" s="116">
        <f>'FINANCIAL STATEMENTS'!$G$55*$L$25</f>
        <v>623.9</v>
      </c>
      <c r="K25" s="110"/>
      <c r="L25" s="107">
        <v>10</v>
      </c>
      <c r="M25" s="107" t="s">
        <v>133</v>
      </c>
      <c r="N25" s="107"/>
      <c r="O25" s="107"/>
      <c r="P25" s="107"/>
      <c r="Q25" s="107"/>
      <c r="R25" s="107"/>
      <c r="S25" s="107"/>
      <c r="T25" s="107"/>
      <c r="U25" s="107"/>
      <c r="V25" s="107"/>
      <c r="W25" s="107"/>
      <c r="X25" s="107"/>
      <c r="Y25" s="107"/>
    </row>
    <row r="26" spans="1:25" ht="15" customHeight="1" x14ac:dyDescent="0.25">
      <c r="A26" s="107"/>
      <c r="B26" s="115"/>
      <c r="C26" s="37">
        <f t="shared" ref="C26:J26" si="4">SUM(C19:C25)</f>
        <v>1648.29</v>
      </c>
      <c r="D26" s="37">
        <f t="shared" si="4"/>
        <v>1900.6599999999999</v>
      </c>
      <c r="E26" s="37">
        <f t="shared" si="4"/>
        <v>2526.4199178082195</v>
      </c>
      <c r="F26" s="37">
        <f t="shared" si="4"/>
        <v>2570.7839136986304</v>
      </c>
      <c r="G26" s="37">
        <f t="shared" si="4"/>
        <v>2580.1003528356168</v>
      </c>
      <c r="H26" s="37">
        <f t="shared" si="4"/>
        <v>2589.5099563639728</v>
      </c>
      <c r="I26" s="37">
        <f t="shared" si="4"/>
        <v>2599.0136559276129</v>
      </c>
      <c r="J26" s="37">
        <f t="shared" si="4"/>
        <v>2608.6123924868889</v>
      </c>
      <c r="K26" s="110"/>
      <c r="L26" s="107"/>
      <c r="M26" s="107"/>
      <c r="N26" s="107"/>
      <c r="O26" s="107"/>
      <c r="P26" s="107"/>
      <c r="Q26" s="107"/>
      <c r="R26" s="107"/>
      <c r="S26" s="107"/>
      <c r="T26" s="107"/>
      <c r="U26" s="107"/>
      <c r="V26" s="107"/>
      <c r="W26" s="107"/>
      <c r="X26" s="107"/>
      <c r="Y26" s="107"/>
    </row>
    <row r="27" spans="1:25" ht="15" customHeight="1" x14ac:dyDescent="0.25">
      <c r="A27" s="107"/>
      <c r="B27" s="110"/>
      <c r="C27" s="110"/>
      <c r="D27" s="110"/>
      <c r="E27" s="110"/>
      <c r="F27" s="110"/>
      <c r="G27" s="110"/>
      <c r="H27" s="110"/>
      <c r="I27" s="110"/>
      <c r="J27" s="110"/>
      <c r="K27" s="110"/>
      <c r="L27" s="107"/>
      <c r="M27" s="107"/>
      <c r="N27" s="107"/>
      <c r="O27" s="107"/>
      <c r="P27" s="107"/>
      <c r="Q27" s="107"/>
      <c r="R27" s="107"/>
      <c r="S27" s="107"/>
      <c r="T27" s="107"/>
      <c r="U27" s="107"/>
      <c r="V27" s="107"/>
      <c r="W27" s="107"/>
      <c r="X27" s="107"/>
      <c r="Y27" s="107"/>
    </row>
    <row r="28" spans="1:25" ht="15" customHeight="1" x14ac:dyDescent="0.25">
      <c r="A28" s="107"/>
      <c r="B28" s="110"/>
      <c r="C28" s="110"/>
      <c r="D28" s="110"/>
      <c r="E28" s="110"/>
      <c r="F28" s="110"/>
      <c r="G28" s="110"/>
      <c r="H28" s="110"/>
      <c r="I28" s="110"/>
      <c r="J28" s="110"/>
      <c r="K28" s="110"/>
      <c r="L28" s="107"/>
      <c r="M28" s="107"/>
      <c r="N28" s="107"/>
      <c r="O28" s="107"/>
      <c r="P28" s="107"/>
      <c r="Q28" s="107"/>
      <c r="R28" s="107"/>
      <c r="S28" s="107"/>
      <c r="T28" s="107"/>
      <c r="U28" s="107"/>
      <c r="V28" s="107"/>
      <c r="W28" s="107"/>
      <c r="X28" s="107"/>
      <c r="Y28" s="107"/>
    </row>
    <row r="29" spans="1:25" ht="15" customHeight="1" x14ac:dyDescent="0.25">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row>
    <row r="30" spans="1:25" ht="15" customHeight="1" x14ac:dyDescent="0.25">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row>
    <row r="31" spans="1:25" ht="15" customHeight="1" x14ac:dyDescent="0.25">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row>
    <row r="32" spans="1:25" ht="15" customHeight="1" x14ac:dyDescent="0.25">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row>
    <row r="33" spans="1:25" ht="15" customHeight="1" x14ac:dyDescent="0.25">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row>
    <row r="34" spans="1:25" ht="15" customHeight="1" x14ac:dyDescent="0.25">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row>
    <row r="35" spans="1:25" ht="15" customHeight="1" x14ac:dyDescent="0.25">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row>
    <row r="36" spans="1:25" ht="15" customHeight="1" x14ac:dyDescent="0.25">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row>
    <row r="37" spans="1:25" ht="15" customHeight="1" x14ac:dyDescent="0.25">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row>
    <row r="38" spans="1:25" ht="15" customHeight="1" x14ac:dyDescent="0.25">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row>
    <row r="39" spans="1:25" ht="15" customHeight="1" x14ac:dyDescent="0.25">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row>
    <row r="40" spans="1:25" ht="15" customHeight="1" x14ac:dyDescent="0.25">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row>
    <row r="41" spans="1:25" ht="15" customHeight="1" x14ac:dyDescent="0.25">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row>
    <row r="42" spans="1:25" ht="15" customHeight="1" x14ac:dyDescent="0.25">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row>
    <row r="43" spans="1:25" ht="15" customHeight="1" x14ac:dyDescent="0.25">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row>
    <row r="44" spans="1:25" ht="15" customHeight="1" x14ac:dyDescent="0.25">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row>
    <row r="45" spans="1:25" ht="15" customHeight="1" x14ac:dyDescent="0.25">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row>
    <row r="46" spans="1:25" ht="15.75" customHeight="1" x14ac:dyDescent="0.25">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row>
    <row r="47" spans="1:25" ht="15.75" customHeight="1" x14ac:dyDescent="0.25">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row>
    <row r="48" spans="1:25" ht="15.75" customHeight="1" x14ac:dyDescent="0.25">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row>
    <row r="49" spans="1:25" ht="15.75" customHeight="1" x14ac:dyDescent="0.25">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row>
    <row r="50" spans="1:25" ht="15.75" customHeight="1" x14ac:dyDescent="0.25">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row>
    <row r="51" spans="1:25" ht="15.75" customHeight="1" x14ac:dyDescent="0.25">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row>
    <row r="52" spans="1:25" ht="15.75" customHeight="1" x14ac:dyDescent="0.25">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row>
    <row r="53" spans="1:25" ht="15.75" customHeight="1" x14ac:dyDescent="0.25">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row>
    <row r="54" spans="1:25" ht="15.75" customHeight="1" x14ac:dyDescent="0.25">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row>
    <row r="55" spans="1:25" ht="15.75" customHeight="1" x14ac:dyDescent="0.25">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row>
    <row r="56" spans="1:25" ht="15.75" customHeight="1" x14ac:dyDescent="0.25">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row>
    <row r="57" spans="1:25" ht="15.75" customHeight="1" x14ac:dyDescent="0.25">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row>
    <row r="58" spans="1:25" ht="15.75" customHeight="1" x14ac:dyDescent="0.25">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row>
    <row r="59" spans="1:25" ht="15.75" customHeight="1" x14ac:dyDescent="0.25">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row>
    <row r="60" spans="1:25" ht="15.75" customHeight="1" x14ac:dyDescent="0.25">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row>
    <row r="61" spans="1:25" ht="15.75" customHeight="1" x14ac:dyDescent="0.25">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row>
    <row r="62" spans="1:25" ht="15.75" customHeight="1" x14ac:dyDescent="0.25">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row>
    <row r="63" spans="1:25" ht="15.75" customHeight="1" x14ac:dyDescent="0.25">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row>
    <row r="64" spans="1:25" ht="15.75" customHeight="1" x14ac:dyDescent="0.25">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row>
    <row r="65" spans="1:25" ht="15.75" customHeight="1" x14ac:dyDescent="0.2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row>
    <row r="66" spans="1:25" ht="15.75" customHeight="1" x14ac:dyDescent="0.25">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row>
    <row r="67" spans="1:25" ht="15.75" customHeight="1" x14ac:dyDescent="0.25">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row>
    <row r="68" spans="1:25" ht="15.75" customHeight="1" x14ac:dyDescent="0.25">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row>
    <row r="69" spans="1:25" ht="15.75" customHeight="1" x14ac:dyDescent="0.25">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row>
    <row r="70" spans="1:25" ht="15.75" customHeight="1" x14ac:dyDescent="0.25">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row>
    <row r="71" spans="1:25" ht="15.75" customHeight="1" x14ac:dyDescent="0.25">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row>
    <row r="72" spans="1:25" ht="15.75" customHeight="1" x14ac:dyDescent="0.25">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row>
    <row r="73" spans="1:25" ht="15.75" customHeight="1" x14ac:dyDescent="0.25">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row>
    <row r="74" spans="1:25" ht="15.75" customHeight="1" x14ac:dyDescent="0.25">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row>
    <row r="75" spans="1:25" ht="15.75" customHeight="1" x14ac:dyDescent="0.2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row>
    <row r="76" spans="1:25" ht="15.75" customHeight="1" x14ac:dyDescent="0.25">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row>
    <row r="77" spans="1:25" ht="15.75" customHeight="1" x14ac:dyDescent="0.25">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row>
    <row r="78" spans="1:25" ht="15.75" customHeight="1" x14ac:dyDescent="0.25">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row>
    <row r="79" spans="1:25" ht="15.75" customHeight="1" x14ac:dyDescent="0.25">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row>
    <row r="80" spans="1:25" ht="15.75" customHeight="1" x14ac:dyDescent="0.25">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row>
    <row r="81" spans="1:25" ht="15.75" customHeight="1" x14ac:dyDescent="0.25">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row>
    <row r="82" spans="1:25" ht="15.75" customHeight="1" x14ac:dyDescent="0.25">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row>
    <row r="83" spans="1:25" ht="15.75" customHeight="1" x14ac:dyDescent="0.25">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row>
    <row r="84" spans="1:25" ht="15.75" customHeight="1" x14ac:dyDescent="0.25">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row>
    <row r="85" spans="1:25" ht="15.75" customHeight="1" x14ac:dyDescent="0.2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row>
    <row r="86" spans="1:25" ht="15.75" customHeight="1" x14ac:dyDescent="0.25">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row>
    <row r="87" spans="1:25" ht="15.75" customHeight="1" x14ac:dyDescent="0.25">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row>
    <row r="88" spans="1:25" ht="15.75" customHeight="1" x14ac:dyDescent="0.25">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row>
    <row r="89" spans="1:25" ht="15.75" customHeight="1" x14ac:dyDescent="0.25">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row>
    <row r="90" spans="1:25" ht="15.75" customHeight="1" x14ac:dyDescent="0.25">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row>
    <row r="91" spans="1:25" ht="15.75" customHeight="1" x14ac:dyDescent="0.2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row>
    <row r="92" spans="1:25" ht="15.75" customHeight="1" x14ac:dyDescent="0.25">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row>
    <row r="93" spans="1:25" ht="15.75" customHeight="1" x14ac:dyDescent="0.25">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row>
    <row r="94" spans="1:25" ht="15.75" customHeight="1" x14ac:dyDescent="0.25">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row>
    <row r="95" spans="1:25" ht="15.75" customHeight="1" x14ac:dyDescent="0.2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row>
    <row r="96" spans="1:25" ht="15.75" customHeight="1" x14ac:dyDescent="0.25">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row>
    <row r="97" spans="1:25" ht="15.75" customHeight="1" x14ac:dyDescent="0.25">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row>
    <row r="98" spans="1:25" ht="15.75" customHeight="1" x14ac:dyDescent="0.25">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row>
    <row r="99" spans="1:25" ht="15.75" customHeight="1" x14ac:dyDescent="0.25">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row>
    <row r="100" spans="1:25" ht="15.75" customHeight="1" x14ac:dyDescent="0.25">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row>
    <row r="101" spans="1:25" ht="15.75" customHeight="1" x14ac:dyDescent="0.25">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row>
    <row r="102" spans="1:25" ht="15.75" customHeight="1" x14ac:dyDescent="0.25">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row>
    <row r="103" spans="1:25" ht="15.75" customHeight="1" x14ac:dyDescent="0.25">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row>
    <row r="104" spans="1:25" ht="15.75" customHeight="1" x14ac:dyDescent="0.25">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row>
    <row r="105" spans="1:25" ht="15.75" customHeight="1" x14ac:dyDescent="0.2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row>
    <row r="106" spans="1:25" ht="15.75" customHeight="1" x14ac:dyDescent="0.25">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row>
    <row r="107" spans="1:25" ht="15.75" customHeight="1" x14ac:dyDescent="0.25">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row>
    <row r="108" spans="1:25" ht="15.75" customHeight="1" x14ac:dyDescent="0.25">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row>
    <row r="109" spans="1:25" ht="15.75" customHeight="1" x14ac:dyDescent="0.25">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row>
    <row r="110" spans="1:25" ht="15.75" customHeight="1" x14ac:dyDescent="0.25">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row>
    <row r="111" spans="1:25" ht="15.75" customHeight="1" x14ac:dyDescent="0.25">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row>
    <row r="112" spans="1:25" ht="15.75" customHeight="1" x14ac:dyDescent="0.25">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row>
    <row r="113" spans="1:25" ht="15.75" customHeight="1" x14ac:dyDescent="0.25">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row>
    <row r="114" spans="1:25" ht="15.75" customHeight="1" x14ac:dyDescent="0.25">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row>
    <row r="115" spans="1:25" ht="15.75" customHeight="1" x14ac:dyDescent="0.2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row>
    <row r="116" spans="1:25" ht="15.75" customHeight="1" x14ac:dyDescent="0.25">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row>
    <row r="117" spans="1:25" ht="15.75" customHeight="1" x14ac:dyDescent="0.25">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row>
    <row r="118" spans="1:25" ht="15.75" customHeight="1" x14ac:dyDescent="0.25">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row>
    <row r="119" spans="1:25" ht="15.75" customHeight="1" x14ac:dyDescent="0.25">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row>
    <row r="120" spans="1:25" ht="15.75" customHeight="1" x14ac:dyDescent="0.25">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row>
    <row r="121" spans="1:25" ht="15.75" customHeight="1" x14ac:dyDescent="0.25">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row>
    <row r="122" spans="1:25" ht="15.75" customHeight="1" x14ac:dyDescent="0.25">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row>
    <row r="123" spans="1:25" ht="15.75" customHeight="1" x14ac:dyDescent="0.25">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row>
    <row r="124" spans="1:25" ht="15.75" customHeight="1" x14ac:dyDescent="0.25">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row>
    <row r="125" spans="1:25" ht="15.75" customHeight="1" x14ac:dyDescent="0.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row>
    <row r="126" spans="1:25" ht="15.75" customHeight="1" x14ac:dyDescent="0.25">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row>
    <row r="127" spans="1:25" ht="15.75" customHeight="1" x14ac:dyDescent="0.25">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row>
    <row r="128" spans="1:25" ht="15.75" customHeight="1" x14ac:dyDescent="0.25">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row>
    <row r="129" spans="1:25" ht="15.75" customHeight="1" x14ac:dyDescent="0.25">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row>
    <row r="130" spans="1:25" ht="15.75" customHeight="1" x14ac:dyDescent="0.25">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row>
    <row r="131" spans="1:25" ht="15.75" customHeight="1" x14ac:dyDescent="0.25">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row>
    <row r="132" spans="1:25" ht="15.75" customHeight="1" x14ac:dyDescent="0.25">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row>
    <row r="133" spans="1:25" ht="15.75" customHeight="1" x14ac:dyDescent="0.25">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row>
    <row r="134" spans="1:25" ht="15.75" customHeight="1" x14ac:dyDescent="0.25">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row>
    <row r="135" spans="1:25" ht="15.75" customHeight="1" x14ac:dyDescent="0.2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row>
    <row r="136" spans="1:25" ht="15.75" customHeight="1" x14ac:dyDescent="0.25">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row>
    <row r="137" spans="1:25" ht="15.75" customHeight="1" x14ac:dyDescent="0.25">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row>
    <row r="138" spans="1:25" ht="15.75" customHeight="1" x14ac:dyDescent="0.25">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row>
    <row r="139" spans="1:25" ht="15.75" customHeight="1" x14ac:dyDescent="0.25">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row>
    <row r="140" spans="1:25" ht="15.75" customHeight="1" x14ac:dyDescent="0.25">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row>
    <row r="141" spans="1:25" ht="15.75" customHeight="1" x14ac:dyDescent="0.25">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row>
    <row r="142" spans="1:25" ht="15.75" customHeight="1" x14ac:dyDescent="0.25">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row>
    <row r="143" spans="1:25" ht="15.75" customHeight="1" x14ac:dyDescent="0.25">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row>
    <row r="144" spans="1:25" ht="15.75" customHeight="1" x14ac:dyDescent="0.25">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row>
    <row r="145" spans="1:25" ht="15.75" customHeight="1" x14ac:dyDescent="0.2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row>
    <row r="146" spans="1:25" ht="15.75" customHeight="1" x14ac:dyDescent="0.25">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row>
    <row r="147" spans="1:25" ht="15.75" customHeight="1" x14ac:dyDescent="0.25">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row>
    <row r="148" spans="1:25" ht="15.75" customHeight="1" x14ac:dyDescent="0.25">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row>
    <row r="149" spans="1:25" ht="15.75" customHeight="1" x14ac:dyDescent="0.25">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row>
    <row r="150" spans="1:25" ht="15.75" customHeight="1" x14ac:dyDescent="0.25">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row>
    <row r="151" spans="1:25" ht="15.75" customHeight="1" x14ac:dyDescent="0.25">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row>
    <row r="152" spans="1:25" ht="15.75" customHeight="1" x14ac:dyDescent="0.25">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row>
    <row r="153" spans="1:25" ht="15.75" customHeight="1" x14ac:dyDescent="0.25">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row>
    <row r="154" spans="1:25" ht="15.75" customHeight="1" x14ac:dyDescent="0.25">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row>
    <row r="155" spans="1:25" ht="15.75" customHeight="1" x14ac:dyDescent="0.2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row>
    <row r="156" spans="1:25" ht="15.75" customHeight="1" x14ac:dyDescent="0.25">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row>
    <row r="157" spans="1:25" ht="15.75" customHeight="1" x14ac:dyDescent="0.25">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row>
    <row r="158" spans="1:25" ht="15.75" customHeight="1" x14ac:dyDescent="0.25">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row>
    <row r="159" spans="1:25" ht="15.75" customHeight="1" x14ac:dyDescent="0.25">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row>
    <row r="160" spans="1:25" ht="15.75" customHeight="1" x14ac:dyDescent="0.25">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row>
    <row r="161" spans="1:25" ht="15.75" customHeight="1" x14ac:dyDescent="0.25">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row>
    <row r="162" spans="1:25" ht="15.75" customHeight="1" x14ac:dyDescent="0.25">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row>
    <row r="163" spans="1:25" ht="15.75" customHeight="1" x14ac:dyDescent="0.25">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row>
    <row r="164" spans="1:25" ht="15.75" customHeight="1" x14ac:dyDescent="0.25">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row>
    <row r="165" spans="1:25" ht="15.75" customHeight="1" x14ac:dyDescent="0.2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row>
    <row r="166" spans="1:25" ht="15.75" customHeight="1" x14ac:dyDescent="0.25">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row>
    <row r="167" spans="1:25" ht="15.75" customHeight="1" x14ac:dyDescent="0.25">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row>
    <row r="168" spans="1:25" ht="15.75" customHeight="1" x14ac:dyDescent="0.25">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row>
    <row r="169" spans="1:25" ht="15.75" customHeight="1" x14ac:dyDescent="0.25">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row>
    <row r="170" spans="1:25" ht="15.75" customHeight="1" x14ac:dyDescent="0.25">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row>
    <row r="171" spans="1:25" ht="15.75" customHeight="1" x14ac:dyDescent="0.25">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row>
    <row r="172" spans="1:25" ht="15.75" customHeight="1" x14ac:dyDescent="0.25">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row>
    <row r="173" spans="1:25" ht="15.75" customHeight="1" x14ac:dyDescent="0.25">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row>
    <row r="174" spans="1:25" ht="15.75" customHeight="1" x14ac:dyDescent="0.25">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row>
    <row r="175" spans="1:25" ht="15.75" customHeight="1" x14ac:dyDescent="0.2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row>
    <row r="176" spans="1:25" ht="15.75" customHeight="1" x14ac:dyDescent="0.25">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row>
    <row r="177" spans="1:25" ht="15.75" customHeight="1" x14ac:dyDescent="0.25">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row>
    <row r="178" spans="1:25" ht="15.75" customHeight="1" x14ac:dyDescent="0.25">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row>
    <row r="179" spans="1:25" ht="15.75" customHeight="1" x14ac:dyDescent="0.25">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row>
    <row r="180" spans="1:25" ht="15.75" customHeight="1" x14ac:dyDescent="0.25">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row>
    <row r="181" spans="1:25" ht="15.75" customHeight="1" x14ac:dyDescent="0.25">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row>
    <row r="182" spans="1:25" ht="15.75" customHeight="1" x14ac:dyDescent="0.25">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row>
    <row r="183" spans="1:25" ht="15.75" customHeight="1" x14ac:dyDescent="0.25">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row>
    <row r="184" spans="1:25" ht="15.75" customHeight="1" x14ac:dyDescent="0.25">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row>
    <row r="185" spans="1:25" ht="15.75" customHeight="1" x14ac:dyDescent="0.2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row>
    <row r="186" spans="1:25" ht="15.75" customHeight="1" x14ac:dyDescent="0.25">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row>
    <row r="187" spans="1:25" ht="15.75" customHeight="1" x14ac:dyDescent="0.25">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row>
    <row r="188" spans="1:25" ht="15.75" customHeight="1" x14ac:dyDescent="0.25">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row>
    <row r="189" spans="1:25" ht="15.75" customHeight="1" x14ac:dyDescent="0.25">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row>
    <row r="190" spans="1:25" ht="15.75" customHeight="1" x14ac:dyDescent="0.25">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row>
    <row r="191" spans="1:25" ht="15.75" customHeight="1" x14ac:dyDescent="0.25">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row>
    <row r="192" spans="1:25" ht="15.75" customHeight="1" x14ac:dyDescent="0.25">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row>
    <row r="193" spans="1:25" ht="15.75" customHeight="1" x14ac:dyDescent="0.25">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row>
    <row r="194" spans="1:25" ht="15.75" customHeight="1" x14ac:dyDescent="0.25">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row>
    <row r="195" spans="1:25" ht="15.75" customHeight="1" x14ac:dyDescent="0.2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row>
    <row r="196" spans="1:25" ht="15.75" customHeight="1" x14ac:dyDescent="0.25">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row>
    <row r="197" spans="1:25" ht="15.75" customHeight="1" x14ac:dyDescent="0.25">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row>
    <row r="198" spans="1:25" ht="15.75" customHeight="1" x14ac:dyDescent="0.25">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row>
    <row r="199" spans="1:25" ht="15.75" customHeight="1" x14ac:dyDescent="0.25">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row>
    <row r="200" spans="1:25" ht="15.75" customHeight="1" x14ac:dyDescent="0.25">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row>
    <row r="201" spans="1:25" ht="15.75" customHeight="1" x14ac:dyDescent="0.25">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row>
    <row r="202" spans="1:25" ht="15.75" customHeight="1" x14ac:dyDescent="0.25">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row>
    <row r="203" spans="1:25" ht="15.75" customHeight="1" x14ac:dyDescent="0.25">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row>
    <row r="204" spans="1:25" ht="15.75" customHeight="1" x14ac:dyDescent="0.25">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row>
    <row r="205" spans="1:25" ht="15.75" customHeight="1" x14ac:dyDescent="0.2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row>
    <row r="206" spans="1:25" ht="15.75" customHeight="1" x14ac:dyDescent="0.25">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row>
    <row r="207" spans="1:25" ht="15.75" customHeight="1" x14ac:dyDescent="0.25">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row>
    <row r="208" spans="1:25" ht="15.75" customHeight="1" x14ac:dyDescent="0.25">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row>
    <row r="209" spans="1:25" ht="15.75" customHeight="1" x14ac:dyDescent="0.25">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row>
    <row r="210" spans="1:25" ht="15.75" customHeight="1" x14ac:dyDescent="0.25">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row>
    <row r="211" spans="1:25" ht="15.75" customHeight="1" x14ac:dyDescent="0.25">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row>
    <row r="212" spans="1:25" ht="15.75" customHeight="1" x14ac:dyDescent="0.25">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row>
    <row r="213" spans="1:25" ht="15.75" customHeight="1" x14ac:dyDescent="0.25">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row>
    <row r="214" spans="1:25" ht="15.75" customHeight="1" x14ac:dyDescent="0.25">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row>
    <row r="215" spans="1:25" ht="15.75" customHeight="1" x14ac:dyDescent="0.2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row>
    <row r="216" spans="1:25" ht="15.75" customHeight="1" x14ac:dyDescent="0.25">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row>
    <row r="217" spans="1:25" ht="15.75" customHeight="1" x14ac:dyDescent="0.25">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row>
    <row r="218" spans="1:25" ht="15.75" customHeight="1" x14ac:dyDescent="0.25">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row>
    <row r="219" spans="1:25" ht="15.75" customHeight="1" x14ac:dyDescent="0.25">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row>
    <row r="220" spans="1:25" ht="15.75" customHeight="1" x14ac:dyDescent="0.25">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row>
    <row r="221" spans="1:25" ht="15.75" customHeight="1" x14ac:dyDescent="0.25">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row>
    <row r="222" spans="1:25" ht="15.75" customHeight="1" x14ac:dyDescent="0.25">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row>
    <row r="223" spans="1:25" ht="15.75" customHeight="1" x14ac:dyDescent="0.25">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row>
    <row r="224" spans="1:25" ht="15.75" customHeight="1" x14ac:dyDescent="0.25">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row>
    <row r="225" spans="1:25" ht="15.75" customHeight="1" x14ac:dyDescent="0.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row>
    <row r="226" spans="1:25" ht="15.75" customHeight="1" x14ac:dyDescent="0.25">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row>
    <row r="227" spans="1:25" ht="15.75" customHeight="1" x14ac:dyDescent="0.25"/>
    <row r="228" spans="1:25" ht="15.75" customHeight="1" x14ac:dyDescent="0.25"/>
    <row r="229" spans="1:25" ht="15.75" customHeight="1" x14ac:dyDescent="0.25"/>
    <row r="230" spans="1:25" ht="15.75" customHeight="1" x14ac:dyDescent="0.25"/>
    <row r="231" spans="1:25" ht="15.75" customHeight="1" x14ac:dyDescent="0.25"/>
    <row r="232" spans="1:25" ht="15.75" customHeight="1" x14ac:dyDescent="0.25"/>
    <row r="233" spans="1:25" ht="15.75" customHeight="1" x14ac:dyDescent="0.25"/>
    <row r="234" spans="1:25" ht="15.75" customHeight="1" x14ac:dyDescent="0.25"/>
    <row r="235" spans="1:25" ht="15.75" customHeight="1" x14ac:dyDescent="0.25"/>
    <row r="236" spans="1:25" ht="15.75" customHeight="1" x14ac:dyDescent="0.25"/>
    <row r="237" spans="1:25" ht="15.75" customHeight="1" x14ac:dyDescent="0.25"/>
    <row r="238" spans="1:25" ht="15.75" customHeight="1" x14ac:dyDescent="0.25"/>
    <row r="239" spans="1:25" ht="15.75" customHeight="1" x14ac:dyDescent="0.25"/>
    <row r="240" spans="1:2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B2"/>
    <mergeCell ref="F3:H3"/>
    <mergeCell ref="B10:B11"/>
    <mergeCell ref="C11:H11"/>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W1000"/>
  <sheetViews>
    <sheetView workbookViewId="0"/>
  </sheetViews>
  <sheetFormatPr defaultColWidth="12.6640625" defaultRowHeight="15" customHeight="1" x14ac:dyDescent="0.25"/>
  <cols>
    <col min="1" max="6" width="12.6640625" customWidth="1"/>
    <col min="7" max="7" width="9.6640625" customWidth="1"/>
    <col min="8" max="8" width="15.109375" customWidth="1"/>
    <col min="10" max="10" width="19.88671875" customWidth="1"/>
    <col min="12" max="12" width="7.109375" customWidth="1"/>
    <col min="14" max="14" width="22.109375" customWidth="1"/>
    <col min="15" max="15" width="15.6640625" customWidth="1"/>
  </cols>
  <sheetData>
    <row r="1" spans="1:23" ht="15.6" x14ac:dyDescent="0.3">
      <c r="A1" s="221" t="s">
        <v>134</v>
      </c>
      <c r="B1" s="161"/>
      <c r="C1" s="161"/>
      <c r="D1" s="161"/>
      <c r="E1" s="161"/>
      <c r="F1" s="161"/>
      <c r="G1" s="161"/>
      <c r="H1" s="161"/>
      <c r="I1" s="161"/>
      <c r="J1" s="161"/>
      <c r="K1" s="162"/>
      <c r="L1" s="2"/>
      <c r="M1" s="232" t="s">
        <v>193</v>
      </c>
      <c r="N1" s="168"/>
      <c r="O1" s="139" t="s">
        <v>214</v>
      </c>
      <c r="P1" s="2"/>
      <c r="Q1" s="2"/>
      <c r="R1" s="2"/>
      <c r="S1" s="2"/>
      <c r="T1" s="2"/>
      <c r="U1" s="2"/>
      <c r="V1" s="2"/>
      <c r="W1" s="2"/>
    </row>
    <row r="2" spans="1:23" ht="15" customHeight="1" x14ac:dyDescent="0.25">
      <c r="A2" s="2"/>
      <c r="B2" s="2"/>
      <c r="C2" s="2"/>
      <c r="D2" s="2"/>
      <c r="E2" s="2"/>
      <c r="F2" s="2"/>
      <c r="G2" s="2"/>
      <c r="H2" s="2"/>
      <c r="I2" s="2"/>
      <c r="J2" s="2"/>
      <c r="K2" s="2"/>
      <c r="L2" s="2"/>
      <c r="M2" s="2"/>
      <c r="N2" s="2"/>
      <c r="O2" s="2"/>
      <c r="P2" s="2"/>
      <c r="Q2" s="2"/>
      <c r="R2" s="2"/>
      <c r="S2" s="2"/>
      <c r="T2" s="2"/>
      <c r="U2" s="2"/>
      <c r="V2" s="2"/>
      <c r="W2" s="2"/>
    </row>
    <row r="3" spans="1:23" ht="15.6" x14ac:dyDescent="0.3">
      <c r="A3" s="248" t="s">
        <v>135</v>
      </c>
      <c r="B3" s="164"/>
      <c r="C3" s="165"/>
      <c r="D3" s="121">
        <v>2022</v>
      </c>
      <c r="E3" s="121">
        <v>2023</v>
      </c>
      <c r="F3" s="121">
        <v>2024</v>
      </c>
      <c r="G3" s="121">
        <v>2025</v>
      </c>
      <c r="H3" s="121">
        <v>2026</v>
      </c>
      <c r="I3" s="121">
        <v>2027</v>
      </c>
      <c r="J3" s="121">
        <v>2028</v>
      </c>
      <c r="K3" s="121">
        <v>2029</v>
      </c>
      <c r="L3" s="2"/>
      <c r="M3" s="2">
        <v>0.1</v>
      </c>
      <c r="N3" s="2" t="s">
        <v>136</v>
      </c>
      <c r="O3" s="2"/>
      <c r="P3" s="2"/>
      <c r="Q3" s="2"/>
      <c r="R3" s="2"/>
      <c r="S3" s="2"/>
      <c r="T3" s="2"/>
      <c r="U3" s="2"/>
      <c r="V3" s="2"/>
      <c r="W3" s="2"/>
    </row>
    <row r="4" spans="1:23" ht="15.6" x14ac:dyDescent="0.3">
      <c r="A4" s="249"/>
      <c r="B4" s="164"/>
      <c r="C4" s="165"/>
      <c r="D4" s="122"/>
      <c r="E4" s="122"/>
      <c r="F4" s="122"/>
      <c r="G4" s="122"/>
      <c r="H4" s="122"/>
      <c r="I4" s="122"/>
      <c r="J4" s="122"/>
      <c r="K4" s="122"/>
      <c r="L4" s="2"/>
      <c r="M4" s="2"/>
      <c r="N4" s="2"/>
      <c r="O4" s="2"/>
      <c r="P4" s="2"/>
      <c r="Q4" s="2"/>
      <c r="R4" s="2"/>
      <c r="S4" s="2"/>
      <c r="T4" s="2"/>
      <c r="U4" s="2"/>
      <c r="V4" s="2"/>
      <c r="W4" s="2"/>
    </row>
    <row r="5" spans="1:23" ht="15.6" x14ac:dyDescent="0.3">
      <c r="A5" s="249" t="s">
        <v>137</v>
      </c>
      <c r="B5" s="164"/>
      <c r="C5" s="165"/>
      <c r="D5" s="123">
        <f>'SCENERIO 3  - DCF CALCULATION'!C12</f>
        <v>2054.4499999999998</v>
      </c>
      <c r="E5" s="123">
        <f>'SCENERIO 3  - DCF CALCULATION'!D12</f>
        <v>2203.11</v>
      </c>
      <c r="F5" s="124">
        <f>'SCENERIO 3  - DCF CALCULATION'!E12</f>
        <v>2313.2655000000004</v>
      </c>
      <c r="G5" s="124">
        <f>'SCENERIO 3  - DCF CALCULATION'!F12</f>
        <v>2428.9287750000008</v>
      </c>
      <c r="H5" s="124">
        <f>'SCENERIO 3  - DCF CALCULATION'!G12</f>
        <v>2453.2180627500006</v>
      </c>
      <c r="I5" s="124">
        <f>'SCENERIO 3  - DCF CALCULATION'!H12</f>
        <v>2477.7502433775007</v>
      </c>
      <c r="J5" s="124">
        <f>'SCENERIO 3  - DCF CALCULATION'!I12</f>
        <v>2502.527745811276</v>
      </c>
      <c r="K5" s="124">
        <f>'SCENERIO 3  - DCF CALCULATION'!J12</f>
        <v>2527.5530232693886</v>
      </c>
      <c r="L5" s="2"/>
      <c r="M5" s="2"/>
      <c r="N5" s="2"/>
      <c r="O5" s="2"/>
      <c r="P5" s="2"/>
      <c r="Q5" s="2"/>
      <c r="R5" s="2"/>
      <c r="S5" s="2"/>
      <c r="T5" s="2"/>
      <c r="U5" s="2"/>
      <c r="V5" s="2"/>
      <c r="W5" s="2"/>
    </row>
    <row r="6" spans="1:23" ht="15.6" x14ac:dyDescent="0.3">
      <c r="A6" s="249" t="s">
        <v>98</v>
      </c>
      <c r="B6" s="164"/>
      <c r="C6" s="165"/>
      <c r="D6" s="91">
        <f>'SCENERIO 3  - DCF CALCULATION'!C13</f>
        <v>13.22</v>
      </c>
      <c r="E6" s="91">
        <f>'SCENERIO 3  - DCF CALCULATION'!D13</f>
        <v>5.31</v>
      </c>
      <c r="F6" s="91">
        <f>'SCENERIO 3  - DCF CALCULATION'!E13</f>
        <v>5.31</v>
      </c>
      <c r="G6" s="91">
        <f>'SCENERIO 3  - DCF CALCULATION'!F13</f>
        <v>5.31</v>
      </c>
      <c r="H6" s="91">
        <f>'SCENERIO 3  - DCF CALCULATION'!G13</f>
        <v>5.31</v>
      </c>
      <c r="I6" s="91">
        <f>'SCENERIO 3  - DCF CALCULATION'!H13</f>
        <v>5.31</v>
      </c>
      <c r="J6" s="91">
        <f>'SCENERIO 3  - DCF CALCULATION'!I13</f>
        <v>5.31</v>
      </c>
      <c r="K6" s="91">
        <f>'SCENERIO 3  - DCF CALCULATION'!J13</f>
        <v>5.31</v>
      </c>
      <c r="L6" s="2"/>
      <c r="M6" s="219" t="s">
        <v>1</v>
      </c>
      <c r="N6" s="164"/>
      <c r="O6" s="165"/>
      <c r="P6" s="2"/>
      <c r="Q6" s="2"/>
      <c r="R6" s="2"/>
      <c r="S6" s="2"/>
      <c r="T6" s="2"/>
      <c r="U6" s="2"/>
      <c r="V6" s="2"/>
      <c r="W6" s="2"/>
    </row>
    <row r="7" spans="1:23" ht="15.6" x14ac:dyDescent="0.3">
      <c r="A7" s="250" t="s">
        <v>31</v>
      </c>
      <c r="B7" s="164"/>
      <c r="C7" s="165"/>
      <c r="D7" s="125">
        <f t="shared" ref="D7:K7" si="0">SUM(D5:D6)</f>
        <v>2067.6699999999996</v>
      </c>
      <c r="E7" s="125">
        <f t="shared" si="0"/>
        <v>2208.42</v>
      </c>
      <c r="F7" s="126">
        <f t="shared" si="0"/>
        <v>2318.5755000000004</v>
      </c>
      <c r="G7" s="126">
        <f t="shared" si="0"/>
        <v>2434.2387750000007</v>
      </c>
      <c r="H7" s="126">
        <f t="shared" si="0"/>
        <v>2458.5280627500006</v>
      </c>
      <c r="I7" s="126">
        <f t="shared" si="0"/>
        <v>2483.0602433775007</v>
      </c>
      <c r="J7" s="126">
        <f t="shared" si="0"/>
        <v>2507.8377458112759</v>
      </c>
      <c r="K7" s="126">
        <f t="shared" si="0"/>
        <v>2532.8630232693886</v>
      </c>
      <c r="L7" s="2"/>
      <c r="M7" s="2"/>
      <c r="N7" s="2"/>
      <c r="O7" s="2"/>
      <c r="P7" s="2"/>
      <c r="Q7" s="2"/>
      <c r="R7" s="2"/>
      <c r="S7" s="2"/>
      <c r="T7" s="2"/>
      <c r="U7" s="2"/>
      <c r="V7" s="2"/>
      <c r="W7" s="2"/>
    </row>
    <row r="8" spans="1:23" ht="15.6" x14ac:dyDescent="0.3">
      <c r="A8" s="249" t="s">
        <v>99</v>
      </c>
      <c r="B8" s="164"/>
      <c r="C8" s="165"/>
      <c r="D8" s="91">
        <f>1450</f>
        <v>1450</v>
      </c>
      <c r="E8" s="91">
        <f>1780</f>
        <v>1780</v>
      </c>
      <c r="F8" s="124">
        <f>'SCENERIO 3  - DCF CALCULATION'!E14</f>
        <v>1387.9593000000002</v>
      </c>
      <c r="G8" s="124">
        <f>'SCENERIO 3  - DCF CALCULATION'!F14</f>
        <v>1457.3572650000003</v>
      </c>
      <c r="H8" s="124">
        <f>'SCENERIO 3  - DCF CALCULATION'!G14</f>
        <v>1471.9308376500003</v>
      </c>
      <c r="I8" s="124">
        <f>'SCENERIO 3  - DCF CALCULATION'!H14</f>
        <v>1486.6501460265004</v>
      </c>
      <c r="J8" s="124">
        <f>'SCENERIO 3  - DCF CALCULATION'!I14</f>
        <v>1501.5166474867656</v>
      </c>
      <c r="K8" s="124">
        <f>'SCENERIO 3  - DCF CALCULATION'!J14</f>
        <v>1516.5318139616331</v>
      </c>
      <c r="L8" s="2"/>
      <c r="M8" s="2"/>
      <c r="N8" s="2"/>
      <c r="O8" s="2"/>
      <c r="P8" s="2"/>
      <c r="Q8" s="2"/>
      <c r="R8" s="2"/>
      <c r="S8" s="2"/>
      <c r="T8" s="2"/>
      <c r="U8" s="2"/>
      <c r="V8" s="2"/>
      <c r="W8" s="2"/>
    </row>
    <row r="9" spans="1:23" ht="15.6" x14ac:dyDescent="0.3">
      <c r="A9" s="251" t="s">
        <v>138</v>
      </c>
      <c r="B9" s="164"/>
      <c r="C9" s="165"/>
      <c r="D9" s="127">
        <f t="shared" ref="D9:K9" si="1">D7-D8</f>
        <v>617.66999999999962</v>
      </c>
      <c r="E9" s="127">
        <f t="shared" si="1"/>
        <v>428.42000000000007</v>
      </c>
      <c r="F9" s="128">
        <f t="shared" si="1"/>
        <v>930.61620000000016</v>
      </c>
      <c r="G9" s="128">
        <f t="shared" si="1"/>
        <v>976.88151000000039</v>
      </c>
      <c r="H9" s="128">
        <f t="shared" si="1"/>
        <v>986.59722510000029</v>
      </c>
      <c r="I9" s="128">
        <f t="shared" si="1"/>
        <v>996.41009735100033</v>
      </c>
      <c r="J9" s="128">
        <f t="shared" si="1"/>
        <v>1006.3210983245103</v>
      </c>
      <c r="K9" s="128">
        <f t="shared" si="1"/>
        <v>1016.3312093077554</v>
      </c>
      <c r="L9" s="2"/>
      <c r="M9" s="2"/>
      <c r="N9" s="2"/>
      <c r="O9" s="2"/>
      <c r="P9" s="2"/>
      <c r="Q9" s="2"/>
      <c r="R9" s="2"/>
      <c r="S9" s="2"/>
      <c r="T9" s="2"/>
      <c r="U9" s="2"/>
      <c r="V9" s="2"/>
      <c r="W9" s="2"/>
    </row>
    <row r="10" spans="1:23" ht="15.6" x14ac:dyDescent="0.3">
      <c r="A10" s="249" t="s">
        <v>139</v>
      </c>
      <c r="B10" s="164"/>
      <c r="C10" s="165"/>
      <c r="D10" s="91">
        <f>'SCENERIO 3  - DCF CALCULATION'!C15</f>
        <v>169.715</v>
      </c>
      <c r="E10" s="91">
        <f>'SCENERIO 3  - DCF CALCULATION'!D15</f>
        <v>181.57499999999999</v>
      </c>
      <c r="F10" s="91">
        <f>'SCENERIO 3  - DCF CALCULATION'!E15</f>
        <v>346.98982500000005</v>
      </c>
      <c r="G10" s="91">
        <f>'SCENERIO 3  - DCF CALCULATION'!F15</f>
        <v>364.33931625000008</v>
      </c>
      <c r="H10" s="91">
        <f>'SCENERIO 3  - DCF CALCULATION'!G15</f>
        <v>367.98270941250007</v>
      </c>
      <c r="I10" s="91">
        <f>'SCENERIO 3  - DCF CALCULATION'!H15</f>
        <v>371.66253650662509</v>
      </c>
      <c r="J10" s="91">
        <f>'SCENERIO 3  - DCF CALCULATION'!I15</f>
        <v>375.37916187169139</v>
      </c>
      <c r="K10" s="91">
        <f>'SCENERIO 3  - DCF CALCULATION'!J15</f>
        <v>379.13295349040828</v>
      </c>
      <c r="L10" s="2"/>
      <c r="M10" s="2"/>
      <c r="N10" s="2"/>
      <c r="O10" s="2"/>
      <c r="P10" s="2"/>
      <c r="Q10" s="2"/>
      <c r="R10" s="2"/>
      <c r="S10" s="2"/>
      <c r="T10" s="2"/>
      <c r="U10" s="2"/>
      <c r="V10" s="2"/>
      <c r="W10" s="2"/>
    </row>
    <row r="11" spans="1:23" ht="15.6" x14ac:dyDescent="0.3">
      <c r="A11" s="249" t="s">
        <v>140</v>
      </c>
      <c r="B11" s="164"/>
      <c r="C11" s="165"/>
      <c r="D11" s="91">
        <f>'SCENERIO 3  - DCF CALCULATION'!C16</f>
        <v>169.715</v>
      </c>
      <c r="E11" s="91">
        <f>'SCENERIO 3  - DCF CALCULATION'!D16</f>
        <v>181.57499999999999</v>
      </c>
      <c r="F11" s="91">
        <f>'SCENERIO 3  - DCF CALCULATION'!E16</f>
        <v>277.59186000000005</v>
      </c>
      <c r="G11" s="91">
        <f>'SCENERIO 3  - DCF CALCULATION'!F16</f>
        <v>291.47145300000005</v>
      </c>
      <c r="H11" s="91">
        <f>'SCENERIO 3  - DCF CALCULATION'!G16</f>
        <v>294.38616753000008</v>
      </c>
      <c r="I11" s="91">
        <f>'SCENERIO 3  - DCF CALCULATION'!H16</f>
        <v>297.33002920530009</v>
      </c>
      <c r="J11" s="91">
        <f>'SCENERIO 3  - DCF CALCULATION'!I16</f>
        <v>300.3033294973531</v>
      </c>
      <c r="K11" s="91">
        <f>'SCENERIO 3  - DCF CALCULATION'!J16</f>
        <v>303.30636279232664</v>
      </c>
      <c r="L11" s="2"/>
      <c r="M11" s="2"/>
      <c r="N11" s="2"/>
      <c r="O11" s="2"/>
      <c r="P11" s="2"/>
      <c r="Q11" s="2"/>
      <c r="R11" s="2"/>
      <c r="S11" s="2"/>
      <c r="T11" s="2"/>
      <c r="U11" s="2"/>
      <c r="V11" s="2"/>
      <c r="W11" s="2"/>
    </row>
    <row r="12" spans="1:23" ht="15.6" x14ac:dyDescent="0.3">
      <c r="A12" s="252" t="s">
        <v>141</v>
      </c>
      <c r="B12" s="164"/>
      <c r="C12" s="165"/>
      <c r="D12" s="143">
        <f t="shared" ref="D12:K12" si="2">D8+D10+D11</f>
        <v>1789.4299999999998</v>
      </c>
      <c r="E12" s="143">
        <f t="shared" si="2"/>
        <v>2143.15</v>
      </c>
      <c r="F12" s="128">
        <f t="shared" si="2"/>
        <v>2012.5409850000003</v>
      </c>
      <c r="G12" s="128">
        <f t="shared" si="2"/>
        <v>2113.1680342500003</v>
      </c>
      <c r="H12" s="128">
        <f t="shared" si="2"/>
        <v>2134.2997145925005</v>
      </c>
      <c r="I12" s="128">
        <f t="shared" si="2"/>
        <v>2155.6427117384255</v>
      </c>
      <c r="J12" s="128">
        <f t="shared" si="2"/>
        <v>2177.1991388558099</v>
      </c>
      <c r="K12" s="128">
        <f t="shared" si="2"/>
        <v>2198.9711302443679</v>
      </c>
      <c r="L12" s="2"/>
      <c r="M12" s="2"/>
      <c r="N12" s="2"/>
      <c r="O12" s="2"/>
      <c r="P12" s="2"/>
      <c r="Q12" s="2"/>
      <c r="R12" s="2"/>
      <c r="S12" s="2"/>
      <c r="T12" s="2"/>
      <c r="U12" s="2"/>
      <c r="V12" s="2"/>
      <c r="W12" s="2"/>
    </row>
    <row r="13" spans="1:23" ht="15.6" x14ac:dyDescent="0.3">
      <c r="A13" s="253" t="s">
        <v>142</v>
      </c>
      <c r="B13" s="164"/>
      <c r="C13" s="165"/>
      <c r="D13" s="129">
        <f t="shared" ref="D13:K13" si="3">D7-D12</f>
        <v>278.23999999999978</v>
      </c>
      <c r="E13" s="129">
        <f t="shared" si="3"/>
        <v>65.269999999999982</v>
      </c>
      <c r="F13" s="130">
        <f t="shared" si="3"/>
        <v>306.03451500000006</v>
      </c>
      <c r="G13" s="130">
        <f t="shared" si="3"/>
        <v>321.07074075000037</v>
      </c>
      <c r="H13" s="130">
        <f t="shared" si="3"/>
        <v>324.22834815750002</v>
      </c>
      <c r="I13" s="130">
        <f t="shared" si="3"/>
        <v>327.41753163907515</v>
      </c>
      <c r="J13" s="130">
        <f t="shared" si="3"/>
        <v>330.638606955466</v>
      </c>
      <c r="K13" s="130">
        <f t="shared" si="3"/>
        <v>333.89189302502064</v>
      </c>
      <c r="L13" s="2"/>
      <c r="M13" s="2"/>
      <c r="N13" s="2"/>
      <c r="O13" s="2"/>
      <c r="P13" s="2"/>
      <c r="Q13" s="2"/>
      <c r="R13" s="2"/>
      <c r="S13" s="2"/>
      <c r="T13" s="2"/>
      <c r="U13" s="2"/>
      <c r="V13" s="2"/>
      <c r="W13" s="2"/>
    </row>
    <row r="14" spans="1:23" ht="15.6" x14ac:dyDescent="0.3">
      <c r="A14" s="249" t="s">
        <v>36</v>
      </c>
      <c r="B14" s="164"/>
      <c r="C14" s="165"/>
      <c r="D14" s="91">
        <f>'SCENERIO 3  - DCF CALCULATION'!C17</f>
        <v>100</v>
      </c>
      <c r="E14" s="91">
        <f>'SCENERIO 3  - DCF CALCULATION'!D17</f>
        <v>120</v>
      </c>
      <c r="F14" s="91">
        <f>'SCENERIO 3  - DCF CALCULATION'!E17</f>
        <v>17.86</v>
      </c>
      <c r="G14" s="91">
        <f>'SCENERIO 3  - DCF CALCULATION'!F17</f>
        <v>17.86</v>
      </c>
      <c r="H14" s="91">
        <f>'SCENERIO 3  - DCF CALCULATION'!G17</f>
        <v>17.86</v>
      </c>
      <c r="I14" s="91">
        <f>'SCENERIO 3  - DCF CALCULATION'!H17</f>
        <v>17.86</v>
      </c>
      <c r="J14" s="91">
        <f>'SCENERIO 3  - DCF CALCULATION'!I17</f>
        <v>17.86</v>
      </c>
      <c r="K14" s="91">
        <f>'SCENERIO 3  - DCF CALCULATION'!J17</f>
        <v>17.86</v>
      </c>
      <c r="L14" s="45"/>
      <c r="M14" s="54"/>
      <c r="N14" s="55"/>
      <c r="O14" s="55"/>
      <c r="P14" s="56"/>
      <c r="Q14" s="2"/>
      <c r="R14" s="2"/>
      <c r="S14" s="2"/>
      <c r="T14" s="2"/>
      <c r="U14" s="2"/>
      <c r="V14" s="2"/>
      <c r="W14" s="2"/>
    </row>
    <row r="15" spans="1:23" ht="15.6" x14ac:dyDescent="0.3">
      <c r="A15" s="252" t="s">
        <v>143</v>
      </c>
      <c r="B15" s="164"/>
      <c r="C15" s="165"/>
      <c r="D15" s="143">
        <f t="shared" ref="D15:K15" si="4">D12+D14</f>
        <v>1889.4299999999998</v>
      </c>
      <c r="E15" s="143">
        <f t="shared" si="4"/>
        <v>2263.15</v>
      </c>
      <c r="F15" s="128">
        <f t="shared" si="4"/>
        <v>2030.4009850000002</v>
      </c>
      <c r="G15" s="128">
        <f t="shared" si="4"/>
        <v>2131.0280342500005</v>
      </c>
      <c r="H15" s="128">
        <f t="shared" si="4"/>
        <v>2152.1597145925007</v>
      </c>
      <c r="I15" s="128">
        <f t="shared" si="4"/>
        <v>2173.5027117384257</v>
      </c>
      <c r="J15" s="128">
        <f t="shared" si="4"/>
        <v>2195.05913885581</v>
      </c>
      <c r="K15" s="128">
        <f t="shared" si="4"/>
        <v>2216.8311302443681</v>
      </c>
      <c r="L15" s="45"/>
      <c r="M15" s="57"/>
      <c r="N15" s="58">
        <f>SUM(E19:K19)</f>
        <v>1772.8656355270618</v>
      </c>
      <c r="O15" s="59" t="s">
        <v>144</v>
      </c>
      <c r="P15" s="60"/>
      <c r="Q15" s="2"/>
      <c r="R15" s="2"/>
      <c r="S15" s="2"/>
      <c r="T15" s="2"/>
      <c r="U15" s="2"/>
      <c r="V15" s="2"/>
      <c r="W15" s="2"/>
    </row>
    <row r="16" spans="1:23" ht="15.6" x14ac:dyDescent="0.3">
      <c r="A16" s="253" t="s">
        <v>145</v>
      </c>
      <c r="B16" s="164"/>
      <c r="C16" s="165"/>
      <c r="D16" s="129">
        <f t="shared" ref="D16:K16" si="5">D13-D14</f>
        <v>178.23999999999978</v>
      </c>
      <c r="E16" s="129">
        <f t="shared" si="5"/>
        <v>-54.730000000000018</v>
      </c>
      <c r="F16" s="130">
        <f t="shared" si="5"/>
        <v>288.17451500000004</v>
      </c>
      <c r="G16" s="130">
        <f t="shared" si="5"/>
        <v>303.21074075000035</v>
      </c>
      <c r="H16" s="130">
        <f t="shared" si="5"/>
        <v>306.36834815750001</v>
      </c>
      <c r="I16" s="130">
        <f t="shared" si="5"/>
        <v>309.55753163907514</v>
      </c>
      <c r="J16" s="130">
        <f t="shared" si="5"/>
        <v>312.77860695546599</v>
      </c>
      <c r="K16" s="130">
        <f t="shared" si="5"/>
        <v>316.03189302502062</v>
      </c>
      <c r="L16" s="45"/>
      <c r="M16" s="57"/>
      <c r="N16" s="58">
        <f>SUM(D19)</f>
        <v>175.09199999999979</v>
      </c>
      <c r="O16" s="59" t="s">
        <v>146</v>
      </c>
      <c r="P16" s="60"/>
      <c r="Q16" s="2"/>
      <c r="R16" s="2"/>
      <c r="S16" s="2"/>
      <c r="T16" s="2"/>
      <c r="U16" s="2"/>
      <c r="V16" s="2"/>
      <c r="W16" s="2"/>
    </row>
    <row r="17" spans="1:23" ht="15.6" x14ac:dyDescent="0.3">
      <c r="A17" s="249" t="s">
        <v>147</v>
      </c>
      <c r="B17" s="164"/>
      <c r="C17" s="165"/>
      <c r="D17" s="91">
        <f>'SCENERIO 3  - DCF CALCULATION'!C23*$M$3</f>
        <v>3.1480000000000001</v>
      </c>
      <c r="E17" s="91">
        <f>'SCENERIO 3  - DCF CALCULATION'!D23*$M$3</f>
        <v>2.4359999999999999</v>
      </c>
      <c r="F17" s="91">
        <f>'SCENERIO 3  - DCF CALCULATION'!E23*$M$3</f>
        <v>2.0300000000000002</v>
      </c>
      <c r="G17" s="91">
        <f>'SCENERIO 3  - DCF CALCULATION'!F23*$M$3</f>
        <v>1.6240000000000003</v>
      </c>
      <c r="H17" s="91">
        <f>'SCENERIO 3  - DCF CALCULATION'!G23*$M$3</f>
        <v>1.2180000000000004</v>
      </c>
      <c r="I17" s="91">
        <f>'SCENERIO 3  - DCF CALCULATION'!H23*$M$3</f>
        <v>0.8120000000000005</v>
      </c>
      <c r="J17" s="91">
        <f>'SCENERIO 3  - DCF CALCULATION'!I23*$M$3</f>
        <v>0.40600000000000053</v>
      </c>
      <c r="K17" s="91">
        <f>'SCENERIO 3  - DCF CALCULATION'!J23*$M$3</f>
        <v>0</v>
      </c>
      <c r="L17" s="45"/>
      <c r="M17" s="57"/>
      <c r="N17" s="58">
        <f>N15+N16</f>
        <v>1947.9576355270617</v>
      </c>
      <c r="O17" s="59" t="s">
        <v>148</v>
      </c>
      <c r="P17" s="60"/>
      <c r="Q17" s="2"/>
      <c r="R17" s="2"/>
      <c r="S17" s="2"/>
      <c r="T17" s="2"/>
      <c r="U17" s="2"/>
      <c r="V17" s="2"/>
      <c r="W17" s="2"/>
    </row>
    <row r="18" spans="1:23" ht="15.6" x14ac:dyDescent="0.3">
      <c r="A18" s="252" t="s">
        <v>149</v>
      </c>
      <c r="B18" s="164"/>
      <c r="C18" s="165"/>
      <c r="D18" s="143">
        <f t="shared" ref="D18:K18" si="6">D15+D17</f>
        <v>1892.5779999999997</v>
      </c>
      <c r="E18" s="143">
        <f t="shared" si="6"/>
        <v>2265.5860000000002</v>
      </c>
      <c r="F18" s="128">
        <f t="shared" si="6"/>
        <v>2032.4309850000002</v>
      </c>
      <c r="G18" s="128">
        <f t="shared" si="6"/>
        <v>2132.6520342500003</v>
      </c>
      <c r="H18" s="128">
        <f t="shared" si="6"/>
        <v>2153.3777145925005</v>
      </c>
      <c r="I18" s="128">
        <f t="shared" si="6"/>
        <v>2174.3147117384256</v>
      </c>
      <c r="J18" s="128">
        <f t="shared" si="6"/>
        <v>2195.46513885581</v>
      </c>
      <c r="K18" s="128">
        <f t="shared" si="6"/>
        <v>2216.8311302443681</v>
      </c>
      <c r="L18" s="45"/>
      <c r="M18" s="57" t="s">
        <v>150</v>
      </c>
      <c r="N18" s="61">
        <f>J19+N17</f>
        <v>2260.3302424825279</v>
      </c>
      <c r="O18" s="59" t="s">
        <v>151</v>
      </c>
      <c r="P18" s="60"/>
      <c r="Q18" s="2"/>
      <c r="R18" s="2"/>
      <c r="S18" s="2"/>
      <c r="T18" s="2"/>
      <c r="U18" s="2"/>
      <c r="V18" s="2"/>
      <c r="W18" s="2"/>
    </row>
    <row r="19" spans="1:23" ht="15.6" x14ac:dyDescent="0.3">
      <c r="A19" s="253" t="s">
        <v>152</v>
      </c>
      <c r="B19" s="164"/>
      <c r="C19" s="165"/>
      <c r="D19" s="129">
        <f t="shared" ref="D19:K19" si="7">D16-D17</f>
        <v>175.09199999999979</v>
      </c>
      <c r="E19" s="129">
        <f t="shared" si="7"/>
        <v>-57.166000000000018</v>
      </c>
      <c r="F19" s="130">
        <f t="shared" si="7"/>
        <v>286.14451500000007</v>
      </c>
      <c r="G19" s="130">
        <f t="shared" si="7"/>
        <v>301.58674075000033</v>
      </c>
      <c r="H19" s="130">
        <f t="shared" si="7"/>
        <v>305.15034815749999</v>
      </c>
      <c r="I19" s="130">
        <f t="shared" si="7"/>
        <v>308.74553163907512</v>
      </c>
      <c r="J19" s="130">
        <f t="shared" si="7"/>
        <v>312.37260695546598</v>
      </c>
      <c r="K19" s="130">
        <f t="shared" si="7"/>
        <v>316.03189302502062</v>
      </c>
      <c r="L19" s="45"/>
      <c r="M19" s="57"/>
      <c r="N19" s="59">
        <v>0.3</v>
      </c>
      <c r="O19" s="59" t="s">
        <v>153</v>
      </c>
      <c r="P19" s="60"/>
      <c r="Q19" s="2"/>
      <c r="R19" s="2"/>
      <c r="S19" s="2"/>
      <c r="T19" s="2"/>
      <c r="U19" s="2"/>
      <c r="V19" s="2"/>
      <c r="W19" s="2"/>
    </row>
    <row r="20" spans="1:23" ht="15.6" x14ac:dyDescent="0.3">
      <c r="A20" s="265" t="s">
        <v>154</v>
      </c>
      <c r="B20" s="164"/>
      <c r="C20" s="165"/>
      <c r="D20" s="144">
        <v>0</v>
      </c>
      <c r="E20" s="144">
        <v>0</v>
      </c>
      <c r="F20" s="144">
        <v>0</v>
      </c>
      <c r="G20" s="144">
        <v>0</v>
      </c>
      <c r="H20" s="144">
        <v>0</v>
      </c>
      <c r="I20" s="144">
        <v>0</v>
      </c>
      <c r="J20" s="144">
        <f>N18*N19</f>
        <v>678.09907274475836</v>
      </c>
      <c r="K20" s="145">
        <f>K19*N19</f>
        <v>94.809567907506178</v>
      </c>
      <c r="L20" s="45"/>
      <c r="M20" s="64"/>
      <c r="N20" s="65"/>
      <c r="O20" s="65"/>
      <c r="P20" s="36"/>
      <c r="Q20" s="2"/>
      <c r="R20" s="2"/>
      <c r="S20" s="2"/>
      <c r="T20" s="2"/>
      <c r="U20" s="2"/>
      <c r="V20" s="2"/>
      <c r="W20" s="2"/>
    </row>
    <row r="21" spans="1:23" ht="15.75" customHeight="1" x14ac:dyDescent="0.3">
      <c r="A21" s="249" t="s">
        <v>155</v>
      </c>
      <c r="B21" s="164"/>
      <c r="C21" s="165"/>
      <c r="D21" s="123">
        <f t="shared" ref="D21:K21" si="8">D19-D20</f>
        <v>175.09199999999979</v>
      </c>
      <c r="E21" s="123">
        <f t="shared" si="8"/>
        <v>-57.166000000000018</v>
      </c>
      <c r="F21" s="124">
        <f t="shared" si="8"/>
        <v>286.14451500000007</v>
      </c>
      <c r="G21" s="124">
        <f t="shared" si="8"/>
        <v>301.58674075000033</v>
      </c>
      <c r="H21" s="124">
        <f t="shared" si="8"/>
        <v>305.15034815749999</v>
      </c>
      <c r="I21" s="124">
        <f t="shared" si="8"/>
        <v>308.74553163907512</v>
      </c>
      <c r="J21" s="124">
        <f t="shared" si="8"/>
        <v>-365.72646578929238</v>
      </c>
      <c r="K21" s="124">
        <f t="shared" si="8"/>
        <v>221.22232511751446</v>
      </c>
      <c r="L21" s="45"/>
      <c r="M21" s="45"/>
      <c r="N21" s="45"/>
      <c r="O21" s="45"/>
      <c r="P21" s="45"/>
      <c r="Q21" s="2"/>
      <c r="R21" s="2"/>
      <c r="S21" s="2"/>
      <c r="T21" s="2"/>
      <c r="U21" s="2"/>
      <c r="V21" s="2"/>
      <c r="W21" s="2"/>
    </row>
    <row r="22" spans="1:23" ht="15.75" customHeight="1" x14ac:dyDescent="0.3">
      <c r="A22" s="249" t="s">
        <v>156</v>
      </c>
      <c r="B22" s="164"/>
      <c r="C22" s="165"/>
      <c r="D22" s="91">
        <f t="shared" ref="D22:K22" si="9">D14</f>
        <v>100</v>
      </c>
      <c r="E22" s="91">
        <f t="shared" si="9"/>
        <v>120</v>
      </c>
      <c r="F22" s="91">
        <f t="shared" si="9"/>
        <v>17.86</v>
      </c>
      <c r="G22" s="91">
        <f t="shared" si="9"/>
        <v>17.86</v>
      </c>
      <c r="H22" s="91">
        <f t="shared" si="9"/>
        <v>17.86</v>
      </c>
      <c r="I22" s="91">
        <f t="shared" si="9"/>
        <v>17.86</v>
      </c>
      <c r="J22" s="91">
        <f t="shared" si="9"/>
        <v>17.86</v>
      </c>
      <c r="K22" s="91">
        <f t="shared" si="9"/>
        <v>17.86</v>
      </c>
      <c r="L22" s="2"/>
      <c r="M22" s="2"/>
      <c r="N22" s="2"/>
      <c r="O22" s="2"/>
      <c r="P22" s="2"/>
      <c r="Q22" s="2"/>
      <c r="R22" s="2"/>
      <c r="S22" s="2"/>
      <c r="T22" s="2"/>
      <c r="U22" s="2"/>
      <c r="V22" s="2"/>
      <c r="W22" s="2"/>
    </row>
    <row r="23" spans="1:23" ht="15.75" customHeight="1" x14ac:dyDescent="0.3">
      <c r="A23" s="249" t="s">
        <v>157</v>
      </c>
      <c r="B23" s="164"/>
      <c r="C23" s="165"/>
      <c r="D23" s="123">
        <f t="shared" ref="D23:K23" si="10">SUM(D21:D22)</f>
        <v>275.09199999999976</v>
      </c>
      <c r="E23" s="123">
        <f t="shared" si="10"/>
        <v>62.833999999999982</v>
      </c>
      <c r="F23" s="124">
        <f t="shared" si="10"/>
        <v>304.00451500000008</v>
      </c>
      <c r="G23" s="124">
        <f t="shared" si="10"/>
        <v>319.44674075000034</v>
      </c>
      <c r="H23" s="124">
        <f t="shared" si="10"/>
        <v>323.0103481575</v>
      </c>
      <c r="I23" s="124">
        <f t="shared" si="10"/>
        <v>326.60553163907514</v>
      </c>
      <c r="J23" s="124">
        <f t="shared" si="10"/>
        <v>-347.86646578929236</v>
      </c>
      <c r="K23" s="124">
        <f t="shared" si="10"/>
        <v>239.08232511751447</v>
      </c>
      <c r="L23" s="2"/>
      <c r="M23" s="2"/>
      <c r="N23" s="21" t="s">
        <v>158</v>
      </c>
      <c r="O23" s="66">
        <v>0.5</v>
      </c>
      <c r="P23" s="45"/>
      <c r="Q23" s="2"/>
      <c r="R23" s="2"/>
      <c r="S23" s="2"/>
      <c r="T23" s="2"/>
      <c r="U23" s="2"/>
      <c r="V23" s="2"/>
      <c r="W23" s="2"/>
    </row>
    <row r="24" spans="1:23" ht="15.75" customHeight="1" x14ac:dyDescent="0.3">
      <c r="A24" s="249" t="s">
        <v>159</v>
      </c>
      <c r="B24" s="164"/>
      <c r="C24" s="165"/>
      <c r="D24" s="91">
        <f>('SCENERIO 1 - QUESTION'!C13+'SCENERIO 1 - QUESTION'!C14)-'SCENERIO 1 - QUESTION'!C15</f>
        <v>39.44</v>
      </c>
      <c r="E24" s="91">
        <f>('SCENERIO 1 - QUESTION'!D13+'SCENERIO 1 - QUESTION'!D14)-'SCENERIO 1 - QUESTION'!D15</f>
        <v>-91.860000000000014</v>
      </c>
      <c r="F24" s="124">
        <f>('SCENERIO 1 -  DCF CALCULATION'!E19+'SCENERIO 1 -  DCF CALCULATION'!E20)-'SCENERIO 1 -  DCF CALCULATION'!E21</f>
        <v>416.47832876712329</v>
      </c>
      <c r="G24" s="124">
        <f>('SCENERIO 1 -  DCF CALCULATION'!F19+'SCENERIO 1 -  DCF CALCULATION'!F20)-'SCENERIO 1 -  DCF CALCULATION'!F21</f>
        <v>478.95007808219179</v>
      </c>
      <c r="H24" s="124">
        <f>('SCENERIO 1 -  DCF CALCULATION'!G19+'SCENERIO 1 -  DCF CALCULATION'!G20)-'SCENERIO 1 -  DCF CALCULATION'!G21</f>
        <v>526.84508589041104</v>
      </c>
      <c r="I24" s="124">
        <f>('SCENERIO 1 -  DCF CALCULATION'!H19+'SCENERIO 1 -  DCF CALCULATION'!H20)-'SCENERIO 1 -  DCF CALCULATION'!H21</f>
        <v>579.52959447945204</v>
      </c>
      <c r="J24" s="124">
        <f>('SCENERIO 1 -  DCF CALCULATION'!I19+'SCENERIO 1 -  DCF CALCULATION'!I20)-'SCENERIO 1 -  DCF CALCULATION'!I21</f>
        <v>637.48255392739736</v>
      </c>
      <c r="K24" s="124">
        <f>('SCENERIO 1 -  DCF CALCULATION'!J19+'SCENERIO 1 -  DCF CALCULATION'!J20)-'SCENERIO 1 -  DCF CALCULATION'!J21</f>
        <v>669.35668162376714</v>
      </c>
      <c r="L24" s="2"/>
      <c r="M24" s="2"/>
      <c r="N24" s="35" t="s">
        <v>160</v>
      </c>
      <c r="O24" s="67">
        <v>0.15</v>
      </c>
      <c r="P24" s="45"/>
      <c r="Q24" s="2"/>
      <c r="R24" s="2"/>
      <c r="S24" s="2"/>
      <c r="T24" s="2"/>
      <c r="U24" s="2"/>
      <c r="V24" s="2"/>
      <c r="W24" s="2"/>
    </row>
    <row r="25" spans="1:23" ht="15.75" customHeight="1" x14ac:dyDescent="0.3">
      <c r="A25" s="249" t="s">
        <v>161</v>
      </c>
      <c r="B25" s="164"/>
      <c r="C25" s="165"/>
      <c r="D25" s="91"/>
      <c r="E25" s="91">
        <f t="shared" ref="E25:K25" si="11">E24-D24</f>
        <v>-131.30000000000001</v>
      </c>
      <c r="F25" s="124">
        <f t="shared" si="11"/>
        <v>508.3383287671233</v>
      </c>
      <c r="G25" s="124">
        <f t="shared" si="11"/>
        <v>62.471749315068507</v>
      </c>
      <c r="H25" s="124">
        <f t="shared" si="11"/>
        <v>47.895007808219248</v>
      </c>
      <c r="I25" s="124">
        <f t="shared" si="11"/>
        <v>52.684508589041002</v>
      </c>
      <c r="J25" s="124">
        <f t="shared" si="11"/>
        <v>57.952959447945318</v>
      </c>
      <c r="K25" s="124">
        <f t="shared" si="11"/>
        <v>31.874127696369783</v>
      </c>
      <c r="L25" s="2"/>
      <c r="M25" s="2"/>
      <c r="N25" s="35" t="s">
        <v>162</v>
      </c>
      <c r="O25" s="67">
        <v>7.0000000000000007E-2</v>
      </c>
      <c r="P25" s="45"/>
      <c r="Q25" s="2"/>
      <c r="R25" s="2"/>
      <c r="S25" s="2"/>
      <c r="T25" s="2"/>
      <c r="U25" s="2"/>
      <c r="V25" s="2"/>
      <c r="W25" s="2"/>
    </row>
    <row r="26" spans="1:23" ht="15.75" customHeight="1" x14ac:dyDescent="0.3">
      <c r="A26" s="249" t="s">
        <v>163</v>
      </c>
      <c r="B26" s="164"/>
      <c r="C26" s="165"/>
      <c r="D26" s="91"/>
      <c r="E26" s="91"/>
      <c r="F26" s="91"/>
      <c r="G26" s="91"/>
      <c r="H26" s="91"/>
      <c r="I26" s="91"/>
      <c r="J26" s="91"/>
      <c r="K26" s="91"/>
      <c r="L26" s="2"/>
      <c r="M26" s="2"/>
      <c r="N26" s="68" t="s">
        <v>164</v>
      </c>
      <c r="O26" s="35" t="s">
        <v>165</v>
      </c>
      <c r="P26" s="69">
        <f>O25+(O24-O25)*O23</f>
        <v>0.11</v>
      </c>
      <c r="Q26" s="2"/>
      <c r="R26" s="2"/>
      <c r="S26" s="2"/>
      <c r="T26" s="2"/>
      <c r="U26" s="2"/>
      <c r="V26" s="2"/>
      <c r="W26" s="2"/>
    </row>
    <row r="27" spans="1:23" ht="15.75" customHeight="1" x14ac:dyDescent="0.3">
      <c r="A27" s="254" t="s">
        <v>166</v>
      </c>
      <c r="B27" s="168"/>
      <c r="C27" s="168"/>
      <c r="D27" s="131"/>
      <c r="E27" s="91"/>
      <c r="F27" s="91"/>
      <c r="G27" s="91">
        <v>50</v>
      </c>
      <c r="H27" s="91">
        <v>50</v>
      </c>
      <c r="I27" s="91">
        <v>50</v>
      </c>
      <c r="J27" s="91">
        <v>50</v>
      </c>
      <c r="K27" s="91">
        <v>50</v>
      </c>
      <c r="L27" s="71"/>
      <c r="M27" s="2"/>
      <c r="N27" s="45"/>
      <c r="O27" s="45"/>
      <c r="P27" s="72">
        <f>11/100</f>
        <v>0.11</v>
      </c>
      <c r="Q27" s="2"/>
      <c r="R27" s="2"/>
      <c r="S27" s="2"/>
      <c r="T27" s="2"/>
      <c r="U27" s="2"/>
      <c r="V27" s="2"/>
      <c r="W27" s="2"/>
    </row>
    <row r="28" spans="1:23" ht="15.75" customHeight="1" x14ac:dyDescent="0.3">
      <c r="A28" s="255" t="s">
        <v>167</v>
      </c>
      <c r="B28" s="164"/>
      <c r="C28" s="165"/>
      <c r="D28" s="123">
        <f t="shared" ref="D28:K28" si="12">D21+D22-D25-D26</f>
        <v>275.09199999999976</v>
      </c>
      <c r="E28" s="123">
        <f t="shared" si="12"/>
        <v>194.13399999999999</v>
      </c>
      <c r="F28" s="124">
        <f t="shared" si="12"/>
        <v>-204.33381376712322</v>
      </c>
      <c r="G28" s="124">
        <f t="shared" si="12"/>
        <v>256.97499143493184</v>
      </c>
      <c r="H28" s="124">
        <f t="shared" si="12"/>
        <v>275.11534034928076</v>
      </c>
      <c r="I28" s="124">
        <f t="shared" si="12"/>
        <v>273.92102305003414</v>
      </c>
      <c r="J28" s="124">
        <f t="shared" si="12"/>
        <v>-405.81942523723768</v>
      </c>
      <c r="K28" s="124">
        <f t="shared" si="12"/>
        <v>207.20819742114469</v>
      </c>
      <c r="L28" s="71"/>
      <c r="M28" s="2"/>
      <c r="N28" s="73" t="s">
        <v>168</v>
      </c>
      <c r="O28" s="74" t="s">
        <v>169</v>
      </c>
      <c r="P28" s="2"/>
      <c r="Q28" s="2"/>
      <c r="R28" s="2"/>
      <c r="S28" s="2"/>
      <c r="T28" s="2"/>
      <c r="U28" s="2"/>
      <c r="V28" s="2"/>
      <c r="W28" s="2"/>
    </row>
    <row r="29" spans="1:23" ht="15.75" customHeight="1" x14ac:dyDescent="0.3">
      <c r="A29" s="255" t="s">
        <v>170</v>
      </c>
      <c r="B29" s="164"/>
      <c r="C29" s="165"/>
      <c r="D29" s="123">
        <f t="shared" ref="D29:K29" si="13">D21+D22-D25-D26-D27</f>
        <v>275.09199999999976</v>
      </c>
      <c r="E29" s="123">
        <f t="shared" si="13"/>
        <v>194.13399999999999</v>
      </c>
      <c r="F29" s="124">
        <f t="shared" si="13"/>
        <v>-204.33381376712322</v>
      </c>
      <c r="G29" s="124">
        <f t="shared" si="13"/>
        <v>206.97499143493184</v>
      </c>
      <c r="H29" s="124">
        <f t="shared" si="13"/>
        <v>225.11534034928076</v>
      </c>
      <c r="I29" s="124">
        <f t="shared" si="13"/>
        <v>223.92102305003414</v>
      </c>
      <c r="J29" s="124">
        <f t="shared" si="13"/>
        <v>-455.81942523723768</v>
      </c>
      <c r="K29" s="124">
        <f t="shared" si="13"/>
        <v>157.20819742114469</v>
      </c>
      <c r="L29" s="71"/>
      <c r="M29" s="2"/>
      <c r="N29" s="75">
        <v>1</v>
      </c>
      <c r="O29" s="76">
        <v>0.86360000000000003</v>
      </c>
      <c r="P29" s="77"/>
      <c r="Q29" s="78" t="s">
        <v>171</v>
      </c>
      <c r="R29" s="79" t="s">
        <v>172</v>
      </c>
      <c r="S29" s="79" t="s">
        <v>173</v>
      </c>
      <c r="T29" s="79" t="s">
        <v>174</v>
      </c>
      <c r="U29" s="80" t="s">
        <v>175</v>
      </c>
      <c r="V29" s="2"/>
      <c r="W29" s="2"/>
    </row>
    <row r="30" spans="1:23" ht="15.75" customHeight="1" x14ac:dyDescent="0.3">
      <c r="A30" s="266" t="s">
        <v>176</v>
      </c>
      <c r="B30" s="164"/>
      <c r="C30" s="165"/>
      <c r="D30" s="146"/>
      <c r="E30" s="146"/>
      <c r="F30" s="146">
        <f>1/(1+$P$26)^1</f>
        <v>0.9009009009009008</v>
      </c>
      <c r="G30" s="146">
        <f>1/(1+$P$26)^2</f>
        <v>0.8116224332440547</v>
      </c>
      <c r="H30" s="146">
        <f>1/(1+$P$26)^3</f>
        <v>0.73119138130095018</v>
      </c>
      <c r="I30" s="146">
        <f>1/(1+$P$26)^4</f>
        <v>0.65873097414500015</v>
      </c>
      <c r="J30" s="146">
        <f>1/(1+$P$26)^5</f>
        <v>0.5934513280585586</v>
      </c>
      <c r="K30" s="146">
        <f>1/(1+$P$26)^6</f>
        <v>0.53464083608879154</v>
      </c>
      <c r="L30" s="82"/>
      <c r="M30" s="82"/>
      <c r="N30" s="75">
        <v>2</v>
      </c>
      <c r="O30" s="76">
        <v>0.74570000000000003</v>
      </c>
      <c r="P30" s="77"/>
      <c r="Q30" s="83" t="s">
        <v>177</v>
      </c>
      <c r="R30" s="84">
        <v>350</v>
      </c>
      <c r="S30" s="84">
        <f>R30/R32</f>
        <v>0.53846153846153844</v>
      </c>
      <c r="T30" s="85">
        <v>0.11</v>
      </c>
      <c r="U30" s="86">
        <f t="shared" ref="U30:U31" si="14">S30*T30</f>
        <v>5.9230769230769226E-2</v>
      </c>
      <c r="V30" s="2"/>
      <c r="W30" s="2"/>
    </row>
    <row r="31" spans="1:23" ht="15.75" customHeight="1" x14ac:dyDescent="0.3">
      <c r="A31" s="266" t="s">
        <v>178</v>
      </c>
      <c r="B31" s="164"/>
      <c r="C31" s="165"/>
      <c r="D31" s="146"/>
      <c r="E31" s="146"/>
      <c r="F31" s="146">
        <f t="shared" ref="F31:K31" si="15">F29*F30</f>
        <v>-184.0845169073182</v>
      </c>
      <c r="G31" s="146">
        <f t="shared" si="15"/>
        <v>167.98554616908675</v>
      </c>
      <c r="H31" s="146">
        <f t="shared" si="15"/>
        <v>164.60239666202412</v>
      </c>
      <c r="I31" s="146">
        <f t="shared" si="15"/>
        <v>147.50371364529403</v>
      </c>
      <c r="J31" s="146">
        <f t="shared" si="15"/>
        <v>-270.50664326192759</v>
      </c>
      <c r="K31" s="146">
        <f t="shared" si="15"/>
        <v>84.049922109252591</v>
      </c>
      <c r="L31" s="71"/>
      <c r="M31" s="2"/>
      <c r="N31" s="75">
        <v>3</v>
      </c>
      <c r="O31" s="76">
        <v>0.64400000000000002</v>
      </c>
      <c r="P31" s="77"/>
      <c r="Q31" s="83" t="s">
        <v>179</v>
      </c>
      <c r="R31" s="84">
        <v>300</v>
      </c>
      <c r="S31" s="84">
        <f>R31/R32</f>
        <v>0.46153846153846156</v>
      </c>
      <c r="T31" s="87">
        <v>7.0000000000000007E-2</v>
      </c>
      <c r="U31" s="86">
        <f t="shared" si="14"/>
        <v>3.2307692307692315E-2</v>
      </c>
      <c r="V31" s="2"/>
      <c r="W31" s="2"/>
    </row>
    <row r="32" spans="1:23" ht="15.75" customHeight="1" x14ac:dyDescent="0.3">
      <c r="A32" s="255" t="s">
        <v>180</v>
      </c>
      <c r="B32" s="164"/>
      <c r="C32" s="165"/>
      <c r="D32" s="91"/>
      <c r="E32" s="91"/>
      <c r="F32" s="91">
        <f>1/(1+$U$32)^1</f>
        <v>0.91613812544045103</v>
      </c>
      <c r="G32" s="91">
        <f>1/(1+$U$32)^2</f>
        <v>0.83930906488554358</v>
      </c>
      <c r="H32" s="91">
        <f>1/(1+$U$32)^3</f>
        <v>0.7689230333694197</v>
      </c>
      <c r="I32" s="91">
        <f>1/(1+$U$32)^4</f>
        <v>0.70443970639904552</v>
      </c>
      <c r="J32" s="91">
        <f>1/(1+$U$32)^5</f>
        <v>0.64536407210624336</v>
      </c>
      <c r="K32" s="91">
        <f>1/(1+$U$32)^6</f>
        <v>0.59124263124602983</v>
      </c>
      <c r="L32" s="71"/>
      <c r="M32" s="2"/>
      <c r="N32" s="75">
        <v>4</v>
      </c>
      <c r="O32" s="76">
        <v>0.55610000000000004</v>
      </c>
      <c r="P32" s="77"/>
      <c r="Q32" s="88"/>
      <c r="R32" s="89">
        <v>650</v>
      </c>
      <c r="S32" s="89"/>
      <c r="T32" s="90">
        <v>0.03</v>
      </c>
      <c r="U32" s="91">
        <f>SUM(U30:U31)</f>
        <v>9.1538461538461541E-2</v>
      </c>
      <c r="V32" s="2"/>
      <c r="W32" s="2"/>
    </row>
    <row r="33" spans="1:23" ht="15.75" customHeight="1" x14ac:dyDescent="0.3">
      <c r="A33" s="255" t="s">
        <v>181</v>
      </c>
      <c r="B33" s="164"/>
      <c r="C33" s="165"/>
      <c r="D33" s="91"/>
      <c r="E33" s="91"/>
      <c r="F33" s="91">
        <f t="shared" ref="F33:K33" si="16">F29*F32</f>
        <v>-187.1979971087105</v>
      </c>
      <c r="G33" s="91">
        <f t="shared" si="16"/>
        <v>173.71598651594604</v>
      </c>
      <c r="H33" s="91">
        <f t="shared" si="16"/>
        <v>173.09637035935827</v>
      </c>
      <c r="I33" s="91">
        <f t="shared" si="16"/>
        <v>157.73885973393996</v>
      </c>
      <c r="J33" s="91">
        <f t="shared" si="16"/>
        <v>-294.16948041623107</v>
      </c>
      <c r="K33" s="91">
        <f t="shared" si="16"/>
        <v>92.948188296722904</v>
      </c>
      <c r="L33" s="71"/>
      <c r="M33" s="2"/>
      <c r="N33" s="75">
        <v>5</v>
      </c>
      <c r="O33" s="76">
        <v>0.48020000000000002</v>
      </c>
      <c r="P33" s="77"/>
      <c r="Q33" s="2"/>
      <c r="R33" s="2"/>
      <c r="S33" s="2"/>
      <c r="T33" s="2"/>
      <c r="U33" s="2"/>
      <c r="V33" s="2"/>
      <c r="W33" s="2"/>
    </row>
    <row r="34" spans="1:23" ht="15.75" customHeight="1" x14ac:dyDescent="0.3">
      <c r="A34" s="255"/>
      <c r="B34" s="164"/>
      <c r="C34" s="165"/>
      <c r="D34" s="91"/>
      <c r="E34" s="91"/>
      <c r="F34" s="91"/>
      <c r="G34" s="91"/>
      <c r="H34" s="133"/>
      <c r="I34" s="133"/>
      <c r="J34" s="133"/>
      <c r="K34" s="91"/>
      <c r="L34" s="82">
        <v>0.05</v>
      </c>
      <c r="M34" s="2"/>
      <c r="N34" s="75">
        <v>6</v>
      </c>
      <c r="O34" s="76">
        <v>0.41470000000000001</v>
      </c>
      <c r="P34" s="77"/>
      <c r="Q34" s="2"/>
      <c r="R34" s="2"/>
      <c r="S34" s="2"/>
      <c r="T34" s="2"/>
      <c r="U34" s="2"/>
      <c r="V34" s="2"/>
      <c r="W34" s="2"/>
    </row>
    <row r="35" spans="1:23" ht="15.75" customHeight="1" x14ac:dyDescent="0.3">
      <c r="A35" s="134"/>
      <c r="B35" s="134"/>
      <c r="C35" s="134"/>
      <c r="D35" s="71"/>
      <c r="E35" s="71"/>
      <c r="F35" s="71"/>
      <c r="G35" s="71"/>
      <c r="H35" s="255" t="s">
        <v>183</v>
      </c>
      <c r="I35" s="164"/>
      <c r="J35" s="165"/>
      <c r="K35" s="91">
        <f>K33*(1.05)/(0.158-0.05)</f>
        <v>903.66294177369491</v>
      </c>
      <c r="L35" s="82">
        <v>1.05</v>
      </c>
      <c r="M35" s="2"/>
      <c r="N35" s="75">
        <v>7</v>
      </c>
      <c r="O35" s="76">
        <v>0.35809999999999997</v>
      </c>
      <c r="P35" s="77"/>
      <c r="Q35" s="2"/>
      <c r="R35" s="2"/>
      <c r="S35" s="2"/>
      <c r="T35" s="2"/>
      <c r="U35" s="2"/>
      <c r="V35" s="2"/>
      <c r="W35" s="2"/>
    </row>
    <row r="36" spans="1:23" ht="15.75" customHeight="1" x14ac:dyDescent="0.3">
      <c r="A36" s="134"/>
      <c r="B36" s="134"/>
      <c r="C36" s="134"/>
      <c r="D36" s="71"/>
      <c r="E36" s="71"/>
      <c r="F36" s="71"/>
      <c r="G36" s="71"/>
      <c r="H36" s="255" t="s">
        <v>184</v>
      </c>
      <c r="I36" s="164"/>
      <c r="J36" s="164"/>
      <c r="K36" s="131">
        <f>SUM(F33:J33)</f>
        <v>23.183739084302715</v>
      </c>
      <c r="L36" s="71"/>
      <c r="M36" s="2"/>
      <c r="N36" s="75">
        <v>8</v>
      </c>
      <c r="O36" s="76">
        <v>0.30930000000000002</v>
      </c>
      <c r="P36" s="77"/>
      <c r="Q36" s="2"/>
      <c r="R36" s="2"/>
      <c r="S36" s="2"/>
      <c r="T36" s="2"/>
      <c r="U36" s="2"/>
      <c r="V36" s="2"/>
      <c r="W36" s="2"/>
    </row>
    <row r="37" spans="1:23" ht="15.75" customHeight="1" x14ac:dyDescent="0.3">
      <c r="A37" s="134"/>
      <c r="B37" s="134"/>
      <c r="C37" s="134"/>
      <c r="D37" s="71"/>
      <c r="E37" s="71"/>
      <c r="F37" s="71"/>
      <c r="G37" s="71"/>
      <c r="H37" s="255" t="s">
        <v>185</v>
      </c>
      <c r="I37" s="164"/>
      <c r="J37" s="164"/>
      <c r="K37" s="135">
        <f>SUM(K35:K36)</f>
        <v>926.84668085799763</v>
      </c>
      <c r="L37" s="71"/>
      <c r="M37" s="2"/>
      <c r="N37" s="77"/>
      <c r="O37" s="77"/>
      <c r="P37" s="77"/>
      <c r="Q37" s="2"/>
      <c r="R37" s="2"/>
      <c r="S37" s="2"/>
      <c r="T37" s="2"/>
      <c r="U37" s="2"/>
      <c r="V37" s="2"/>
      <c r="W37" s="2"/>
    </row>
    <row r="38" spans="1:23" ht="15.75" customHeight="1" x14ac:dyDescent="0.3">
      <c r="A38" s="134"/>
      <c r="B38" s="134"/>
      <c r="C38" s="134"/>
      <c r="D38" s="71"/>
      <c r="E38" s="71"/>
      <c r="F38" s="71"/>
      <c r="G38" s="71"/>
      <c r="H38" s="255" t="s">
        <v>186</v>
      </c>
      <c r="I38" s="164"/>
      <c r="J38" s="164"/>
      <c r="K38" s="101">
        <f>'FINANCIAL STATEMENTS'!H55/10</f>
        <v>6.2389999999999999</v>
      </c>
      <c r="L38" s="71"/>
      <c r="M38" s="2"/>
      <c r="N38" s="2"/>
      <c r="O38" s="2"/>
      <c r="P38" s="77"/>
      <c r="Q38" s="2"/>
      <c r="R38" s="2"/>
      <c r="S38" s="2"/>
      <c r="T38" s="2"/>
      <c r="U38" s="2"/>
      <c r="V38" s="2"/>
      <c r="W38" s="2"/>
    </row>
    <row r="39" spans="1:23" ht="15.75" customHeight="1" x14ac:dyDescent="0.3">
      <c r="A39" s="134"/>
      <c r="B39" s="134"/>
      <c r="C39" s="134"/>
      <c r="D39" s="71"/>
      <c r="E39" s="71"/>
      <c r="F39" s="71"/>
      <c r="G39" s="71"/>
      <c r="H39" s="255" t="s">
        <v>227</v>
      </c>
      <c r="I39" s="164"/>
      <c r="J39" s="164"/>
      <c r="K39" s="131">
        <f>K37/K38</f>
        <v>148.55692913255291</v>
      </c>
      <c r="L39" s="71"/>
      <c r="M39" s="2"/>
      <c r="N39" s="230" t="s">
        <v>228</v>
      </c>
      <c r="O39" s="171"/>
      <c r="P39" s="172"/>
      <c r="Q39" s="2"/>
      <c r="R39" s="2"/>
      <c r="S39" s="2"/>
      <c r="T39" s="2"/>
      <c r="U39" s="2"/>
      <c r="V39" s="2"/>
      <c r="W39" s="2"/>
    </row>
    <row r="40" spans="1:23" ht="15.75" customHeight="1" x14ac:dyDescent="0.3">
      <c r="A40" s="134"/>
      <c r="B40" s="134"/>
      <c r="C40" s="134"/>
      <c r="D40" s="71"/>
      <c r="E40" s="71"/>
      <c r="F40" s="71"/>
      <c r="G40" s="71"/>
      <c r="H40" s="255" t="s">
        <v>229</v>
      </c>
      <c r="I40" s="164"/>
      <c r="J40" s="165"/>
      <c r="K40" s="137" t="s">
        <v>190</v>
      </c>
      <c r="L40" s="71"/>
      <c r="M40" s="2"/>
      <c r="N40" s="173"/>
      <c r="O40" s="168"/>
      <c r="P40" s="174"/>
      <c r="Q40" s="2"/>
      <c r="R40" s="2"/>
      <c r="S40" s="2"/>
      <c r="T40" s="2"/>
      <c r="U40" s="2"/>
      <c r="V40" s="2"/>
      <c r="W40" s="2"/>
    </row>
    <row r="41" spans="1:23" ht="15.75" customHeight="1" x14ac:dyDescent="0.3">
      <c r="A41" s="134"/>
      <c r="B41" s="134"/>
      <c r="C41" s="134"/>
      <c r="D41" s="71"/>
      <c r="E41" s="71"/>
      <c r="F41" s="71"/>
      <c r="G41" s="71"/>
      <c r="H41" s="255" t="s">
        <v>230</v>
      </c>
      <c r="I41" s="164"/>
      <c r="J41" s="165"/>
      <c r="K41" s="138" t="s">
        <v>192</v>
      </c>
      <c r="L41" s="71"/>
      <c r="M41" s="2"/>
      <c r="N41" s="173"/>
      <c r="O41" s="168"/>
      <c r="P41" s="174"/>
      <c r="Q41" s="2"/>
      <c r="R41" s="2"/>
      <c r="S41" s="2"/>
      <c r="T41" s="2"/>
      <c r="U41" s="2"/>
      <c r="V41" s="2"/>
      <c r="W41" s="2"/>
    </row>
    <row r="42" spans="1:23" ht="15.75" customHeight="1" x14ac:dyDescent="0.3">
      <c r="A42" s="134"/>
      <c r="B42" s="134"/>
      <c r="C42" s="134"/>
      <c r="D42" s="71"/>
      <c r="E42" s="71"/>
      <c r="F42" s="71"/>
      <c r="G42" s="71"/>
      <c r="H42" s="71"/>
      <c r="I42" s="71"/>
      <c r="J42" s="71"/>
      <c r="K42" s="71"/>
      <c r="L42" s="71"/>
      <c r="M42" s="2"/>
      <c r="N42" s="173"/>
      <c r="O42" s="168"/>
      <c r="P42" s="174"/>
      <c r="Q42" s="2"/>
      <c r="R42" s="2"/>
      <c r="S42" s="2"/>
      <c r="T42" s="2"/>
      <c r="U42" s="2"/>
      <c r="V42" s="2"/>
      <c r="W42" s="2"/>
    </row>
    <row r="43" spans="1:23" ht="15.75" customHeight="1" x14ac:dyDescent="0.3">
      <c r="A43" s="134"/>
      <c r="B43" s="134"/>
      <c r="C43" s="134"/>
      <c r="D43" s="71"/>
      <c r="E43" s="71"/>
      <c r="F43" s="71"/>
      <c r="G43" s="71"/>
      <c r="H43" s="71"/>
      <c r="I43" s="71"/>
      <c r="J43" s="71"/>
      <c r="K43" s="71"/>
      <c r="L43" s="71"/>
      <c r="M43" s="2"/>
      <c r="N43" s="173"/>
      <c r="O43" s="168"/>
      <c r="P43" s="174"/>
      <c r="Q43" s="2"/>
      <c r="R43" s="2"/>
      <c r="S43" s="2"/>
      <c r="T43" s="2"/>
      <c r="U43" s="2"/>
      <c r="V43" s="2"/>
      <c r="W43" s="2"/>
    </row>
    <row r="44" spans="1:23" ht="15.75" customHeight="1" x14ac:dyDescent="0.3">
      <c r="A44" s="134"/>
      <c r="B44" s="134"/>
      <c r="C44" s="134"/>
      <c r="D44" s="71"/>
      <c r="E44" s="71"/>
      <c r="F44" s="71"/>
      <c r="G44" s="71"/>
      <c r="H44" s="71"/>
      <c r="I44" s="71"/>
      <c r="J44" s="71"/>
      <c r="K44" s="71"/>
      <c r="L44" s="71"/>
      <c r="M44" s="2"/>
      <c r="N44" s="175"/>
      <c r="O44" s="176"/>
      <c r="P44" s="177"/>
      <c r="Q44" s="2"/>
      <c r="R44" s="2"/>
      <c r="S44" s="2"/>
      <c r="T44" s="2"/>
      <c r="U44" s="2"/>
      <c r="V44" s="2"/>
      <c r="W44" s="2"/>
    </row>
    <row r="45" spans="1:23" ht="15.75" customHeight="1" x14ac:dyDescent="0.3">
      <c r="A45" s="134"/>
      <c r="B45" s="134"/>
      <c r="C45" s="134"/>
      <c r="D45" s="71"/>
      <c r="E45" s="71"/>
      <c r="F45" s="71"/>
      <c r="G45" s="71"/>
      <c r="H45" s="71"/>
      <c r="I45" s="71"/>
      <c r="J45" s="71"/>
      <c r="K45" s="71"/>
      <c r="L45" s="71"/>
      <c r="M45" s="2"/>
      <c r="N45" s="2"/>
      <c r="O45" s="2"/>
      <c r="P45" s="2"/>
      <c r="Q45" s="2"/>
      <c r="R45" s="2"/>
      <c r="S45" s="2"/>
      <c r="T45" s="2"/>
      <c r="U45" s="2"/>
      <c r="V45" s="2"/>
      <c r="W45" s="2"/>
    </row>
    <row r="46" spans="1:23" ht="15.75" customHeight="1" x14ac:dyDescent="0.3">
      <c r="A46" s="134"/>
      <c r="B46" s="134"/>
      <c r="C46" s="134"/>
      <c r="D46" s="134"/>
      <c r="E46" s="134"/>
      <c r="F46" s="134"/>
      <c r="G46" s="134"/>
      <c r="H46" s="134"/>
      <c r="I46" s="134"/>
      <c r="J46" s="134"/>
      <c r="K46" s="134"/>
      <c r="L46" s="2"/>
      <c r="M46" s="2"/>
      <c r="N46" s="2"/>
      <c r="O46" s="2"/>
      <c r="P46" s="2"/>
      <c r="Q46" s="2"/>
      <c r="R46" s="2"/>
      <c r="S46" s="2"/>
      <c r="T46" s="2"/>
      <c r="U46" s="2"/>
      <c r="V46" s="2"/>
      <c r="W46" s="2"/>
    </row>
    <row r="47" spans="1:23" ht="15.75" customHeight="1" x14ac:dyDescent="0.3">
      <c r="A47" s="134"/>
      <c r="B47" s="134"/>
      <c r="C47" s="134"/>
      <c r="D47" s="134"/>
      <c r="E47" s="134"/>
      <c r="F47" s="134"/>
      <c r="G47" s="134"/>
      <c r="H47" s="134"/>
      <c r="I47" s="134"/>
      <c r="J47" s="134"/>
      <c r="K47" s="134"/>
      <c r="L47" s="2"/>
      <c r="M47" s="2"/>
      <c r="N47" s="2"/>
      <c r="O47" s="2"/>
      <c r="P47" s="2"/>
      <c r="Q47" s="2"/>
      <c r="R47" s="2"/>
      <c r="S47" s="2"/>
      <c r="T47" s="2"/>
      <c r="U47" s="2"/>
      <c r="V47" s="2"/>
      <c r="W47" s="2"/>
    </row>
    <row r="48" spans="1:23" ht="15.75" customHeight="1" x14ac:dyDescent="0.3">
      <c r="A48" s="134"/>
      <c r="B48" s="134"/>
      <c r="C48" s="134"/>
      <c r="D48" s="134"/>
      <c r="E48" s="134"/>
      <c r="F48" s="134"/>
      <c r="G48" s="134"/>
      <c r="H48" s="134"/>
      <c r="I48" s="134"/>
      <c r="J48" s="134"/>
      <c r="K48" s="134"/>
      <c r="L48" s="2"/>
      <c r="M48" s="2"/>
      <c r="N48" s="2"/>
      <c r="O48" s="2"/>
      <c r="P48" s="2"/>
      <c r="Q48" s="2"/>
      <c r="R48" s="2"/>
      <c r="S48" s="2"/>
      <c r="T48" s="2"/>
      <c r="U48" s="2"/>
      <c r="V48" s="2"/>
      <c r="W48" s="2"/>
    </row>
    <row r="49" spans="1:23" ht="15.75" customHeight="1" x14ac:dyDescent="0.3">
      <c r="A49" s="134"/>
      <c r="B49" s="134"/>
      <c r="C49" s="134"/>
      <c r="D49" s="134"/>
      <c r="E49" s="134"/>
      <c r="F49" s="134"/>
      <c r="G49" s="134"/>
      <c r="H49" s="134"/>
      <c r="I49" s="134"/>
      <c r="J49" s="134"/>
      <c r="K49" s="134"/>
      <c r="L49" s="2"/>
      <c r="M49" s="2"/>
      <c r="N49" s="2"/>
      <c r="O49" s="2"/>
      <c r="P49" s="2"/>
      <c r="Q49" s="2"/>
      <c r="R49" s="2"/>
      <c r="S49" s="2"/>
      <c r="T49" s="2"/>
      <c r="U49" s="2"/>
      <c r="V49" s="2"/>
      <c r="W49" s="2"/>
    </row>
    <row r="50" spans="1:23" ht="15.75" customHeight="1" x14ac:dyDescent="0.3">
      <c r="A50" s="134"/>
      <c r="B50" s="134"/>
      <c r="C50" s="134"/>
      <c r="D50" s="134"/>
      <c r="E50" s="134"/>
      <c r="F50" s="134"/>
      <c r="G50" s="134"/>
      <c r="H50" s="134"/>
      <c r="I50" s="134"/>
      <c r="J50" s="134"/>
      <c r="K50" s="134"/>
      <c r="L50" s="2"/>
      <c r="M50" s="2"/>
      <c r="N50" s="2"/>
      <c r="O50" s="2"/>
      <c r="P50" s="2"/>
      <c r="Q50" s="2"/>
      <c r="R50" s="2"/>
      <c r="S50" s="2"/>
      <c r="T50" s="2"/>
      <c r="U50" s="2"/>
      <c r="V50" s="2"/>
      <c r="W50" s="2"/>
    </row>
    <row r="51" spans="1:23" ht="15.75" customHeight="1" x14ac:dyDescent="0.3">
      <c r="A51" s="134"/>
      <c r="B51" s="134"/>
      <c r="C51" s="134"/>
      <c r="D51" s="134"/>
      <c r="E51" s="134"/>
      <c r="F51" s="134"/>
      <c r="G51" s="134"/>
      <c r="H51" s="134"/>
      <c r="I51" s="134"/>
      <c r="J51" s="134"/>
      <c r="K51" s="134"/>
      <c r="L51" s="2"/>
      <c r="M51" s="2"/>
      <c r="N51" s="2"/>
      <c r="O51" s="2"/>
      <c r="P51" s="2"/>
      <c r="Q51" s="2"/>
      <c r="R51" s="2"/>
      <c r="S51" s="2"/>
      <c r="T51" s="2"/>
      <c r="U51" s="2"/>
      <c r="V51" s="2"/>
      <c r="W51" s="2"/>
    </row>
    <row r="52" spans="1:23" ht="15.75" customHeight="1" x14ac:dyDescent="0.3">
      <c r="A52" s="134"/>
      <c r="B52" s="134"/>
      <c r="C52" s="134"/>
      <c r="D52" s="134"/>
      <c r="E52" s="134"/>
      <c r="F52" s="134"/>
      <c r="G52" s="134"/>
      <c r="H52" s="134"/>
      <c r="I52" s="134"/>
      <c r="J52" s="134"/>
      <c r="K52" s="134"/>
      <c r="L52" s="2"/>
      <c r="M52" s="2"/>
      <c r="N52" s="2"/>
      <c r="O52" s="2"/>
      <c r="P52" s="2"/>
      <c r="Q52" s="2"/>
      <c r="R52" s="2"/>
      <c r="S52" s="2"/>
      <c r="T52" s="2"/>
      <c r="U52" s="2"/>
      <c r="V52" s="2"/>
      <c r="W52" s="2"/>
    </row>
    <row r="53" spans="1:23" ht="15.75" customHeight="1" x14ac:dyDescent="0.25"/>
    <row r="54" spans="1:23" ht="15.75" customHeight="1" x14ac:dyDescent="0.25"/>
    <row r="55" spans="1:23" ht="15.75" customHeight="1" x14ac:dyDescent="0.25"/>
    <row r="56" spans="1:23" ht="15.75" customHeight="1" x14ac:dyDescent="0.25"/>
    <row r="57" spans="1:23" ht="15.75" customHeight="1" x14ac:dyDescent="0.25"/>
    <row r="58" spans="1:23" ht="15.75" customHeight="1" x14ac:dyDescent="0.25"/>
    <row r="59" spans="1:23" ht="15.75" customHeight="1" x14ac:dyDescent="0.25"/>
    <row r="60" spans="1:23" ht="15.75" customHeight="1" x14ac:dyDescent="0.25"/>
    <row r="61" spans="1:23" ht="15.75" customHeight="1" x14ac:dyDescent="0.25"/>
    <row r="62" spans="1:23" ht="15.75" customHeight="1" x14ac:dyDescent="0.25"/>
    <row r="63" spans="1:23" ht="15.75" customHeight="1" x14ac:dyDescent="0.25"/>
    <row r="64" spans="1:2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3">
    <mergeCell ref="H37:J37"/>
    <mergeCell ref="H38:J38"/>
    <mergeCell ref="H39:J39"/>
    <mergeCell ref="N39:P44"/>
    <mergeCell ref="H40:J40"/>
    <mergeCell ref="H41:J41"/>
    <mergeCell ref="A25:C25"/>
    <mergeCell ref="A26:C26"/>
    <mergeCell ref="A27:C27"/>
    <mergeCell ref="H35:J35"/>
    <mergeCell ref="H36:J36"/>
    <mergeCell ref="A28:C28"/>
    <mergeCell ref="A29:C29"/>
    <mergeCell ref="A30:C30"/>
    <mergeCell ref="A31:C31"/>
    <mergeCell ref="A32:C32"/>
    <mergeCell ref="A33:C33"/>
    <mergeCell ref="A34:C34"/>
    <mergeCell ref="A20:C20"/>
    <mergeCell ref="A21:C21"/>
    <mergeCell ref="A22:C22"/>
    <mergeCell ref="A23:C23"/>
    <mergeCell ref="A24:C24"/>
    <mergeCell ref="A15:C15"/>
    <mergeCell ref="A16:C16"/>
    <mergeCell ref="A17:C17"/>
    <mergeCell ref="A18:C18"/>
    <mergeCell ref="A19:C19"/>
    <mergeCell ref="A10:C10"/>
    <mergeCell ref="A11:C11"/>
    <mergeCell ref="A12:C12"/>
    <mergeCell ref="A13:C13"/>
    <mergeCell ref="A14:C14"/>
    <mergeCell ref="A6:C6"/>
    <mergeCell ref="M6:O6"/>
    <mergeCell ref="A7:C7"/>
    <mergeCell ref="A8:C8"/>
    <mergeCell ref="A9:C9"/>
    <mergeCell ref="A1:K1"/>
    <mergeCell ref="M1:N1"/>
    <mergeCell ref="A3:C3"/>
    <mergeCell ref="A4:C4"/>
    <mergeCell ref="A5:C5"/>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sheetViews>
  <sheetFormatPr defaultColWidth="12.6640625" defaultRowHeight="15" customHeight="1" x14ac:dyDescent="0.25"/>
  <cols>
    <col min="1" max="2" width="12.6640625" customWidth="1"/>
    <col min="3" max="3" width="61.33203125" customWidth="1"/>
    <col min="4" max="10" width="12.6640625" customWidth="1"/>
    <col min="11" max="11" width="0.33203125" customWidth="1"/>
    <col min="12" max="13" width="12.6640625" customWidth="1"/>
    <col min="14" max="14" width="51.109375" customWidth="1"/>
    <col min="15" max="15" width="111.109375" customWidth="1"/>
    <col min="16" max="21" width="12.6640625" customWidth="1"/>
  </cols>
  <sheetData>
    <row r="1" spans="1:26" ht="13.2" x14ac:dyDescent="0.25">
      <c r="A1" s="147"/>
      <c r="B1" s="147"/>
      <c r="C1" s="147"/>
      <c r="D1" s="147"/>
      <c r="E1" s="147"/>
      <c r="F1" s="147"/>
      <c r="G1" s="147"/>
      <c r="H1" s="147"/>
      <c r="I1" s="147"/>
      <c r="J1" s="147"/>
      <c r="K1" s="147"/>
      <c r="L1" s="147"/>
      <c r="M1" s="147"/>
      <c r="N1" s="147"/>
      <c r="O1" s="147"/>
      <c r="P1" s="147"/>
      <c r="Q1" s="147"/>
      <c r="R1" s="147"/>
      <c r="S1" s="147"/>
      <c r="T1" s="147"/>
      <c r="U1" s="147"/>
      <c r="V1" s="147"/>
      <c r="W1" s="147"/>
      <c r="X1" s="147"/>
      <c r="Y1" s="147"/>
      <c r="Z1" s="147"/>
    </row>
    <row r="2" spans="1:26" ht="13.2" x14ac:dyDescent="0.25">
      <c r="A2" s="147"/>
      <c r="B2" s="147"/>
      <c r="C2" s="147"/>
      <c r="D2" s="147"/>
      <c r="E2" s="147"/>
      <c r="F2" s="147"/>
      <c r="G2" s="147"/>
      <c r="H2" s="147"/>
      <c r="I2" s="147"/>
      <c r="J2" s="147"/>
      <c r="K2" s="147"/>
      <c r="L2" s="147"/>
      <c r="M2" s="147"/>
      <c r="N2" s="147"/>
      <c r="O2" s="147"/>
      <c r="P2" s="147"/>
      <c r="Q2" s="147"/>
      <c r="R2" s="147"/>
      <c r="S2" s="147"/>
      <c r="T2" s="147"/>
      <c r="U2" s="147"/>
      <c r="V2" s="147"/>
      <c r="W2" s="147"/>
      <c r="X2" s="147"/>
      <c r="Y2" s="147"/>
      <c r="Z2" s="147"/>
    </row>
    <row r="3" spans="1:26" ht="15.6" x14ac:dyDescent="0.25">
      <c r="A3" s="147"/>
      <c r="B3" s="269" t="s">
        <v>231</v>
      </c>
      <c r="C3" s="161"/>
      <c r="D3" s="161"/>
      <c r="E3" s="161"/>
      <c r="F3" s="161"/>
      <c r="G3" s="161"/>
      <c r="H3" s="161"/>
      <c r="I3" s="161"/>
      <c r="J3" s="162"/>
      <c r="K3" s="147"/>
      <c r="L3" s="147"/>
      <c r="M3" s="270" t="s">
        <v>1</v>
      </c>
      <c r="N3" s="168"/>
      <c r="O3" s="147"/>
      <c r="P3" s="147"/>
      <c r="Q3" s="147"/>
      <c r="R3" s="147"/>
      <c r="S3" s="147"/>
      <c r="T3" s="147"/>
      <c r="U3" s="147"/>
      <c r="V3" s="147"/>
      <c r="W3" s="147"/>
      <c r="X3" s="147"/>
      <c r="Y3" s="147"/>
      <c r="Z3" s="147"/>
    </row>
    <row r="4" spans="1:26" ht="13.2" x14ac:dyDescent="0.25">
      <c r="A4" s="147"/>
      <c r="B4" s="147"/>
      <c r="C4" s="147"/>
      <c r="D4" s="147"/>
      <c r="E4" s="147"/>
      <c r="F4" s="147"/>
      <c r="G4" s="147"/>
      <c r="H4" s="147"/>
      <c r="I4" s="147"/>
      <c r="J4" s="147"/>
      <c r="K4" s="147"/>
      <c r="L4" s="147"/>
      <c r="M4" s="147"/>
      <c r="N4" s="147"/>
      <c r="O4" s="147"/>
      <c r="P4" s="147"/>
      <c r="Q4" s="147"/>
      <c r="R4" s="147"/>
      <c r="S4" s="147"/>
      <c r="T4" s="147"/>
      <c r="U4" s="147"/>
      <c r="V4" s="147"/>
      <c r="W4" s="147"/>
      <c r="X4" s="147"/>
      <c r="Y4" s="147"/>
      <c r="Z4" s="147"/>
    </row>
    <row r="5" spans="1:26" ht="30.75" customHeight="1" x14ac:dyDescent="0.25">
      <c r="A5" s="147"/>
      <c r="B5" s="271" t="s">
        <v>232</v>
      </c>
      <c r="C5" s="164"/>
      <c r="D5" s="164"/>
      <c r="E5" s="164"/>
      <c r="F5" s="164"/>
      <c r="G5" s="164"/>
      <c r="H5" s="164"/>
      <c r="I5" s="164"/>
      <c r="J5" s="165"/>
      <c r="K5" s="148"/>
      <c r="L5" s="9"/>
      <c r="M5" s="9"/>
      <c r="N5" s="9"/>
      <c r="O5" s="9"/>
      <c r="P5" s="9"/>
      <c r="Q5" s="9"/>
      <c r="R5" s="9"/>
      <c r="S5" s="9"/>
      <c r="T5" s="9"/>
      <c r="U5" s="9"/>
      <c r="V5" s="147"/>
      <c r="W5" s="147"/>
      <c r="X5" s="147"/>
      <c r="Y5" s="147"/>
      <c r="Z5" s="147"/>
    </row>
    <row r="6" spans="1:26" ht="30.75" customHeight="1" x14ac:dyDescent="0.25">
      <c r="A6" s="147"/>
      <c r="B6" s="196" t="s">
        <v>233</v>
      </c>
      <c r="C6" s="164"/>
      <c r="D6" s="164"/>
      <c r="E6" s="164"/>
      <c r="F6" s="164"/>
      <c r="G6" s="164"/>
      <c r="H6" s="164"/>
      <c r="I6" s="164"/>
      <c r="J6" s="164"/>
      <c r="K6" s="165"/>
      <c r="L6" s="9"/>
      <c r="M6" s="9"/>
      <c r="N6" s="9"/>
      <c r="O6" s="9"/>
      <c r="P6" s="9"/>
      <c r="Q6" s="9"/>
      <c r="R6" s="9"/>
      <c r="S6" s="9"/>
      <c r="T6" s="9"/>
      <c r="U6" s="9"/>
      <c r="V6" s="147"/>
      <c r="W6" s="147"/>
      <c r="X6" s="147"/>
      <c r="Y6" s="147"/>
      <c r="Z6" s="147"/>
    </row>
    <row r="7" spans="1:26" ht="30.75" customHeight="1" x14ac:dyDescent="0.25">
      <c r="A7" s="147"/>
      <c r="B7" s="196" t="s">
        <v>234</v>
      </c>
      <c r="C7" s="164"/>
      <c r="D7" s="164"/>
      <c r="E7" s="164"/>
      <c r="F7" s="164"/>
      <c r="G7" s="164"/>
      <c r="H7" s="164"/>
      <c r="I7" s="164"/>
      <c r="J7" s="164"/>
      <c r="K7" s="165"/>
      <c r="L7" s="9"/>
      <c r="M7" s="9"/>
      <c r="N7" s="9"/>
      <c r="O7" s="9"/>
      <c r="P7" s="9"/>
      <c r="Q7" s="9"/>
      <c r="R7" s="9"/>
      <c r="S7" s="9"/>
      <c r="T7" s="9"/>
      <c r="U7" s="9"/>
      <c r="V7" s="147"/>
      <c r="W7" s="147"/>
      <c r="X7" s="147"/>
      <c r="Y7" s="147"/>
      <c r="Z7" s="147"/>
    </row>
    <row r="8" spans="1:26" ht="30.75" customHeight="1" x14ac:dyDescent="0.25">
      <c r="A8" s="147"/>
      <c r="B8" s="196" t="s">
        <v>235</v>
      </c>
      <c r="C8" s="164"/>
      <c r="D8" s="164"/>
      <c r="E8" s="164"/>
      <c r="F8" s="164"/>
      <c r="G8" s="164"/>
      <c r="H8" s="164"/>
      <c r="I8" s="164"/>
      <c r="J8" s="164"/>
      <c r="K8" s="165"/>
      <c r="L8" s="9"/>
      <c r="M8" s="9"/>
      <c r="N8" s="9"/>
      <c r="O8" s="9"/>
      <c r="P8" s="9"/>
      <c r="Q8" s="9"/>
      <c r="R8" s="9"/>
      <c r="S8" s="9"/>
      <c r="T8" s="9"/>
      <c r="U8" s="9"/>
      <c r="V8" s="147"/>
      <c r="W8" s="147"/>
      <c r="X8" s="147"/>
      <c r="Y8" s="147"/>
      <c r="Z8" s="147"/>
    </row>
    <row r="9" spans="1:26" ht="30.75" customHeight="1" x14ac:dyDescent="0.25">
      <c r="A9" s="147"/>
      <c r="B9" s="196" t="s">
        <v>236</v>
      </c>
      <c r="C9" s="164"/>
      <c r="D9" s="164"/>
      <c r="E9" s="164"/>
      <c r="F9" s="164"/>
      <c r="G9" s="164"/>
      <c r="H9" s="164"/>
      <c r="I9" s="164"/>
      <c r="J9" s="164"/>
      <c r="K9" s="165"/>
      <c r="L9" s="9"/>
      <c r="M9" s="9"/>
      <c r="N9" s="9"/>
      <c r="O9" s="9"/>
      <c r="P9" s="9"/>
      <c r="Q9" s="9"/>
      <c r="R9" s="9"/>
      <c r="S9" s="9"/>
      <c r="T9" s="9"/>
      <c r="U9" s="9"/>
      <c r="V9" s="147"/>
      <c r="W9" s="147"/>
      <c r="X9" s="147"/>
      <c r="Y9" s="147"/>
      <c r="Z9" s="147"/>
    </row>
    <row r="10" spans="1:26" ht="30.75" customHeight="1" x14ac:dyDescent="0.25">
      <c r="A10" s="147"/>
      <c r="B10" s="272" t="s">
        <v>237</v>
      </c>
      <c r="C10" s="164"/>
      <c r="D10" s="164"/>
      <c r="E10" s="164"/>
      <c r="F10" s="164"/>
      <c r="G10" s="164"/>
      <c r="H10" s="164"/>
      <c r="I10" s="164"/>
      <c r="J10" s="165"/>
      <c r="K10" s="149"/>
      <c r="L10" s="9"/>
      <c r="M10" s="9"/>
      <c r="N10" s="9"/>
      <c r="O10" s="9"/>
      <c r="P10" s="9"/>
      <c r="Q10" s="9"/>
      <c r="R10" s="9"/>
      <c r="S10" s="9"/>
      <c r="T10" s="9"/>
      <c r="U10" s="9"/>
      <c r="V10" s="147"/>
      <c r="W10" s="147"/>
      <c r="X10" s="147"/>
      <c r="Y10" s="147"/>
      <c r="Z10" s="147"/>
    </row>
    <row r="11" spans="1:26" ht="30.75" customHeight="1" x14ac:dyDescent="0.25">
      <c r="A11" s="147"/>
      <c r="B11" s="196" t="s">
        <v>238</v>
      </c>
      <c r="C11" s="164"/>
      <c r="D11" s="164"/>
      <c r="E11" s="164"/>
      <c r="F11" s="164"/>
      <c r="G11" s="164"/>
      <c r="H11" s="164"/>
      <c r="I11" s="164"/>
      <c r="J11" s="164"/>
      <c r="K11" s="165"/>
      <c r="L11" s="9"/>
      <c r="M11" s="9"/>
      <c r="N11" s="9"/>
      <c r="O11" s="9"/>
      <c r="P11" s="9"/>
      <c r="Q11" s="9"/>
      <c r="R11" s="9"/>
      <c r="S11" s="9"/>
      <c r="T11" s="9"/>
      <c r="U11" s="9"/>
      <c r="V11" s="147"/>
      <c r="W11" s="147"/>
      <c r="X11" s="147"/>
      <c r="Y11" s="147"/>
      <c r="Z11" s="147"/>
    </row>
    <row r="12" spans="1:26" ht="30.75" customHeight="1" x14ac:dyDescent="0.25">
      <c r="A12" s="147"/>
      <c r="B12" s="196" t="s">
        <v>239</v>
      </c>
      <c r="C12" s="164"/>
      <c r="D12" s="164"/>
      <c r="E12" s="164"/>
      <c r="F12" s="164"/>
      <c r="G12" s="164"/>
      <c r="H12" s="164"/>
      <c r="I12" s="164"/>
      <c r="J12" s="164"/>
      <c r="K12" s="165"/>
      <c r="L12" s="9"/>
      <c r="M12" s="9"/>
      <c r="N12" s="9"/>
      <c r="O12" s="9"/>
      <c r="P12" s="9"/>
      <c r="Q12" s="9"/>
      <c r="R12" s="9"/>
      <c r="S12" s="9"/>
      <c r="T12" s="9"/>
      <c r="U12" s="9"/>
      <c r="V12" s="147"/>
      <c r="W12" s="147"/>
      <c r="X12" s="147"/>
      <c r="Y12" s="147"/>
      <c r="Z12" s="147"/>
    </row>
    <row r="13" spans="1:26" ht="30.75" customHeight="1" x14ac:dyDescent="0.25">
      <c r="A13" s="147"/>
      <c r="B13" s="196" t="s">
        <v>240</v>
      </c>
      <c r="C13" s="164"/>
      <c r="D13" s="164"/>
      <c r="E13" s="164"/>
      <c r="F13" s="164"/>
      <c r="G13" s="164"/>
      <c r="H13" s="164"/>
      <c r="I13" s="164"/>
      <c r="J13" s="164"/>
      <c r="K13" s="165"/>
      <c r="L13" s="9"/>
      <c r="M13" s="9"/>
      <c r="N13" s="9"/>
      <c r="O13" s="9"/>
      <c r="P13" s="9"/>
      <c r="Q13" s="9"/>
      <c r="R13" s="9"/>
      <c r="S13" s="9"/>
      <c r="T13" s="9"/>
      <c r="U13" s="9"/>
      <c r="V13" s="147"/>
      <c r="W13" s="147"/>
      <c r="X13" s="147"/>
      <c r="Y13" s="147"/>
      <c r="Z13" s="147"/>
    </row>
    <row r="14" spans="1:26" ht="30.75" customHeight="1" x14ac:dyDescent="0.25">
      <c r="A14" s="147"/>
      <c r="B14" s="196" t="s">
        <v>241</v>
      </c>
      <c r="C14" s="164"/>
      <c r="D14" s="164"/>
      <c r="E14" s="164"/>
      <c r="F14" s="164"/>
      <c r="G14" s="164"/>
      <c r="H14" s="164"/>
      <c r="I14" s="164"/>
      <c r="J14" s="164"/>
      <c r="K14" s="165"/>
      <c r="L14" s="9"/>
      <c r="M14" s="9"/>
      <c r="N14" s="9"/>
      <c r="O14" s="9"/>
      <c r="P14" s="9"/>
      <c r="Q14" s="9"/>
      <c r="R14" s="9"/>
      <c r="S14" s="9"/>
      <c r="T14" s="9"/>
      <c r="U14" s="9"/>
      <c r="V14" s="147"/>
      <c r="W14" s="147"/>
      <c r="X14" s="147"/>
      <c r="Y14" s="147"/>
      <c r="Z14" s="147"/>
    </row>
    <row r="15" spans="1:26" ht="30.75" customHeight="1" x14ac:dyDescent="0.25">
      <c r="A15" s="147"/>
      <c r="B15" s="272" t="s">
        <v>242</v>
      </c>
      <c r="C15" s="164"/>
      <c r="D15" s="164"/>
      <c r="E15" s="164"/>
      <c r="F15" s="164"/>
      <c r="G15" s="164"/>
      <c r="H15" s="164"/>
      <c r="I15" s="164"/>
      <c r="J15" s="165"/>
      <c r="K15" s="149"/>
      <c r="L15" s="9"/>
      <c r="M15" s="9"/>
      <c r="N15" s="9"/>
      <c r="O15" s="9"/>
      <c r="P15" s="9"/>
      <c r="Q15" s="9"/>
      <c r="R15" s="9"/>
      <c r="S15" s="9"/>
      <c r="T15" s="9"/>
      <c r="U15" s="9"/>
      <c r="V15" s="147"/>
      <c r="W15" s="147"/>
      <c r="X15" s="147"/>
      <c r="Y15" s="147"/>
      <c r="Z15" s="147"/>
    </row>
    <row r="16" spans="1:26" ht="30.75" customHeight="1" x14ac:dyDescent="0.25">
      <c r="A16" s="147"/>
      <c r="B16" s="196" t="s">
        <v>243</v>
      </c>
      <c r="C16" s="164"/>
      <c r="D16" s="164"/>
      <c r="E16" s="164"/>
      <c r="F16" s="164"/>
      <c r="G16" s="164"/>
      <c r="H16" s="164"/>
      <c r="I16" s="164"/>
      <c r="J16" s="164"/>
      <c r="K16" s="165"/>
      <c r="L16" s="9"/>
      <c r="M16" s="9"/>
      <c r="N16" s="9"/>
      <c r="O16" s="9"/>
      <c r="P16" s="9"/>
      <c r="Q16" s="9"/>
      <c r="R16" s="9"/>
      <c r="S16" s="9"/>
      <c r="T16" s="9"/>
      <c r="U16" s="9"/>
      <c r="V16" s="147"/>
      <c r="W16" s="147"/>
      <c r="X16" s="147"/>
      <c r="Y16" s="147"/>
      <c r="Z16" s="147"/>
    </row>
    <row r="17" spans="1:26" ht="30.75" customHeight="1" x14ac:dyDescent="0.25">
      <c r="A17" s="147"/>
      <c r="B17" s="196" t="s">
        <v>244</v>
      </c>
      <c r="C17" s="164"/>
      <c r="D17" s="164"/>
      <c r="E17" s="164"/>
      <c r="F17" s="164"/>
      <c r="G17" s="164"/>
      <c r="H17" s="164"/>
      <c r="I17" s="164"/>
      <c r="J17" s="164"/>
      <c r="K17" s="165"/>
      <c r="L17" s="9"/>
      <c r="M17" s="9"/>
      <c r="N17" s="9"/>
      <c r="O17" s="9"/>
      <c r="P17" s="9"/>
      <c r="Q17" s="9"/>
      <c r="R17" s="9"/>
      <c r="S17" s="9"/>
      <c r="T17" s="9"/>
      <c r="U17" s="9"/>
      <c r="V17" s="147"/>
      <c r="W17" s="147"/>
      <c r="X17" s="147"/>
      <c r="Y17" s="147"/>
      <c r="Z17" s="147"/>
    </row>
    <row r="18" spans="1:26" ht="30.75" customHeight="1" x14ac:dyDescent="0.25">
      <c r="A18" s="147"/>
      <c r="B18" s="196" t="s">
        <v>245</v>
      </c>
      <c r="C18" s="164"/>
      <c r="D18" s="164"/>
      <c r="E18" s="164"/>
      <c r="F18" s="164"/>
      <c r="G18" s="164"/>
      <c r="H18" s="164"/>
      <c r="I18" s="164"/>
      <c r="J18" s="164"/>
      <c r="K18" s="165"/>
      <c r="L18" s="9"/>
      <c r="M18" s="9"/>
      <c r="N18" s="9"/>
      <c r="O18" s="9"/>
      <c r="P18" s="9"/>
      <c r="Q18" s="9"/>
      <c r="R18" s="9"/>
      <c r="S18" s="9"/>
      <c r="T18" s="9"/>
      <c r="U18" s="9"/>
      <c r="V18" s="147"/>
      <c r="W18" s="147"/>
      <c r="X18" s="147"/>
      <c r="Y18" s="147"/>
      <c r="Z18" s="147"/>
    </row>
    <row r="19" spans="1:26" ht="30.75" customHeight="1" x14ac:dyDescent="0.25">
      <c r="A19" s="147"/>
      <c r="B19" s="196" t="s">
        <v>246</v>
      </c>
      <c r="C19" s="164"/>
      <c r="D19" s="164"/>
      <c r="E19" s="164"/>
      <c r="F19" s="164"/>
      <c r="G19" s="164"/>
      <c r="H19" s="164"/>
      <c r="I19" s="164"/>
      <c r="J19" s="164"/>
      <c r="K19" s="165"/>
      <c r="L19" s="9"/>
      <c r="M19" s="9"/>
      <c r="N19" s="9"/>
      <c r="O19" s="9"/>
      <c r="P19" s="9"/>
      <c r="Q19" s="9"/>
      <c r="R19" s="9"/>
      <c r="S19" s="9"/>
      <c r="T19" s="9"/>
      <c r="U19" s="9"/>
      <c r="V19" s="147"/>
      <c r="W19" s="147"/>
      <c r="X19" s="147"/>
      <c r="Y19" s="147"/>
      <c r="Z19" s="147"/>
    </row>
    <row r="20" spans="1:26" ht="13.8" x14ac:dyDescent="0.25">
      <c r="A20" s="147"/>
      <c r="B20" s="9"/>
      <c r="C20" s="9"/>
      <c r="D20" s="9"/>
      <c r="E20" s="9"/>
      <c r="F20" s="9"/>
      <c r="G20" s="9"/>
      <c r="H20" s="9"/>
      <c r="I20" s="9"/>
      <c r="J20" s="9"/>
      <c r="K20" s="9"/>
      <c r="L20" s="9"/>
      <c r="M20" s="9"/>
      <c r="N20" s="9"/>
      <c r="O20" s="9"/>
      <c r="P20" s="9"/>
      <c r="Q20" s="9"/>
      <c r="R20" s="9"/>
      <c r="S20" s="9"/>
      <c r="T20" s="9"/>
      <c r="U20" s="9"/>
      <c r="V20" s="147"/>
      <c r="W20" s="147"/>
      <c r="X20" s="147"/>
      <c r="Y20" s="147"/>
      <c r="Z20" s="147"/>
    </row>
    <row r="21" spans="1:26" ht="15.75" customHeight="1" x14ac:dyDescent="0.25">
      <c r="A21" s="147"/>
      <c r="B21" s="9"/>
      <c r="C21" s="9"/>
      <c r="D21" s="9"/>
      <c r="E21" s="9"/>
      <c r="F21" s="9"/>
      <c r="G21" s="9"/>
      <c r="H21" s="9"/>
      <c r="I21" s="9"/>
      <c r="J21" s="9"/>
      <c r="K21" s="9"/>
      <c r="L21" s="9"/>
      <c r="M21" s="9"/>
      <c r="N21" s="9"/>
      <c r="O21" s="9"/>
      <c r="P21" s="9"/>
      <c r="Q21" s="9"/>
      <c r="R21" s="9"/>
      <c r="S21" s="9"/>
      <c r="T21" s="9"/>
      <c r="U21" s="9"/>
      <c r="V21" s="147"/>
      <c r="W21" s="147"/>
      <c r="X21" s="147"/>
      <c r="Y21" s="147"/>
      <c r="Z21" s="147"/>
    </row>
    <row r="22" spans="1:26" ht="15.75" customHeight="1" x14ac:dyDescent="0.25">
      <c r="A22" s="147"/>
      <c r="B22" s="269" t="s">
        <v>247</v>
      </c>
      <c r="C22" s="161"/>
      <c r="D22" s="161"/>
      <c r="E22" s="161"/>
      <c r="F22" s="161"/>
      <c r="G22" s="161"/>
      <c r="H22" s="161"/>
      <c r="I22" s="161"/>
      <c r="J22" s="161"/>
      <c r="K22" s="162"/>
      <c r="L22" s="147"/>
      <c r="M22" s="147"/>
      <c r="N22" s="150" t="s">
        <v>248</v>
      </c>
      <c r="O22" s="150" t="s">
        <v>249</v>
      </c>
      <c r="P22" s="147"/>
      <c r="Q22" s="147"/>
      <c r="R22" s="147"/>
      <c r="S22" s="147"/>
      <c r="T22" s="147"/>
      <c r="U22" s="147"/>
      <c r="V22" s="147"/>
      <c r="W22" s="147"/>
      <c r="X22" s="147"/>
      <c r="Y22" s="147"/>
      <c r="Z22" s="147"/>
    </row>
    <row r="23" spans="1:26" ht="15.75" customHeight="1" x14ac:dyDescent="0.25">
      <c r="A23" s="147"/>
      <c r="B23" s="147"/>
      <c r="C23" s="147"/>
      <c r="D23" s="147"/>
      <c r="E23" s="147"/>
      <c r="F23" s="147"/>
      <c r="G23" s="147"/>
      <c r="H23" s="147"/>
      <c r="I23" s="147"/>
      <c r="J23" s="147"/>
      <c r="K23" s="147"/>
      <c r="L23" s="147"/>
      <c r="M23" s="147"/>
      <c r="N23" s="148" t="s">
        <v>250</v>
      </c>
      <c r="O23" s="148" t="s">
        <v>251</v>
      </c>
      <c r="P23" s="147"/>
      <c r="Q23" s="147"/>
      <c r="R23" s="147"/>
      <c r="S23" s="147"/>
      <c r="T23" s="147"/>
      <c r="U23" s="147"/>
      <c r="V23" s="147"/>
      <c r="W23" s="147"/>
      <c r="X23" s="147"/>
      <c r="Y23" s="147"/>
      <c r="Z23" s="147"/>
    </row>
    <row r="24" spans="1:26" ht="15.75" customHeight="1" x14ac:dyDescent="0.25">
      <c r="A24" s="147"/>
      <c r="B24" s="273" t="s">
        <v>252</v>
      </c>
      <c r="C24" s="164"/>
      <c r="D24" s="164"/>
      <c r="E24" s="164"/>
      <c r="F24" s="164"/>
      <c r="G24" s="164"/>
      <c r="H24" s="164"/>
      <c r="I24" s="164"/>
      <c r="J24" s="164"/>
      <c r="K24" s="165"/>
      <c r="L24" s="147"/>
      <c r="M24" s="147"/>
      <c r="N24" s="148" t="s">
        <v>253</v>
      </c>
      <c r="O24" s="148" t="s">
        <v>254</v>
      </c>
      <c r="P24" s="147"/>
      <c r="Q24" s="147"/>
      <c r="R24" s="147"/>
      <c r="S24" s="147"/>
      <c r="T24" s="147"/>
      <c r="U24" s="147"/>
      <c r="V24" s="147"/>
      <c r="W24" s="147"/>
      <c r="X24" s="147"/>
      <c r="Y24" s="147"/>
      <c r="Z24" s="147"/>
    </row>
    <row r="25" spans="1:26" ht="15.75" customHeight="1" x14ac:dyDescent="0.25">
      <c r="A25" s="147"/>
      <c r="B25" s="274" t="s">
        <v>255</v>
      </c>
      <c r="C25" s="171"/>
      <c r="D25" s="171"/>
      <c r="E25" s="171"/>
      <c r="F25" s="171"/>
      <c r="G25" s="171"/>
      <c r="H25" s="171"/>
      <c r="I25" s="171"/>
      <c r="J25" s="171"/>
      <c r="K25" s="172"/>
      <c r="L25" s="147"/>
      <c r="M25" s="147"/>
      <c r="N25" s="148" t="s">
        <v>256</v>
      </c>
      <c r="O25" s="148" t="s">
        <v>257</v>
      </c>
      <c r="P25" s="147"/>
      <c r="Q25" s="147"/>
      <c r="R25" s="147"/>
      <c r="S25" s="147"/>
      <c r="T25" s="147"/>
      <c r="U25" s="147"/>
      <c r="V25" s="147"/>
      <c r="W25" s="147"/>
      <c r="X25" s="147"/>
      <c r="Y25" s="147"/>
      <c r="Z25" s="147"/>
    </row>
    <row r="26" spans="1:26" ht="15.75" customHeight="1" x14ac:dyDescent="0.25">
      <c r="A26" s="147"/>
      <c r="B26" s="173"/>
      <c r="C26" s="168"/>
      <c r="D26" s="168"/>
      <c r="E26" s="168"/>
      <c r="F26" s="168"/>
      <c r="G26" s="168"/>
      <c r="H26" s="168"/>
      <c r="I26" s="168"/>
      <c r="J26" s="168"/>
      <c r="K26" s="174"/>
      <c r="L26" s="147"/>
      <c r="M26" s="147"/>
      <c r="N26" s="150" t="s">
        <v>258</v>
      </c>
      <c r="O26" s="150" t="s">
        <v>249</v>
      </c>
      <c r="P26" s="147"/>
      <c r="Q26" s="147"/>
      <c r="R26" s="147"/>
      <c r="S26" s="147"/>
      <c r="T26" s="147"/>
      <c r="U26" s="147"/>
      <c r="V26" s="147"/>
      <c r="W26" s="147"/>
      <c r="X26" s="147"/>
      <c r="Y26" s="147"/>
      <c r="Z26" s="147"/>
    </row>
    <row r="27" spans="1:26" ht="48" customHeight="1" x14ac:dyDescent="0.25">
      <c r="A27" s="147"/>
      <c r="B27" s="173"/>
      <c r="C27" s="168"/>
      <c r="D27" s="168"/>
      <c r="E27" s="168"/>
      <c r="F27" s="168"/>
      <c r="G27" s="168"/>
      <c r="H27" s="168"/>
      <c r="I27" s="168"/>
      <c r="J27" s="168"/>
      <c r="K27" s="174"/>
      <c r="L27" s="147"/>
      <c r="M27" s="147"/>
      <c r="N27" s="148" t="s">
        <v>259</v>
      </c>
      <c r="O27" s="151" t="s">
        <v>260</v>
      </c>
      <c r="P27" s="147"/>
      <c r="Q27" s="147"/>
      <c r="R27" s="147"/>
      <c r="S27" s="147"/>
      <c r="T27" s="147"/>
      <c r="U27" s="147"/>
      <c r="V27" s="147"/>
      <c r="W27" s="147"/>
      <c r="X27" s="147"/>
      <c r="Y27" s="147"/>
      <c r="Z27" s="147"/>
    </row>
    <row r="28" spans="1:26" ht="21" customHeight="1" x14ac:dyDescent="0.25">
      <c r="A28" s="147"/>
      <c r="B28" s="173"/>
      <c r="C28" s="168"/>
      <c r="D28" s="168"/>
      <c r="E28" s="168"/>
      <c r="F28" s="168"/>
      <c r="G28" s="168"/>
      <c r="H28" s="168"/>
      <c r="I28" s="168"/>
      <c r="J28" s="168"/>
      <c r="K28" s="174"/>
      <c r="L28" s="147"/>
      <c r="M28" s="147"/>
      <c r="N28" s="148" t="s">
        <v>261</v>
      </c>
      <c r="O28" s="152" t="s">
        <v>262</v>
      </c>
      <c r="P28" s="147"/>
      <c r="Q28" s="147"/>
      <c r="R28" s="147"/>
      <c r="S28" s="147"/>
      <c r="T28" s="147"/>
      <c r="U28" s="147"/>
      <c r="V28" s="147"/>
      <c r="W28" s="147"/>
      <c r="X28" s="147"/>
      <c r="Y28" s="147"/>
      <c r="Z28" s="147"/>
    </row>
    <row r="29" spans="1:26" ht="28.5" customHeight="1" x14ac:dyDescent="0.25">
      <c r="A29" s="153"/>
      <c r="B29" s="175"/>
      <c r="C29" s="176"/>
      <c r="D29" s="176"/>
      <c r="E29" s="176"/>
      <c r="F29" s="176"/>
      <c r="G29" s="176"/>
      <c r="H29" s="176"/>
      <c r="I29" s="176"/>
      <c r="J29" s="176"/>
      <c r="K29" s="177"/>
      <c r="L29" s="153"/>
      <c r="M29" s="153"/>
      <c r="N29" s="149" t="s">
        <v>263</v>
      </c>
      <c r="O29" s="151" t="s">
        <v>264</v>
      </c>
      <c r="P29" s="153"/>
      <c r="Q29" s="153"/>
      <c r="R29" s="153"/>
      <c r="S29" s="153"/>
      <c r="T29" s="153"/>
      <c r="U29" s="153"/>
      <c r="V29" s="153"/>
      <c r="W29" s="153"/>
      <c r="X29" s="153"/>
      <c r="Y29" s="153"/>
      <c r="Z29" s="153"/>
    </row>
    <row r="30" spans="1:26" ht="21" customHeight="1" x14ac:dyDescent="0.25">
      <c r="A30" s="147"/>
      <c r="B30" s="273" t="s">
        <v>265</v>
      </c>
      <c r="C30" s="164"/>
      <c r="D30" s="164"/>
      <c r="E30" s="164"/>
      <c r="F30" s="164"/>
      <c r="G30" s="164"/>
      <c r="H30" s="164"/>
      <c r="I30" s="164"/>
      <c r="J30" s="164"/>
      <c r="K30" s="165"/>
      <c r="L30" s="147"/>
      <c r="M30" s="147"/>
      <c r="N30" s="148" t="s">
        <v>266</v>
      </c>
      <c r="O30" s="152" t="s">
        <v>267</v>
      </c>
      <c r="P30" s="147"/>
      <c r="Q30" s="147"/>
      <c r="R30" s="147"/>
      <c r="S30" s="147"/>
      <c r="T30" s="147"/>
      <c r="U30" s="147"/>
      <c r="V30" s="147"/>
      <c r="W30" s="147"/>
      <c r="X30" s="147"/>
      <c r="Y30" s="147"/>
      <c r="Z30" s="147"/>
    </row>
    <row r="31" spans="1:26" ht="21" customHeight="1" x14ac:dyDescent="0.25">
      <c r="A31" s="147"/>
      <c r="B31" s="267" t="s">
        <v>268</v>
      </c>
      <c r="C31" s="165"/>
      <c r="D31" s="275" t="s">
        <v>269</v>
      </c>
      <c r="E31" s="164"/>
      <c r="F31" s="164"/>
      <c r="G31" s="164"/>
      <c r="H31" s="164"/>
      <c r="I31" s="164"/>
      <c r="J31" s="164"/>
      <c r="K31" s="165"/>
      <c r="L31" s="147"/>
      <c r="M31" s="147"/>
      <c r="N31" s="148" t="s">
        <v>270</v>
      </c>
      <c r="O31" s="152" t="s">
        <v>271</v>
      </c>
      <c r="P31" s="147"/>
      <c r="Q31" s="147"/>
      <c r="R31" s="147"/>
      <c r="S31" s="147"/>
      <c r="T31" s="147"/>
      <c r="U31" s="147"/>
      <c r="V31" s="147"/>
      <c r="W31" s="147"/>
      <c r="X31" s="147"/>
      <c r="Y31" s="147"/>
      <c r="Z31" s="147"/>
    </row>
    <row r="32" spans="1:26" ht="21" customHeight="1" x14ac:dyDescent="0.25">
      <c r="A32" s="147"/>
      <c r="B32" s="267" t="s">
        <v>272</v>
      </c>
      <c r="C32" s="165"/>
      <c r="D32" s="275" t="s">
        <v>273</v>
      </c>
      <c r="E32" s="164"/>
      <c r="F32" s="164"/>
      <c r="G32" s="164"/>
      <c r="H32" s="164"/>
      <c r="I32" s="164"/>
      <c r="J32" s="164"/>
      <c r="K32" s="165"/>
      <c r="L32" s="147"/>
      <c r="M32" s="147"/>
      <c r="N32" s="148" t="s">
        <v>274</v>
      </c>
      <c r="O32" s="152" t="s">
        <v>275</v>
      </c>
      <c r="P32" s="147"/>
      <c r="Q32" s="147"/>
      <c r="R32" s="147"/>
      <c r="S32" s="147"/>
      <c r="T32" s="147"/>
      <c r="U32" s="147"/>
      <c r="V32" s="147"/>
      <c r="W32" s="147"/>
      <c r="X32" s="147"/>
      <c r="Y32" s="147"/>
      <c r="Z32" s="147"/>
    </row>
    <row r="33" spans="1:26" ht="21" customHeight="1" x14ac:dyDescent="0.25">
      <c r="A33" s="147"/>
      <c r="B33" s="267" t="s">
        <v>276</v>
      </c>
      <c r="C33" s="165"/>
      <c r="D33" s="275" t="s">
        <v>277</v>
      </c>
      <c r="E33" s="164"/>
      <c r="F33" s="164"/>
      <c r="G33" s="164"/>
      <c r="H33" s="164"/>
      <c r="I33" s="164"/>
      <c r="J33" s="164"/>
      <c r="K33" s="165"/>
      <c r="L33" s="147"/>
      <c r="M33" s="147"/>
      <c r="N33" s="148" t="s">
        <v>278</v>
      </c>
      <c r="O33" s="152" t="s">
        <v>279</v>
      </c>
      <c r="P33" s="147"/>
      <c r="Q33" s="147"/>
      <c r="R33" s="147"/>
      <c r="S33" s="147"/>
      <c r="T33" s="147"/>
      <c r="U33" s="147"/>
      <c r="V33" s="147"/>
      <c r="W33" s="147"/>
      <c r="X33" s="147"/>
      <c r="Y33" s="147"/>
      <c r="Z33" s="147"/>
    </row>
    <row r="34" spans="1:26" ht="27" customHeight="1" x14ac:dyDescent="0.25">
      <c r="A34" s="147"/>
      <c r="B34" s="267" t="s">
        <v>280</v>
      </c>
      <c r="C34" s="165"/>
      <c r="D34" s="275"/>
      <c r="E34" s="164"/>
      <c r="F34" s="164"/>
      <c r="G34" s="164"/>
      <c r="H34" s="164"/>
      <c r="I34" s="164"/>
      <c r="J34" s="164"/>
      <c r="K34" s="165"/>
      <c r="L34" s="147"/>
      <c r="M34" s="147"/>
      <c r="N34" s="148" t="s">
        <v>281</v>
      </c>
      <c r="O34" s="151" t="s">
        <v>282</v>
      </c>
      <c r="P34" s="147"/>
      <c r="Q34" s="147"/>
      <c r="R34" s="147"/>
      <c r="S34" s="147"/>
      <c r="T34" s="147"/>
      <c r="U34" s="147"/>
      <c r="V34" s="147"/>
      <c r="W34" s="147"/>
      <c r="X34" s="147"/>
      <c r="Y34" s="147"/>
      <c r="Z34" s="147"/>
    </row>
    <row r="35" spans="1:26" ht="25.5" customHeight="1" x14ac:dyDescent="0.25">
      <c r="A35" s="147"/>
      <c r="B35" s="267"/>
      <c r="C35" s="165"/>
      <c r="D35" s="267"/>
      <c r="E35" s="164"/>
      <c r="F35" s="164"/>
      <c r="G35" s="164"/>
      <c r="H35" s="164"/>
      <c r="I35" s="164"/>
      <c r="J35" s="164"/>
      <c r="K35" s="165"/>
      <c r="L35" s="147"/>
      <c r="M35" s="147"/>
      <c r="N35" s="148" t="s">
        <v>283</v>
      </c>
      <c r="O35" s="151" t="s">
        <v>284</v>
      </c>
      <c r="P35" s="147"/>
      <c r="Q35" s="147"/>
      <c r="R35" s="147"/>
      <c r="S35" s="147"/>
      <c r="T35" s="147"/>
      <c r="U35" s="147"/>
      <c r="V35" s="147"/>
      <c r="W35" s="147"/>
      <c r="X35" s="147"/>
      <c r="Y35" s="147"/>
      <c r="Z35" s="147"/>
    </row>
    <row r="36" spans="1:26" ht="21" customHeight="1" x14ac:dyDescent="0.25">
      <c r="A36" s="147"/>
      <c r="B36" s="267" t="s">
        <v>285</v>
      </c>
      <c r="C36" s="165"/>
      <c r="D36" s="267" t="s">
        <v>286</v>
      </c>
      <c r="E36" s="164"/>
      <c r="F36" s="164"/>
      <c r="G36" s="164"/>
      <c r="H36" s="164"/>
      <c r="I36" s="164"/>
      <c r="J36" s="165"/>
      <c r="K36" s="154"/>
      <c r="L36" s="147"/>
      <c r="M36" s="147"/>
      <c r="N36" s="150" t="s">
        <v>287</v>
      </c>
      <c r="O36" s="150" t="s">
        <v>249</v>
      </c>
      <c r="P36" s="147"/>
      <c r="Q36" s="147"/>
      <c r="R36" s="147"/>
      <c r="S36" s="147"/>
      <c r="T36" s="147"/>
      <c r="U36" s="147"/>
      <c r="V36" s="147"/>
      <c r="W36" s="147"/>
      <c r="X36" s="147"/>
      <c r="Y36" s="147"/>
      <c r="Z36" s="147"/>
    </row>
    <row r="37" spans="1:26" ht="57" customHeight="1" x14ac:dyDescent="0.25">
      <c r="A37" s="147"/>
      <c r="B37" s="276" t="s">
        <v>288</v>
      </c>
      <c r="C37" s="165"/>
      <c r="D37" s="276" t="s">
        <v>289</v>
      </c>
      <c r="E37" s="164"/>
      <c r="F37" s="164"/>
      <c r="G37" s="164"/>
      <c r="H37" s="164"/>
      <c r="I37" s="164"/>
      <c r="J37" s="165"/>
      <c r="K37" s="154"/>
      <c r="L37" s="147"/>
      <c r="M37" s="147"/>
      <c r="N37" s="148" t="s">
        <v>290</v>
      </c>
      <c r="O37" s="149" t="s">
        <v>291</v>
      </c>
      <c r="P37" s="147"/>
      <c r="Q37" s="147"/>
      <c r="R37" s="147"/>
      <c r="S37" s="147"/>
      <c r="T37" s="147"/>
      <c r="U37" s="147"/>
      <c r="V37" s="147"/>
      <c r="W37" s="147"/>
      <c r="X37" s="147"/>
      <c r="Y37" s="147"/>
      <c r="Z37" s="147"/>
    </row>
    <row r="38" spans="1:26" ht="33.75" customHeight="1" x14ac:dyDescent="0.25">
      <c r="A38" s="147"/>
      <c r="B38" s="267"/>
      <c r="C38" s="165"/>
      <c r="D38" s="267"/>
      <c r="E38" s="164"/>
      <c r="F38" s="164"/>
      <c r="G38" s="164"/>
      <c r="H38" s="164"/>
      <c r="I38" s="164"/>
      <c r="J38" s="165"/>
      <c r="K38" s="154"/>
      <c r="L38" s="147"/>
      <c r="M38" s="147"/>
      <c r="N38" s="148" t="s">
        <v>292</v>
      </c>
      <c r="O38" s="149" t="s">
        <v>293</v>
      </c>
      <c r="P38" s="147"/>
      <c r="Q38" s="147"/>
      <c r="R38" s="147"/>
      <c r="S38" s="147"/>
      <c r="T38" s="147"/>
      <c r="U38" s="147"/>
      <c r="V38" s="147"/>
      <c r="W38" s="147"/>
      <c r="X38" s="147"/>
      <c r="Y38" s="147"/>
      <c r="Z38" s="147"/>
    </row>
    <row r="39" spans="1:26" ht="33.75" customHeight="1" x14ac:dyDescent="0.25">
      <c r="A39" s="147"/>
      <c r="B39" s="267"/>
      <c r="C39" s="165"/>
      <c r="D39" s="267"/>
      <c r="E39" s="164"/>
      <c r="F39" s="164"/>
      <c r="G39" s="164"/>
      <c r="H39" s="164"/>
      <c r="I39" s="164"/>
      <c r="J39" s="165"/>
      <c r="K39" s="154"/>
      <c r="L39" s="147"/>
      <c r="M39" s="147"/>
      <c r="N39" s="148" t="s">
        <v>294</v>
      </c>
      <c r="O39" s="149" t="s">
        <v>295</v>
      </c>
      <c r="P39" s="147"/>
      <c r="Q39" s="147"/>
      <c r="R39" s="147"/>
      <c r="S39" s="147"/>
      <c r="T39" s="147"/>
      <c r="U39" s="147"/>
      <c r="V39" s="147"/>
      <c r="W39" s="147"/>
      <c r="X39" s="147"/>
      <c r="Y39" s="147"/>
      <c r="Z39" s="147"/>
    </row>
    <row r="40" spans="1:26" ht="33.75" customHeight="1" x14ac:dyDescent="0.25">
      <c r="A40" s="147"/>
      <c r="B40" s="273" t="s">
        <v>296</v>
      </c>
      <c r="C40" s="164"/>
      <c r="D40" s="164"/>
      <c r="E40" s="164"/>
      <c r="F40" s="164"/>
      <c r="G40" s="164"/>
      <c r="H40" s="164"/>
      <c r="I40" s="164"/>
      <c r="J40" s="164"/>
      <c r="K40" s="165"/>
      <c r="L40" s="147"/>
      <c r="M40" s="147"/>
      <c r="N40" s="148" t="s">
        <v>297</v>
      </c>
      <c r="O40" s="149" t="s">
        <v>298</v>
      </c>
      <c r="P40" s="147"/>
      <c r="Q40" s="147"/>
      <c r="R40" s="147"/>
      <c r="S40" s="147"/>
      <c r="T40" s="147"/>
      <c r="U40" s="147"/>
      <c r="V40" s="147"/>
      <c r="W40" s="147"/>
      <c r="X40" s="147"/>
      <c r="Y40" s="147"/>
      <c r="Z40" s="147"/>
    </row>
    <row r="41" spans="1:26" ht="45.75" customHeight="1" x14ac:dyDescent="0.25">
      <c r="A41" s="147"/>
      <c r="B41" s="275" t="s">
        <v>299</v>
      </c>
      <c r="C41" s="165"/>
      <c r="D41" s="267" t="s">
        <v>300</v>
      </c>
      <c r="E41" s="164"/>
      <c r="F41" s="164"/>
      <c r="G41" s="164"/>
      <c r="H41" s="164"/>
      <c r="I41" s="164"/>
      <c r="J41" s="165"/>
      <c r="K41" s="155"/>
      <c r="L41" s="147"/>
      <c r="M41" s="147"/>
      <c r="N41" s="148" t="s">
        <v>301</v>
      </c>
      <c r="O41" s="149" t="s">
        <v>302</v>
      </c>
      <c r="P41" s="147"/>
      <c r="Q41" s="147"/>
      <c r="R41" s="147"/>
      <c r="S41" s="147"/>
      <c r="T41" s="147"/>
      <c r="U41" s="147"/>
      <c r="V41" s="147"/>
      <c r="W41" s="147"/>
      <c r="X41" s="147"/>
      <c r="Y41" s="147"/>
      <c r="Z41" s="147"/>
    </row>
    <row r="42" spans="1:26" ht="21" customHeight="1" x14ac:dyDescent="0.25">
      <c r="A42" s="147"/>
      <c r="B42" s="267" t="s">
        <v>303</v>
      </c>
      <c r="C42" s="165"/>
      <c r="D42" s="267" t="s">
        <v>304</v>
      </c>
      <c r="E42" s="164"/>
      <c r="F42" s="164"/>
      <c r="G42" s="164"/>
      <c r="H42" s="164"/>
      <c r="I42" s="164"/>
      <c r="J42" s="165"/>
      <c r="K42" s="155"/>
      <c r="L42" s="147"/>
      <c r="M42" s="147"/>
      <c r="N42" s="150" t="s">
        <v>305</v>
      </c>
      <c r="O42" s="150" t="s">
        <v>249</v>
      </c>
      <c r="P42" s="147"/>
      <c r="Q42" s="147"/>
      <c r="R42" s="147"/>
      <c r="S42" s="147"/>
      <c r="T42" s="147"/>
      <c r="U42" s="147"/>
      <c r="V42" s="147"/>
      <c r="W42" s="147"/>
      <c r="X42" s="147"/>
      <c r="Y42" s="147"/>
      <c r="Z42" s="147"/>
    </row>
    <row r="43" spans="1:26" ht="60" customHeight="1" x14ac:dyDescent="0.25">
      <c r="A43" s="147"/>
      <c r="B43" s="267"/>
      <c r="C43" s="165"/>
      <c r="D43" s="267"/>
      <c r="E43" s="164"/>
      <c r="F43" s="164"/>
      <c r="G43" s="164"/>
      <c r="H43" s="164"/>
      <c r="I43" s="164"/>
      <c r="J43" s="165"/>
      <c r="K43" s="155"/>
      <c r="L43" s="147"/>
      <c r="M43" s="147"/>
      <c r="N43" s="148" t="s">
        <v>306</v>
      </c>
      <c r="O43" s="149" t="s">
        <v>307</v>
      </c>
      <c r="P43" s="147"/>
      <c r="Q43" s="147"/>
      <c r="R43" s="147"/>
      <c r="S43" s="147"/>
      <c r="T43" s="147"/>
      <c r="U43" s="147"/>
      <c r="V43" s="147"/>
      <c r="W43" s="147"/>
      <c r="X43" s="147"/>
      <c r="Y43" s="147"/>
      <c r="Z43" s="147"/>
    </row>
    <row r="44" spans="1:26" ht="90" customHeight="1" x14ac:dyDescent="0.25">
      <c r="A44" s="147"/>
      <c r="B44" s="267" t="s">
        <v>308</v>
      </c>
      <c r="C44" s="165"/>
      <c r="D44" s="267"/>
      <c r="E44" s="164"/>
      <c r="F44" s="164"/>
      <c r="G44" s="164"/>
      <c r="H44" s="164"/>
      <c r="I44" s="164"/>
      <c r="J44" s="165"/>
      <c r="K44" s="155"/>
      <c r="L44" s="147"/>
      <c r="M44" s="147"/>
      <c r="N44" s="148" t="s">
        <v>309</v>
      </c>
      <c r="O44" s="156" t="s">
        <v>310</v>
      </c>
      <c r="P44" s="147"/>
      <c r="Q44" s="147"/>
      <c r="R44" s="147"/>
      <c r="S44" s="147"/>
      <c r="T44" s="147"/>
      <c r="U44" s="147"/>
      <c r="V44" s="147"/>
      <c r="W44" s="147"/>
      <c r="X44" s="147"/>
      <c r="Y44" s="147"/>
      <c r="Z44" s="147"/>
    </row>
    <row r="45" spans="1:26" ht="49.5" customHeight="1" x14ac:dyDescent="0.25">
      <c r="A45" s="147"/>
      <c r="B45" s="267" t="s">
        <v>311</v>
      </c>
      <c r="C45" s="165"/>
      <c r="D45" s="267"/>
      <c r="E45" s="164"/>
      <c r="F45" s="164"/>
      <c r="G45" s="164"/>
      <c r="H45" s="164"/>
      <c r="I45" s="164"/>
      <c r="J45" s="165"/>
      <c r="K45" s="155"/>
      <c r="L45" s="147"/>
      <c r="M45" s="147"/>
      <c r="N45" s="148" t="s">
        <v>312</v>
      </c>
      <c r="O45" s="149" t="s">
        <v>313</v>
      </c>
      <c r="P45" s="147"/>
      <c r="Q45" s="147"/>
      <c r="R45" s="147"/>
      <c r="S45" s="147"/>
      <c r="T45" s="147"/>
      <c r="U45" s="147"/>
      <c r="V45" s="147"/>
      <c r="W45" s="147"/>
      <c r="X45" s="147"/>
      <c r="Y45" s="147"/>
      <c r="Z45" s="147"/>
    </row>
    <row r="46" spans="1:26" ht="49.5" customHeight="1" x14ac:dyDescent="0.25">
      <c r="A46" s="147"/>
      <c r="B46" s="267"/>
      <c r="C46" s="165"/>
      <c r="D46" s="267"/>
      <c r="E46" s="164"/>
      <c r="F46" s="164"/>
      <c r="G46" s="164"/>
      <c r="H46" s="164"/>
      <c r="I46" s="164"/>
      <c r="J46" s="165"/>
      <c r="K46" s="155"/>
      <c r="L46" s="147"/>
      <c r="M46" s="147"/>
      <c r="N46" s="148" t="s">
        <v>314</v>
      </c>
      <c r="O46" s="149" t="s">
        <v>315</v>
      </c>
      <c r="P46" s="147"/>
      <c r="Q46" s="147"/>
      <c r="R46" s="147"/>
      <c r="S46" s="147"/>
      <c r="T46" s="147"/>
      <c r="U46" s="147"/>
      <c r="V46" s="147"/>
      <c r="W46" s="147"/>
      <c r="X46" s="147"/>
      <c r="Y46" s="147"/>
      <c r="Z46" s="147"/>
    </row>
    <row r="47" spans="1:26" ht="49.5" customHeight="1" x14ac:dyDescent="0.25">
      <c r="A47" s="147"/>
      <c r="B47" s="267"/>
      <c r="C47" s="165"/>
      <c r="D47" s="267"/>
      <c r="E47" s="164"/>
      <c r="F47" s="164"/>
      <c r="G47" s="164"/>
      <c r="H47" s="164"/>
      <c r="I47" s="164"/>
      <c r="J47" s="165"/>
      <c r="K47" s="155"/>
      <c r="L47" s="147"/>
      <c r="M47" s="147"/>
      <c r="N47" s="148" t="s">
        <v>316</v>
      </c>
      <c r="O47" s="149" t="s">
        <v>317</v>
      </c>
      <c r="P47" s="147"/>
      <c r="Q47" s="147"/>
      <c r="R47" s="147"/>
      <c r="S47" s="147"/>
      <c r="T47" s="147"/>
      <c r="U47" s="147"/>
      <c r="V47" s="147"/>
      <c r="W47" s="147"/>
      <c r="X47" s="147"/>
      <c r="Y47" s="147"/>
      <c r="Z47" s="147"/>
    </row>
    <row r="48" spans="1:26" ht="57.75" customHeight="1" x14ac:dyDescent="0.25">
      <c r="A48" s="147"/>
      <c r="B48" s="268" t="s">
        <v>318</v>
      </c>
      <c r="C48" s="164"/>
      <c r="D48" s="164"/>
      <c r="E48" s="164"/>
      <c r="F48" s="164"/>
      <c r="G48" s="164"/>
      <c r="H48" s="164"/>
      <c r="I48" s="164"/>
      <c r="J48" s="165"/>
      <c r="K48" s="157"/>
      <c r="L48" s="147"/>
      <c r="M48" s="147"/>
      <c r="N48" s="149" t="s">
        <v>319</v>
      </c>
      <c r="O48" s="149" t="s">
        <v>320</v>
      </c>
      <c r="P48" s="147"/>
      <c r="Q48" s="147"/>
      <c r="R48" s="147"/>
      <c r="S48" s="147"/>
      <c r="T48" s="147"/>
      <c r="U48" s="147"/>
      <c r="V48" s="147"/>
      <c r="W48" s="147"/>
      <c r="X48" s="147"/>
      <c r="Y48" s="147"/>
      <c r="Z48" s="147"/>
    </row>
    <row r="49" spans="1:26" ht="21" customHeight="1" x14ac:dyDescent="0.25">
      <c r="A49" s="147"/>
      <c r="B49" s="267" t="s">
        <v>321</v>
      </c>
      <c r="C49" s="165"/>
      <c r="D49" s="267" t="s">
        <v>322</v>
      </c>
      <c r="E49" s="164"/>
      <c r="F49" s="164"/>
      <c r="G49" s="164"/>
      <c r="H49" s="164"/>
      <c r="I49" s="164"/>
      <c r="J49" s="165"/>
      <c r="K49" s="155"/>
      <c r="L49" s="147"/>
      <c r="M49" s="147"/>
      <c r="N49" s="147"/>
      <c r="O49" s="147"/>
      <c r="P49" s="147"/>
      <c r="Q49" s="147"/>
      <c r="R49" s="147"/>
      <c r="S49" s="147"/>
      <c r="T49" s="147"/>
      <c r="U49" s="147"/>
      <c r="V49" s="147"/>
      <c r="W49" s="147"/>
      <c r="X49" s="147"/>
      <c r="Y49" s="147"/>
      <c r="Z49" s="147"/>
    </row>
    <row r="50" spans="1:26" ht="21" customHeight="1" x14ac:dyDescent="0.25">
      <c r="A50" s="147"/>
      <c r="B50" s="267" t="s">
        <v>323</v>
      </c>
      <c r="C50" s="165"/>
      <c r="D50" s="267" t="s">
        <v>324</v>
      </c>
      <c r="E50" s="164"/>
      <c r="F50" s="164"/>
      <c r="G50" s="164"/>
      <c r="H50" s="164"/>
      <c r="I50" s="164"/>
      <c r="J50" s="165"/>
      <c r="K50" s="155"/>
      <c r="L50" s="147"/>
      <c r="M50" s="147"/>
      <c r="N50" s="147"/>
      <c r="O50" s="147"/>
      <c r="P50" s="147"/>
      <c r="Q50" s="147"/>
      <c r="R50" s="147"/>
      <c r="S50" s="147"/>
      <c r="T50" s="147"/>
      <c r="U50" s="147"/>
      <c r="V50" s="147"/>
      <c r="W50" s="147"/>
      <c r="X50" s="147"/>
      <c r="Y50" s="147"/>
      <c r="Z50" s="147"/>
    </row>
    <row r="51" spans="1:26" ht="21" customHeight="1" x14ac:dyDescent="0.25">
      <c r="A51" s="147"/>
      <c r="B51" s="267"/>
      <c r="C51" s="165"/>
      <c r="D51" s="267"/>
      <c r="E51" s="164"/>
      <c r="F51" s="164"/>
      <c r="G51" s="164"/>
      <c r="H51" s="164"/>
      <c r="I51" s="164"/>
      <c r="J51" s="165"/>
      <c r="K51" s="155"/>
      <c r="L51" s="147"/>
      <c r="M51" s="147"/>
      <c r="N51" s="158"/>
      <c r="O51" s="147"/>
      <c r="P51" s="147"/>
      <c r="Q51" s="147"/>
      <c r="R51" s="147"/>
      <c r="S51" s="147"/>
      <c r="T51" s="147"/>
      <c r="U51" s="147"/>
      <c r="V51" s="147"/>
      <c r="W51" s="147"/>
      <c r="X51" s="147"/>
      <c r="Y51" s="147"/>
      <c r="Z51" s="147"/>
    </row>
    <row r="52" spans="1:26" ht="21" customHeight="1" x14ac:dyDescent="0.25">
      <c r="A52" s="147"/>
      <c r="B52" s="267"/>
      <c r="C52" s="165"/>
      <c r="D52" s="267"/>
      <c r="E52" s="164"/>
      <c r="F52" s="164"/>
      <c r="G52" s="164"/>
      <c r="H52" s="164"/>
      <c r="I52" s="164"/>
      <c r="J52" s="165"/>
      <c r="K52" s="155"/>
      <c r="L52" s="147"/>
      <c r="M52" s="147"/>
      <c r="N52" s="158"/>
      <c r="O52" s="147"/>
      <c r="P52" s="147"/>
      <c r="Q52" s="147"/>
      <c r="R52" s="147"/>
      <c r="S52" s="147"/>
      <c r="T52" s="147"/>
      <c r="U52" s="147"/>
      <c r="V52" s="147"/>
      <c r="W52" s="147"/>
      <c r="X52" s="147"/>
      <c r="Y52" s="147"/>
      <c r="Z52" s="147"/>
    </row>
    <row r="53" spans="1:26" ht="15.75" customHeight="1" x14ac:dyDescent="0.25">
      <c r="A53" s="147"/>
      <c r="B53" s="147"/>
      <c r="C53" s="147"/>
      <c r="D53" s="147"/>
      <c r="E53" s="147"/>
      <c r="F53" s="147"/>
      <c r="G53" s="147"/>
      <c r="H53" s="147"/>
      <c r="I53" s="147"/>
      <c r="J53" s="147"/>
      <c r="K53" s="147"/>
      <c r="L53" s="147"/>
      <c r="M53" s="147"/>
      <c r="N53" s="158"/>
      <c r="O53" s="147"/>
      <c r="P53" s="147"/>
      <c r="Q53" s="147"/>
      <c r="R53" s="147"/>
      <c r="S53" s="147"/>
      <c r="T53" s="147"/>
      <c r="U53" s="147"/>
      <c r="V53" s="147"/>
      <c r="W53" s="147"/>
      <c r="X53" s="147"/>
      <c r="Y53" s="147"/>
      <c r="Z53" s="147"/>
    </row>
    <row r="54" spans="1:26" ht="15.75" customHeight="1" x14ac:dyDescent="0.25">
      <c r="A54" s="147"/>
      <c r="B54" s="147"/>
      <c r="C54" s="147"/>
      <c r="D54" s="147"/>
      <c r="E54" s="147"/>
      <c r="F54" s="147"/>
      <c r="G54" s="147"/>
      <c r="H54" s="147"/>
      <c r="I54" s="147"/>
      <c r="J54" s="147"/>
      <c r="K54" s="147"/>
      <c r="L54" s="147"/>
      <c r="M54" s="147"/>
      <c r="N54" s="158"/>
      <c r="O54" s="147"/>
      <c r="P54" s="147"/>
      <c r="Q54" s="147"/>
      <c r="R54" s="147"/>
      <c r="S54" s="147"/>
      <c r="T54" s="147"/>
      <c r="U54" s="147"/>
      <c r="V54" s="147"/>
      <c r="W54" s="147"/>
      <c r="X54" s="147"/>
      <c r="Y54" s="147"/>
      <c r="Z54" s="147"/>
    </row>
    <row r="55" spans="1:26" ht="15.75" customHeight="1" x14ac:dyDescent="0.25">
      <c r="A55" s="147"/>
      <c r="B55" s="147"/>
      <c r="C55" s="147"/>
      <c r="D55" s="147"/>
      <c r="E55" s="147"/>
      <c r="F55" s="147"/>
      <c r="G55" s="147"/>
      <c r="H55" s="147"/>
      <c r="I55" s="147"/>
      <c r="J55" s="147"/>
      <c r="K55" s="147"/>
      <c r="L55" s="147"/>
      <c r="M55" s="147"/>
      <c r="N55" s="158"/>
      <c r="O55" s="147"/>
      <c r="P55" s="147"/>
      <c r="Q55" s="147"/>
      <c r="R55" s="147"/>
      <c r="S55" s="147"/>
      <c r="T55" s="147"/>
      <c r="U55" s="147"/>
      <c r="V55" s="147"/>
      <c r="W55" s="147"/>
      <c r="X55" s="147"/>
      <c r="Y55" s="147"/>
      <c r="Z55" s="147"/>
    </row>
    <row r="56" spans="1:26" ht="15.75" customHeight="1" x14ac:dyDescent="0.25">
      <c r="A56" s="147"/>
      <c r="B56" s="147"/>
      <c r="C56" s="147"/>
      <c r="D56" s="147"/>
      <c r="E56" s="147"/>
      <c r="F56" s="147"/>
      <c r="G56" s="147"/>
      <c r="H56" s="147"/>
      <c r="I56" s="147"/>
      <c r="J56" s="147"/>
      <c r="K56" s="147"/>
      <c r="L56" s="147"/>
      <c r="M56" s="147"/>
      <c r="N56" s="158"/>
      <c r="O56" s="147"/>
      <c r="P56" s="147"/>
      <c r="Q56" s="147"/>
      <c r="R56" s="147"/>
      <c r="S56" s="147"/>
      <c r="T56" s="147"/>
      <c r="U56" s="147"/>
      <c r="V56" s="147"/>
      <c r="W56" s="147"/>
      <c r="X56" s="147"/>
      <c r="Y56" s="147"/>
      <c r="Z56" s="147"/>
    </row>
    <row r="57" spans="1:26" ht="15.75" customHeight="1" x14ac:dyDescent="0.25">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spans="1:26" ht="15.75" customHeight="1" x14ac:dyDescent="0.25">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spans="1:26" ht="15.75" customHeight="1" x14ac:dyDescent="0.25">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spans="1:26" ht="15.75" customHeight="1" x14ac:dyDescent="0.25">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row>
    <row r="61" spans="1:26" ht="15.75" customHeight="1" x14ac:dyDescent="0.25">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row>
    <row r="62" spans="1:26" ht="15.75" customHeight="1" x14ac:dyDescent="0.25">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spans="1:26" ht="15.75" customHeight="1" x14ac:dyDescent="0.25">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row>
    <row r="64" spans="1:26" ht="15.75" customHeight="1" x14ac:dyDescent="0.25">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row>
    <row r="65" spans="1:26" ht="15.75" customHeight="1" x14ac:dyDescent="0.25">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spans="1:26" ht="15.75" customHeight="1" x14ac:dyDescent="0.25">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row>
    <row r="67" spans="1:26" ht="15.75" customHeight="1" x14ac:dyDescent="0.25">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row>
    <row r="68" spans="1:26" ht="15.75" customHeight="1" x14ac:dyDescent="0.25">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row>
    <row r="69" spans="1:26" ht="15.75" customHeight="1" x14ac:dyDescent="0.25">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row>
    <row r="70" spans="1:26" ht="15.75" customHeight="1" x14ac:dyDescent="0.25">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row>
    <row r="71" spans="1:26" ht="15.75" customHeight="1" x14ac:dyDescent="0.25">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row>
    <row r="72" spans="1:26" ht="15.75" customHeight="1" x14ac:dyDescent="0.25">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row>
    <row r="73" spans="1:26" ht="15.75" customHeight="1" x14ac:dyDescent="0.25">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row>
    <row r="74" spans="1:26" ht="15.75" customHeight="1" x14ac:dyDescent="0.25">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row>
    <row r="75" spans="1:26" ht="15.75" customHeight="1" x14ac:dyDescent="0.25">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row>
    <row r="76" spans="1:26" ht="15.75" customHeight="1" x14ac:dyDescent="0.25">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row>
    <row r="77" spans="1:26" ht="15.75" customHeight="1" x14ac:dyDescent="0.25">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row>
    <row r="78" spans="1:26" ht="15.75" customHeight="1" x14ac:dyDescent="0.25">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row>
    <row r="79" spans="1:26" ht="15.75" customHeight="1" x14ac:dyDescent="0.25">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row>
    <row r="80" spans="1:26" ht="15.75" customHeight="1" x14ac:dyDescent="0.25">
      <c r="A80" s="147"/>
      <c r="B80" s="147"/>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row>
    <row r="81" spans="1:26" ht="15.75" customHeight="1" x14ac:dyDescent="0.25">
      <c r="A81" s="147"/>
      <c r="B81" s="147"/>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row>
    <row r="82" spans="1:26" ht="15.75" customHeight="1" x14ac:dyDescent="0.25">
      <c r="A82" s="147"/>
      <c r="B82" s="147"/>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row>
    <row r="83" spans="1:26" ht="15.75" customHeight="1" x14ac:dyDescent="0.25">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row>
    <row r="84" spans="1:26" ht="15.75" customHeight="1" x14ac:dyDescent="0.25">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row>
    <row r="85" spans="1:26" ht="15.75" customHeight="1" x14ac:dyDescent="0.25">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spans="1:26" ht="15.75" customHeight="1" x14ac:dyDescent="0.25">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spans="1:26" ht="15.75" customHeight="1" x14ac:dyDescent="0.25">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spans="1:26" ht="15.75" customHeight="1" x14ac:dyDescent="0.25">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spans="1:26" ht="15.75" customHeight="1" x14ac:dyDescent="0.25">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spans="1:26" ht="15.75" customHeight="1" x14ac:dyDescent="0.25">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spans="1:26" ht="15.75" customHeight="1" x14ac:dyDescent="0.25">
      <c r="A91" s="147"/>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spans="1:26" ht="15.75" customHeight="1" x14ac:dyDescent="0.25">
      <c r="A92" s="147"/>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spans="1:26" ht="15.75" customHeight="1" x14ac:dyDescent="0.25">
      <c r="A93" s="147"/>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spans="1:26" ht="15.75" customHeight="1" x14ac:dyDescent="0.25">
      <c r="A94" s="147"/>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spans="1:26" ht="15.75" customHeight="1" x14ac:dyDescent="0.25">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spans="1:26" ht="15.75" customHeight="1" x14ac:dyDescent="0.25">
      <c r="A96" s="147"/>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spans="1:26" ht="15.75" customHeight="1" x14ac:dyDescent="0.25">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spans="1:26" ht="15.75" customHeight="1" x14ac:dyDescent="0.25">
      <c r="A98" s="147"/>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spans="1:26" ht="15.75" customHeight="1" x14ac:dyDescent="0.25">
      <c r="A99" s="147"/>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spans="1:26" ht="15.75" customHeight="1" x14ac:dyDescent="0.25">
      <c r="A100" s="147"/>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spans="1:26" ht="15.75" customHeight="1" x14ac:dyDescent="0.25">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spans="1:26" ht="15.75" customHeight="1" x14ac:dyDescent="0.25">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spans="1:26" ht="15.75" customHeight="1" x14ac:dyDescent="0.25">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spans="1:26" ht="15.75" customHeight="1" x14ac:dyDescent="0.25">
      <c r="A104" s="147"/>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spans="1:26" ht="15.75" customHeight="1" x14ac:dyDescent="0.25">
      <c r="A105" s="147"/>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spans="1:26" ht="15.75" customHeight="1" x14ac:dyDescent="0.25">
      <c r="A106" s="147"/>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spans="1:26" ht="15.75" customHeight="1" x14ac:dyDescent="0.25">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spans="1:26" ht="15.75" customHeight="1" x14ac:dyDescent="0.25">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spans="1:26" ht="15.75" customHeight="1" x14ac:dyDescent="0.25">
      <c r="A109" s="147"/>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spans="1:26" ht="15.75" customHeight="1" x14ac:dyDescent="0.25">
      <c r="A110" s="147"/>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spans="1:26" ht="15.75" customHeight="1" x14ac:dyDescent="0.25">
      <c r="A111" s="147"/>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spans="1:26" ht="15.75" customHeight="1" x14ac:dyDescent="0.25">
      <c r="A112" s="147"/>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spans="1:26" ht="15.75" customHeight="1" x14ac:dyDescent="0.25">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spans="1:26" ht="15.75" customHeight="1" x14ac:dyDescent="0.25">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spans="1:26" ht="15.75" customHeight="1" x14ac:dyDescent="0.25">
      <c r="A115" s="147"/>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spans="1:26" ht="15.75" customHeight="1" x14ac:dyDescent="0.25">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spans="1:26" ht="15.75" customHeight="1" x14ac:dyDescent="0.25">
      <c r="A117" s="14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spans="1:26" ht="15.75" customHeight="1" x14ac:dyDescent="0.25">
      <c r="A118" s="147"/>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spans="1:26" ht="15.75" customHeight="1" x14ac:dyDescent="0.25">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spans="1:26" ht="15.75" customHeight="1" x14ac:dyDescent="0.25">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row>
    <row r="121" spans="1:26" ht="15.75" customHeight="1" x14ac:dyDescent="0.25">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row>
    <row r="122" spans="1:26" ht="15.75" customHeight="1" x14ac:dyDescent="0.25">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spans="1:26" ht="15.75" customHeight="1" x14ac:dyDescent="0.25">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spans="1:26" ht="15.75" customHeight="1" x14ac:dyDescent="0.25">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spans="1:26" ht="15.75" customHeight="1" x14ac:dyDescent="0.25">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spans="1:26" ht="15.75" customHeight="1" x14ac:dyDescent="0.25">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spans="1:26" ht="15.75" customHeight="1" x14ac:dyDescent="0.25">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spans="1:26" ht="15.75" customHeight="1" x14ac:dyDescent="0.25">
      <c r="A128" s="147"/>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spans="1:26" ht="15.75" customHeight="1" x14ac:dyDescent="0.25">
      <c r="A129" s="147"/>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spans="1:26" ht="15.75" customHeight="1" x14ac:dyDescent="0.25">
      <c r="A130" s="147"/>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spans="1:26" ht="15.75" customHeight="1" x14ac:dyDescent="0.25">
      <c r="A131" s="147"/>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spans="1:26" ht="15.75" customHeight="1" x14ac:dyDescent="0.25">
      <c r="A132" s="147"/>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spans="1:26" ht="15.75" customHeight="1" x14ac:dyDescent="0.25">
      <c r="A133" s="147"/>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spans="1:26" ht="15.75" customHeight="1" x14ac:dyDescent="0.25">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row>
    <row r="135" spans="1:26" ht="15.75" customHeight="1" x14ac:dyDescent="0.25">
      <c r="A135" s="147"/>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spans="1:26" ht="15.75" customHeight="1" x14ac:dyDescent="0.25">
      <c r="A136" s="147"/>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row>
    <row r="137" spans="1:26" ht="15.75" customHeight="1" x14ac:dyDescent="0.25">
      <c r="A137" s="14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spans="1:26" ht="15.75" customHeight="1" x14ac:dyDescent="0.25">
      <c r="A138" s="147"/>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spans="1:26" ht="15.75" customHeight="1" x14ac:dyDescent="0.25">
      <c r="A139" s="147"/>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spans="1:26" ht="15.75" customHeight="1" x14ac:dyDescent="0.25">
      <c r="A140" s="147"/>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spans="1:26" ht="15.75" customHeight="1" x14ac:dyDescent="0.25">
      <c r="A141" s="147"/>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spans="1:26" ht="15.75" customHeight="1" x14ac:dyDescent="0.25">
      <c r="A142" s="147"/>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row>
    <row r="143" spans="1:26" ht="15.75" customHeight="1" x14ac:dyDescent="0.25">
      <c r="A143" s="147"/>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row>
    <row r="144" spans="1:26" ht="15.75" customHeight="1" x14ac:dyDescent="0.25">
      <c r="A144" s="147"/>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row>
    <row r="145" spans="1:26" ht="15.75" customHeight="1" x14ac:dyDescent="0.25">
      <c r="A145" s="147"/>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spans="1:26" ht="15.75" customHeight="1" x14ac:dyDescent="0.25">
      <c r="A146" s="147"/>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spans="1:26" ht="15.75" customHeight="1" x14ac:dyDescent="0.25">
      <c r="A147" s="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spans="1:26" ht="15.75" customHeight="1" x14ac:dyDescent="0.25">
      <c r="A148" s="147"/>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spans="1:26" ht="15.75" customHeight="1" x14ac:dyDescent="0.25">
      <c r="A149" s="147"/>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spans="1:26" ht="15.75" customHeight="1" x14ac:dyDescent="0.25">
      <c r="A150" s="147"/>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spans="1:26" ht="15.75" customHeight="1" x14ac:dyDescent="0.25">
      <c r="A151" s="147"/>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spans="1:26" ht="15.75" customHeight="1" x14ac:dyDescent="0.25">
      <c r="A152" s="147"/>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row>
    <row r="153" spans="1:26" ht="15.75" customHeight="1" x14ac:dyDescent="0.25">
      <c r="A153" s="147"/>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spans="1:26" ht="15.75" customHeight="1" x14ac:dyDescent="0.25">
      <c r="A154" s="147"/>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row>
    <row r="155" spans="1:26" ht="15.75" customHeight="1" x14ac:dyDescent="0.25">
      <c r="A155" s="147"/>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spans="1:26" ht="15.75" customHeight="1" x14ac:dyDescent="0.25">
      <c r="A156" s="147"/>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row>
    <row r="157" spans="1:26" ht="15.75" customHeight="1" x14ac:dyDescent="0.25">
      <c r="A157" s="14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row>
    <row r="158" spans="1:26" ht="15.75" customHeight="1" x14ac:dyDescent="0.25">
      <c r="A158" s="147"/>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row>
    <row r="159" spans="1:26" ht="15.75" customHeight="1" x14ac:dyDescent="0.25">
      <c r="A159" s="147"/>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row>
    <row r="160" spans="1:26" ht="15.75" customHeight="1" x14ac:dyDescent="0.25">
      <c r="A160" s="147"/>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spans="1:26" ht="15.75" customHeight="1" x14ac:dyDescent="0.25">
      <c r="A161" s="147"/>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spans="1:26" ht="15.75" customHeight="1" x14ac:dyDescent="0.25">
      <c r="A162" s="147"/>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spans="1:26" ht="15.75" customHeight="1" x14ac:dyDescent="0.25">
      <c r="A163" s="147"/>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spans="1:26" ht="15.75" customHeight="1" x14ac:dyDescent="0.25">
      <c r="A164" s="147"/>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spans="1:26" ht="15.75" customHeight="1" x14ac:dyDescent="0.25">
      <c r="A165" s="147"/>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spans="1:26" ht="15.75" customHeight="1" x14ac:dyDescent="0.25">
      <c r="A166" s="147"/>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spans="1:26" ht="15.75" customHeight="1" x14ac:dyDescent="0.25">
      <c r="A167" s="14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spans="1:26" ht="15.75" customHeight="1" x14ac:dyDescent="0.25">
      <c r="A168" s="147"/>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spans="1:26" ht="15.75" customHeight="1" x14ac:dyDescent="0.25">
      <c r="A169" s="147"/>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spans="1:26" ht="15.75" customHeight="1" x14ac:dyDescent="0.25">
      <c r="A170" s="147"/>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spans="1:26" ht="15.75" customHeight="1" x14ac:dyDescent="0.25">
      <c r="A171" s="147"/>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spans="1:26" ht="15.75" customHeight="1" x14ac:dyDescent="0.25">
      <c r="A172" s="147"/>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spans="1:26" ht="15.75" customHeight="1" x14ac:dyDescent="0.25">
      <c r="A173" s="147"/>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spans="1:26" ht="15.75" customHeight="1" x14ac:dyDescent="0.25">
      <c r="A174" s="147"/>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spans="1:26" ht="15.75" customHeight="1" x14ac:dyDescent="0.25">
      <c r="A175" s="147"/>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spans="1:26" ht="15.75" customHeight="1" x14ac:dyDescent="0.25">
      <c r="A176" s="147"/>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spans="1:26" ht="15.75" customHeight="1" x14ac:dyDescent="0.25">
      <c r="A177" s="14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spans="1:26" ht="15.75" customHeight="1" x14ac:dyDescent="0.25">
      <c r="A178" s="147"/>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spans="1:26" ht="15.75" customHeight="1" x14ac:dyDescent="0.25">
      <c r="A179" s="147"/>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spans="1:26" ht="15.75" customHeight="1" x14ac:dyDescent="0.25">
      <c r="A180" s="147"/>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spans="1:26" ht="15.75" customHeight="1" x14ac:dyDescent="0.25">
      <c r="A181" s="147"/>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spans="1:26" ht="15.75" customHeight="1" x14ac:dyDescent="0.25">
      <c r="A182" s="147"/>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spans="1:26" ht="15.75" customHeight="1" x14ac:dyDescent="0.25">
      <c r="A183" s="147"/>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spans="1:26" ht="15.75" customHeight="1" x14ac:dyDescent="0.25">
      <c r="A184" s="147"/>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spans="1:26" ht="15.75" customHeight="1" x14ac:dyDescent="0.25">
      <c r="A185" s="147"/>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spans="1:26" ht="15.75" customHeight="1" x14ac:dyDescent="0.25">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spans="1:26" ht="15.75" customHeight="1" x14ac:dyDescent="0.25">
      <c r="A187" s="14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spans="1:26" ht="15.75" customHeight="1" x14ac:dyDescent="0.25">
      <c r="A188" s="147"/>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spans="1:26" ht="15.75" customHeight="1" x14ac:dyDescent="0.25">
      <c r="A189" s="147"/>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spans="1:26" ht="15.75" customHeight="1" x14ac:dyDescent="0.25">
      <c r="A190" s="147"/>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spans="1:26" ht="15.75" customHeight="1" x14ac:dyDescent="0.25">
      <c r="A191" s="147"/>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spans="1:26" ht="15.75" customHeight="1" x14ac:dyDescent="0.25">
      <c r="A192" s="147"/>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spans="1:26" ht="15.75" customHeight="1" x14ac:dyDescent="0.25">
      <c r="A193" s="147"/>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spans="1:26" ht="15.75" customHeight="1" x14ac:dyDescent="0.25">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spans="1:26" ht="15.75" customHeight="1" x14ac:dyDescent="0.25">
      <c r="A195" s="147"/>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spans="1:26" ht="15.75" customHeight="1" x14ac:dyDescent="0.25">
      <c r="A196" s="147"/>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spans="1:26" ht="15.75" customHeight="1" x14ac:dyDescent="0.25">
      <c r="A197" s="14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spans="1:26" ht="15.75" customHeight="1" x14ac:dyDescent="0.25">
      <c r="A198" s="147"/>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spans="1:26" ht="15.75" customHeight="1" x14ac:dyDescent="0.25">
      <c r="A199" s="147"/>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spans="1:26" ht="15.75" customHeight="1" x14ac:dyDescent="0.25">
      <c r="A200" s="147"/>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spans="1:26" ht="15.75" customHeight="1" x14ac:dyDescent="0.25">
      <c r="A201" s="147"/>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row>
    <row r="202" spans="1:26" ht="15.75" customHeight="1" x14ac:dyDescent="0.25">
      <c r="A202" s="147"/>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row>
    <row r="203" spans="1:26" ht="15.75" customHeight="1" x14ac:dyDescent="0.25">
      <c r="A203" s="147"/>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row>
    <row r="204" spans="1:26" ht="15.75" customHeight="1" x14ac:dyDescent="0.25">
      <c r="A204" s="147"/>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row>
    <row r="205" spans="1:26" ht="15.75" customHeight="1" x14ac:dyDescent="0.25">
      <c r="A205" s="147"/>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spans="1:26" ht="15.75" customHeight="1" x14ac:dyDescent="0.25">
      <c r="A206" s="147"/>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spans="1:26" ht="15.75" customHeight="1" x14ac:dyDescent="0.25">
      <c r="A207" s="14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spans="1:26" ht="15.75" customHeight="1" x14ac:dyDescent="0.25">
      <c r="A208" s="147"/>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spans="1:26" ht="15.75" customHeight="1" x14ac:dyDescent="0.25">
      <c r="A209" s="147"/>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spans="1:26" ht="15.75" customHeight="1" x14ac:dyDescent="0.25">
      <c r="A210" s="147"/>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spans="1:26" ht="15.75" customHeight="1" x14ac:dyDescent="0.25">
      <c r="A211" s="147"/>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spans="1:26" ht="15.75" customHeight="1" x14ac:dyDescent="0.25">
      <c r="A212" s="147"/>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spans="1:26" ht="15.75" customHeight="1" x14ac:dyDescent="0.25">
      <c r="A213" s="147"/>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spans="1:26" ht="15.75" customHeight="1" x14ac:dyDescent="0.25">
      <c r="A214" s="147"/>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spans="1:26" ht="15.75" customHeight="1" x14ac:dyDescent="0.25">
      <c r="A215" s="147"/>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spans="1:26" ht="15.75" customHeight="1" x14ac:dyDescent="0.25">
      <c r="A216" s="147"/>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spans="1:26" ht="15.75" customHeight="1" x14ac:dyDescent="0.25">
      <c r="A217" s="147"/>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spans="1:26" ht="15.75" customHeight="1" x14ac:dyDescent="0.25">
      <c r="A218" s="147"/>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spans="1:26" ht="15.75" customHeight="1" x14ac:dyDescent="0.25">
      <c r="A219" s="147"/>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spans="1:26" ht="15.75" customHeight="1" x14ac:dyDescent="0.25">
      <c r="A220" s="147"/>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spans="1:26" ht="15.75" customHeight="1" x14ac:dyDescent="0.25">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spans="1:26" ht="15.75" customHeight="1" x14ac:dyDescent="0.25">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spans="1:26" ht="15.75" customHeight="1" x14ac:dyDescent="0.25">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spans="1:26" ht="15.75" customHeight="1" x14ac:dyDescent="0.25">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spans="1:26" ht="15.75" customHeight="1" x14ac:dyDescent="0.25">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spans="1:26" ht="15.75" customHeight="1" x14ac:dyDescent="0.25">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spans="1:26" ht="15.75" customHeight="1" x14ac:dyDescent="0.25">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spans="1:26" ht="15.75" customHeight="1" x14ac:dyDescent="0.25">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spans="1:26" ht="15.75" customHeight="1" x14ac:dyDescent="0.25">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spans="1:26" ht="15.75" customHeight="1" x14ac:dyDescent="0.25">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spans="1:26" ht="15.75" customHeight="1" x14ac:dyDescent="0.25">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spans="1:26" ht="15.75" customHeight="1" x14ac:dyDescent="0.25">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spans="1:26" ht="15.75" customHeight="1" x14ac:dyDescent="0.25">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spans="1:26" ht="15.75" customHeight="1" x14ac:dyDescent="0.25">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spans="1:26" ht="15.75" customHeight="1" x14ac:dyDescent="0.25">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spans="1:26" ht="15.75" customHeight="1" x14ac:dyDescent="0.25">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spans="1:26" ht="15.75" customHeight="1" x14ac:dyDescent="0.25">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spans="1:26" ht="15.75" customHeight="1" x14ac:dyDescent="0.25">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spans="1:26" ht="15.75" customHeight="1" x14ac:dyDescent="0.25">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spans="1:26" ht="15.75" customHeight="1" x14ac:dyDescent="0.25">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spans="1:26" ht="15.75" customHeight="1" x14ac:dyDescent="0.25">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spans="1:26" ht="15.75" customHeight="1" x14ac:dyDescent="0.25">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spans="1:26" ht="15.75" customHeight="1" x14ac:dyDescent="0.25">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spans="1:26" ht="15.75" customHeight="1" x14ac:dyDescent="0.25">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spans="1:26" ht="15.75" customHeight="1" x14ac:dyDescent="0.25">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spans="1:26" ht="15.75" customHeight="1" x14ac:dyDescent="0.25">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spans="1:26" ht="15.75" customHeight="1" x14ac:dyDescent="0.25">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spans="1:26" ht="15.75" customHeight="1" x14ac:dyDescent="0.25">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spans="1:26" ht="15.75" customHeight="1" x14ac:dyDescent="0.25">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spans="1:26" ht="15.75" customHeight="1" x14ac:dyDescent="0.25">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spans="1:26" ht="15.75" customHeight="1" x14ac:dyDescent="0.25">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spans="1:26" ht="15.75" customHeight="1" x14ac:dyDescent="0.25">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spans="1:26" ht="15.75" customHeight="1" x14ac:dyDescent="0.25">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spans="1:26" ht="15.75" customHeight="1" x14ac:dyDescent="0.25">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spans="1:26" ht="15.75" customHeight="1" x14ac:dyDescent="0.25">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spans="1:26" ht="15.75" customHeight="1" x14ac:dyDescent="0.25">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spans="1:26" ht="15.75" customHeight="1" x14ac:dyDescent="0.25">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spans="1:26" ht="15.75" customHeight="1" x14ac:dyDescent="0.25">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spans="1:26" ht="15.75" customHeight="1" x14ac:dyDescent="0.25">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spans="1:26" ht="15.75" customHeight="1" x14ac:dyDescent="0.25">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spans="1:26" ht="15.75" customHeight="1" x14ac:dyDescent="0.25">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spans="1:26" ht="15.75" customHeight="1" x14ac:dyDescent="0.25">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spans="1:26" ht="15.75" customHeight="1" x14ac:dyDescent="0.25">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spans="1:26" ht="15.75" customHeight="1" x14ac:dyDescent="0.25">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spans="1:26" ht="15.75" customHeight="1" x14ac:dyDescent="0.25">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spans="1:26" ht="15.75" customHeight="1" x14ac:dyDescent="0.25">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spans="1:26" ht="15.75" customHeight="1" x14ac:dyDescent="0.25">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spans="1:26" ht="15.75" customHeight="1" x14ac:dyDescent="0.25">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spans="1:26" ht="15.75" customHeight="1" x14ac:dyDescent="0.25">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spans="1:26" ht="15.75" customHeight="1" x14ac:dyDescent="0.25">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spans="1:26" ht="15.75" customHeight="1" x14ac:dyDescent="0.25">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spans="1:26" ht="15.75" customHeight="1" x14ac:dyDescent="0.25">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spans="1:26" ht="15.75" customHeight="1" x14ac:dyDescent="0.25">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spans="1:26" ht="15.75" customHeight="1" x14ac:dyDescent="0.25">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spans="1:26" ht="15.75" customHeight="1" x14ac:dyDescent="0.2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spans="1:26" ht="15.75" customHeight="1" x14ac:dyDescent="0.25">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spans="1:26" ht="15.75" customHeight="1" x14ac:dyDescent="0.25">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spans="1:26" ht="15.75" customHeight="1" x14ac:dyDescent="0.25">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spans="1:26" ht="15.75" customHeight="1" x14ac:dyDescent="0.25">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spans="1:26" ht="15.75" customHeight="1" x14ac:dyDescent="0.25">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spans="1:26" ht="15.75" customHeight="1" x14ac:dyDescent="0.25">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spans="1:26" ht="15.75" customHeight="1" x14ac:dyDescent="0.25">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spans="1:26" ht="15.75" customHeight="1" x14ac:dyDescent="0.25">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spans="1:26" ht="15.75" customHeight="1" x14ac:dyDescent="0.25">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spans="1:26" ht="15.75" customHeight="1" x14ac:dyDescent="0.2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spans="1:26" ht="15.75" customHeight="1" x14ac:dyDescent="0.25">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spans="1:26" ht="15.75" customHeight="1" x14ac:dyDescent="0.25">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spans="1:26" ht="15.75" customHeight="1" x14ac:dyDescent="0.25">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spans="1:26" ht="15.75" customHeight="1" x14ac:dyDescent="0.25">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spans="1:26" ht="15.75" customHeight="1" x14ac:dyDescent="0.25">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spans="1:26" ht="15.75" customHeight="1" x14ac:dyDescent="0.25">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spans="1:26" ht="15.75" customHeight="1" x14ac:dyDescent="0.25">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spans="1:26" ht="15.75" customHeight="1" x14ac:dyDescent="0.25">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spans="1:26" ht="15.75" customHeight="1" x14ac:dyDescent="0.25">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spans="1:26" ht="15.75" customHeight="1" x14ac:dyDescent="0.2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spans="1:26" ht="15.75" customHeight="1" x14ac:dyDescent="0.25">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spans="1:26" ht="15.75" customHeight="1" x14ac:dyDescent="0.25">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spans="1:26" ht="15.75" customHeight="1" x14ac:dyDescent="0.25">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spans="1:26" ht="15.75" customHeight="1" x14ac:dyDescent="0.25">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spans="1:26" ht="15.75" customHeight="1" x14ac:dyDescent="0.25">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spans="1:26" ht="15.75" customHeight="1" x14ac:dyDescent="0.25">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spans="1:26" ht="15.75" customHeight="1" x14ac:dyDescent="0.25">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spans="1:26" ht="15.75" customHeight="1" x14ac:dyDescent="0.25">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spans="1:26" ht="15.75" customHeight="1" x14ac:dyDescent="0.25">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spans="1:26" ht="15.75" customHeight="1" x14ac:dyDescent="0.2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spans="1:26" ht="15.75" customHeight="1" x14ac:dyDescent="0.25">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spans="1:26" ht="15.75" customHeight="1" x14ac:dyDescent="0.25">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spans="1:26" ht="15.75" customHeight="1" x14ac:dyDescent="0.25">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spans="1:26" ht="15.75" customHeight="1" x14ac:dyDescent="0.25">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spans="1:26" ht="15.75" customHeight="1" x14ac:dyDescent="0.25">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spans="1:26" ht="15.75" customHeight="1" x14ac:dyDescent="0.25">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spans="1:26" ht="15.75" customHeight="1" x14ac:dyDescent="0.25">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spans="1:26" ht="15.75" customHeight="1" x14ac:dyDescent="0.25">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spans="1:26" ht="15.75" customHeight="1" x14ac:dyDescent="0.25">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spans="1:26" ht="15.75" customHeight="1" x14ac:dyDescent="0.2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spans="1:26" ht="15.75" customHeight="1" x14ac:dyDescent="0.25">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spans="1:26" ht="15.75" customHeight="1" x14ac:dyDescent="0.25">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spans="1:26" ht="15.75" customHeight="1" x14ac:dyDescent="0.25">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spans="1:26" ht="15.75" customHeight="1" x14ac:dyDescent="0.25">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spans="1:26" ht="15.75" customHeight="1" x14ac:dyDescent="0.25">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spans="1:26" ht="15.75" customHeight="1" x14ac:dyDescent="0.25">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spans="1:26" ht="15.75" customHeight="1" x14ac:dyDescent="0.25">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spans="1:26" ht="15.75" customHeight="1" x14ac:dyDescent="0.25">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spans="1:26" ht="15.75" customHeight="1" x14ac:dyDescent="0.25">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spans="1:26" ht="15.75" customHeight="1" x14ac:dyDescent="0.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spans="1:26" ht="15.75" customHeight="1" x14ac:dyDescent="0.25">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spans="1:26" ht="15.75" customHeight="1" x14ac:dyDescent="0.25">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spans="1:26" ht="15.75" customHeight="1" x14ac:dyDescent="0.25">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spans="1:26" ht="15.75" customHeight="1" x14ac:dyDescent="0.25">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spans="1:26" ht="15.75" customHeight="1" x14ac:dyDescent="0.25">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spans="1:26" ht="15.75" customHeight="1" x14ac:dyDescent="0.25">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spans="1:26" ht="15.75" customHeight="1" x14ac:dyDescent="0.25">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spans="1:26" ht="15.75" customHeight="1" x14ac:dyDescent="0.25">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spans="1:26" ht="15.75" customHeight="1" x14ac:dyDescent="0.25">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spans="1:26" ht="15.75" customHeight="1" x14ac:dyDescent="0.2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spans="1:26" ht="15.75" customHeight="1" x14ac:dyDescent="0.25">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spans="1:26" ht="15.75" customHeight="1" x14ac:dyDescent="0.25">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spans="1:26" ht="15.75" customHeight="1" x14ac:dyDescent="0.25">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spans="1:26" ht="15.75" customHeight="1" x14ac:dyDescent="0.25">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spans="1:26" ht="15.75" customHeight="1" x14ac:dyDescent="0.25">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spans="1:26" ht="15.75" customHeight="1" x14ac:dyDescent="0.25">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spans="1:26" ht="15.75" customHeight="1" x14ac:dyDescent="0.25">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spans="1:26" ht="15.75" customHeight="1" x14ac:dyDescent="0.25">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spans="1:26" ht="15.75" customHeight="1" x14ac:dyDescent="0.25">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spans="1:26" ht="15.75" customHeight="1" x14ac:dyDescent="0.2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spans="1:26" ht="15.75" customHeight="1" x14ac:dyDescent="0.25">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spans="1:26" ht="15.75" customHeight="1" x14ac:dyDescent="0.25">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spans="1:26" ht="15.75" customHeight="1" x14ac:dyDescent="0.25">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spans="1:26" ht="15.75" customHeight="1" x14ac:dyDescent="0.25">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spans="1:26" ht="15.75" customHeight="1" x14ac:dyDescent="0.25">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spans="1:26" ht="15.75" customHeight="1" x14ac:dyDescent="0.25">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spans="1:26" ht="15.75" customHeight="1" x14ac:dyDescent="0.25">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spans="1:26" ht="15.75" customHeight="1" x14ac:dyDescent="0.25">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spans="1:26" ht="15.75" customHeight="1" x14ac:dyDescent="0.25">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spans="1:26" ht="15.75" customHeight="1" x14ac:dyDescent="0.2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spans="1:26" ht="15.75" customHeight="1" x14ac:dyDescent="0.25">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spans="1:26" ht="15.75" customHeight="1" x14ac:dyDescent="0.25">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spans="1:26" ht="15.75" customHeight="1" x14ac:dyDescent="0.25">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spans="1:26" ht="15.75" customHeight="1" x14ac:dyDescent="0.25">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spans="1:26" ht="15.75" customHeight="1" x14ac:dyDescent="0.25">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spans="1:26" ht="15.75" customHeight="1" x14ac:dyDescent="0.25">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spans="1:26" ht="15.75" customHeight="1" x14ac:dyDescent="0.25">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spans="1:26" ht="15.75" customHeight="1" x14ac:dyDescent="0.25">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spans="1:26" ht="15.75" customHeight="1" x14ac:dyDescent="0.25">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spans="1:26" ht="15.75" customHeight="1" x14ac:dyDescent="0.2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spans="1:26" ht="15.75" customHeight="1" x14ac:dyDescent="0.25">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spans="1:26" ht="15.75" customHeight="1" x14ac:dyDescent="0.25">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spans="1:26" ht="15.75" customHeight="1" x14ac:dyDescent="0.25">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spans="1:26" ht="15.75" customHeight="1" x14ac:dyDescent="0.25">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spans="1:26" ht="15.75" customHeight="1" x14ac:dyDescent="0.25">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spans="1:26" ht="15.75" customHeight="1" x14ac:dyDescent="0.25">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spans="1:26" ht="15.75" customHeight="1" x14ac:dyDescent="0.25">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spans="1:26" ht="15.75" customHeight="1" x14ac:dyDescent="0.25">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spans="1:26" ht="15.75" customHeight="1" x14ac:dyDescent="0.25">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spans="1:26" ht="15.75" customHeight="1" x14ac:dyDescent="0.2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spans="1:26" ht="15.75" customHeight="1" x14ac:dyDescent="0.25">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spans="1:26" ht="15.75" customHeight="1" x14ac:dyDescent="0.25">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spans="1:26" ht="15.75" customHeight="1" x14ac:dyDescent="0.25">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spans="1:26" ht="15.75" customHeight="1" x14ac:dyDescent="0.25">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spans="1:26" ht="15.75" customHeight="1" x14ac:dyDescent="0.25">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spans="1:26" ht="15.75" customHeight="1" x14ac:dyDescent="0.25">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spans="1:26" ht="15.75" customHeight="1" x14ac:dyDescent="0.25">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spans="1:26" ht="15.75" customHeight="1" x14ac:dyDescent="0.25">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spans="1:26" ht="15.75" customHeight="1" x14ac:dyDescent="0.25">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spans="1:26" ht="15.75" customHeight="1" x14ac:dyDescent="0.2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spans="1:26" ht="15.75" customHeight="1" x14ac:dyDescent="0.25">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spans="1:26" ht="15.75" customHeight="1" x14ac:dyDescent="0.25">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spans="1:26" ht="15.75" customHeight="1" x14ac:dyDescent="0.25">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spans="1:26" ht="15.75" customHeight="1" x14ac:dyDescent="0.25">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spans="1:26" ht="15.75" customHeight="1" x14ac:dyDescent="0.25">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spans="1:26" ht="15.75" customHeight="1" x14ac:dyDescent="0.25">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spans="1:26" ht="15.75" customHeight="1" x14ac:dyDescent="0.25">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spans="1:26" ht="15.75" customHeight="1" x14ac:dyDescent="0.25">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spans="1:26" ht="15.75" customHeight="1" x14ac:dyDescent="0.25">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spans="1:26" ht="15.75" customHeight="1" x14ac:dyDescent="0.2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spans="1:26" ht="15.75" customHeight="1" x14ac:dyDescent="0.25">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spans="1:26" ht="15.75" customHeight="1" x14ac:dyDescent="0.25">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spans="1:26" ht="15.75" customHeight="1" x14ac:dyDescent="0.25">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spans="1:26" ht="15.75" customHeight="1" x14ac:dyDescent="0.25">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spans="1:26" ht="15.75" customHeight="1" x14ac:dyDescent="0.25">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spans="1:26" ht="15.75" customHeight="1" x14ac:dyDescent="0.25">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spans="1:26" ht="15.75" customHeight="1" x14ac:dyDescent="0.25">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spans="1:26" ht="15.75" customHeight="1" x14ac:dyDescent="0.25">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spans="1:26" ht="15.75" customHeight="1" x14ac:dyDescent="0.25">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spans="1:26" ht="15.75" customHeight="1" x14ac:dyDescent="0.2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spans="1:26" ht="15.75" customHeight="1" x14ac:dyDescent="0.25">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spans="1:26" ht="15.75" customHeight="1" x14ac:dyDescent="0.25">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spans="1:26" ht="15.75" customHeight="1" x14ac:dyDescent="0.25">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spans="1:26" ht="15.75" customHeight="1" x14ac:dyDescent="0.25">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spans="1:26" ht="15.75" customHeight="1" x14ac:dyDescent="0.25">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spans="1:26" ht="15.75" customHeight="1" x14ac:dyDescent="0.25">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spans="1:26" ht="15.75" customHeight="1" x14ac:dyDescent="0.25">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spans="1:26" ht="15.75" customHeight="1" x14ac:dyDescent="0.25">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spans="1:26" ht="15.75" customHeight="1" x14ac:dyDescent="0.25">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spans="1:26" ht="15.75" customHeight="1" x14ac:dyDescent="0.2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spans="1:26" ht="15.75" customHeight="1" x14ac:dyDescent="0.25">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spans="1:26" ht="15.75" customHeight="1" x14ac:dyDescent="0.25">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spans="1:26" ht="15.75" customHeight="1" x14ac:dyDescent="0.25">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spans="1:26" ht="15.75" customHeight="1" x14ac:dyDescent="0.25">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spans="1:26" ht="15.75" customHeight="1" x14ac:dyDescent="0.25">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spans="1:26" ht="15.75" customHeight="1" x14ac:dyDescent="0.25">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spans="1:26" ht="15.75" customHeight="1" x14ac:dyDescent="0.25">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spans="1:26" ht="15.75" customHeight="1" x14ac:dyDescent="0.25">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spans="1:26" ht="15.75" customHeight="1" x14ac:dyDescent="0.25">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spans="1:26" ht="15.75" customHeight="1" x14ac:dyDescent="0.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spans="1:26" ht="15.75" customHeight="1" x14ac:dyDescent="0.25">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spans="1:26" ht="15.75" customHeight="1" x14ac:dyDescent="0.25">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spans="1:26" ht="15.75" customHeight="1" x14ac:dyDescent="0.25">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spans="1:26" ht="15.75" customHeight="1" x14ac:dyDescent="0.25">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spans="1:26" ht="15.75" customHeight="1" x14ac:dyDescent="0.25">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spans="1:26" ht="15.75" customHeight="1" x14ac:dyDescent="0.25">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spans="1:26" ht="15.75" customHeight="1" x14ac:dyDescent="0.25">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spans="1:26" ht="15.75" customHeight="1" x14ac:dyDescent="0.25">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spans="1:26" ht="15.75" customHeight="1" x14ac:dyDescent="0.25">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spans="1:26" ht="15.75" customHeight="1" x14ac:dyDescent="0.2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spans="1:26" ht="15.75" customHeight="1" x14ac:dyDescent="0.25">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spans="1:26" ht="15.75" customHeight="1" x14ac:dyDescent="0.25">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spans="1:26" ht="15.75" customHeight="1" x14ac:dyDescent="0.25">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spans="1:26" ht="15.75" customHeight="1" x14ac:dyDescent="0.25">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spans="1:26" ht="15.75" customHeight="1" x14ac:dyDescent="0.25">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spans="1:26" ht="15.75" customHeight="1" x14ac:dyDescent="0.25">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spans="1:26" ht="15.75" customHeight="1" x14ac:dyDescent="0.25">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spans="1:26" ht="15.75" customHeight="1" x14ac:dyDescent="0.25">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spans="1:26" ht="15.75" customHeight="1" x14ac:dyDescent="0.25">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spans="1:26" ht="15.75" customHeight="1" x14ac:dyDescent="0.2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spans="1:26" ht="15.75" customHeight="1" x14ac:dyDescent="0.25">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spans="1:26" ht="15.75" customHeight="1" x14ac:dyDescent="0.25">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spans="1:26" ht="15.75" customHeight="1" x14ac:dyDescent="0.25">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spans="1:26" ht="15.75" customHeight="1" x14ac:dyDescent="0.25">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spans="1:26" ht="15.75" customHeight="1" x14ac:dyDescent="0.25">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spans="1:26" ht="15.75" customHeight="1" x14ac:dyDescent="0.25">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spans="1:26" ht="15.75" customHeight="1" x14ac:dyDescent="0.25">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spans="1:26" ht="15.75" customHeight="1" x14ac:dyDescent="0.25">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spans="1:26" ht="15.75" customHeight="1" x14ac:dyDescent="0.25">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spans="1:26" ht="15.75" customHeight="1" x14ac:dyDescent="0.2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spans="1:26" ht="15.75" customHeight="1" x14ac:dyDescent="0.25">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spans="1:26" ht="15.75" customHeight="1" x14ac:dyDescent="0.25">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spans="1:26" ht="15.75" customHeight="1" x14ac:dyDescent="0.25">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spans="1:26" ht="15.75" customHeight="1" x14ac:dyDescent="0.25">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spans="1:26" ht="15.75" customHeight="1" x14ac:dyDescent="0.25">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spans="1:26" ht="15.75" customHeight="1" x14ac:dyDescent="0.25">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spans="1:26" ht="15.75" customHeight="1" x14ac:dyDescent="0.25">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spans="1:26" ht="15.75" customHeight="1" x14ac:dyDescent="0.25">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spans="1:26" ht="15.75" customHeight="1" x14ac:dyDescent="0.25">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spans="1:26" ht="15.75" customHeight="1" x14ac:dyDescent="0.2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spans="1:26" ht="15.75" customHeight="1" x14ac:dyDescent="0.25">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spans="1:26" ht="15.75" customHeight="1" x14ac:dyDescent="0.25">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spans="1:26" ht="15.75" customHeight="1" x14ac:dyDescent="0.25">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spans="1:26" ht="15.75" customHeight="1" x14ac:dyDescent="0.25">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spans="1:26" ht="15.75" customHeight="1" x14ac:dyDescent="0.25">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spans="1:26" ht="15.75" customHeight="1" x14ac:dyDescent="0.25">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spans="1:26" ht="15.75" customHeight="1" x14ac:dyDescent="0.25">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spans="1:26" ht="15.75" customHeight="1" x14ac:dyDescent="0.25">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spans="1:26" ht="15.75" customHeight="1" x14ac:dyDescent="0.25">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spans="1:26" ht="15.75" customHeight="1" x14ac:dyDescent="0.2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spans="1:26" ht="15.75" customHeight="1" x14ac:dyDescent="0.25">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spans="1:26" ht="15.75" customHeight="1" x14ac:dyDescent="0.25">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spans="1:26" ht="15.75" customHeight="1" x14ac:dyDescent="0.25">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spans="1:26" ht="15.75" customHeight="1" x14ac:dyDescent="0.25">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spans="1:26" ht="15.75" customHeight="1" x14ac:dyDescent="0.25">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spans="1:26" ht="15.75" customHeight="1" x14ac:dyDescent="0.25">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spans="1:26" ht="15.75" customHeight="1" x14ac:dyDescent="0.25">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spans="1:26" ht="15.75" customHeight="1" x14ac:dyDescent="0.25">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spans="1:26" ht="15.75" customHeight="1" x14ac:dyDescent="0.25">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spans="1:26" ht="15.75" customHeight="1" x14ac:dyDescent="0.2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spans="1:26" ht="15.75" customHeight="1" x14ac:dyDescent="0.25">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spans="1:26" ht="15.75" customHeight="1" x14ac:dyDescent="0.25">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spans="1:26" ht="15.75" customHeight="1" x14ac:dyDescent="0.25">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spans="1:26" ht="15.75" customHeight="1" x14ac:dyDescent="0.25">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spans="1:26" ht="15.75" customHeight="1" x14ac:dyDescent="0.25">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spans="1:26" ht="15.75" customHeight="1" x14ac:dyDescent="0.25">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spans="1:26" ht="15.75" customHeight="1" x14ac:dyDescent="0.25">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spans="1:26" ht="15.75" customHeight="1" x14ac:dyDescent="0.25">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spans="1:26" ht="15.75" customHeight="1" x14ac:dyDescent="0.25">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spans="1:26" ht="15.75" customHeight="1" x14ac:dyDescent="0.2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spans="1:26" ht="15.75" customHeight="1" x14ac:dyDescent="0.25">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spans="1:26" ht="15.75" customHeight="1" x14ac:dyDescent="0.25">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spans="1:26" ht="15.75" customHeight="1" x14ac:dyDescent="0.25">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spans="1:26" ht="15.75" customHeight="1" x14ac:dyDescent="0.25">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spans="1:26" ht="15.75" customHeight="1" x14ac:dyDescent="0.25">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spans="1:26" ht="15.75" customHeight="1" x14ac:dyDescent="0.25">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spans="1:26" ht="15.75" customHeight="1" x14ac:dyDescent="0.25">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spans="1:26" ht="15.75" customHeight="1" x14ac:dyDescent="0.25">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spans="1:26" ht="15.75" customHeight="1" x14ac:dyDescent="0.25">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spans="1:26" ht="15.75" customHeight="1" x14ac:dyDescent="0.2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spans="1:26" ht="15.75" customHeight="1" x14ac:dyDescent="0.25">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spans="1:26" ht="15.75" customHeight="1" x14ac:dyDescent="0.25">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spans="1:26" ht="15.75" customHeight="1" x14ac:dyDescent="0.25">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spans="1:26" ht="15.75" customHeight="1" x14ac:dyDescent="0.25">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spans="1:26" ht="15.75" customHeight="1" x14ac:dyDescent="0.25">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spans="1:26" ht="15.75" customHeight="1" x14ac:dyDescent="0.25">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spans="1:26" ht="15.75" customHeight="1" x14ac:dyDescent="0.25">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spans="1:26" ht="15.75" customHeight="1" x14ac:dyDescent="0.25">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spans="1:26" ht="15.75" customHeight="1" x14ac:dyDescent="0.25">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spans="1:26" ht="15.75" customHeight="1" x14ac:dyDescent="0.2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spans="1:26" ht="15.75" customHeight="1" x14ac:dyDescent="0.25">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spans="1:26" ht="15.75" customHeight="1" x14ac:dyDescent="0.25">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spans="1:26" ht="15.75" customHeight="1" x14ac:dyDescent="0.25">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spans="1:26" ht="15.75" customHeight="1" x14ac:dyDescent="0.25">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spans="1:26" ht="15.75" customHeight="1" x14ac:dyDescent="0.25">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spans="1:26" ht="15.75" customHeight="1" x14ac:dyDescent="0.25">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spans="1:26" ht="15.75" customHeight="1" x14ac:dyDescent="0.25">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spans="1:26" ht="15.75" customHeight="1" x14ac:dyDescent="0.25">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spans="1:26" ht="15.75" customHeight="1" x14ac:dyDescent="0.25">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spans="1:26" ht="15.75" customHeight="1" x14ac:dyDescent="0.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spans="1:26" ht="15.75" customHeight="1" x14ac:dyDescent="0.25">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spans="1:26" ht="15.75" customHeight="1" x14ac:dyDescent="0.25">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spans="1:26" ht="15.75" customHeight="1" x14ac:dyDescent="0.25">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spans="1:26" ht="15.75" customHeight="1" x14ac:dyDescent="0.25">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spans="1:26" ht="15.75" customHeight="1" x14ac:dyDescent="0.25">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spans="1:26" ht="15.75" customHeight="1" x14ac:dyDescent="0.25">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spans="1:26" ht="15.75" customHeight="1" x14ac:dyDescent="0.25">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spans="1:26" ht="15.75" customHeight="1" x14ac:dyDescent="0.25">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spans="1:26" ht="15.75" customHeight="1" x14ac:dyDescent="0.25">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spans="1:26" ht="15.75" customHeight="1" x14ac:dyDescent="0.2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spans="1:26" ht="15.75" customHeight="1" x14ac:dyDescent="0.25">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spans="1:26" ht="15.75" customHeight="1" x14ac:dyDescent="0.25">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spans="1:26" ht="15.75" customHeight="1" x14ac:dyDescent="0.25">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spans="1:26" ht="15.75" customHeight="1" x14ac:dyDescent="0.25">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spans="1:26" ht="15.75" customHeight="1" x14ac:dyDescent="0.25">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spans="1:26" ht="15.75" customHeight="1" x14ac:dyDescent="0.25">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spans="1:26" ht="15.75" customHeight="1" x14ac:dyDescent="0.25">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spans="1:26" ht="15.75" customHeight="1" x14ac:dyDescent="0.25">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spans="1:26" ht="15.75" customHeight="1" x14ac:dyDescent="0.25">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spans="1:26" ht="15.75" customHeight="1" x14ac:dyDescent="0.2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spans="1:26" ht="15.75" customHeight="1" x14ac:dyDescent="0.25">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spans="1:26" ht="15.75" customHeight="1" x14ac:dyDescent="0.25">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spans="1:26" ht="15.75" customHeight="1" x14ac:dyDescent="0.25">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spans="1:26" ht="15.75" customHeight="1" x14ac:dyDescent="0.25">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spans="1:26" ht="15.75" customHeight="1" x14ac:dyDescent="0.25">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spans="1:26" ht="15.75" customHeight="1" x14ac:dyDescent="0.25">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spans="1:26" ht="15.75" customHeight="1" x14ac:dyDescent="0.25">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spans="1:26" ht="15.75" customHeight="1" x14ac:dyDescent="0.25">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spans="1:26" ht="15.75" customHeight="1" x14ac:dyDescent="0.25">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spans="1:26" ht="15.75" customHeight="1" x14ac:dyDescent="0.2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spans="1:26" ht="15.75" customHeight="1" x14ac:dyDescent="0.25">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spans="1:26" ht="15.75" customHeight="1" x14ac:dyDescent="0.25">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spans="1:26" ht="15.75" customHeight="1" x14ac:dyDescent="0.25">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spans="1:26" ht="15.75" customHeight="1" x14ac:dyDescent="0.25">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spans="1:26" ht="15.75" customHeight="1" x14ac:dyDescent="0.25">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spans="1:26" ht="15.75" customHeight="1" x14ac:dyDescent="0.25">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spans="1:26" ht="15.75" customHeight="1" x14ac:dyDescent="0.25">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spans="1:26" ht="15.75" customHeight="1" x14ac:dyDescent="0.25">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spans="1:26" ht="15.75" customHeight="1" x14ac:dyDescent="0.25">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spans="1:26" ht="15.75" customHeight="1" x14ac:dyDescent="0.2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spans="1:26" ht="15.75" customHeight="1" x14ac:dyDescent="0.25">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spans="1:26" ht="15.75" customHeight="1" x14ac:dyDescent="0.25">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spans="1:26" ht="15.75" customHeight="1" x14ac:dyDescent="0.25">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spans="1:26" ht="15.75" customHeight="1" x14ac:dyDescent="0.25">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spans="1:26" ht="15.75" customHeight="1" x14ac:dyDescent="0.25">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spans="1:26" ht="15.75" customHeight="1" x14ac:dyDescent="0.25">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spans="1:26" ht="15.75" customHeight="1" x14ac:dyDescent="0.25">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spans="1:26" ht="15.75" customHeight="1" x14ac:dyDescent="0.25">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spans="1:26" ht="15.75" customHeight="1" x14ac:dyDescent="0.25">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spans="1:26" ht="15.75" customHeight="1" x14ac:dyDescent="0.2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spans="1:26" ht="15.75" customHeight="1" x14ac:dyDescent="0.25">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spans="1:26" ht="15.75" customHeight="1" x14ac:dyDescent="0.25">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spans="1:26" ht="15.75" customHeight="1" x14ac:dyDescent="0.25">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spans="1:26" ht="15.75" customHeight="1" x14ac:dyDescent="0.25">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spans="1:26" ht="15.75" customHeight="1" x14ac:dyDescent="0.25">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spans="1:26" ht="15.75" customHeight="1" x14ac:dyDescent="0.25">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spans="1:26" ht="15.75" customHeight="1" x14ac:dyDescent="0.25">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spans="1:26" ht="15.75" customHeight="1" x14ac:dyDescent="0.25">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spans="1:26" ht="15.75" customHeight="1" x14ac:dyDescent="0.25">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spans="1:26" ht="15.75" customHeight="1" x14ac:dyDescent="0.2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spans="1:26" ht="15.75" customHeight="1" x14ac:dyDescent="0.25">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spans="1:26" ht="15.75" customHeight="1" x14ac:dyDescent="0.25">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spans="1:26" ht="15.75" customHeight="1" x14ac:dyDescent="0.25">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spans="1:26" ht="15.75" customHeight="1" x14ac:dyDescent="0.25">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spans="1:26" ht="15.75" customHeight="1" x14ac:dyDescent="0.25">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spans="1:26" ht="15.75" customHeight="1" x14ac:dyDescent="0.25">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spans="1:26" ht="15.75" customHeight="1" x14ac:dyDescent="0.25">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spans="1:26" ht="15.75" customHeight="1" x14ac:dyDescent="0.25">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spans="1:26" ht="15.75" customHeight="1" x14ac:dyDescent="0.25">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spans="1:26" ht="15.75" customHeight="1" x14ac:dyDescent="0.2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spans="1:26" ht="15.75" customHeight="1" x14ac:dyDescent="0.25">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spans="1:26" ht="15.75" customHeight="1" x14ac:dyDescent="0.25">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spans="1:26" ht="15.75" customHeight="1" x14ac:dyDescent="0.25">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spans="1:26" ht="15.75" customHeight="1" x14ac:dyDescent="0.25">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spans="1:26" ht="15.75" customHeight="1" x14ac:dyDescent="0.25">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spans="1:26" ht="15.75" customHeight="1" x14ac:dyDescent="0.25">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spans="1:26" ht="15.75" customHeight="1" x14ac:dyDescent="0.25">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spans="1:26" ht="15.75" customHeight="1" x14ac:dyDescent="0.25">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spans="1:26" ht="15.75" customHeight="1" x14ac:dyDescent="0.25">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spans="1:26" ht="15.75" customHeight="1" x14ac:dyDescent="0.2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spans="1:26" ht="15.75" customHeight="1" x14ac:dyDescent="0.25">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spans="1:26" ht="15.75" customHeight="1" x14ac:dyDescent="0.25">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spans="1:26" ht="15.75" customHeight="1" x14ac:dyDescent="0.25">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spans="1:26" ht="15.75" customHeight="1" x14ac:dyDescent="0.25">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spans="1:26" ht="15.75" customHeight="1" x14ac:dyDescent="0.25">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spans="1:26" ht="15.75" customHeight="1" x14ac:dyDescent="0.25">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spans="1:26" ht="15.75" customHeight="1" x14ac:dyDescent="0.25">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spans="1:26" ht="15.75" customHeight="1" x14ac:dyDescent="0.25">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spans="1:26" ht="15.75" customHeight="1" x14ac:dyDescent="0.25">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spans="1:26" ht="15.75" customHeight="1" x14ac:dyDescent="0.2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spans="1:26" ht="15.75" customHeight="1" x14ac:dyDescent="0.25">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spans="1:26" ht="15.75" customHeight="1" x14ac:dyDescent="0.25">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spans="1:26" ht="15.75" customHeight="1" x14ac:dyDescent="0.25">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spans="1:26" ht="15.75" customHeight="1" x14ac:dyDescent="0.25">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spans="1:26" ht="15.75" customHeight="1" x14ac:dyDescent="0.25">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spans="1:26" ht="15.75" customHeight="1" x14ac:dyDescent="0.25">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spans="1:26" ht="15.75" customHeight="1" x14ac:dyDescent="0.25">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spans="1:26" ht="15.75" customHeight="1" x14ac:dyDescent="0.25">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spans="1:26" ht="15.75" customHeight="1" x14ac:dyDescent="0.25">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spans="1:26" ht="15.75" customHeight="1" x14ac:dyDescent="0.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spans="1:26" ht="15.75" customHeight="1" x14ac:dyDescent="0.25">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spans="1:26" ht="15.75" customHeight="1" x14ac:dyDescent="0.25">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spans="1:26" ht="15.75" customHeight="1" x14ac:dyDescent="0.25">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spans="1:26" ht="15.75" customHeight="1" x14ac:dyDescent="0.25">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spans="1:26" ht="15.75" customHeight="1" x14ac:dyDescent="0.25">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spans="1:26" ht="15.75" customHeight="1" x14ac:dyDescent="0.25">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spans="1:26" ht="15.75" customHeight="1" x14ac:dyDescent="0.25">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spans="1:26" ht="15.75" customHeight="1" x14ac:dyDescent="0.25">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spans="1:26" ht="15.75" customHeight="1" x14ac:dyDescent="0.25">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spans="1:26" ht="15.75" customHeight="1" x14ac:dyDescent="0.2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spans="1:26" ht="15.75" customHeight="1" x14ac:dyDescent="0.25">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spans="1:26" ht="15.75" customHeight="1" x14ac:dyDescent="0.25">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spans="1:26" ht="15.75" customHeight="1" x14ac:dyDescent="0.25">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spans="1:26" ht="15.75" customHeight="1" x14ac:dyDescent="0.25">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spans="1:26" ht="15.75" customHeight="1" x14ac:dyDescent="0.25">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spans="1:26" ht="15.75" customHeight="1" x14ac:dyDescent="0.25">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spans="1:26" ht="15.75" customHeight="1" x14ac:dyDescent="0.25">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spans="1:26" ht="15.75" customHeight="1" x14ac:dyDescent="0.25">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spans="1:26" ht="15.75" customHeight="1" x14ac:dyDescent="0.25">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spans="1:26" ht="15.75" customHeight="1" x14ac:dyDescent="0.2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spans="1:26" ht="15.75" customHeight="1" x14ac:dyDescent="0.25">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spans="1:26" ht="15.75" customHeight="1" x14ac:dyDescent="0.25">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spans="1:26" ht="15.75" customHeight="1" x14ac:dyDescent="0.25">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spans="1:26" ht="15.75" customHeight="1" x14ac:dyDescent="0.25">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spans="1:26" ht="15.75" customHeight="1" x14ac:dyDescent="0.25">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spans="1:26" ht="15.75" customHeight="1" x14ac:dyDescent="0.25">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spans="1:26" ht="15.75" customHeight="1" x14ac:dyDescent="0.25">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spans="1:26" ht="15.75" customHeight="1" x14ac:dyDescent="0.25">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spans="1:26" ht="15.75" customHeight="1" x14ac:dyDescent="0.25">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spans="1:26" ht="15.75" customHeight="1" x14ac:dyDescent="0.2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spans="1:26" ht="15.75" customHeight="1" x14ac:dyDescent="0.25">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spans="1:26" ht="15.75" customHeight="1" x14ac:dyDescent="0.25">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spans="1:26" ht="15.75" customHeight="1" x14ac:dyDescent="0.25">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spans="1:26" ht="15.75" customHeight="1" x14ac:dyDescent="0.25">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spans="1:26" ht="15.75" customHeight="1" x14ac:dyDescent="0.25">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spans="1:26" ht="15.75" customHeight="1" x14ac:dyDescent="0.25">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spans="1:26" ht="15.75" customHeight="1" x14ac:dyDescent="0.25">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spans="1:26" ht="15.75" customHeight="1" x14ac:dyDescent="0.25">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spans="1:26" ht="15.75" customHeight="1" x14ac:dyDescent="0.25">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spans="1:26" ht="15.75" customHeight="1" x14ac:dyDescent="0.2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spans="1:26" ht="15.75" customHeight="1" x14ac:dyDescent="0.25">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spans="1:26" ht="15.75" customHeight="1" x14ac:dyDescent="0.25">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spans="1:26" ht="15.75" customHeight="1" x14ac:dyDescent="0.25">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spans="1:26" ht="15.75" customHeight="1" x14ac:dyDescent="0.25">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spans="1:26" ht="15.75" customHeight="1" x14ac:dyDescent="0.25">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spans="1:26" ht="15.75" customHeight="1" x14ac:dyDescent="0.25">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spans="1:26" ht="15.75" customHeight="1" x14ac:dyDescent="0.25">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spans="1:26" ht="15.75" customHeight="1" x14ac:dyDescent="0.25">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spans="1:26" ht="15.75" customHeight="1" x14ac:dyDescent="0.25">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spans="1:26" ht="15.75" customHeight="1" x14ac:dyDescent="0.2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spans="1:26" ht="15.75" customHeight="1" x14ac:dyDescent="0.25">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spans="1:26" ht="15.75" customHeight="1" x14ac:dyDescent="0.25">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spans="1:26" ht="15.75" customHeight="1" x14ac:dyDescent="0.25">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spans="1:26" ht="15.75" customHeight="1" x14ac:dyDescent="0.25">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spans="1:26" ht="15.75" customHeight="1" x14ac:dyDescent="0.25">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spans="1:26" ht="15.75" customHeight="1" x14ac:dyDescent="0.25">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spans="1:26" ht="15.75" customHeight="1" x14ac:dyDescent="0.25">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spans="1:26" ht="15.75" customHeight="1" x14ac:dyDescent="0.25">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spans="1:26" ht="15.75" customHeight="1" x14ac:dyDescent="0.25">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spans="1:26" ht="15.75" customHeight="1" x14ac:dyDescent="0.2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spans="1:26" ht="15.75" customHeight="1" x14ac:dyDescent="0.25">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spans="1:26" ht="15.75" customHeight="1" x14ac:dyDescent="0.25">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spans="1:26" ht="15.75" customHeight="1" x14ac:dyDescent="0.25">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spans="1:26" ht="15.75" customHeight="1" x14ac:dyDescent="0.25">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spans="1:26" ht="15.75" customHeight="1" x14ac:dyDescent="0.25">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spans="1:26" ht="15.75" customHeight="1" x14ac:dyDescent="0.25">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spans="1:26" ht="15.75" customHeight="1" x14ac:dyDescent="0.25">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spans="1:26" ht="15.75" customHeight="1" x14ac:dyDescent="0.25">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spans="1:26" ht="15.75" customHeight="1" x14ac:dyDescent="0.25">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spans="1:26" ht="15.75" customHeight="1" x14ac:dyDescent="0.2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spans="1:26" ht="15.75" customHeight="1" x14ac:dyDescent="0.25">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spans="1:26" ht="15.75" customHeight="1" x14ac:dyDescent="0.25">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spans="1:26" ht="15.75" customHeight="1" x14ac:dyDescent="0.25">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spans="1:26" ht="15.75" customHeight="1" x14ac:dyDescent="0.25">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spans="1:26" ht="15.75" customHeight="1" x14ac:dyDescent="0.25">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spans="1:26" ht="15.75" customHeight="1" x14ac:dyDescent="0.25">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spans="1:26" ht="15.75" customHeight="1" x14ac:dyDescent="0.25">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spans="1:26" ht="15.75" customHeight="1" x14ac:dyDescent="0.25">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spans="1:26" ht="15.75" customHeight="1" x14ac:dyDescent="0.25">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spans="1:26" ht="15.75" customHeight="1" x14ac:dyDescent="0.2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spans="1:26" ht="15.75" customHeight="1" x14ac:dyDescent="0.25">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spans="1:26" ht="15.75" customHeight="1" x14ac:dyDescent="0.25">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spans="1:26" ht="15.75" customHeight="1" x14ac:dyDescent="0.25">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spans="1:26" ht="15.75" customHeight="1" x14ac:dyDescent="0.25">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spans="1:26" ht="15.75" customHeight="1" x14ac:dyDescent="0.25">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spans="1:26" ht="15.75" customHeight="1" x14ac:dyDescent="0.25">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spans="1:26" ht="15.75" customHeight="1" x14ac:dyDescent="0.25">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spans="1:26" ht="15.75" customHeight="1" x14ac:dyDescent="0.25">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spans="1:26" ht="15.75" customHeight="1" x14ac:dyDescent="0.25">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spans="1:26" ht="15.75" customHeight="1" x14ac:dyDescent="0.2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spans="1:26" ht="15.75" customHeight="1" x14ac:dyDescent="0.25">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spans="1:26" ht="15.75" customHeight="1" x14ac:dyDescent="0.25">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spans="1:26" ht="15.75" customHeight="1" x14ac:dyDescent="0.25">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spans="1:26" ht="15.75" customHeight="1" x14ac:dyDescent="0.25">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spans="1:26" ht="15.75" customHeight="1" x14ac:dyDescent="0.25">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spans="1:26" ht="15.75" customHeight="1" x14ac:dyDescent="0.25">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spans="1:26" ht="15.75" customHeight="1" x14ac:dyDescent="0.25">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spans="1:26" ht="15.75" customHeight="1" x14ac:dyDescent="0.25">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spans="1:26" ht="15.75" customHeight="1" x14ac:dyDescent="0.25">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spans="1:26" ht="15.75" customHeight="1" x14ac:dyDescent="0.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spans="1:26" ht="15.75" customHeight="1" x14ac:dyDescent="0.25">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spans="1:26" ht="15.75" customHeight="1" x14ac:dyDescent="0.25">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spans="1:26" ht="15.75" customHeight="1" x14ac:dyDescent="0.25">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spans="1:26" ht="15.75" customHeight="1" x14ac:dyDescent="0.25">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spans="1:26" ht="15.75" customHeight="1" x14ac:dyDescent="0.25">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spans="1:26" ht="15.75" customHeight="1" x14ac:dyDescent="0.25">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spans="1:26" ht="15.75" customHeight="1" x14ac:dyDescent="0.25">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spans="1:26" ht="15.75" customHeight="1" x14ac:dyDescent="0.25">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spans="1:26" ht="15.75" customHeight="1" x14ac:dyDescent="0.25">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spans="1:26" ht="15.75" customHeight="1" x14ac:dyDescent="0.2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spans="1:26" ht="15.75" customHeight="1" x14ac:dyDescent="0.25">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spans="1:26" ht="15.75" customHeight="1" x14ac:dyDescent="0.25">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spans="1:26" ht="15.75" customHeight="1" x14ac:dyDescent="0.25">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spans="1:26" ht="15.75" customHeight="1" x14ac:dyDescent="0.25">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spans="1:26" ht="15.75" customHeight="1" x14ac:dyDescent="0.25">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spans="1:26" ht="15.75" customHeight="1" x14ac:dyDescent="0.25">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spans="1:26" ht="15.75" customHeight="1" x14ac:dyDescent="0.25">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spans="1:26" ht="15.75" customHeight="1" x14ac:dyDescent="0.25">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spans="1:26" ht="15.75" customHeight="1" x14ac:dyDescent="0.25">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spans="1:26" ht="15.75" customHeight="1" x14ac:dyDescent="0.2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spans="1:26" ht="15.75" customHeight="1" x14ac:dyDescent="0.25">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spans="1:26" ht="15.75" customHeight="1" x14ac:dyDescent="0.25">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spans="1:26" ht="15.75" customHeight="1" x14ac:dyDescent="0.25">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spans="1:26" ht="15.75" customHeight="1" x14ac:dyDescent="0.25">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spans="1:26" ht="15.75" customHeight="1" x14ac:dyDescent="0.25">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spans="1:26" ht="15.75" customHeight="1" x14ac:dyDescent="0.25">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spans="1:26" ht="15.75" customHeight="1" x14ac:dyDescent="0.25">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spans="1:26" ht="15.75" customHeight="1" x14ac:dyDescent="0.25">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spans="1:26" ht="15.75" customHeight="1" x14ac:dyDescent="0.25">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spans="1:26" ht="15.75" customHeight="1" x14ac:dyDescent="0.2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spans="1:26" ht="15.75" customHeight="1" x14ac:dyDescent="0.25">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spans="1:26" ht="15.75" customHeight="1" x14ac:dyDescent="0.25">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spans="1:26" ht="15.75" customHeight="1" x14ac:dyDescent="0.25">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spans="1:26" ht="15.75" customHeight="1" x14ac:dyDescent="0.25">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spans="1:26" ht="15.75" customHeight="1" x14ac:dyDescent="0.25">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spans="1:26" ht="15.75" customHeight="1" x14ac:dyDescent="0.25">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spans="1:26" ht="15.75" customHeight="1" x14ac:dyDescent="0.25">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spans="1:26" ht="15.75" customHeight="1" x14ac:dyDescent="0.25">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spans="1:26" ht="15.75" customHeight="1" x14ac:dyDescent="0.25">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spans="1:26" ht="15.75" customHeight="1" x14ac:dyDescent="0.2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spans="1:26" ht="15.75" customHeight="1" x14ac:dyDescent="0.25">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spans="1:26" ht="15.75" customHeight="1" x14ac:dyDescent="0.25">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spans="1:26" ht="15.75" customHeight="1" x14ac:dyDescent="0.25">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spans="1:26" ht="15.75" customHeight="1" x14ac:dyDescent="0.25">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spans="1:26" ht="15.75" customHeight="1" x14ac:dyDescent="0.25">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spans="1:26" ht="15.75" customHeight="1" x14ac:dyDescent="0.25">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spans="1:26" ht="15.75" customHeight="1" x14ac:dyDescent="0.25">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spans="1:26" ht="15.75" customHeight="1" x14ac:dyDescent="0.25">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spans="1:26" ht="15.75" customHeight="1" x14ac:dyDescent="0.25">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spans="1:26" ht="15.75" customHeight="1" x14ac:dyDescent="0.2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spans="1:26" ht="15.75" customHeight="1" x14ac:dyDescent="0.25">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spans="1:26" ht="15.75" customHeight="1" x14ac:dyDescent="0.25">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spans="1:26" ht="15.75" customHeight="1" x14ac:dyDescent="0.25">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spans="1:26" ht="15.75" customHeight="1" x14ac:dyDescent="0.25">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spans="1:26" ht="15.75" customHeight="1" x14ac:dyDescent="0.25">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spans="1:26" ht="15.75" customHeight="1" x14ac:dyDescent="0.25">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spans="1:26" ht="15.75" customHeight="1" x14ac:dyDescent="0.25">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spans="1:26" ht="15.75" customHeight="1" x14ac:dyDescent="0.25">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spans="1:26" ht="15.75" customHeight="1" x14ac:dyDescent="0.25">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spans="1:26" ht="15.75" customHeight="1" x14ac:dyDescent="0.2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spans="1:26" ht="15.75" customHeight="1" x14ac:dyDescent="0.25">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spans="1:26" ht="15.75" customHeight="1" x14ac:dyDescent="0.25">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spans="1:26" ht="15.75" customHeight="1" x14ac:dyDescent="0.25">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spans="1:26" ht="15.75" customHeight="1" x14ac:dyDescent="0.25">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spans="1:26" ht="15.75" customHeight="1" x14ac:dyDescent="0.25">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spans="1:26" ht="15.75" customHeight="1" x14ac:dyDescent="0.25">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spans="1:26" ht="15.75" customHeight="1" x14ac:dyDescent="0.25">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spans="1:26" ht="15.75" customHeight="1" x14ac:dyDescent="0.25">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spans="1:26" ht="15.75" customHeight="1" x14ac:dyDescent="0.25">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spans="1:26" ht="15.75" customHeight="1" x14ac:dyDescent="0.2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spans="1:26" ht="15.75" customHeight="1" x14ac:dyDescent="0.25">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spans="1:26" ht="15.75" customHeight="1" x14ac:dyDescent="0.25">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spans="1:26" ht="15.75" customHeight="1" x14ac:dyDescent="0.25">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spans="1:26" ht="15.75" customHeight="1" x14ac:dyDescent="0.25">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spans="1:26" ht="15.75" customHeight="1" x14ac:dyDescent="0.25">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spans="1:26" ht="15.75" customHeight="1" x14ac:dyDescent="0.25">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spans="1:26" ht="15.75" customHeight="1" x14ac:dyDescent="0.25">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spans="1:26" ht="15.75" customHeight="1" x14ac:dyDescent="0.25">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spans="1:26" ht="15.75" customHeight="1" x14ac:dyDescent="0.25">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spans="1:26" ht="15.75" customHeight="1" x14ac:dyDescent="0.2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spans="1:26" ht="15.75" customHeight="1" x14ac:dyDescent="0.25">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spans="1:26" ht="15.75" customHeight="1" x14ac:dyDescent="0.25">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spans="1:26" ht="15.75" customHeight="1" x14ac:dyDescent="0.25">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spans="1:26" ht="15.75" customHeight="1" x14ac:dyDescent="0.25">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spans="1:26" ht="15.75" customHeight="1" x14ac:dyDescent="0.25">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spans="1:26" ht="15.75" customHeight="1" x14ac:dyDescent="0.25">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spans="1:26" ht="15.75" customHeight="1" x14ac:dyDescent="0.25">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spans="1:26" ht="15.75" customHeight="1" x14ac:dyDescent="0.25">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spans="1:26" ht="15.75" customHeight="1" x14ac:dyDescent="0.25">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spans="1:26" ht="15.75" customHeight="1" x14ac:dyDescent="0.2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spans="1:26" ht="15.75" customHeight="1" x14ac:dyDescent="0.25">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spans="1:26" ht="15.75" customHeight="1" x14ac:dyDescent="0.25">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spans="1:26" ht="15.75" customHeight="1" x14ac:dyDescent="0.25">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spans="1:26" ht="15.75" customHeight="1" x14ac:dyDescent="0.25">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spans="1:26" ht="15.75" customHeight="1" x14ac:dyDescent="0.25">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spans="1:26" ht="15.75" customHeight="1" x14ac:dyDescent="0.25">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spans="1:26" ht="15.75" customHeight="1" x14ac:dyDescent="0.25">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spans="1:26" ht="15.75" customHeight="1" x14ac:dyDescent="0.25">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spans="1:26" ht="15.75" customHeight="1" x14ac:dyDescent="0.25">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spans="1:26" ht="15.75" customHeight="1" x14ac:dyDescent="0.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spans="1:26" ht="15.75" customHeight="1" x14ac:dyDescent="0.25">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spans="1:26" ht="15.75" customHeight="1" x14ac:dyDescent="0.25">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spans="1:26" ht="15.75" customHeight="1" x14ac:dyDescent="0.25">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spans="1:26" ht="15.75" customHeight="1" x14ac:dyDescent="0.25">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spans="1:26" ht="15.75" customHeight="1" x14ac:dyDescent="0.25">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spans="1:26" ht="15.75" customHeight="1" x14ac:dyDescent="0.25">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spans="1:26" ht="15.75" customHeight="1" x14ac:dyDescent="0.25">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spans="1:26" ht="15.75" customHeight="1" x14ac:dyDescent="0.25">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spans="1:26" ht="15.75" customHeight="1" x14ac:dyDescent="0.25">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spans="1:26" ht="15.75" customHeight="1" x14ac:dyDescent="0.2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spans="1:26" ht="15.75" customHeight="1" x14ac:dyDescent="0.25">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spans="1:26" ht="15.75" customHeight="1" x14ac:dyDescent="0.25">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spans="1:26" ht="15.75" customHeight="1" x14ac:dyDescent="0.25">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spans="1:26" ht="15.75" customHeight="1" x14ac:dyDescent="0.25">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spans="1:26" ht="15.75" customHeight="1" x14ac:dyDescent="0.25">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spans="1:26" ht="15.75" customHeight="1" x14ac:dyDescent="0.25">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spans="1:26" ht="15.75" customHeight="1" x14ac:dyDescent="0.25">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spans="1:26" ht="15.75" customHeight="1" x14ac:dyDescent="0.25">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spans="1:26" ht="15.75" customHeight="1" x14ac:dyDescent="0.25">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spans="1:26" ht="15.75" customHeight="1" x14ac:dyDescent="0.2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spans="1:26" ht="15.75" customHeight="1" x14ac:dyDescent="0.25">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spans="1:26" ht="15.75" customHeight="1" x14ac:dyDescent="0.25">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spans="1:26" ht="15.75" customHeight="1" x14ac:dyDescent="0.25">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spans="1:26" ht="15.75" customHeight="1" x14ac:dyDescent="0.25">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spans="1:26" ht="15.75" customHeight="1" x14ac:dyDescent="0.25">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spans="1:26" ht="15.75" customHeight="1" x14ac:dyDescent="0.25">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spans="1:26" ht="15.75" customHeight="1" x14ac:dyDescent="0.25">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spans="1:26" ht="15.75" customHeight="1" x14ac:dyDescent="0.25">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spans="1:26" ht="15.75" customHeight="1" x14ac:dyDescent="0.25">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spans="1:26" ht="15.75" customHeight="1" x14ac:dyDescent="0.2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spans="1:26" ht="15.75" customHeight="1" x14ac:dyDescent="0.25">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spans="1:26" ht="15.75" customHeight="1" x14ac:dyDescent="0.25">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spans="1:26" ht="15.75" customHeight="1" x14ac:dyDescent="0.25">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spans="1:26" ht="15.75" customHeight="1" x14ac:dyDescent="0.25">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spans="1:26" ht="15.75" customHeight="1" x14ac:dyDescent="0.25">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spans="1:26" ht="15.75" customHeight="1" x14ac:dyDescent="0.25">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spans="1:26" ht="15.75" customHeight="1" x14ac:dyDescent="0.25">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spans="1:26" ht="15.75" customHeight="1" x14ac:dyDescent="0.25">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spans="1:26" ht="15.75" customHeight="1" x14ac:dyDescent="0.25">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spans="1:26" ht="15.75" customHeight="1" x14ac:dyDescent="0.2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spans="1:26" ht="15.75" customHeight="1" x14ac:dyDescent="0.25">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spans="1:26" ht="15.75" customHeight="1" x14ac:dyDescent="0.25">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spans="1:26" ht="15.75" customHeight="1" x14ac:dyDescent="0.25">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spans="1:26" ht="15.75" customHeight="1" x14ac:dyDescent="0.25">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spans="1:26" ht="15.75" customHeight="1" x14ac:dyDescent="0.25">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spans="1:26" ht="15.75" customHeight="1" x14ac:dyDescent="0.25">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spans="1:26" ht="15.75" customHeight="1" x14ac:dyDescent="0.25">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spans="1:26" ht="15.75" customHeight="1" x14ac:dyDescent="0.25">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spans="1:26" ht="15.75" customHeight="1" x14ac:dyDescent="0.25">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spans="1:26" ht="15.75" customHeight="1" x14ac:dyDescent="0.2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spans="1:26" ht="15.75" customHeight="1" x14ac:dyDescent="0.25">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spans="1:26" ht="15.75" customHeight="1" x14ac:dyDescent="0.25">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spans="1:26" ht="15.75" customHeight="1" x14ac:dyDescent="0.25">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spans="1:26" ht="15.75" customHeight="1" x14ac:dyDescent="0.25">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spans="1:26" ht="15.75" customHeight="1" x14ac:dyDescent="0.25">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spans="1:26" ht="15.75" customHeight="1" x14ac:dyDescent="0.25">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spans="1:26" ht="15.75" customHeight="1" x14ac:dyDescent="0.25">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spans="1:26" ht="15.75" customHeight="1" x14ac:dyDescent="0.25">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spans="1:26" ht="15.75" customHeight="1" x14ac:dyDescent="0.25">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spans="1:26" ht="15.75" customHeight="1" x14ac:dyDescent="0.2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spans="1:26" ht="15.75" customHeight="1" x14ac:dyDescent="0.25">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spans="1:26" ht="15.75" customHeight="1" x14ac:dyDescent="0.25">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spans="1:26" ht="15.75" customHeight="1" x14ac:dyDescent="0.25">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spans="1:26" ht="15.75" customHeight="1" x14ac:dyDescent="0.25">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spans="1:26" ht="15.75" customHeight="1" x14ac:dyDescent="0.25">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spans="1:26" ht="15.75" customHeight="1" x14ac:dyDescent="0.25">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spans="1:26" ht="15.75" customHeight="1" x14ac:dyDescent="0.25">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spans="1:26" ht="15.75" customHeight="1" x14ac:dyDescent="0.25">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spans="1:26" ht="15.75" customHeight="1" x14ac:dyDescent="0.25">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spans="1:26" ht="15.75" customHeight="1" x14ac:dyDescent="0.2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spans="1:26" ht="15.75" customHeight="1" x14ac:dyDescent="0.25">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spans="1:26" ht="15.75" customHeight="1" x14ac:dyDescent="0.25">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spans="1:26" ht="15.75" customHeight="1" x14ac:dyDescent="0.25">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spans="1:26" ht="15.75" customHeight="1" x14ac:dyDescent="0.25">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spans="1:26" ht="15.75" customHeight="1" x14ac:dyDescent="0.25">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spans="1:26" ht="15.75" customHeight="1" x14ac:dyDescent="0.25">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spans="1:26" ht="15.75" customHeight="1" x14ac:dyDescent="0.25">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spans="1:26" ht="15.75" customHeight="1" x14ac:dyDescent="0.25">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spans="1:26" ht="15.75" customHeight="1" x14ac:dyDescent="0.25">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spans="1:26" ht="15.75" customHeight="1" x14ac:dyDescent="0.2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spans="1:26" ht="15.75" customHeight="1" x14ac:dyDescent="0.25">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spans="1:26" ht="15.75" customHeight="1" x14ac:dyDescent="0.25">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spans="1:26" ht="15.75" customHeight="1" x14ac:dyDescent="0.25">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spans="1:26" ht="15.75" customHeight="1" x14ac:dyDescent="0.25">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spans="1:26" ht="15.75" customHeight="1" x14ac:dyDescent="0.25">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spans="1:26" ht="15.75" customHeight="1" x14ac:dyDescent="0.25">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spans="1:26" ht="15.75" customHeight="1" x14ac:dyDescent="0.25">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spans="1:26" ht="15.75" customHeight="1" x14ac:dyDescent="0.25">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spans="1:26" ht="15.75" customHeight="1" x14ac:dyDescent="0.25">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spans="1:26" ht="15.75" customHeight="1" x14ac:dyDescent="0.2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spans="1:26" ht="15.75" customHeight="1" x14ac:dyDescent="0.25">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spans="1:26" ht="15.75" customHeight="1" x14ac:dyDescent="0.25">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spans="1:26" ht="15.75" customHeight="1" x14ac:dyDescent="0.25">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spans="1:26" ht="15.75" customHeight="1" x14ac:dyDescent="0.25">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spans="1:26" ht="15.75" customHeight="1" x14ac:dyDescent="0.25">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spans="1:26" ht="15.75" customHeight="1" x14ac:dyDescent="0.25">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spans="1:26" ht="15.75" customHeight="1" x14ac:dyDescent="0.25">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spans="1:26" ht="15.75" customHeight="1" x14ac:dyDescent="0.25">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spans="1:26" ht="15.75" customHeight="1" x14ac:dyDescent="0.25">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spans="1:26" ht="15.75" customHeight="1" x14ac:dyDescent="0.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spans="1:26" ht="15.75" customHeight="1" x14ac:dyDescent="0.25">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spans="1:26" ht="15.75" customHeight="1" x14ac:dyDescent="0.25">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spans="1:26" ht="15.75" customHeight="1" x14ac:dyDescent="0.25">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spans="1:26" ht="15.75" customHeight="1" x14ac:dyDescent="0.25">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spans="1:26" ht="15.75" customHeight="1" x14ac:dyDescent="0.25">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spans="1:26" ht="15.75" customHeight="1" x14ac:dyDescent="0.25">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spans="1:26" ht="15.75" customHeight="1" x14ac:dyDescent="0.25">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spans="1:26" ht="15.75" customHeight="1" x14ac:dyDescent="0.25">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spans="1:26" ht="15.75" customHeight="1" x14ac:dyDescent="0.25">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spans="1:26" ht="15.75" customHeight="1" x14ac:dyDescent="0.2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spans="1:26" ht="15.75" customHeight="1" x14ac:dyDescent="0.25">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spans="1:26" ht="15.75" customHeight="1" x14ac:dyDescent="0.25">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spans="1:26" ht="15.75" customHeight="1" x14ac:dyDescent="0.25">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spans="1:26" ht="15.75" customHeight="1" x14ac:dyDescent="0.25">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spans="1:26" ht="15.75" customHeight="1" x14ac:dyDescent="0.25">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spans="1:26" ht="15.75" customHeight="1" x14ac:dyDescent="0.25">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spans="1:26" ht="15.75" customHeight="1" x14ac:dyDescent="0.25">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spans="1:26" ht="15.75" customHeight="1" x14ac:dyDescent="0.25">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spans="1:26" ht="15.75" customHeight="1" x14ac:dyDescent="0.25">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spans="1:26" ht="15.75" customHeight="1" x14ac:dyDescent="0.2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spans="1:26" ht="15.75" customHeight="1" x14ac:dyDescent="0.25">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spans="1:26" ht="15.75" customHeight="1" x14ac:dyDescent="0.25">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spans="1:26" ht="15.75" customHeight="1" x14ac:dyDescent="0.25">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spans="1:26" ht="15.75" customHeight="1" x14ac:dyDescent="0.25">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spans="1:26" ht="15.75" customHeight="1" x14ac:dyDescent="0.25">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spans="1:26" ht="15.75" customHeight="1" x14ac:dyDescent="0.25">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spans="1:26" ht="15.75" customHeight="1" x14ac:dyDescent="0.25">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spans="1:26" ht="15.75" customHeight="1" x14ac:dyDescent="0.25">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spans="1:26" ht="15.75" customHeight="1" x14ac:dyDescent="0.25">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spans="1:26" ht="15.75" customHeight="1" x14ac:dyDescent="0.2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spans="1:26" ht="15.75" customHeight="1" x14ac:dyDescent="0.25">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spans="1:26" ht="15.75" customHeight="1" x14ac:dyDescent="0.25">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spans="1:26" ht="15.75" customHeight="1" x14ac:dyDescent="0.25">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spans="1:26" ht="15.75" customHeight="1" x14ac:dyDescent="0.25">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spans="1:26" ht="15.75" customHeight="1" x14ac:dyDescent="0.25">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spans="1:26" ht="15.75" customHeight="1" x14ac:dyDescent="0.25">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spans="1:26" ht="15.75" customHeight="1" x14ac:dyDescent="0.25">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spans="1:26" ht="15.75" customHeight="1" x14ac:dyDescent="0.25">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spans="1:26" ht="15.75" customHeight="1" x14ac:dyDescent="0.25">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spans="1:26" ht="15.75" customHeight="1" x14ac:dyDescent="0.2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spans="1:26" ht="15.75" customHeight="1" x14ac:dyDescent="0.25">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spans="1:26" ht="15.75" customHeight="1" x14ac:dyDescent="0.25">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spans="1:26" ht="15.75" customHeight="1" x14ac:dyDescent="0.25">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spans="1:26" ht="15.75" customHeight="1" x14ac:dyDescent="0.25">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spans="1:26" ht="15.75" customHeight="1" x14ac:dyDescent="0.25">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spans="1:26" ht="15.75" customHeight="1" x14ac:dyDescent="0.25">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spans="1:26" ht="15.75" customHeight="1" x14ac:dyDescent="0.25">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spans="1:26" ht="15.75" customHeight="1" x14ac:dyDescent="0.25">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spans="1:26" ht="15.75" customHeight="1" x14ac:dyDescent="0.25">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spans="1:26" ht="15.75" customHeight="1" x14ac:dyDescent="0.2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spans="1:26" ht="15.75" customHeight="1" x14ac:dyDescent="0.25">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spans="1:26" ht="15.75" customHeight="1" x14ac:dyDescent="0.25">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spans="1:26" ht="15.75" customHeight="1" x14ac:dyDescent="0.25">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spans="1:26" ht="15.75" customHeight="1" x14ac:dyDescent="0.25">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spans="1:26" ht="15.75" customHeight="1" x14ac:dyDescent="0.25">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spans="1:26" ht="15.75" customHeight="1" x14ac:dyDescent="0.25">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spans="1:26" ht="15.75" customHeight="1" x14ac:dyDescent="0.25">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spans="1:26" ht="15.75" customHeight="1" x14ac:dyDescent="0.25">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spans="1:26" ht="15.75" customHeight="1" x14ac:dyDescent="0.25">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spans="1:26" ht="15.75" customHeight="1" x14ac:dyDescent="0.2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spans="1:26" ht="15.75" customHeight="1" x14ac:dyDescent="0.25">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spans="1:26" ht="15.75" customHeight="1" x14ac:dyDescent="0.25">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spans="1:26" ht="15.75" customHeight="1" x14ac:dyDescent="0.25">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spans="1:26" ht="15.75" customHeight="1" x14ac:dyDescent="0.25">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spans="1:26" ht="15.75" customHeight="1" x14ac:dyDescent="0.25">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spans="1:26" ht="15.75" customHeight="1" x14ac:dyDescent="0.25">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spans="1:26" ht="15.75" customHeight="1" x14ac:dyDescent="0.25">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spans="1:26" ht="15.75" customHeight="1" x14ac:dyDescent="0.25">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spans="1:26" ht="15.75" customHeight="1" x14ac:dyDescent="0.25">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spans="1:26" ht="15.75" customHeight="1" x14ac:dyDescent="0.2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spans="1:26" ht="15.75" customHeight="1" x14ac:dyDescent="0.25">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spans="1:26" ht="15.75" customHeight="1" x14ac:dyDescent="0.25">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spans="1:26" ht="15.75" customHeight="1" x14ac:dyDescent="0.25">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spans="1:26" ht="15.75" customHeight="1" x14ac:dyDescent="0.25">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spans="1:26" ht="15.75" customHeight="1" x14ac:dyDescent="0.25">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mergeCells count="63">
    <mergeCell ref="D41:J41"/>
    <mergeCell ref="D49:J49"/>
    <mergeCell ref="D50:J50"/>
    <mergeCell ref="D36:J36"/>
    <mergeCell ref="D37:J37"/>
    <mergeCell ref="D38:J38"/>
    <mergeCell ref="D39:J39"/>
    <mergeCell ref="B40:K40"/>
    <mergeCell ref="B36:C36"/>
    <mergeCell ref="B37:C37"/>
    <mergeCell ref="B38:C38"/>
    <mergeCell ref="B39:C39"/>
    <mergeCell ref="B41:C41"/>
    <mergeCell ref="B33:C33"/>
    <mergeCell ref="D33:K33"/>
    <mergeCell ref="D34:K34"/>
    <mergeCell ref="B34:C34"/>
    <mergeCell ref="B35:C35"/>
    <mergeCell ref="D35:K35"/>
    <mergeCell ref="B30:K30"/>
    <mergeCell ref="B31:C31"/>
    <mergeCell ref="D31:K31"/>
    <mergeCell ref="B32:C32"/>
    <mergeCell ref="D32:K32"/>
    <mergeCell ref="B18:K18"/>
    <mergeCell ref="B19:K19"/>
    <mergeCell ref="B22:K22"/>
    <mergeCell ref="B24:K24"/>
    <mergeCell ref="B25:K29"/>
    <mergeCell ref="B13:K13"/>
    <mergeCell ref="B14:K14"/>
    <mergeCell ref="B15:J15"/>
    <mergeCell ref="B16:K16"/>
    <mergeCell ref="B17:K17"/>
    <mergeCell ref="B8:K8"/>
    <mergeCell ref="B9:K9"/>
    <mergeCell ref="B10:J10"/>
    <mergeCell ref="B11:K11"/>
    <mergeCell ref="B12:K12"/>
    <mergeCell ref="B3:J3"/>
    <mergeCell ref="M3:N3"/>
    <mergeCell ref="B5:J5"/>
    <mergeCell ref="B6:K6"/>
    <mergeCell ref="B7:K7"/>
    <mergeCell ref="D52:J52"/>
    <mergeCell ref="B42:C42"/>
    <mergeCell ref="B43:C43"/>
    <mergeCell ref="B44:C44"/>
    <mergeCell ref="B45:C45"/>
    <mergeCell ref="B46:C46"/>
    <mergeCell ref="B47:C47"/>
    <mergeCell ref="B49:C49"/>
    <mergeCell ref="B52:C52"/>
    <mergeCell ref="D47:J47"/>
    <mergeCell ref="B48:J48"/>
    <mergeCell ref="B50:C50"/>
    <mergeCell ref="B51:C51"/>
    <mergeCell ref="D51:J51"/>
    <mergeCell ref="D42:J42"/>
    <mergeCell ref="D43:J43"/>
    <mergeCell ref="D44:J44"/>
    <mergeCell ref="D45:J45"/>
    <mergeCell ref="D46:J46"/>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sheetViews>
  <sheetFormatPr defaultColWidth="12.6640625" defaultRowHeight="15" customHeight="1" x14ac:dyDescent="0.25"/>
  <cols>
    <col min="1" max="1" width="28.6640625" customWidth="1"/>
    <col min="2" max="6" width="20.6640625" customWidth="1"/>
    <col min="7" max="7" width="26" customWidth="1"/>
    <col min="8" max="26" width="12.6640625" customWidth="1"/>
  </cols>
  <sheetData>
    <row r="1" spans="1:26" ht="13.8" x14ac:dyDescent="0.25">
      <c r="A1" s="9"/>
      <c r="B1" s="9"/>
      <c r="C1" s="9"/>
      <c r="D1" s="9"/>
      <c r="E1" s="9"/>
      <c r="F1" s="9"/>
      <c r="G1" s="9"/>
      <c r="H1" s="9"/>
      <c r="I1" s="9"/>
      <c r="J1" s="9"/>
      <c r="K1" s="9"/>
      <c r="L1" s="9"/>
      <c r="M1" s="9"/>
      <c r="N1" s="9"/>
      <c r="O1" s="9"/>
      <c r="P1" s="9"/>
      <c r="Q1" s="9"/>
      <c r="R1" s="9"/>
      <c r="S1" s="9"/>
      <c r="T1" s="9"/>
      <c r="U1" s="9"/>
      <c r="V1" s="9"/>
      <c r="W1" s="9"/>
      <c r="X1" s="9"/>
      <c r="Y1" s="9"/>
      <c r="Z1" s="9"/>
    </row>
    <row r="2" spans="1:26" ht="13.8" x14ac:dyDescent="0.25">
      <c r="A2" s="9"/>
      <c r="B2" s="9"/>
      <c r="C2" s="9"/>
      <c r="D2" s="9"/>
      <c r="E2" s="9"/>
      <c r="F2" s="9"/>
      <c r="G2" s="9"/>
      <c r="H2" s="9"/>
      <c r="I2" s="9"/>
      <c r="J2" s="9"/>
      <c r="K2" s="9"/>
      <c r="L2" s="9"/>
      <c r="M2" s="9"/>
      <c r="N2" s="9"/>
      <c r="O2" s="9"/>
      <c r="P2" s="9"/>
      <c r="Q2" s="9"/>
      <c r="R2" s="9"/>
      <c r="S2" s="9"/>
      <c r="T2" s="9"/>
      <c r="U2" s="9"/>
      <c r="V2" s="9"/>
      <c r="W2" s="9"/>
      <c r="X2" s="9"/>
      <c r="Y2" s="9"/>
      <c r="Z2" s="9"/>
    </row>
    <row r="3" spans="1:26" ht="13.8" x14ac:dyDescent="0.25">
      <c r="A3" s="270" t="s">
        <v>1</v>
      </c>
      <c r="B3" s="168"/>
      <c r="C3" s="168"/>
      <c r="D3" s="9"/>
      <c r="E3" s="9"/>
      <c r="F3" s="9"/>
      <c r="G3" s="9"/>
      <c r="H3" s="9"/>
      <c r="I3" s="9"/>
      <c r="J3" s="9"/>
      <c r="K3" s="9"/>
      <c r="L3" s="9"/>
      <c r="M3" s="9"/>
      <c r="N3" s="9"/>
      <c r="O3" s="9"/>
      <c r="P3" s="9"/>
      <c r="Q3" s="9"/>
      <c r="R3" s="9"/>
      <c r="S3" s="9"/>
      <c r="T3" s="9"/>
      <c r="U3" s="9"/>
      <c r="V3" s="9"/>
      <c r="W3" s="9"/>
      <c r="X3" s="9"/>
      <c r="Y3" s="9"/>
      <c r="Z3" s="9"/>
    </row>
    <row r="4" spans="1:26" ht="13.8" x14ac:dyDescent="0.25">
      <c r="A4" s="9"/>
      <c r="B4" s="9"/>
      <c r="C4" s="9"/>
      <c r="D4" s="9"/>
      <c r="E4" s="9"/>
      <c r="F4" s="9"/>
      <c r="G4" s="9"/>
      <c r="H4" s="9"/>
      <c r="I4" s="9"/>
      <c r="J4" s="9"/>
      <c r="K4" s="9"/>
      <c r="L4" s="9"/>
      <c r="M4" s="9"/>
      <c r="N4" s="9"/>
      <c r="O4" s="9"/>
      <c r="P4" s="9"/>
      <c r="Q4" s="9"/>
      <c r="R4" s="9"/>
      <c r="S4" s="9"/>
      <c r="T4" s="9"/>
      <c r="U4" s="9"/>
      <c r="V4" s="9"/>
      <c r="W4" s="9"/>
      <c r="X4" s="9"/>
      <c r="Y4" s="9"/>
      <c r="Z4" s="9"/>
    </row>
    <row r="5" spans="1:26" ht="13.8" x14ac:dyDescent="0.25">
      <c r="A5" s="9"/>
      <c r="B5" s="9"/>
      <c r="C5" s="9"/>
      <c r="D5" s="9"/>
      <c r="E5" s="9"/>
      <c r="F5" s="9"/>
      <c r="G5" s="9"/>
      <c r="H5" s="9"/>
      <c r="I5" s="9"/>
      <c r="J5" s="9"/>
      <c r="K5" s="9"/>
      <c r="L5" s="9"/>
      <c r="M5" s="9"/>
      <c r="N5" s="9"/>
      <c r="O5" s="9"/>
      <c r="P5" s="9"/>
      <c r="Q5" s="9"/>
      <c r="R5" s="9"/>
      <c r="S5" s="9"/>
      <c r="T5" s="9"/>
      <c r="U5" s="9"/>
      <c r="V5" s="9"/>
      <c r="W5" s="9"/>
      <c r="X5" s="9"/>
      <c r="Y5" s="9"/>
      <c r="Z5" s="9"/>
    </row>
    <row r="6" spans="1:26" ht="13.8" x14ac:dyDescent="0.25">
      <c r="A6" s="159" t="s">
        <v>325</v>
      </c>
      <c r="B6" s="277" t="s">
        <v>214</v>
      </c>
      <c r="C6" s="165"/>
      <c r="D6" s="277" t="s">
        <v>326</v>
      </c>
      <c r="E6" s="165"/>
      <c r="F6" s="277" t="s">
        <v>194</v>
      </c>
      <c r="G6" s="165"/>
      <c r="H6" s="9"/>
      <c r="I6" s="9"/>
      <c r="J6" s="9"/>
      <c r="K6" s="9"/>
      <c r="L6" s="9"/>
      <c r="M6" s="9"/>
      <c r="N6" s="9"/>
      <c r="O6" s="9"/>
      <c r="P6" s="9"/>
      <c r="Q6" s="9"/>
      <c r="R6" s="9"/>
      <c r="S6" s="9"/>
      <c r="T6" s="9"/>
      <c r="U6" s="9"/>
      <c r="V6" s="9"/>
      <c r="W6" s="9"/>
      <c r="X6" s="9"/>
      <c r="Y6" s="9"/>
      <c r="Z6" s="9"/>
    </row>
    <row r="7" spans="1:26" ht="13.8" x14ac:dyDescent="0.25">
      <c r="A7" s="159" t="s">
        <v>327</v>
      </c>
      <c r="B7" s="278" t="s">
        <v>328</v>
      </c>
      <c r="C7" s="165"/>
      <c r="D7" s="278" t="s">
        <v>329</v>
      </c>
      <c r="E7" s="165"/>
      <c r="F7" s="278" t="s">
        <v>330</v>
      </c>
      <c r="G7" s="165"/>
      <c r="H7" s="9"/>
      <c r="I7" s="9"/>
      <c r="J7" s="9"/>
      <c r="K7" s="9"/>
      <c r="L7" s="9"/>
      <c r="M7" s="9"/>
      <c r="N7" s="9"/>
      <c r="O7" s="9"/>
      <c r="P7" s="9"/>
      <c r="Q7" s="9"/>
      <c r="R7" s="9"/>
      <c r="S7" s="9"/>
      <c r="T7" s="9"/>
      <c r="U7" s="9"/>
      <c r="V7" s="9"/>
      <c r="W7" s="9"/>
      <c r="X7" s="9"/>
      <c r="Y7" s="9"/>
      <c r="Z7" s="9"/>
    </row>
    <row r="8" spans="1:26" ht="13.8" x14ac:dyDescent="0.25">
      <c r="A8" s="159" t="s">
        <v>331</v>
      </c>
      <c r="B8" s="198">
        <v>148.55692909999999</v>
      </c>
      <c r="C8" s="165"/>
      <c r="D8" s="198">
        <v>187.15564792877893</v>
      </c>
      <c r="E8" s="165"/>
      <c r="F8" s="279">
        <v>355.8692141322108</v>
      </c>
      <c r="G8" s="177"/>
      <c r="H8" s="9"/>
      <c r="I8" s="9"/>
      <c r="J8" s="9"/>
      <c r="K8" s="9"/>
      <c r="L8" s="9"/>
      <c r="M8" s="9"/>
      <c r="N8" s="9"/>
      <c r="O8" s="9"/>
      <c r="P8" s="9"/>
      <c r="Q8" s="9"/>
      <c r="R8" s="9"/>
      <c r="S8" s="9"/>
      <c r="T8" s="9"/>
      <c r="U8" s="9"/>
      <c r="V8" s="9"/>
      <c r="W8" s="9"/>
      <c r="X8" s="9"/>
      <c r="Y8" s="9"/>
      <c r="Z8" s="9"/>
    </row>
    <row r="9" spans="1:26" ht="13.8" x14ac:dyDescent="0.25">
      <c r="A9" s="159" t="s">
        <v>332</v>
      </c>
      <c r="B9" s="198">
        <v>-20.62</v>
      </c>
      <c r="C9" s="165"/>
      <c r="D9" s="198"/>
      <c r="E9" s="165"/>
      <c r="F9" s="280">
        <v>0.90149999999999997</v>
      </c>
      <c r="G9" s="165"/>
      <c r="H9" s="9"/>
      <c r="I9" s="9"/>
      <c r="J9" s="9"/>
      <c r="K9" s="9"/>
      <c r="L9" s="9"/>
      <c r="M9" s="9"/>
      <c r="N9" s="9"/>
      <c r="O9" s="9"/>
      <c r="P9" s="9"/>
      <c r="Q9" s="9"/>
      <c r="R9" s="9"/>
      <c r="S9" s="9"/>
      <c r="T9" s="9"/>
      <c r="U9" s="9"/>
      <c r="V9" s="9"/>
      <c r="W9" s="9"/>
      <c r="X9" s="9"/>
      <c r="Y9" s="9"/>
      <c r="Z9" s="9"/>
    </row>
    <row r="10" spans="1:26" ht="13.8" x14ac:dyDescent="0.25">
      <c r="A10" s="281" t="s">
        <v>333</v>
      </c>
      <c r="B10" s="283" t="s">
        <v>334</v>
      </c>
      <c r="C10" s="171"/>
      <c r="D10" s="171"/>
      <c r="E10" s="171"/>
      <c r="F10" s="171"/>
      <c r="G10" s="172"/>
      <c r="H10" s="9"/>
      <c r="I10" s="9"/>
      <c r="J10" s="9"/>
      <c r="K10" s="9"/>
      <c r="L10" s="9"/>
      <c r="M10" s="9"/>
      <c r="N10" s="9"/>
      <c r="O10" s="9"/>
      <c r="P10" s="9"/>
      <c r="Q10" s="9"/>
      <c r="R10" s="9"/>
      <c r="S10" s="9"/>
      <c r="T10" s="9"/>
      <c r="U10" s="9"/>
      <c r="V10" s="9"/>
      <c r="W10" s="9"/>
      <c r="X10" s="9"/>
      <c r="Y10" s="9"/>
      <c r="Z10" s="9"/>
    </row>
    <row r="11" spans="1:26" ht="13.8" x14ac:dyDescent="0.25">
      <c r="A11" s="282"/>
      <c r="B11" s="173"/>
      <c r="C11" s="168"/>
      <c r="D11" s="168"/>
      <c r="E11" s="168"/>
      <c r="F11" s="168"/>
      <c r="G11" s="174"/>
      <c r="H11" s="9"/>
      <c r="I11" s="9"/>
      <c r="J11" s="9"/>
      <c r="K11" s="9"/>
      <c r="L11" s="9"/>
      <c r="M11" s="9"/>
      <c r="N11" s="9"/>
      <c r="O11" s="9"/>
      <c r="P11" s="9"/>
      <c r="Q11" s="9"/>
      <c r="R11" s="9"/>
      <c r="S11" s="9"/>
      <c r="T11" s="9"/>
      <c r="U11" s="9"/>
      <c r="V11" s="9"/>
      <c r="W11" s="9"/>
      <c r="X11" s="9"/>
      <c r="Y11" s="9"/>
      <c r="Z11" s="9"/>
    </row>
    <row r="12" spans="1:26" ht="107.25" customHeight="1" x14ac:dyDescent="0.25">
      <c r="A12" s="204"/>
      <c r="B12" s="175"/>
      <c r="C12" s="176"/>
      <c r="D12" s="176"/>
      <c r="E12" s="176"/>
      <c r="F12" s="176"/>
      <c r="G12" s="177"/>
      <c r="H12" s="9"/>
      <c r="I12" s="9"/>
      <c r="J12" s="9"/>
      <c r="K12" s="9"/>
      <c r="L12" s="9"/>
      <c r="M12" s="9"/>
      <c r="N12" s="9"/>
      <c r="O12" s="9"/>
      <c r="P12" s="9"/>
      <c r="Q12" s="9"/>
      <c r="R12" s="9"/>
      <c r="S12" s="9"/>
      <c r="T12" s="9"/>
      <c r="U12" s="9"/>
      <c r="V12" s="9"/>
      <c r="W12" s="9"/>
      <c r="X12" s="9"/>
      <c r="Y12" s="9"/>
      <c r="Z12" s="9"/>
    </row>
    <row r="13" spans="1:26" ht="13.8" x14ac:dyDescent="0.25">
      <c r="A13" s="9"/>
      <c r="B13" s="284"/>
      <c r="C13" s="168"/>
      <c r="D13" s="284"/>
      <c r="E13" s="168"/>
      <c r="F13" s="284"/>
      <c r="G13" s="168"/>
      <c r="H13" s="9"/>
      <c r="I13" s="9"/>
      <c r="J13" s="9"/>
      <c r="K13" s="9"/>
      <c r="L13" s="9"/>
      <c r="M13" s="9"/>
      <c r="N13" s="9"/>
      <c r="O13" s="9"/>
      <c r="P13" s="9"/>
      <c r="Q13" s="9"/>
      <c r="R13" s="9"/>
      <c r="S13" s="9"/>
      <c r="T13" s="9"/>
      <c r="U13" s="9"/>
      <c r="V13" s="9"/>
      <c r="W13" s="9"/>
      <c r="X13" s="9"/>
      <c r="Y13" s="9"/>
      <c r="Z13" s="9"/>
    </row>
    <row r="14" spans="1:26" ht="13.8" x14ac:dyDescent="0.25">
      <c r="A14" s="9"/>
      <c r="B14" s="284"/>
      <c r="C14" s="168"/>
      <c r="D14" s="284"/>
      <c r="E14" s="168"/>
      <c r="F14" s="284"/>
      <c r="G14" s="168"/>
      <c r="H14" s="9"/>
      <c r="I14" s="9"/>
      <c r="J14" s="9"/>
      <c r="K14" s="9"/>
      <c r="L14" s="9"/>
      <c r="M14" s="9"/>
      <c r="N14" s="9"/>
      <c r="O14" s="9"/>
      <c r="P14" s="9"/>
      <c r="Q14" s="9"/>
      <c r="R14" s="9"/>
      <c r="S14" s="9"/>
      <c r="T14" s="9"/>
      <c r="U14" s="9"/>
      <c r="V14" s="9"/>
      <c r="W14" s="9"/>
      <c r="X14" s="9"/>
      <c r="Y14" s="9"/>
      <c r="Z14" s="9"/>
    </row>
    <row r="15" spans="1:26" ht="13.8" x14ac:dyDescent="0.25">
      <c r="A15" s="9"/>
      <c r="B15" s="284"/>
      <c r="C15" s="168"/>
      <c r="D15" s="284"/>
      <c r="E15" s="168"/>
      <c r="F15" s="284"/>
      <c r="G15" s="168"/>
      <c r="H15" s="9"/>
      <c r="I15" s="9"/>
      <c r="J15" s="9"/>
      <c r="K15" s="9"/>
      <c r="L15" s="9"/>
      <c r="M15" s="9"/>
      <c r="N15" s="9"/>
      <c r="O15" s="9"/>
      <c r="P15" s="9"/>
      <c r="Q15" s="9"/>
      <c r="R15" s="9"/>
      <c r="S15" s="9"/>
      <c r="T15" s="9"/>
      <c r="U15" s="9"/>
      <c r="V15" s="9"/>
      <c r="W15" s="9"/>
      <c r="X15" s="9"/>
      <c r="Y15" s="9"/>
      <c r="Z15" s="9"/>
    </row>
    <row r="16" spans="1:26" ht="13.8" x14ac:dyDescent="0.25">
      <c r="A16" s="9"/>
      <c r="B16" s="284"/>
      <c r="C16" s="168"/>
      <c r="D16" s="284"/>
      <c r="E16" s="168"/>
      <c r="F16" s="284"/>
      <c r="G16" s="168"/>
      <c r="H16" s="9"/>
      <c r="I16" s="9"/>
      <c r="J16" s="9"/>
      <c r="K16" s="9"/>
      <c r="L16" s="9"/>
      <c r="M16" s="9"/>
      <c r="N16" s="9"/>
      <c r="O16" s="9"/>
      <c r="P16" s="9"/>
      <c r="Q16" s="9"/>
      <c r="R16" s="9"/>
      <c r="S16" s="9"/>
      <c r="T16" s="9"/>
      <c r="U16" s="9"/>
      <c r="V16" s="9"/>
      <c r="W16" s="9"/>
      <c r="X16" s="9"/>
      <c r="Y16" s="9"/>
      <c r="Z16" s="9"/>
    </row>
    <row r="17" spans="1:26" ht="13.8" x14ac:dyDescent="0.25">
      <c r="A17" s="9"/>
      <c r="B17" s="284"/>
      <c r="C17" s="168"/>
      <c r="D17" s="284"/>
      <c r="E17" s="168"/>
      <c r="F17" s="284"/>
      <c r="G17" s="168"/>
      <c r="H17" s="9"/>
      <c r="I17" s="9"/>
      <c r="J17" s="9"/>
      <c r="K17" s="9"/>
      <c r="L17" s="9"/>
      <c r="M17" s="9"/>
      <c r="N17" s="9"/>
      <c r="O17" s="9"/>
      <c r="P17" s="9"/>
      <c r="Q17" s="9"/>
      <c r="R17" s="9"/>
      <c r="S17" s="9"/>
      <c r="T17" s="9"/>
      <c r="U17" s="9"/>
      <c r="V17" s="9"/>
      <c r="W17" s="9"/>
      <c r="X17" s="9"/>
      <c r="Y17" s="9"/>
      <c r="Z17" s="9"/>
    </row>
    <row r="18" spans="1:26" ht="13.8"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3.8"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3.8"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spans="1:26" ht="15.75" customHeight="1" x14ac:dyDescent="0.25">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spans="1:26" ht="15.75" customHeight="1" x14ac:dyDescent="0.25">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spans="1:26" ht="15.75" customHeight="1" x14ac:dyDescent="0.25">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spans="1:26" ht="15.75" customHeight="1" x14ac:dyDescent="0.25">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spans="1:26" ht="15.75" customHeight="1" x14ac:dyDescent="0.25">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spans="1:26" ht="15.75" customHeight="1" x14ac:dyDescent="0.25">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spans="1:26" ht="15.75" customHeight="1" x14ac:dyDescent="0.25">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spans="1:26" ht="15.75" customHeight="1" x14ac:dyDescent="0.25">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spans="1:26" ht="15.75" customHeight="1" x14ac:dyDescent="0.25">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spans="1:26" ht="15.75" customHeight="1" x14ac:dyDescent="0.25">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spans="1:26" ht="15.75" customHeight="1" x14ac:dyDescent="0.25">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spans="1:26" ht="15.75" customHeight="1" x14ac:dyDescent="0.25">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spans="1:26" ht="15.75" customHeight="1" x14ac:dyDescent="0.25">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spans="1:26" ht="15.75" customHeight="1" x14ac:dyDescent="0.25">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spans="1:26" ht="15.75" customHeight="1" x14ac:dyDescent="0.25">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spans="1:26" ht="15.75" customHeight="1" x14ac:dyDescent="0.25">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spans="1:26" ht="15.75" customHeight="1" x14ac:dyDescent="0.25">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spans="1:26" ht="15.75" customHeight="1" x14ac:dyDescent="0.25">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spans="1:26" ht="15.75" customHeight="1" x14ac:dyDescent="0.25">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spans="1:26" ht="15.75" customHeight="1" x14ac:dyDescent="0.25">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spans="1:26" ht="15.75" customHeight="1" x14ac:dyDescent="0.25">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spans="1:26" ht="15.75" customHeight="1" x14ac:dyDescent="0.25">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spans="1:26" ht="15.75" customHeight="1" x14ac:dyDescent="0.25">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spans="1:26" ht="15.75" customHeight="1" x14ac:dyDescent="0.25">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spans="1:26" ht="15.75" customHeight="1" x14ac:dyDescent="0.25">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spans="1:26" ht="15.75" customHeight="1" x14ac:dyDescent="0.25">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spans="1:26" ht="15.75" customHeight="1" x14ac:dyDescent="0.25">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spans="1:26" ht="15.75" customHeight="1" x14ac:dyDescent="0.25">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spans="1:26" ht="15.75" customHeight="1" x14ac:dyDescent="0.25">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spans="1:26" ht="15.75" customHeight="1" x14ac:dyDescent="0.25">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spans="1:26" ht="15.75" customHeight="1" x14ac:dyDescent="0.25">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spans="1:26" ht="15.75" customHeight="1" x14ac:dyDescent="0.25">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spans="1:26" ht="15.75" customHeight="1" x14ac:dyDescent="0.25">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spans="1:26" ht="15.75" customHeight="1" x14ac:dyDescent="0.25">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spans="1:26" ht="15.75" customHeight="1" x14ac:dyDescent="0.25">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spans="1:26" ht="15.75" customHeight="1" x14ac:dyDescent="0.25">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spans="1:26" ht="15.75" customHeight="1" x14ac:dyDescent="0.25">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spans="1:26" ht="15.75" customHeight="1" x14ac:dyDescent="0.25">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spans="1:26" ht="15.75" customHeight="1" x14ac:dyDescent="0.25">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spans="1:26" ht="15.75" customHeight="1" x14ac:dyDescent="0.25">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spans="1:26" ht="15.75" customHeight="1" x14ac:dyDescent="0.25">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spans="1:26" ht="15.75" customHeight="1" x14ac:dyDescent="0.25">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spans="1:26" ht="15.75" customHeight="1" x14ac:dyDescent="0.25">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spans="1:26" ht="15.75" customHeight="1" x14ac:dyDescent="0.25">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spans="1:26" ht="15.75" customHeight="1" x14ac:dyDescent="0.25">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spans="1:26" ht="15.75" customHeight="1" x14ac:dyDescent="0.25">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spans="1:26" ht="15.75" customHeight="1" x14ac:dyDescent="0.25">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spans="1:26" ht="15.75" customHeight="1" x14ac:dyDescent="0.25">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spans="1:26" ht="15.75" customHeight="1" x14ac:dyDescent="0.25">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spans="1:26" ht="15.75" customHeight="1" x14ac:dyDescent="0.25">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spans="1:26" ht="15.75" customHeight="1" x14ac:dyDescent="0.25">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spans="1:26" ht="15.75" customHeight="1" x14ac:dyDescent="0.25">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spans="1:26" ht="15.75" customHeight="1" x14ac:dyDescent="0.25">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spans="1:26" ht="15.75" customHeight="1" x14ac:dyDescent="0.2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spans="1:26" ht="15.75" customHeight="1" x14ac:dyDescent="0.25">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spans="1:26" ht="15.75" customHeight="1" x14ac:dyDescent="0.25">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spans="1:26" ht="15.75" customHeight="1" x14ac:dyDescent="0.25">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spans="1:26" ht="15.75" customHeight="1" x14ac:dyDescent="0.25">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spans="1:26" ht="15.75" customHeight="1" x14ac:dyDescent="0.25">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spans="1:26" ht="15.75" customHeight="1" x14ac:dyDescent="0.25">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spans="1:26" ht="15.75" customHeight="1" x14ac:dyDescent="0.25">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spans="1:26" ht="15.75" customHeight="1" x14ac:dyDescent="0.25">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spans="1:26" ht="15.75" customHeight="1" x14ac:dyDescent="0.25">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spans="1:26" ht="15.75" customHeight="1" x14ac:dyDescent="0.2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spans="1:26" ht="15.75" customHeight="1" x14ac:dyDescent="0.25">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spans="1:26" ht="15.75" customHeight="1" x14ac:dyDescent="0.25">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spans="1:26" ht="15.75" customHeight="1" x14ac:dyDescent="0.25">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spans="1:26" ht="15.75" customHeight="1" x14ac:dyDescent="0.25">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spans="1:26" ht="15.75" customHeight="1" x14ac:dyDescent="0.25">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spans="1:26" ht="15.75" customHeight="1" x14ac:dyDescent="0.25">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spans="1:26" ht="15.75" customHeight="1" x14ac:dyDescent="0.25">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spans="1:26" ht="15.75" customHeight="1" x14ac:dyDescent="0.25">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spans="1:26" ht="15.75" customHeight="1" x14ac:dyDescent="0.25">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spans="1:26" ht="15.75" customHeight="1" x14ac:dyDescent="0.2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spans="1:26" ht="15.75" customHeight="1" x14ac:dyDescent="0.25">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spans="1:26" ht="15.75" customHeight="1" x14ac:dyDescent="0.25">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spans="1:26" ht="15.75" customHeight="1" x14ac:dyDescent="0.25">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spans="1:26" ht="15.75" customHeight="1" x14ac:dyDescent="0.25">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spans="1:26" ht="15.75" customHeight="1" x14ac:dyDescent="0.25">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spans="1:26" ht="15.75" customHeight="1" x14ac:dyDescent="0.25">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spans="1:26" ht="15.75" customHeight="1" x14ac:dyDescent="0.25">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spans="1:26" ht="15.75" customHeight="1" x14ac:dyDescent="0.25">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spans="1:26" ht="15.75" customHeight="1" x14ac:dyDescent="0.25">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spans="1:26" ht="15.75" customHeight="1" x14ac:dyDescent="0.2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spans="1:26" ht="15.75" customHeight="1" x14ac:dyDescent="0.25">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spans="1:26" ht="15.75" customHeight="1" x14ac:dyDescent="0.25">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spans="1:26" ht="15.75" customHeight="1" x14ac:dyDescent="0.25">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spans="1:26" ht="15.75" customHeight="1" x14ac:dyDescent="0.25">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spans="1:26" ht="15.75" customHeight="1" x14ac:dyDescent="0.25">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spans="1:26" ht="15.75" customHeight="1" x14ac:dyDescent="0.25">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spans="1:26" ht="15.75" customHeight="1" x14ac:dyDescent="0.25">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spans="1:26" ht="15.75" customHeight="1" x14ac:dyDescent="0.25">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spans="1:26" ht="15.75" customHeight="1" x14ac:dyDescent="0.25">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spans="1:26" ht="15.75" customHeight="1" x14ac:dyDescent="0.2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spans="1:26" ht="15.75" customHeight="1" x14ac:dyDescent="0.25">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spans="1:26" ht="15.75" customHeight="1" x14ac:dyDescent="0.25">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spans="1:26" ht="15.75" customHeight="1" x14ac:dyDescent="0.25">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spans="1:26" ht="15.75" customHeight="1" x14ac:dyDescent="0.25">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spans="1:26" ht="15.75" customHeight="1" x14ac:dyDescent="0.25">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spans="1:26" ht="15.75" customHeight="1" x14ac:dyDescent="0.25">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spans="1:26" ht="15.75" customHeight="1" x14ac:dyDescent="0.25">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spans="1:26" ht="15.75" customHeight="1" x14ac:dyDescent="0.25">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spans="1:26" ht="15.75" customHeight="1" x14ac:dyDescent="0.25">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spans="1:26" ht="15.75" customHeight="1" x14ac:dyDescent="0.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spans="1:26" ht="15.75" customHeight="1" x14ac:dyDescent="0.25">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spans="1:26" ht="15.75" customHeight="1" x14ac:dyDescent="0.25">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spans="1:26" ht="15.75" customHeight="1" x14ac:dyDescent="0.25">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spans="1:26" ht="15.75" customHeight="1" x14ac:dyDescent="0.25">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spans="1:26" ht="15.75" customHeight="1" x14ac:dyDescent="0.25">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spans="1:26" ht="15.75" customHeight="1" x14ac:dyDescent="0.25">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spans="1:26" ht="15.75" customHeight="1" x14ac:dyDescent="0.25">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spans="1:26" ht="15.75" customHeight="1" x14ac:dyDescent="0.25">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spans="1:26" ht="15.75" customHeight="1" x14ac:dyDescent="0.25">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spans="1:26" ht="15.75" customHeight="1" x14ac:dyDescent="0.2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spans="1:26" ht="15.75" customHeight="1" x14ac:dyDescent="0.25">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spans="1:26" ht="15.75" customHeight="1" x14ac:dyDescent="0.25">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spans="1:26" ht="15.75" customHeight="1" x14ac:dyDescent="0.25">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spans="1:26" ht="15.75" customHeight="1" x14ac:dyDescent="0.25">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spans="1:26" ht="15.75" customHeight="1" x14ac:dyDescent="0.25">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spans="1:26" ht="15.75" customHeight="1" x14ac:dyDescent="0.25">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spans="1:26" ht="15.75" customHeight="1" x14ac:dyDescent="0.25">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spans="1:26" ht="15.75" customHeight="1" x14ac:dyDescent="0.25">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spans="1:26" ht="15.75" customHeight="1" x14ac:dyDescent="0.25">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spans="1:26" ht="15.75" customHeight="1" x14ac:dyDescent="0.2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spans="1:26" ht="15.75" customHeight="1" x14ac:dyDescent="0.25">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spans="1:26" ht="15.75" customHeight="1" x14ac:dyDescent="0.25">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spans="1:26" ht="15.75" customHeight="1" x14ac:dyDescent="0.25">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spans="1:26" ht="15.75" customHeight="1" x14ac:dyDescent="0.25">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spans="1:26" ht="15.75" customHeight="1" x14ac:dyDescent="0.25">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spans="1:26" ht="15.75" customHeight="1" x14ac:dyDescent="0.25">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spans="1:26" ht="15.75" customHeight="1" x14ac:dyDescent="0.25">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spans="1:26" ht="15.75" customHeight="1" x14ac:dyDescent="0.25">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spans="1:26" ht="15.75" customHeight="1" x14ac:dyDescent="0.25">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spans="1:26" ht="15.75" customHeight="1" x14ac:dyDescent="0.2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spans="1:26" ht="15.75" customHeight="1" x14ac:dyDescent="0.25">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spans="1:26" ht="15.75" customHeight="1" x14ac:dyDescent="0.25">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spans="1:26" ht="15.75" customHeight="1" x14ac:dyDescent="0.25">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spans="1:26" ht="15.75" customHeight="1" x14ac:dyDescent="0.25">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spans="1:26" ht="15.75" customHeight="1" x14ac:dyDescent="0.25">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spans="1:26" ht="15.75" customHeight="1" x14ac:dyDescent="0.25">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spans="1:26" ht="15.75" customHeight="1" x14ac:dyDescent="0.25">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spans="1:26" ht="15.75" customHeight="1" x14ac:dyDescent="0.25">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spans="1:26" ht="15.75" customHeight="1" x14ac:dyDescent="0.25">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spans="1:26" ht="15.75" customHeight="1" x14ac:dyDescent="0.2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spans="1:26" ht="15.75" customHeight="1" x14ac:dyDescent="0.25">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spans="1:26" ht="15.75" customHeight="1" x14ac:dyDescent="0.25">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spans="1:26" ht="15.75" customHeight="1" x14ac:dyDescent="0.25">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spans="1:26" ht="15.75" customHeight="1" x14ac:dyDescent="0.25">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spans="1:26" ht="15.75" customHeight="1" x14ac:dyDescent="0.25">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spans="1:26" ht="15.75" customHeight="1" x14ac:dyDescent="0.25">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spans="1:26" ht="15.75" customHeight="1" x14ac:dyDescent="0.25">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spans="1:26" ht="15.75" customHeight="1" x14ac:dyDescent="0.25">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spans="1:26" ht="15.75" customHeight="1" x14ac:dyDescent="0.25">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spans="1:26" ht="15.75" customHeight="1" x14ac:dyDescent="0.2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spans="1:26" ht="15.75" customHeight="1" x14ac:dyDescent="0.25">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spans="1:26" ht="15.75" customHeight="1" x14ac:dyDescent="0.25">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spans="1:26" ht="15.75" customHeight="1" x14ac:dyDescent="0.25">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spans="1:26" ht="15.75" customHeight="1" x14ac:dyDescent="0.25">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spans="1:26" ht="15.75" customHeight="1" x14ac:dyDescent="0.25">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spans="1:26" ht="15.75" customHeight="1" x14ac:dyDescent="0.25">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spans="1:26" ht="15.75" customHeight="1" x14ac:dyDescent="0.25">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spans="1:26" ht="15.75" customHeight="1" x14ac:dyDescent="0.25">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spans="1:26" ht="15.75" customHeight="1" x14ac:dyDescent="0.25">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spans="1:26" ht="15.75" customHeight="1" x14ac:dyDescent="0.2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spans="1:26" ht="15.75" customHeight="1" x14ac:dyDescent="0.25">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spans="1:26" ht="15.75" customHeight="1" x14ac:dyDescent="0.25">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spans="1:26" ht="15.75" customHeight="1" x14ac:dyDescent="0.25">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spans="1:26" ht="15.75" customHeight="1" x14ac:dyDescent="0.25">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spans="1:26" ht="15.75" customHeight="1" x14ac:dyDescent="0.25">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spans="1:26" ht="15.75" customHeight="1" x14ac:dyDescent="0.25">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spans="1:26" ht="15.75" customHeight="1" x14ac:dyDescent="0.25">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spans="1:26" ht="15.75" customHeight="1" x14ac:dyDescent="0.25">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spans="1:26" ht="15.75" customHeight="1" x14ac:dyDescent="0.25">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spans="1:26" ht="15.75" customHeight="1" x14ac:dyDescent="0.2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spans="1:26" ht="15.75" customHeight="1" x14ac:dyDescent="0.25">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spans="1:26" ht="15.75" customHeight="1" x14ac:dyDescent="0.25">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spans="1:26" ht="15.75" customHeight="1" x14ac:dyDescent="0.25">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spans="1:26" ht="15.75" customHeight="1" x14ac:dyDescent="0.25">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spans="1:26" ht="15.75" customHeight="1" x14ac:dyDescent="0.25">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spans="1:26" ht="15.75" customHeight="1" x14ac:dyDescent="0.25">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spans="1:26" ht="15.75" customHeight="1" x14ac:dyDescent="0.25">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spans="1:26" ht="15.75" customHeight="1" x14ac:dyDescent="0.25">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spans="1:26" ht="15.75" customHeight="1" x14ac:dyDescent="0.25">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spans="1:26" ht="15.75" customHeight="1" x14ac:dyDescent="0.2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spans="1:26" ht="15.75" customHeight="1" x14ac:dyDescent="0.25">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spans="1:26" ht="15.75" customHeight="1" x14ac:dyDescent="0.25">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spans="1:26" ht="15.75" customHeight="1" x14ac:dyDescent="0.25">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spans="1:26" ht="15.75" customHeight="1" x14ac:dyDescent="0.25">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spans="1:26" ht="15.75" customHeight="1" x14ac:dyDescent="0.25">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spans="1:26" ht="15.75" customHeight="1" x14ac:dyDescent="0.25">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spans="1:26" ht="15.75" customHeight="1" x14ac:dyDescent="0.25">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spans="1:26" ht="15.75" customHeight="1" x14ac:dyDescent="0.25">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spans="1:26" ht="15.75" customHeight="1" x14ac:dyDescent="0.25">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spans="1:26" ht="15.75" customHeight="1" x14ac:dyDescent="0.2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spans="1:26" ht="15.75" customHeight="1" x14ac:dyDescent="0.25">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spans="1:26" ht="15.75" customHeight="1" x14ac:dyDescent="0.25">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spans="1:26" ht="15.75" customHeight="1" x14ac:dyDescent="0.25">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spans="1:26" ht="15.75" customHeight="1" x14ac:dyDescent="0.25">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spans="1:26" ht="15.75" customHeight="1" x14ac:dyDescent="0.25">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spans="1:26" ht="15.75" customHeight="1" x14ac:dyDescent="0.25">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spans="1:26" ht="15.75" customHeight="1" x14ac:dyDescent="0.25">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spans="1:26" ht="15.75" customHeight="1" x14ac:dyDescent="0.25">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spans="1:26" ht="15.75" customHeight="1" x14ac:dyDescent="0.25">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spans="1:26" ht="15.75" customHeight="1" x14ac:dyDescent="0.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spans="1:26" ht="15.75" customHeight="1" x14ac:dyDescent="0.25">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spans="1:26" ht="15.75" customHeight="1" x14ac:dyDescent="0.25">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spans="1:26" ht="15.75" customHeight="1" x14ac:dyDescent="0.25">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spans="1:26" ht="15.75" customHeight="1" x14ac:dyDescent="0.25">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spans="1:26" ht="15.75" customHeight="1" x14ac:dyDescent="0.25">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spans="1:26" ht="15.75" customHeight="1" x14ac:dyDescent="0.25">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spans="1:26" ht="15.75" customHeight="1" x14ac:dyDescent="0.25">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spans="1:26" ht="15.75" customHeight="1" x14ac:dyDescent="0.25">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spans="1:26" ht="15.75" customHeight="1" x14ac:dyDescent="0.25">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spans="1:26" ht="15.75" customHeight="1" x14ac:dyDescent="0.2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spans="1:26" ht="15.75" customHeight="1" x14ac:dyDescent="0.25">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spans="1:26" ht="15.75" customHeight="1" x14ac:dyDescent="0.25">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spans="1:26" ht="15.75" customHeight="1" x14ac:dyDescent="0.25">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spans="1:26" ht="15.75" customHeight="1" x14ac:dyDescent="0.25">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spans="1:26" ht="15.75" customHeight="1" x14ac:dyDescent="0.25">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spans="1:26" ht="15.75" customHeight="1" x14ac:dyDescent="0.25">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spans="1:26" ht="15.75" customHeight="1" x14ac:dyDescent="0.25">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spans="1:26" ht="15.75" customHeight="1" x14ac:dyDescent="0.25">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spans="1:26" ht="15.75" customHeight="1" x14ac:dyDescent="0.25">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spans="1:26" ht="15.75" customHeight="1" x14ac:dyDescent="0.2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spans="1:26" ht="15.75" customHeight="1" x14ac:dyDescent="0.25">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spans="1:26" ht="15.75" customHeight="1" x14ac:dyDescent="0.25">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spans="1:26" ht="15.75" customHeight="1" x14ac:dyDescent="0.25">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spans="1:26" ht="15.75" customHeight="1" x14ac:dyDescent="0.25">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spans="1:26" ht="15.75" customHeight="1" x14ac:dyDescent="0.25">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spans="1:26" ht="15.75" customHeight="1" x14ac:dyDescent="0.25">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spans="1:26" ht="15.75" customHeight="1" x14ac:dyDescent="0.25">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spans="1:26" ht="15.75" customHeight="1" x14ac:dyDescent="0.25">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spans="1:26" ht="15.75" customHeight="1" x14ac:dyDescent="0.25">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spans="1:26" ht="15.75" customHeight="1" x14ac:dyDescent="0.2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spans="1:26" ht="15.75" customHeight="1" x14ac:dyDescent="0.25">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spans="1:26" ht="15.75" customHeight="1" x14ac:dyDescent="0.25">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spans="1:26" ht="15.75" customHeight="1" x14ac:dyDescent="0.25">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spans="1:26" ht="15.75" customHeight="1" x14ac:dyDescent="0.25">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spans="1:26" ht="15.75" customHeight="1" x14ac:dyDescent="0.25">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spans="1:26" ht="15.75" customHeight="1" x14ac:dyDescent="0.25">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spans="1:26" ht="15.75" customHeight="1" x14ac:dyDescent="0.25">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spans="1:26" ht="15.75" customHeight="1" x14ac:dyDescent="0.25">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spans="1:26" ht="15.75" customHeight="1" x14ac:dyDescent="0.25">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spans="1:26" ht="15.75" customHeight="1" x14ac:dyDescent="0.2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spans="1:26" ht="15.75" customHeight="1" x14ac:dyDescent="0.25">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spans="1:26" ht="15.75" customHeight="1" x14ac:dyDescent="0.25">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spans="1:26" ht="15.75" customHeight="1" x14ac:dyDescent="0.25">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spans="1:26" ht="15.75" customHeight="1" x14ac:dyDescent="0.25">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spans="1:26" ht="15.75" customHeight="1" x14ac:dyDescent="0.25">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spans="1:26" ht="15.75" customHeight="1" x14ac:dyDescent="0.25">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spans="1:26" ht="15.75" customHeight="1" x14ac:dyDescent="0.25">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spans="1:26" ht="15.75" customHeight="1" x14ac:dyDescent="0.25">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spans="1:26" ht="15.75" customHeight="1" x14ac:dyDescent="0.25">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spans="1:26" ht="15.75" customHeight="1" x14ac:dyDescent="0.2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spans="1:26" ht="15.75" customHeight="1" x14ac:dyDescent="0.25">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spans="1:26" ht="15.75" customHeight="1" x14ac:dyDescent="0.25">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spans="1:26" ht="15.75" customHeight="1" x14ac:dyDescent="0.25">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spans="1:26" ht="15.75" customHeight="1" x14ac:dyDescent="0.25">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spans="1:26" ht="15.75" customHeight="1" x14ac:dyDescent="0.25">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spans="1:26" ht="15.75" customHeight="1" x14ac:dyDescent="0.25">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spans="1:26" ht="15.75" customHeight="1" x14ac:dyDescent="0.25">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spans="1:26" ht="15.75" customHeight="1" x14ac:dyDescent="0.25">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spans="1:26" ht="15.75" customHeight="1" x14ac:dyDescent="0.25">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spans="1:26" ht="15.75" customHeight="1" x14ac:dyDescent="0.2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spans="1:26" ht="15.75" customHeight="1" x14ac:dyDescent="0.25">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spans="1:26" ht="15.75" customHeight="1" x14ac:dyDescent="0.25">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spans="1:26" ht="15.75" customHeight="1" x14ac:dyDescent="0.25">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spans="1:26" ht="15.75" customHeight="1" x14ac:dyDescent="0.25">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spans="1:26" ht="15.75" customHeight="1" x14ac:dyDescent="0.25">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spans="1:26" ht="15.75" customHeight="1" x14ac:dyDescent="0.25">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spans="1:26" ht="15.75" customHeight="1" x14ac:dyDescent="0.25">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spans="1:26" ht="15.75" customHeight="1" x14ac:dyDescent="0.25">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spans="1:26" ht="15.75" customHeight="1" x14ac:dyDescent="0.25">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spans="1:26" ht="15.75" customHeight="1" x14ac:dyDescent="0.2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spans="1:26" ht="15.75" customHeight="1" x14ac:dyDescent="0.25">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spans="1:26" ht="15.75" customHeight="1" x14ac:dyDescent="0.25">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spans="1:26" ht="15.75" customHeight="1" x14ac:dyDescent="0.25">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spans="1:26" ht="15.75" customHeight="1" x14ac:dyDescent="0.25">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spans="1:26" ht="15.75" customHeight="1" x14ac:dyDescent="0.25">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spans="1:26" ht="15.75" customHeight="1" x14ac:dyDescent="0.25">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spans="1:26" ht="15.75" customHeight="1" x14ac:dyDescent="0.25">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spans="1:26" ht="15.75" customHeight="1" x14ac:dyDescent="0.25">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spans="1:26" ht="15.75" customHeight="1" x14ac:dyDescent="0.25">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spans="1:26" ht="15.75" customHeight="1" x14ac:dyDescent="0.2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spans="1:26" ht="15.75" customHeight="1" x14ac:dyDescent="0.25">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spans="1:26" ht="15.75" customHeight="1" x14ac:dyDescent="0.25">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spans="1:26" ht="15.75" customHeight="1" x14ac:dyDescent="0.25">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spans="1:26" ht="15.75" customHeight="1" x14ac:dyDescent="0.25">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spans="1:26" ht="15.75" customHeight="1" x14ac:dyDescent="0.25">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spans="1:26" ht="15.75" customHeight="1" x14ac:dyDescent="0.25">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spans="1:26" ht="15.75" customHeight="1" x14ac:dyDescent="0.25">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spans="1:26" ht="15.75" customHeight="1" x14ac:dyDescent="0.25">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spans="1:26" ht="15.75" customHeight="1" x14ac:dyDescent="0.25">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spans="1:26" ht="15.75" customHeight="1" x14ac:dyDescent="0.2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spans="1:26" ht="15.75" customHeight="1" x14ac:dyDescent="0.25">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spans="1:26" ht="15.75" customHeight="1" x14ac:dyDescent="0.25">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spans="1:26" ht="15.75" customHeight="1" x14ac:dyDescent="0.25">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spans="1:26" ht="15.75" customHeight="1" x14ac:dyDescent="0.25">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spans="1:26" ht="15.75" customHeight="1" x14ac:dyDescent="0.25">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spans="1:26" ht="15.75" customHeight="1" x14ac:dyDescent="0.25">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spans="1:26" ht="15.75" customHeight="1" x14ac:dyDescent="0.25">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spans="1:26" ht="15.75" customHeight="1" x14ac:dyDescent="0.25">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spans="1:26" ht="15.75" customHeight="1" x14ac:dyDescent="0.25">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spans="1:26" ht="15.75" customHeight="1" x14ac:dyDescent="0.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spans="1:26" ht="15.75" customHeight="1" x14ac:dyDescent="0.25">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spans="1:26" ht="15.75" customHeight="1" x14ac:dyDescent="0.25">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spans="1:26" ht="15.75" customHeight="1" x14ac:dyDescent="0.25">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spans="1:26" ht="15.75" customHeight="1" x14ac:dyDescent="0.25">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spans="1:26" ht="15.75" customHeight="1" x14ac:dyDescent="0.25">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spans="1:26" ht="15.75" customHeight="1" x14ac:dyDescent="0.25">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spans="1:26" ht="15.75" customHeight="1" x14ac:dyDescent="0.25">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spans="1:26" ht="15.75" customHeight="1" x14ac:dyDescent="0.25">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spans="1:26" ht="15.75" customHeight="1" x14ac:dyDescent="0.25">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spans="1:26" ht="15.75" customHeight="1" x14ac:dyDescent="0.2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spans="1:26" ht="15.75" customHeight="1" x14ac:dyDescent="0.25">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spans="1:26" ht="15.75" customHeight="1" x14ac:dyDescent="0.25">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spans="1:26" ht="15.75" customHeight="1" x14ac:dyDescent="0.25">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spans="1:26" ht="15.75" customHeight="1" x14ac:dyDescent="0.25">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spans="1:26" ht="15.75" customHeight="1" x14ac:dyDescent="0.25">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spans="1:26" ht="15.75" customHeight="1" x14ac:dyDescent="0.25">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spans="1:26" ht="15.75" customHeight="1" x14ac:dyDescent="0.25">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spans="1:26" ht="15.75" customHeight="1" x14ac:dyDescent="0.25">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spans="1:26" ht="15.75" customHeight="1" x14ac:dyDescent="0.25">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spans="1:26" ht="15.75" customHeight="1" x14ac:dyDescent="0.2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spans="1:26" ht="15.75" customHeight="1" x14ac:dyDescent="0.25">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spans="1:26" ht="15.75" customHeight="1" x14ac:dyDescent="0.25">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spans="1:26" ht="15.75" customHeight="1" x14ac:dyDescent="0.25">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spans="1:26" ht="15.75" customHeight="1" x14ac:dyDescent="0.25">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spans="1:26" ht="15.75" customHeight="1" x14ac:dyDescent="0.25">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spans="1:26" ht="15.75" customHeight="1" x14ac:dyDescent="0.25">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spans="1:26" ht="15.75" customHeight="1" x14ac:dyDescent="0.25">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spans="1:26" ht="15.75" customHeight="1" x14ac:dyDescent="0.25">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spans="1:26" ht="15.75" customHeight="1" x14ac:dyDescent="0.25">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spans="1:26" ht="15.75" customHeight="1" x14ac:dyDescent="0.2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spans="1:26" ht="15.75" customHeight="1" x14ac:dyDescent="0.25">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spans="1:26" ht="15.75" customHeight="1" x14ac:dyDescent="0.25">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spans="1:26" ht="15.75" customHeight="1" x14ac:dyDescent="0.25">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spans="1:26" ht="15.75" customHeight="1" x14ac:dyDescent="0.25">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spans="1:26" ht="15.75" customHeight="1" x14ac:dyDescent="0.25">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spans="1:26" ht="15.75" customHeight="1" x14ac:dyDescent="0.25">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spans="1:26" ht="15.75" customHeight="1" x14ac:dyDescent="0.25">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spans="1:26" ht="15.75" customHeight="1" x14ac:dyDescent="0.25">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spans="1:26" ht="15.75" customHeight="1" x14ac:dyDescent="0.25">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spans="1:26" ht="15.75" customHeight="1" x14ac:dyDescent="0.2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spans="1:26" ht="15.75" customHeight="1" x14ac:dyDescent="0.25">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spans="1:26" ht="15.75" customHeight="1" x14ac:dyDescent="0.25">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spans="1:26" ht="15.75" customHeight="1" x14ac:dyDescent="0.25">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spans="1:26" ht="15.75" customHeight="1" x14ac:dyDescent="0.25">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spans="1:26" ht="15.75" customHeight="1" x14ac:dyDescent="0.25">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spans="1:26" ht="15.75" customHeight="1" x14ac:dyDescent="0.25">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spans="1:26" ht="15.75" customHeight="1" x14ac:dyDescent="0.25">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spans="1:26" ht="15.75" customHeight="1" x14ac:dyDescent="0.25">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spans="1:26" ht="15.75" customHeight="1" x14ac:dyDescent="0.25">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spans="1:26" ht="15.75" customHeight="1" x14ac:dyDescent="0.2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spans="1:26" ht="15.75" customHeight="1" x14ac:dyDescent="0.25">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spans="1:26" ht="15.75" customHeight="1" x14ac:dyDescent="0.25">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spans="1:26" ht="15.75" customHeight="1" x14ac:dyDescent="0.25">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spans="1:26" ht="15.75" customHeight="1" x14ac:dyDescent="0.25">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spans="1:26" ht="15.75" customHeight="1" x14ac:dyDescent="0.25">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spans="1:26" ht="15.75" customHeight="1" x14ac:dyDescent="0.25">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spans="1:26" ht="15.75" customHeight="1" x14ac:dyDescent="0.25">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spans="1:26" ht="15.75" customHeight="1" x14ac:dyDescent="0.25">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spans="1:26" ht="15.75" customHeight="1" x14ac:dyDescent="0.25">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spans="1:26" ht="15.75" customHeight="1" x14ac:dyDescent="0.2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spans="1:26" ht="15.75" customHeight="1" x14ac:dyDescent="0.25">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spans="1:26" ht="15.75" customHeight="1" x14ac:dyDescent="0.25">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spans="1:26" ht="15.75" customHeight="1" x14ac:dyDescent="0.25">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spans="1:26" ht="15.75" customHeight="1" x14ac:dyDescent="0.25">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spans="1:26" ht="15.75" customHeight="1" x14ac:dyDescent="0.25">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spans="1:26" ht="15.75" customHeight="1" x14ac:dyDescent="0.25">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spans="1:26" ht="15.75" customHeight="1" x14ac:dyDescent="0.25">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spans="1:26" ht="15.75" customHeight="1" x14ac:dyDescent="0.25">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spans="1:26" ht="15.75" customHeight="1" x14ac:dyDescent="0.25">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spans="1:26" ht="15.75" customHeight="1" x14ac:dyDescent="0.2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spans="1:26" ht="15.75" customHeight="1" x14ac:dyDescent="0.25">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spans="1:26" ht="15.75" customHeight="1" x14ac:dyDescent="0.25">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spans="1:26" ht="15.75" customHeight="1" x14ac:dyDescent="0.25">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spans="1:26" ht="15.75" customHeight="1" x14ac:dyDescent="0.25">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spans="1:26" ht="15.75" customHeight="1" x14ac:dyDescent="0.25">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spans="1:26" ht="15.75" customHeight="1" x14ac:dyDescent="0.25">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spans="1:26" ht="15.75" customHeight="1" x14ac:dyDescent="0.25">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spans="1:26" ht="15.75" customHeight="1" x14ac:dyDescent="0.25">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spans="1:26" ht="15.75" customHeight="1" x14ac:dyDescent="0.25">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spans="1:26" ht="15.75" customHeight="1" x14ac:dyDescent="0.2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spans="1:26" ht="15.75" customHeight="1" x14ac:dyDescent="0.25">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spans="1:26" ht="15.75" customHeight="1" x14ac:dyDescent="0.25">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spans="1:26" ht="15.75" customHeight="1" x14ac:dyDescent="0.25">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spans="1:26" ht="15.75" customHeight="1" x14ac:dyDescent="0.25">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spans="1:26" ht="15.75" customHeight="1" x14ac:dyDescent="0.25">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spans="1:26" ht="15.75" customHeight="1" x14ac:dyDescent="0.25">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spans="1:26" ht="15.75" customHeight="1" x14ac:dyDescent="0.25">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spans="1:26" ht="15.75" customHeight="1" x14ac:dyDescent="0.25">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spans="1:26" ht="15.75" customHeight="1" x14ac:dyDescent="0.25">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spans="1:26" ht="15.75" customHeight="1" x14ac:dyDescent="0.2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spans="1:26" ht="15.75" customHeight="1" x14ac:dyDescent="0.25">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spans="1:26" ht="15.75" customHeight="1" x14ac:dyDescent="0.25">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spans="1:26" ht="15.75" customHeight="1" x14ac:dyDescent="0.25">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spans="1:26" ht="15.75" customHeight="1" x14ac:dyDescent="0.25">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spans="1:26" ht="15.75" customHeight="1" x14ac:dyDescent="0.25">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spans="1:26" ht="15.75" customHeight="1" x14ac:dyDescent="0.25">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spans="1:26" ht="15.75" customHeight="1" x14ac:dyDescent="0.25">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spans="1:26" ht="15.75" customHeight="1" x14ac:dyDescent="0.25">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spans="1:26" ht="15.75" customHeight="1" x14ac:dyDescent="0.25">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spans="1:26" ht="15.75" customHeight="1" x14ac:dyDescent="0.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spans="1:26" ht="15.75" customHeight="1" x14ac:dyDescent="0.25">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spans="1:26" ht="15.75" customHeight="1" x14ac:dyDescent="0.25">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spans="1:26" ht="15.75" customHeight="1" x14ac:dyDescent="0.25">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spans="1:26" ht="15.75" customHeight="1" x14ac:dyDescent="0.25">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spans="1:26" ht="15.75" customHeight="1" x14ac:dyDescent="0.25">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spans="1:26" ht="15.75" customHeight="1" x14ac:dyDescent="0.25">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spans="1:26" ht="15.75" customHeight="1" x14ac:dyDescent="0.25">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spans="1:26" ht="15.75" customHeight="1" x14ac:dyDescent="0.25">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spans="1:26" ht="15.75" customHeight="1" x14ac:dyDescent="0.25">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spans="1:26" ht="15.75" customHeight="1" x14ac:dyDescent="0.2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spans="1:26" ht="15.75" customHeight="1" x14ac:dyDescent="0.25">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spans="1:26" ht="15.75" customHeight="1" x14ac:dyDescent="0.25">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spans="1:26" ht="15.75" customHeight="1" x14ac:dyDescent="0.25">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spans="1:26" ht="15.75" customHeight="1" x14ac:dyDescent="0.25">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spans="1:26" ht="15.75" customHeight="1" x14ac:dyDescent="0.25">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spans="1:26" ht="15.75" customHeight="1" x14ac:dyDescent="0.25">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spans="1:26" ht="15.75" customHeight="1" x14ac:dyDescent="0.25">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spans="1:26" ht="15.75" customHeight="1" x14ac:dyDescent="0.25">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spans="1:26" ht="15.75" customHeight="1" x14ac:dyDescent="0.25">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spans="1:26" ht="15.75" customHeight="1" x14ac:dyDescent="0.2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spans="1:26" ht="15.75" customHeight="1" x14ac:dyDescent="0.25">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spans="1:26" ht="15.75" customHeight="1" x14ac:dyDescent="0.25">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spans="1:26" ht="15.75" customHeight="1" x14ac:dyDescent="0.25">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spans="1:26" ht="15.75" customHeight="1" x14ac:dyDescent="0.25">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spans="1:26" ht="15.75" customHeight="1" x14ac:dyDescent="0.25">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spans="1:26" ht="15.75" customHeight="1" x14ac:dyDescent="0.25">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spans="1:26" ht="15.75" customHeight="1" x14ac:dyDescent="0.25">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spans="1:26" ht="15.75" customHeight="1" x14ac:dyDescent="0.25">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spans="1:26" ht="15.75" customHeight="1" x14ac:dyDescent="0.25">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spans="1:26" ht="15.75" customHeight="1" x14ac:dyDescent="0.2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spans="1:26" ht="15.75" customHeight="1" x14ac:dyDescent="0.25">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spans="1:26" ht="15.75" customHeight="1" x14ac:dyDescent="0.25">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spans="1:26" ht="15.75" customHeight="1" x14ac:dyDescent="0.25">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spans="1:26" ht="15.75" customHeight="1" x14ac:dyDescent="0.25">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spans="1:26" ht="15.75" customHeight="1" x14ac:dyDescent="0.25">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spans="1:26" ht="15.75" customHeight="1" x14ac:dyDescent="0.25">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spans="1:26" ht="15.75" customHeight="1" x14ac:dyDescent="0.25">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spans="1:26" ht="15.75" customHeight="1" x14ac:dyDescent="0.25">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spans="1:26" ht="15.75" customHeight="1" x14ac:dyDescent="0.25">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spans="1:26" ht="15.75" customHeight="1" x14ac:dyDescent="0.2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spans="1:26" ht="15.75" customHeight="1" x14ac:dyDescent="0.25">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spans="1:26" ht="15.75" customHeight="1" x14ac:dyDescent="0.25">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spans="1:26" ht="15.75" customHeight="1" x14ac:dyDescent="0.25">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spans="1:26" ht="15.75" customHeight="1" x14ac:dyDescent="0.25">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spans="1:26" ht="15.75" customHeight="1" x14ac:dyDescent="0.25">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spans="1:26" ht="15.75" customHeight="1" x14ac:dyDescent="0.25">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spans="1:26" ht="15.75" customHeight="1" x14ac:dyDescent="0.25">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spans="1:26" ht="15.75" customHeight="1" x14ac:dyDescent="0.25">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spans="1:26" ht="15.75" customHeight="1" x14ac:dyDescent="0.25">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spans="1:26" ht="15.75" customHeight="1" x14ac:dyDescent="0.2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spans="1:26" ht="15.75" customHeight="1" x14ac:dyDescent="0.25">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spans="1:26" ht="15.75" customHeight="1" x14ac:dyDescent="0.25">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spans="1:26" ht="15.75" customHeight="1" x14ac:dyDescent="0.25">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spans="1:26" ht="15.75" customHeight="1" x14ac:dyDescent="0.25">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spans="1:26" ht="15.75" customHeight="1" x14ac:dyDescent="0.25">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spans="1:26" ht="15.75" customHeight="1" x14ac:dyDescent="0.25">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spans="1:26" ht="15.75" customHeight="1" x14ac:dyDescent="0.25">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spans="1:26" ht="15.75" customHeight="1" x14ac:dyDescent="0.25">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spans="1:26" ht="15.75" customHeight="1" x14ac:dyDescent="0.25">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spans="1:26" ht="15.75" customHeight="1" x14ac:dyDescent="0.2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spans="1:26" ht="15.75" customHeight="1" x14ac:dyDescent="0.25">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spans="1:26" ht="15.75" customHeight="1" x14ac:dyDescent="0.25">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spans="1:26" ht="15.75" customHeight="1" x14ac:dyDescent="0.25">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spans="1:26" ht="15.75" customHeight="1" x14ac:dyDescent="0.25">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spans="1:26" ht="15.75" customHeight="1" x14ac:dyDescent="0.25">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spans="1:26" ht="15.75" customHeight="1" x14ac:dyDescent="0.25">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spans="1:26" ht="15.75" customHeight="1" x14ac:dyDescent="0.25">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spans="1:26" ht="15.75" customHeight="1" x14ac:dyDescent="0.25">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spans="1:26" ht="15.75" customHeight="1" x14ac:dyDescent="0.25">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spans="1:26" ht="15.75" customHeight="1" x14ac:dyDescent="0.2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spans="1:26" ht="15.75" customHeight="1" x14ac:dyDescent="0.25">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spans="1:26" ht="15.75" customHeight="1" x14ac:dyDescent="0.25">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spans="1:26" ht="15.75" customHeight="1" x14ac:dyDescent="0.25">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spans="1:26" ht="15.75" customHeight="1" x14ac:dyDescent="0.25">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spans="1:26" ht="15.75" customHeight="1" x14ac:dyDescent="0.25">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spans="1:26" ht="15.75" customHeight="1" x14ac:dyDescent="0.25">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spans="1:26" ht="15.75" customHeight="1" x14ac:dyDescent="0.25">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spans="1:26" ht="15.75" customHeight="1" x14ac:dyDescent="0.25">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spans="1:26" ht="15.75" customHeight="1" x14ac:dyDescent="0.25">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spans="1:26" ht="15.75" customHeight="1" x14ac:dyDescent="0.2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spans="1:26" ht="15.75" customHeight="1" x14ac:dyDescent="0.25">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spans="1:26" ht="15.75" customHeight="1" x14ac:dyDescent="0.25">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spans="1:26" ht="15.75" customHeight="1" x14ac:dyDescent="0.25">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spans="1:26" ht="15.75" customHeight="1" x14ac:dyDescent="0.25">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spans="1:26" ht="15.75" customHeight="1" x14ac:dyDescent="0.25">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spans="1:26" ht="15.75" customHeight="1" x14ac:dyDescent="0.25">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spans="1:26" ht="15.75" customHeight="1" x14ac:dyDescent="0.25">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spans="1:26" ht="15.75" customHeight="1" x14ac:dyDescent="0.25">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spans="1:26" ht="15.75" customHeight="1" x14ac:dyDescent="0.25">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spans="1:26" ht="15.75" customHeight="1" x14ac:dyDescent="0.2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spans="1:26" ht="15.75" customHeight="1" x14ac:dyDescent="0.25">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spans="1:26" ht="15.75" customHeight="1" x14ac:dyDescent="0.25">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spans="1:26" ht="15.75" customHeight="1" x14ac:dyDescent="0.25">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spans="1:26" ht="15.75" customHeight="1" x14ac:dyDescent="0.25">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spans="1:26" ht="15.75" customHeight="1" x14ac:dyDescent="0.25">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spans="1:26" ht="15.75" customHeight="1" x14ac:dyDescent="0.25">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spans="1:26" ht="15.75" customHeight="1" x14ac:dyDescent="0.25">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spans="1:26" ht="15.75" customHeight="1" x14ac:dyDescent="0.25">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spans="1:26" ht="15.75" customHeight="1" x14ac:dyDescent="0.25">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spans="1:26" ht="15.75" customHeight="1" x14ac:dyDescent="0.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spans="1:26" ht="15.75" customHeight="1" x14ac:dyDescent="0.25">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spans="1:26" ht="15.75" customHeight="1" x14ac:dyDescent="0.25">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spans="1:26" ht="15.75" customHeight="1" x14ac:dyDescent="0.25">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spans="1:26" ht="15.75" customHeight="1" x14ac:dyDescent="0.25">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spans="1:26" ht="15.75" customHeight="1" x14ac:dyDescent="0.25">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spans="1:26" ht="15.75" customHeight="1" x14ac:dyDescent="0.25">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spans="1:26" ht="15.75" customHeight="1" x14ac:dyDescent="0.25">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spans="1:26" ht="15.75" customHeight="1" x14ac:dyDescent="0.25">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spans="1:26" ht="15.75" customHeight="1" x14ac:dyDescent="0.25">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spans="1:26" ht="15.75" customHeight="1" x14ac:dyDescent="0.2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spans="1:26" ht="15.75" customHeight="1" x14ac:dyDescent="0.25">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spans="1:26" ht="15.75" customHeight="1" x14ac:dyDescent="0.25">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spans="1:26" ht="15.75" customHeight="1" x14ac:dyDescent="0.25">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spans="1:26" ht="15.75" customHeight="1" x14ac:dyDescent="0.25">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spans="1:26" ht="15.75" customHeight="1" x14ac:dyDescent="0.25">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spans="1:26" ht="15.75" customHeight="1" x14ac:dyDescent="0.25">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spans="1:26" ht="15.75" customHeight="1" x14ac:dyDescent="0.25">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spans="1:26" ht="15.75" customHeight="1" x14ac:dyDescent="0.25">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spans="1:26" ht="15.75" customHeight="1" x14ac:dyDescent="0.25">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spans="1:26" ht="15.75" customHeight="1" x14ac:dyDescent="0.2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spans="1:26" ht="15.75" customHeight="1" x14ac:dyDescent="0.25">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spans="1:26" ht="15.75" customHeight="1" x14ac:dyDescent="0.25">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spans="1:26" ht="15.75" customHeight="1" x14ac:dyDescent="0.25">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spans="1:26" ht="15.75" customHeight="1" x14ac:dyDescent="0.25">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spans="1:26" ht="15.75" customHeight="1" x14ac:dyDescent="0.25">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spans="1:26" ht="15.75" customHeight="1" x14ac:dyDescent="0.25">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spans="1:26" ht="15.75" customHeight="1" x14ac:dyDescent="0.25">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spans="1:26" ht="15.75" customHeight="1" x14ac:dyDescent="0.25">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spans="1:26" ht="15.75" customHeight="1" x14ac:dyDescent="0.25">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spans="1:26" ht="15.75" customHeight="1" x14ac:dyDescent="0.2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spans="1:26" ht="15.75" customHeight="1" x14ac:dyDescent="0.25">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spans="1:26" ht="15.75" customHeight="1" x14ac:dyDescent="0.25">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spans="1:26" ht="15.75" customHeight="1" x14ac:dyDescent="0.25">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spans="1:26" ht="15.75" customHeight="1" x14ac:dyDescent="0.25">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spans="1:26" ht="15.75" customHeight="1" x14ac:dyDescent="0.25">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spans="1:26" ht="15.75" customHeight="1" x14ac:dyDescent="0.25">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spans="1:26" ht="15.75" customHeight="1" x14ac:dyDescent="0.25">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spans="1:26" ht="15.75" customHeight="1" x14ac:dyDescent="0.25">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spans="1:26" ht="15.75" customHeight="1" x14ac:dyDescent="0.25">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spans="1:26" ht="15.75" customHeight="1" x14ac:dyDescent="0.2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spans="1:26" ht="15.75" customHeight="1" x14ac:dyDescent="0.25">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spans="1:26" ht="15.75" customHeight="1" x14ac:dyDescent="0.25">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spans="1:26" ht="15.75" customHeight="1" x14ac:dyDescent="0.25">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spans="1:26" ht="15.75" customHeight="1" x14ac:dyDescent="0.25">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spans="1:26" ht="15.75" customHeight="1" x14ac:dyDescent="0.25">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spans="1:26" ht="15.75" customHeight="1" x14ac:dyDescent="0.25">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spans="1:26" ht="15.75" customHeight="1" x14ac:dyDescent="0.25">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spans="1:26" ht="15.75" customHeight="1" x14ac:dyDescent="0.25">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spans="1:26" ht="15.75" customHeight="1" x14ac:dyDescent="0.25">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spans="1:26" ht="15.75" customHeight="1" x14ac:dyDescent="0.2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spans="1:26" ht="15.75" customHeight="1" x14ac:dyDescent="0.25">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spans="1:26" ht="15.75" customHeight="1" x14ac:dyDescent="0.25">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spans="1:26" ht="15.75" customHeight="1" x14ac:dyDescent="0.25">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spans="1:26" ht="15.75" customHeight="1" x14ac:dyDescent="0.25">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spans="1:26" ht="15.75" customHeight="1" x14ac:dyDescent="0.25">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spans="1:26" ht="15.75" customHeight="1" x14ac:dyDescent="0.25">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spans="1:26" ht="15.75" customHeight="1" x14ac:dyDescent="0.25">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spans="1:26" ht="15.75" customHeight="1" x14ac:dyDescent="0.25">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spans="1:26" ht="15.75" customHeight="1" x14ac:dyDescent="0.25">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spans="1:26" ht="15.75" customHeight="1" x14ac:dyDescent="0.2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spans="1:26" ht="15.75" customHeight="1" x14ac:dyDescent="0.25">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spans="1:26" ht="15.75" customHeight="1" x14ac:dyDescent="0.25">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spans="1:26" ht="15.75" customHeight="1" x14ac:dyDescent="0.25">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spans="1:26" ht="15.75" customHeight="1" x14ac:dyDescent="0.25">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spans="1:26" ht="15.75" customHeight="1" x14ac:dyDescent="0.25">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spans="1:26" ht="15.75" customHeight="1" x14ac:dyDescent="0.25">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spans="1:26" ht="15.75" customHeight="1" x14ac:dyDescent="0.25">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spans="1:26" ht="15.75" customHeight="1" x14ac:dyDescent="0.25">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spans="1:26" ht="15.75" customHeight="1" x14ac:dyDescent="0.25">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spans="1:26" ht="15.75" customHeight="1" x14ac:dyDescent="0.2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spans="1:26" ht="15.75" customHeight="1" x14ac:dyDescent="0.25">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spans="1:26" ht="15.75" customHeight="1" x14ac:dyDescent="0.25">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spans="1:26" ht="15.75" customHeight="1" x14ac:dyDescent="0.25">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spans="1:26" ht="15.75" customHeight="1" x14ac:dyDescent="0.25">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spans="1:26" ht="15.75" customHeight="1" x14ac:dyDescent="0.25">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spans="1:26" ht="15.75" customHeight="1" x14ac:dyDescent="0.25">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spans="1:26" ht="15.75" customHeight="1" x14ac:dyDescent="0.25">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spans="1:26" ht="15.75" customHeight="1" x14ac:dyDescent="0.25">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spans="1:26" ht="15.75" customHeight="1" x14ac:dyDescent="0.25">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spans="1:26" ht="15.75" customHeight="1" x14ac:dyDescent="0.2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spans="1:26" ht="15.75" customHeight="1" x14ac:dyDescent="0.25">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spans="1:26" ht="15.75" customHeight="1" x14ac:dyDescent="0.25">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spans="1:26" ht="15.75" customHeight="1" x14ac:dyDescent="0.25">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spans="1:26" ht="15.75" customHeight="1" x14ac:dyDescent="0.25">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spans="1:26" ht="15.75" customHeight="1" x14ac:dyDescent="0.25">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spans="1:26" ht="15.75" customHeight="1" x14ac:dyDescent="0.25">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spans="1:26" ht="15.75" customHeight="1" x14ac:dyDescent="0.25">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spans="1:26" ht="15.75" customHeight="1" x14ac:dyDescent="0.25">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spans="1:26" ht="15.75" customHeight="1" x14ac:dyDescent="0.25">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spans="1:26" ht="15.75" customHeight="1" x14ac:dyDescent="0.2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spans="1:26" ht="15.75" customHeight="1" x14ac:dyDescent="0.25">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spans="1:26" ht="15.75" customHeight="1" x14ac:dyDescent="0.25">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spans="1:26" ht="15.75" customHeight="1" x14ac:dyDescent="0.25">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spans="1:26" ht="15.75" customHeight="1" x14ac:dyDescent="0.25">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spans="1:26" ht="15.75" customHeight="1" x14ac:dyDescent="0.25">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spans="1:26" ht="15.75" customHeight="1" x14ac:dyDescent="0.25">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spans="1:26" ht="15.75" customHeight="1" x14ac:dyDescent="0.25">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spans="1:26" ht="15.75" customHeight="1" x14ac:dyDescent="0.25">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spans="1:26" ht="15.75" customHeight="1" x14ac:dyDescent="0.25">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spans="1:26" ht="15.75" customHeight="1" x14ac:dyDescent="0.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spans="1:26" ht="15.75" customHeight="1" x14ac:dyDescent="0.25">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spans="1:26" ht="15.75" customHeight="1" x14ac:dyDescent="0.25">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spans="1:26" ht="15.75" customHeight="1" x14ac:dyDescent="0.25">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spans="1:26" ht="15.75" customHeight="1" x14ac:dyDescent="0.25">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spans="1:26" ht="15.75" customHeight="1" x14ac:dyDescent="0.25">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spans="1:26" ht="15.75" customHeight="1" x14ac:dyDescent="0.25">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spans="1:26" ht="15.75" customHeight="1" x14ac:dyDescent="0.25">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spans="1:26" ht="15.75" customHeight="1" x14ac:dyDescent="0.25">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spans="1:26" ht="15.75" customHeight="1" x14ac:dyDescent="0.25">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spans="1:26" ht="15.75" customHeight="1" x14ac:dyDescent="0.2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spans="1:26" ht="15.75" customHeight="1" x14ac:dyDescent="0.25">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spans="1:26" ht="15.75" customHeight="1" x14ac:dyDescent="0.25">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spans="1:26" ht="15.75" customHeight="1" x14ac:dyDescent="0.25">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spans="1:26" ht="15.75" customHeight="1" x14ac:dyDescent="0.25">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spans="1:26" ht="15.75" customHeight="1" x14ac:dyDescent="0.25">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spans="1:26" ht="15.75" customHeight="1" x14ac:dyDescent="0.25">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spans="1:26" ht="15.75" customHeight="1" x14ac:dyDescent="0.25">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spans="1:26" ht="15.75" customHeight="1" x14ac:dyDescent="0.25">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spans="1:26" ht="15.75" customHeight="1" x14ac:dyDescent="0.25">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spans="1:26" ht="15.75" customHeight="1" x14ac:dyDescent="0.2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spans="1:26" ht="15.75" customHeight="1" x14ac:dyDescent="0.25">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spans="1:26" ht="15.75" customHeight="1" x14ac:dyDescent="0.25">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spans="1:26" ht="15.75" customHeight="1" x14ac:dyDescent="0.25">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spans="1:26" ht="15.75" customHeight="1" x14ac:dyDescent="0.25">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spans="1:26" ht="15.75" customHeight="1" x14ac:dyDescent="0.25">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spans="1:26" ht="15.75" customHeight="1" x14ac:dyDescent="0.25">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spans="1:26" ht="15.75" customHeight="1" x14ac:dyDescent="0.25">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spans="1:26" ht="15.75" customHeight="1" x14ac:dyDescent="0.25">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spans="1:26" ht="15.75" customHeight="1" x14ac:dyDescent="0.25">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spans="1:26" ht="15.75" customHeight="1" x14ac:dyDescent="0.2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spans="1:26" ht="15.75" customHeight="1" x14ac:dyDescent="0.25">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spans="1:26" ht="15.75" customHeight="1" x14ac:dyDescent="0.25">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spans="1:26" ht="15.75" customHeight="1" x14ac:dyDescent="0.25">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spans="1:26" ht="15.75" customHeight="1" x14ac:dyDescent="0.25">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spans="1:26" ht="15.75" customHeight="1" x14ac:dyDescent="0.25">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spans="1:26" ht="15.75" customHeight="1" x14ac:dyDescent="0.25">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spans="1:26" ht="15.75" customHeight="1" x14ac:dyDescent="0.25">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spans="1:26" ht="15.75" customHeight="1" x14ac:dyDescent="0.25">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spans="1:26" ht="15.75" customHeight="1" x14ac:dyDescent="0.25">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spans="1:26" ht="15.75" customHeight="1" x14ac:dyDescent="0.2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spans="1:26" ht="15.75" customHeight="1" x14ac:dyDescent="0.25">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spans="1:26" ht="15.75" customHeight="1" x14ac:dyDescent="0.25">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spans="1:26" ht="15.75" customHeight="1" x14ac:dyDescent="0.25">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spans="1:26" ht="15.75" customHeight="1" x14ac:dyDescent="0.25">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spans="1:26" ht="15.75" customHeight="1" x14ac:dyDescent="0.25">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spans="1:26" ht="15.75" customHeight="1" x14ac:dyDescent="0.25">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spans="1:26" ht="15.75" customHeight="1" x14ac:dyDescent="0.25">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spans="1:26" ht="15.75" customHeight="1" x14ac:dyDescent="0.25">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spans="1:26" ht="15.75" customHeight="1" x14ac:dyDescent="0.25">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spans="1:26" ht="15.75" customHeight="1" x14ac:dyDescent="0.2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spans="1:26" ht="15.75" customHeight="1" x14ac:dyDescent="0.25">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spans="1:26" ht="15.75" customHeight="1" x14ac:dyDescent="0.25">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spans="1:26" ht="15.75" customHeight="1" x14ac:dyDescent="0.25">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spans="1:26" ht="15.75" customHeight="1" x14ac:dyDescent="0.25">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spans="1:26" ht="15.75" customHeight="1" x14ac:dyDescent="0.25">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spans="1:26" ht="15.75" customHeight="1" x14ac:dyDescent="0.25">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spans="1:26" ht="15.75" customHeight="1" x14ac:dyDescent="0.25">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spans="1:26" ht="15.75" customHeight="1" x14ac:dyDescent="0.25">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spans="1:26" ht="15.75" customHeight="1" x14ac:dyDescent="0.25">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spans="1:26" ht="15.75" customHeight="1" x14ac:dyDescent="0.2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spans="1:26" ht="15.75" customHeight="1" x14ac:dyDescent="0.25">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spans="1:26" ht="15.75" customHeight="1" x14ac:dyDescent="0.25">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spans="1:26" ht="15.75" customHeight="1" x14ac:dyDescent="0.25">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spans="1:26" ht="15.75" customHeight="1" x14ac:dyDescent="0.25">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spans="1:26" ht="15.75" customHeight="1" x14ac:dyDescent="0.25">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spans="1:26" ht="15.75" customHeight="1" x14ac:dyDescent="0.25">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spans="1:26" ht="15.75" customHeight="1" x14ac:dyDescent="0.25">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spans="1:26" ht="15.75" customHeight="1" x14ac:dyDescent="0.25">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spans="1:26" ht="15.75" customHeight="1" x14ac:dyDescent="0.25">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spans="1:26" ht="15.75" customHeight="1" x14ac:dyDescent="0.2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spans="1:26" ht="15.75" customHeight="1" x14ac:dyDescent="0.25">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spans="1:26" ht="15.75" customHeight="1" x14ac:dyDescent="0.25">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spans="1:26" ht="15.75" customHeight="1" x14ac:dyDescent="0.25">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spans="1:26" ht="15.75" customHeight="1" x14ac:dyDescent="0.25">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spans="1:26" ht="15.75" customHeight="1" x14ac:dyDescent="0.25">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spans="1:26" ht="15.75" customHeight="1" x14ac:dyDescent="0.25">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spans="1:26" ht="15.75" customHeight="1" x14ac:dyDescent="0.25">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spans="1:26" ht="15.75" customHeight="1" x14ac:dyDescent="0.25">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spans="1:26" ht="15.75" customHeight="1" x14ac:dyDescent="0.25">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spans="1:26" ht="15.75" customHeight="1" x14ac:dyDescent="0.2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spans="1:26" ht="15.75" customHeight="1" x14ac:dyDescent="0.25">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spans="1:26" ht="15.75" customHeight="1" x14ac:dyDescent="0.25">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spans="1:26" ht="15.75" customHeight="1" x14ac:dyDescent="0.25">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spans="1:26" ht="15.75" customHeight="1" x14ac:dyDescent="0.25">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spans="1:26" ht="15.75" customHeight="1" x14ac:dyDescent="0.25">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spans="1:26" ht="15.75" customHeight="1" x14ac:dyDescent="0.25">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spans="1:26" ht="15.75" customHeight="1" x14ac:dyDescent="0.25">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spans="1:26" ht="15.75" customHeight="1" x14ac:dyDescent="0.25">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spans="1:26" ht="15.75" customHeight="1" x14ac:dyDescent="0.25">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spans="1:26" ht="15.75" customHeight="1" x14ac:dyDescent="0.2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spans="1:26" ht="15.75" customHeight="1" x14ac:dyDescent="0.25">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spans="1:26" ht="15.75" customHeight="1" x14ac:dyDescent="0.25">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spans="1:26" ht="15.75" customHeight="1" x14ac:dyDescent="0.25">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spans="1:26" ht="15.75" customHeight="1" x14ac:dyDescent="0.25">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spans="1:26" ht="15.75" customHeight="1" x14ac:dyDescent="0.25">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spans="1:26" ht="15.75" customHeight="1" x14ac:dyDescent="0.25">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spans="1:26" ht="15.75" customHeight="1" x14ac:dyDescent="0.25">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spans="1:26" ht="15.75" customHeight="1" x14ac:dyDescent="0.25">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spans="1:26" ht="15.75" customHeight="1" x14ac:dyDescent="0.25">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spans="1:26" ht="15.75" customHeight="1" x14ac:dyDescent="0.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spans="1:26" ht="15.75" customHeight="1" x14ac:dyDescent="0.25">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spans="1:26" ht="15.75" customHeight="1" x14ac:dyDescent="0.25">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spans="1:26" ht="15.75" customHeight="1" x14ac:dyDescent="0.25">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spans="1:26" ht="15.75" customHeight="1" x14ac:dyDescent="0.25">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spans="1:26" ht="15.75" customHeight="1" x14ac:dyDescent="0.25">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spans="1:26" ht="15.75" customHeight="1" x14ac:dyDescent="0.25">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spans="1:26" ht="15.75" customHeight="1" x14ac:dyDescent="0.25">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spans="1:26" ht="15.75" customHeight="1" x14ac:dyDescent="0.25">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spans="1:26" ht="15.75" customHeight="1" x14ac:dyDescent="0.25">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spans="1:26" ht="15.75" customHeight="1" x14ac:dyDescent="0.2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spans="1:26" ht="15.75" customHeight="1" x14ac:dyDescent="0.25">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spans="1:26" ht="15.75" customHeight="1" x14ac:dyDescent="0.25">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spans="1:26" ht="15.75" customHeight="1" x14ac:dyDescent="0.25">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spans="1:26" ht="15.75" customHeight="1" x14ac:dyDescent="0.25">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spans="1:26" ht="15.75" customHeight="1" x14ac:dyDescent="0.25">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spans="1:26" ht="15.75" customHeight="1" x14ac:dyDescent="0.25">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spans="1:26" ht="15.75" customHeight="1" x14ac:dyDescent="0.25">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spans="1:26" ht="15.75" customHeight="1" x14ac:dyDescent="0.25">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spans="1:26" ht="15.75" customHeight="1" x14ac:dyDescent="0.25">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spans="1:26" ht="15.75" customHeight="1" x14ac:dyDescent="0.2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spans="1:26" ht="15.75" customHeight="1" x14ac:dyDescent="0.25">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spans="1:26" ht="15.75" customHeight="1" x14ac:dyDescent="0.25">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spans="1:26" ht="15.75" customHeight="1" x14ac:dyDescent="0.25">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spans="1:26" ht="15.75" customHeight="1" x14ac:dyDescent="0.25">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spans="1:26" ht="15.75" customHeight="1" x14ac:dyDescent="0.25">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spans="1:26" ht="15.75" customHeight="1" x14ac:dyDescent="0.25">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spans="1:26" ht="15.75" customHeight="1" x14ac:dyDescent="0.25">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spans="1:26" ht="15.75" customHeight="1" x14ac:dyDescent="0.25">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spans="1:26" ht="15.75" customHeight="1" x14ac:dyDescent="0.25">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spans="1:26" ht="15.75" customHeight="1" x14ac:dyDescent="0.2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spans="1:26" ht="15.75" customHeight="1" x14ac:dyDescent="0.25">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spans="1:26" ht="15.75" customHeight="1" x14ac:dyDescent="0.25">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spans="1:26" ht="15.75" customHeight="1" x14ac:dyDescent="0.25">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spans="1:26" ht="15.75" customHeight="1" x14ac:dyDescent="0.25">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spans="1:26" ht="15.75" customHeight="1" x14ac:dyDescent="0.25">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spans="1:26" ht="15.75" customHeight="1" x14ac:dyDescent="0.25">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spans="1:26" ht="15.75" customHeight="1" x14ac:dyDescent="0.25">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spans="1:26" ht="15.75" customHeight="1" x14ac:dyDescent="0.25">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spans="1:26" ht="15.75" customHeight="1" x14ac:dyDescent="0.25">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spans="1:26" ht="15.75" customHeight="1" x14ac:dyDescent="0.2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spans="1:26" ht="15.75" customHeight="1" x14ac:dyDescent="0.25">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spans="1:26" ht="15.75" customHeight="1" x14ac:dyDescent="0.25">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spans="1:26" ht="15.75" customHeight="1" x14ac:dyDescent="0.25">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spans="1:26" ht="15.75" customHeight="1" x14ac:dyDescent="0.25">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spans="1:26" ht="15.75" customHeight="1" x14ac:dyDescent="0.25">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spans="1:26" ht="15.75" customHeight="1" x14ac:dyDescent="0.25">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spans="1:26" ht="15.75" customHeight="1" x14ac:dyDescent="0.25">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spans="1:26" ht="15.75" customHeight="1" x14ac:dyDescent="0.25">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spans="1:26" ht="15.75" customHeight="1" x14ac:dyDescent="0.25">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spans="1:26" ht="15.75" customHeight="1" x14ac:dyDescent="0.2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spans="1:26" ht="15.75" customHeight="1" x14ac:dyDescent="0.25">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spans="1:26" ht="15.75" customHeight="1" x14ac:dyDescent="0.25">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spans="1:26" ht="15.75" customHeight="1" x14ac:dyDescent="0.25">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spans="1:26" ht="15.75" customHeight="1" x14ac:dyDescent="0.25">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spans="1:26" ht="15.75" customHeight="1" x14ac:dyDescent="0.25">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spans="1:26" ht="15.75" customHeight="1" x14ac:dyDescent="0.25">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spans="1:26" ht="15.75" customHeight="1" x14ac:dyDescent="0.25">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spans="1:26" ht="15.75" customHeight="1" x14ac:dyDescent="0.25">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spans="1:26" ht="15.75" customHeight="1" x14ac:dyDescent="0.25">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spans="1:26" ht="15.75" customHeight="1" x14ac:dyDescent="0.2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spans="1:26" ht="15.75" customHeight="1" x14ac:dyDescent="0.25">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spans="1:26" ht="15.75" customHeight="1" x14ac:dyDescent="0.25">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spans="1:26" ht="15.75" customHeight="1" x14ac:dyDescent="0.25">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spans="1:26" ht="15.75" customHeight="1" x14ac:dyDescent="0.25">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spans="1:26" ht="15.75" customHeight="1" x14ac:dyDescent="0.25">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spans="1:26" ht="15.75" customHeight="1" x14ac:dyDescent="0.25">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spans="1:26" ht="15.75" customHeight="1" x14ac:dyDescent="0.25">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spans="1:26" ht="15.75" customHeight="1" x14ac:dyDescent="0.25">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spans="1:26" ht="15.75" customHeight="1" x14ac:dyDescent="0.25">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spans="1:26" ht="15.75" customHeight="1" x14ac:dyDescent="0.2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spans="1:26" ht="15.75" customHeight="1" x14ac:dyDescent="0.25">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spans="1:26" ht="15.75" customHeight="1" x14ac:dyDescent="0.25">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spans="1:26" ht="15.75" customHeight="1" x14ac:dyDescent="0.25">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spans="1:26" ht="15.75" customHeight="1" x14ac:dyDescent="0.25">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spans="1:26" ht="15.75" customHeight="1" x14ac:dyDescent="0.25">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mergeCells count="30">
    <mergeCell ref="B14:C14"/>
    <mergeCell ref="D14:E14"/>
    <mergeCell ref="F14:G14"/>
    <mergeCell ref="D17:E17"/>
    <mergeCell ref="F17:G17"/>
    <mergeCell ref="B15:C15"/>
    <mergeCell ref="D15:E15"/>
    <mergeCell ref="F15:G15"/>
    <mergeCell ref="B16:C16"/>
    <mergeCell ref="D16:E16"/>
    <mergeCell ref="F16:G16"/>
    <mergeCell ref="B17:C17"/>
    <mergeCell ref="A10:A12"/>
    <mergeCell ref="B10:G12"/>
    <mergeCell ref="B13:C13"/>
    <mergeCell ref="D13:E13"/>
    <mergeCell ref="F13:G13"/>
    <mergeCell ref="B8:C8"/>
    <mergeCell ref="D8:E8"/>
    <mergeCell ref="F8:G8"/>
    <mergeCell ref="B9:C9"/>
    <mergeCell ref="D9:E9"/>
    <mergeCell ref="F9:G9"/>
    <mergeCell ref="A3:C3"/>
    <mergeCell ref="B6:C6"/>
    <mergeCell ref="D6:E6"/>
    <mergeCell ref="F6:G6"/>
    <mergeCell ref="B7:C7"/>
    <mergeCell ref="D7:E7"/>
    <mergeCell ref="F7:G7"/>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N1000"/>
  <sheetViews>
    <sheetView workbookViewId="0"/>
  </sheetViews>
  <sheetFormatPr defaultColWidth="12.6640625" defaultRowHeight="15" customHeight="1" x14ac:dyDescent="0.25"/>
  <cols>
    <col min="1" max="26" width="10.6640625" customWidth="1"/>
  </cols>
  <sheetData>
    <row r="1" spans="2:14" ht="12.75" customHeight="1" x14ac:dyDescent="0.25"/>
    <row r="2" spans="2:14" ht="12.75" customHeight="1" x14ac:dyDescent="0.25"/>
    <row r="3" spans="2:14" ht="12.75" customHeight="1" x14ac:dyDescent="0.25">
      <c r="B3" s="219" t="s">
        <v>1</v>
      </c>
      <c r="C3" s="164"/>
      <c r="D3" s="165"/>
    </row>
    <row r="4" spans="2:14" ht="12.75" customHeight="1" x14ac:dyDescent="0.25"/>
    <row r="5" spans="2:14" ht="12.75" customHeight="1" x14ac:dyDescent="0.25"/>
    <row r="6" spans="2:14" ht="12.75" customHeight="1" x14ac:dyDescent="0.25"/>
    <row r="7" spans="2:14" ht="12.75" customHeight="1" x14ac:dyDescent="0.25">
      <c r="B7" s="285" t="s">
        <v>335</v>
      </c>
      <c r="C7" s="168"/>
      <c r="D7" s="168"/>
      <c r="E7" s="168"/>
      <c r="F7" s="168"/>
      <c r="G7" s="168"/>
      <c r="H7" s="168"/>
      <c r="I7" s="168"/>
      <c r="J7" s="168"/>
      <c r="K7" s="168"/>
      <c r="L7" s="168"/>
      <c r="M7" s="168"/>
      <c r="N7" s="168"/>
    </row>
    <row r="8" spans="2:14" ht="12.75" customHeight="1" x14ac:dyDescent="0.25">
      <c r="B8" s="168"/>
      <c r="C8" s="168"/>
      <c r="D8" s="168"/>
      <c r="E8" s="168"/>
      <c r="F8" s="168"/>
      <c r="G8" s="168"/>
      <c r="H8" s="168"/>
      <c r="I8" s="168"/>
      <c r="J8" s="168"/>
      <c r="K8" s="168"/>
      <c r="L8" s="168"/>
      <c r="M8" s="168"/>
      <c r="N8" s="168"/>
    </row>
    <row r="9" spans="2:14" ht="12.75" customHeight="1" x14ac:dyDescent="0.25">
      <c r="B9" s="168"/>
      <c r="C9" s="168"/>
      <c r="D9" s="168"/>
      <c r="E9" s="168"/>
      <c r="F9" s="168"/>
      <c r="G9" s="168"/>
      <c r="H9" s="168"/>
      <c r="I9" s="168"/>
      <c r="J9" s="168"/>
      <c r="K9" s="168"/>
      <c r="L9" s="168"/>
      <c r="M9" s="168"/>
      <c r="N9" s="168"/>
    </row>
    <row r="10" spans="2:14" ht="12.75" customHeight="1" x14ac:dyDescent="0.25">
      <c r="B10" s="168"/>
      <c r="C10" s="168"/>
      <c r="D10" s="168"/>
      <c r="E10" s="168"/>
      <c r="F10" s="168"/>
      <c r="G10" s="168"/>
      <c r="H10" s="168"/>
      <c r="I10" s="168"/>
      <c r="J10" s="168"/>
      <c r="K10" s="168"/>
      <c r="L10" s="168"/>
      <c r="M10" s="168"/>
      <c r="N10" s="168"/>
    </row>
    <row r="11" spans="2:14" ht="12.75" customHeight="1" x14ac:dyDescent="0.25">
      <c r="B11" s="168"/>
      <c r="C11" s="168"/>
      <c r="D11" s="168"/>
      <c r="E11" s="168"/>
      <c r="F11" s="168"/>
      <c r="G11" s="168"/>
      <c r="H11" s="168"/>
      <c r="I11" s="168"/>
      <c r="J11" s="168"/>
      <c r="K11" s="168"/>
      <c r="L11" s="168"/>
      <c r="M11" s="168"/>
      <c r="N11" s="168"/>
    </row>
    <row r="12" spans="2:14" ht="12.75" customHeight="1" x14ac:dyDescent="0.25">
      <c r="B12" s="168"/>
      <c r="C12" s="168"/>
      <c r="D12" s="168"/>
      <c r="E12" s="168"/>
      <c r="F12" s="168"/>
      <c r="G12" s="168"/>
      <c r="H12" s="168"/>
      <c r="I12" s="168"/>
      <c r="J12" s="168"/>
      <c r="K12" s="168"/>
      <c r="L12" s="168"/>
      <c r="M12" s="168"/>
      <c r="N12" s="168"/>
    </row>
    <row r="13" spans="2:14" ht="12.75" customHeight="1" x14ac:dyDescent="0.25">
      <c r="B13" s="168"/>
      <c r="C13" s="168"/>
      <c r="D13" s="168"/>
      <c r="E13" s="168"/>
      <c r="F13" s="168"/>
      <c r="G13" s="168"/>
      <c r="H13" s="168"/>
      <c r="I13" s="168"/>
      <c r="J13" s="168"/>
      <c r="K13" s="168"/>
      <c r="L13" s="168"/>
      <c r="M13" s="168"/>
      <c r="N13" s="168"/>
    </row>
    <row r="14" spans="2:14" ht="12.75" customHeight="1" x14ac:dyDescent="0.25">
      <c r="B14" s="168"/>
      <c r="C14" s="168"/>
      <c r="D14" s="168"/>
      <c r="E14" s="168"/>
      <c r="F14" s="168"/>
      <c r="G14" s="168"/>
      <c r="H14" s="168"/>
      <c r="I14" s="168"/>
      <c r="J14" s="168"/>
      <c r="K14" s="168"/>
      <c r="L14" s="168"/>
      <c r="M14" s="168"/>
      <c r="N14" s="168"/>
    </row>
    <row r="15" spans="2:14" ht="12.75" customHeight="1" x14ac:dyDescent="0.25">
      <c r="B15" s="168"/>
      <c r="C15" s="168"/>
      <c r="D15" s="168"/>
      <c r="E15" s="168"/>
      <c r="F15" s="168"/>
      <c r="G15" s="168"/>
      <c r="H15" s="168"/>
      <c r="I15" s="168"/>
      <c r="J15" s="168"/>
      <c r="K15" s="168"/>
      <c r="L15" s="168"/>
      <c r="M15" s="168"/>
      <c r="N15" s="168"/>
    </row>
    <row r="16" spans="2:14" ht="12.75" customHeight="1" x14ac:dyDescent="0.25">
      <c r="B16" s="168"/>
      <c r="C16" s="168"/>
      <c r="D16" s="168"/>
      <c r="E16" s="168"/>
      <c r="F16" s="168"/>
      <c r="G16" s="168"/>
      <c r="H16" s="168"/>
      <c r="I16" s="168"/>
      <c r="J16" s="168"/>
      <c r="K16" s="168"/>
      <c r="L16" s="168"/>
      <c r="M16" s="168"/>
      <c r="N16" s="168"/>
    </row>
    <row r="17" spans="2:14" ht="12.75" customHeight="1" x14ac:dyDescent="0.25">
      <c r="B17" s="168"/>
      <c r="C17" s="168"/>
      <c r="D17" s="168"/>
      <c r="E17" s="168"/>
      <c r="F17" s="168"/>
      <c r="G17" s="168"/>
      <c r="H17" s="168"/>
      <c r="I17" s="168"/>
      <c r="J17" s="168"/>
      <c r="K17" s="168"/>
      <c r="L17" s="168"/>
      <c r="M17" s="168"/>
      <c r="N17" s="168"/>
    </row>
    <row r="18" spans="2:14" ht="12.75" customHeight="1" x14ac:dyDescent="0.25">
      <c r="B18" s="168"/>
      <c r="C18" s="168"/>
      <c r="D18" s="168"/>
      <c r="E18" s="168"/>
      <c r="F18" s="168"/>
      <c r="G18" s="168"/>
      <c r="H18" s="168"/>
      <c r="I18" s="168"/>
      <c r="J18" s="168"/>
      <c r="K18" s="168"/>
      <c r="L18" s="168"/>
      <c r="M18" s="168"/>
      <c r="N18" s="168"/>
    </row>
    <row r="19" spans="2:14" ht="12.75" customHeight="1" x14ac:dyDescent="0.25">
      <c r="B19" s="168"/>
      <c r="C19" s="168"/>
      <c r="D19" s="168"/>
      <c r="E19" s="168"/>
      <c r="F19" s="168"/>
      <c r="G19" s="168"/>
      <c r="H19" s="168"/>
      <c r="I19" s="168"/>
      <c r="J19" s="168"/>
      <c r="K19" s="168"/>
      <c r="L19" s="168"/>
      <c r="M19" s="168"/>
      <c r="N19" s="168"/>
    </row>
    <row r="20" spans="2:14" ht="12.75" customHeight="1" x14ac:dyDescent="0.25">
      <c r="B20" s="168"/>
      <c r="C20" s="168"/>
      <c r="D20" s="168"/>
      <c r="E20" s="168"/>
      <c r="F20" s="168"/>
      <c r="G20" s="168"/>
      <c r="H20" s="168"/>
      <c r="I20" s="168"/>
      <c r="J20" s="168"/>
      <c r="K20" s="168"/>
      <c r="L20" s="168"/>
      <c r="M20" s="168"/>
      <c r="N20" s="168"/>
    </row>
    <row r="21" spans="2:14" ht="12.75" customHeight="1" x14ac:dyDescent="0.25">
      <c r="B21" s="168"/>
      <c r="C21" s="168"/>
      <c r="D21" s="168"/>
      <c r="E21" s="168"/>
      <c r="F21" s="168"/>
      <c r="G21" s="168"/>
      <c r="H21" s="168"/>
      <c r="I21" s="168"/>
      <c r="J21" s="168"/>
      <c r="K21" s="168"/>
      <c r="L21" s="168"/>
      <c r="M21" s="168"/>
      <c r="N21" s="168"/>
    </row>
    <row r="22" spans="2:14" ht="4.5" customHeight="1" x14ac:dyDescent="0.25">
      <c r="B22" s="168"/>
      <c r="C22" s="168"/>
      <c r="D22" s="168"/>
      <c r="E22" s="168"/>
      <c r="F22" s="168"/>
      <c r="G22" s="168"/>
      <c r="H22" s="168"/>
      <c r="I22" s="168"/>
      <c r="J22" s="168"/>
      <c r="K22" s="168"/>
      <c r="L22" s="168"/>
      <c r="M22" s="168"/>
      <c r="N22" s="168"/>
    </row>
    <row r="23" spans="2:14" ht="1.5" customHeight="1" x14ac:dyDescent="0.25">
      <c r="B23" s="168"/>
      <c r="C23" s="168"/>
      <c r="D23" s="168"/>
      <c r="E23" s="168"/>
      <c r="F23" s="168"/>
      <c r="G23" s="168"/>
      <c r="H23" s="168"/>
      <c r="I23" s="168"/>
      <c r="J23" s="168"/>
      <c r="K23" s="168"/>
      <c r="L23" s="168"/>
      <c r="M23" s="168"/>
      <c r="N23" s="168"/>
    </row>
    <row r="24" spans="2:14" ht="0.75" hidden="1" customHeight="1" x14ac:dyDescent="0.25">
      <c r="B24" s="168"/>
      <c r="C24" s="168"/>
      <c r="D24" s="168"/>
      <c r="E24" s="168"/>
      <c r="F24" s="168"/>
      <c r="G24" s="168"/>
      <c r="H24" s="168"/>
      <c r="I24" s="168"/>
      <c r="J24" s="168"/>
      <c r="K24" s="168"/>
      <c r="L24" s="168"/>
      <c r="M24" s="168"/>
      <c r="N24" s="168"/>
    </row>
    <row r="25" spans="2:14" ht="45.75" hidden="1" customHeight="1" x14ac:dyDescent="0.25">
      <c r="B25" s="168"/>
      <c r="C25" s="168"/>
      <c r="D25" s="168"/>
      <c r="E25" s="168"/>
      <c r="F25" s="168"/>
      <c r="G25" s="168"/>
      <c r="H25" s="168"/>
      <c r="I25" s="168"/>
      <c r="J25" s="168"/>
      <c r="K25" s="168"/>
      <c r="L25" s="168"/>
      <c r="M25" s="168"/>
      <c r="N25" s="168"/>
    </row>
    <row r="26" spans="2:14" ht="12.75" customHeight="1" x14ac:dyDescent="0.25"/>
    <row r="27" spans="2:14" ht="12.75" customHeight="1" x14ac:dyDescent="0.25"/>
    <row r="28" spans="2:14" ht="12.75" customHeight="1" x14ac:dyDescent="0.25"/>
    <row r="29" spans="2:14" ht="12.75" customHeight="1" x14ac:dyDescent="0.25"/>
    <row r="30" spans="2:14" ht="12.75" customHeight="1" x14ac:dyDescent="0.25"/>
    <row r="31" spans="2:14" ht="12.75" customHeight="1" x14ac:dyDescent="0.25"/>
    <row r="32" spans="2:1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B3:D3"/>
    <mergeCell ref="B7:N2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1000"/>
  <sheetViews>
    <sheetView tabSelected="1" workbookViewId="0">
      <selection activeCell="M9" sqref="M9"/>
    </sheetView>
  </sheetViews>
  <sheetFormatPr defaultColWidth="12.6640625" defaultRowHeight="15" customHeight="1" x14ac:dyDescent="0.25"/>
  <cols>
    <col min="1" max="6" width="12.6640625" customWidth="1"/>
  </cols>
  <sheetData>
    <row r="2" spans="1:15" ht="15" customHeight="1" x14ac:dyDescent="0.25">
      <c r="A2" s="169" t="s">
        <v>1</v>
      </c>
      <c r="B2" s="164"/>
      <c r="C2" s="165"/>
      <c r="H2" s="170" t="s">
        <v>2</v>
      </c>
      <c r="I2" s="171"/>
      <c r="J2" s="171"/>
      <c r="K2" s="171"/>
      <c r="L2" s="171"/>
      <c r="M2" s="171"/>
      <c r="N2" s="171"/>
      <c r="O2" s="172"/>
    </row>
    <row r="3" spans="1:15" ht="15" customHeight="1" x14ac:dyDescent="0.25">
      <c r="H3" s="173"/>
      <c r="I3" s="168"/>
      <c r="J3" s="168"/>
      <c r="K3" s="168"/>
      <c r="L3" s="168"/>
      <c r="M3" s="168"/>
      <c r="N3" s="168"/>
      <c r="O3" s="174"/>
    </row>
    <row r="4" spans="1:15" ht="13.2" x14ac:dyDescent="0.25">
      <c r="A4" s="178" t="s">
        <v>3</v>
      </c>
      <c r="B4" s="164"/>
      <c r="C4" s="165"/>
      <c r="H4" s="175"/>
      <c r="I4" s="176"/>
      <c r="J4" s="176"/>
      <c r="K4" s="176"/>
      <c r="L4" s="176"/>
      <c r="M4" s="176"/>
      <c r="N4" s="176"/>
      <c r="O4" s="177"/>
    </row>
    <row r="5" spans="1:15" ht="22.5" customHeight="1" x14ac:dyDescent="0.25">
      <c r="A5" s="179" t="s">
        <v>4</v>
      </c>
      <c r="B5" s="171"/>
      <c r="C5" s="180"/>
    </row>
    <row r="6" spans="1:15" ht="57" customHeight="1" x14ac:dyDescent="0.25">
      <c r="A6" s="181"/>
      <c r="B6" s="168"/>
      <c r="C6" s="182"/>
      <c r="H6" s="163" t="s">
        <v>5</v>
      </c>
      <c r="I6" s="164"/>
      <c r="J6" s="164"/>
      <c r="K6" s="165"/>
    </row>
    <row r="7" spans="1:15" ht="57" customHeight="1" x14ac:dyDescent="0.25">
      <c r="A7" s="181"/>
      <c r="B7" s="168"/>
      <c r="C7" s="182"/>
      <c r="F7" s="186" t="s">
        <v>6</v>
      </c>
      <c r="G7" s="172"/>
      <c r="H7" s="163" t="s">
        <v>7</v>
      </c>
      <c r="I7" s="164"/>
      <c r="J7" s="164"/>
      <c r="K7" s="165"/>
    </row>
    <row r="8" spans="1:15" ht="57" customHeight="1" x14ac:dyDescent="0.25">
      <c r="A8" s="181"/>
      <c r="B8" s="168"/>
      <c r="C8" s="182"/>
      <c r="F8" s="175"/>
      <c r="G8" s="177"/>
      <c r="H8" s="163" t="s">
        <v>8</v>
      </c>
      <c r="I8" s="164"/>
      <c r="J8" s="164"/>
      <c r="K8" s="165"/>
    </row>
    <row r="9" spans="1:15" ht="57" customHeight="1" x14ac:dyDescent="0.25">
      <c r="A9" s="181"/>
      <c r="B9" s="168"/>
      <c r="C9" s="182"/>
      <c r="E9" s="1"/>
      <c r="H9" s="163" t="s">
        <v>9</v>
      </c>
      <c r="I9" s="164"/>
      <c r="J9" s="164"/>
      <c r="K9" s="165"/>
    </row>
    <row r="10" spans="1:15" ht="22.5" customHeight="1" x14ac:dyDescent="0.25">
      <c r="A10" s="181"/>
      <c r="B10" s="168"/>
      <c r="C10" s="182"/>
    </row>
    <row r="11" spans="1:15" ht="54" customHeight="1" x14ac:dyDescent="0.25">
      <c r="A11" s="181"/>
      <c r="B11" s="168"/>
      <c r="C11" s="182"/>
      <c r="H11" s="166" t="s">
        <v>10</v>
      </c>
      <c r="I11" s="164"/>
      <c r="J11" s="164"/>
      <c r="K11" s="165"/>
    </row>
    <row r="12" spans="1:15" ht="15" customHeight="1" x14ac:dyDescent="0.25">
      <c r="A12" s="181"/>
      <c r="B12" s="168"/>
      <c r="C12" s="182"/>
    </row>
    <row r="13" spans="1:15" ht="15" customHeight="1" x14ac:dyDescent="0.25">
      <c r="A13" s="181"/>
      <c r="B13" s="168"/>
      <c r="C13" s="182"/>
    </row>
    <row r="14" spans="1:15" ht="27" customHeight="1" x14ac:dyDescent="0.25">
      <c r="A14" s="183"/>
      <c r="B14" s="184"/>
      <c r="C14" s="185"/>
      <c r="H14" s="167"/>
      <c r="I14" s="168"/>
      <c r="J14" s="168"/>
      <c r="K14" s="168"/>
    </row>
    <row r="15" spans="1:15" ht="15" customHeight="1" x14ac:dyDescent="0.25">
      <c r="H15" s="167"/>
      <c r="I15" s="168"/>
      <c r="J15" s="168"/>
      <c r="K15" s="168"/>
    </row>
    <row r="16" spans="1:15" ht="13.2" x14ac:dyDescent="0.25">
      <c r="B16" s="188" t="s">
        <v>11</v>
      </c>
      <c r="C16" s="164"/>
      <c r="D16" s="164"/>
      <c r="E16" s="164"/>
      <c r="F16" s="164"/>
      <c r="G16" s="164"/>
      <c r="H16" s="164"/>
      <c r="I16" s="164"/>
      <c r="J16" s="164"/>
      <c r="K16" s="165"/>
    </row>
    <row r="17" spans="2:11" ht="13.2" x14ac:dyDescent="0.25">
      <c r="B17" s="189" t="s">
        <v>12</v>
      </c>
      <c r="C17" s="164"/>
      <c r="D17" s="164"/>
      <c r="E17" s="164"/>
      <c r="F17" s="165"/>
      <c r="G17" s="178" t="s">
        <v>13</v>
      </c>
      <c r="H17" s="164"/>
      <c r="I17" s="164"/>
      <c r="J17" s="164"/>
      <c r="K17" s="165"/>
    </row>
    <row r="18" spans="2:11" ht="13.2" x14ac:dyDescent="0.25">
      <c r="B18" s="187" t="s">
        <v>14</v>
      </c>
      <c r="C18" s="171"/>
      <c r="D18" s="171"/>
      <c r="E18" s="171"/>
      <c r="F18" s="172"/>
      <c r="G18" s="187" t="s">
        <v>15</v>
      </c>
      <c r="H18" s="171"/>
      <c r="I18" s="171"/>
      <c r="J18" s="171"/>
      <c r="K18" s="172"/>
    </row>
    <row r="19" spans="2:11" ht="13.2" x14ac:dyDescent="0.25">
      <c r="B19" s="173"/>
      <c r="C19" s="168"/>
      <c r="D19" s="168"/>
      <c r="E19" s="168"/>
      <c r="F19" s="174"/>
      <c r="G19" s="173"/>
      <c r="H19" s="168"/>
      <c r="I19" s="168"/>
      <c r="J19" s="168"/>
      <c r="K19" s="174"/>
    </row>
    <row r="20" spans="2:11" ht="13.2" x14ac:dyDescent="0.25">
      <c r="B20" s="173"/>
      <c r="C20" s="168"/>
      <c r="D20" s="168"/>
      <c r="E20" s="168"/>
      <c r="F20" s="174"/>
      <c r="G20" s="173"/>
      <c r="H20" s="168"/>
      <c r="I20" s="168"/>
      <c r="J20" s="168"/>
      <c r="K20" s="174"/>
    </row>
    <row r="21" spans="2:11" ht="15.75" customHeight="1" x14ac:dyDescent="0.25">
      <c r="B21" s="173"/>
      <c r="C21" s="168"/>
      <c r="D21" s="168"/>
      <c r="E21" s="168"/>
      <c r="F21" s="174"/>
      <c r="G21" s="173"/>
      <c r="H21" s="168"/>
      <c r="I21" s="168"/>
      <c r="J21" s="168"/>
      <c r="K21" s="174"/>
    </row>
    <row r="22" spans="2:11" ht="15.75" customHeight="1" x14ac:dyDescent="0.25">
      <c r="B22" s="173"/>
      <c r="C22" s="168"/>
      <c r="D22" s="168"/>
      <c r="E22" s="168"/>
      <c r="F22" s="174"/>
      <c r="G22" s="173"/>
      <c r="H22" s="168"/>
      <c r="I22" s="168"/>
      <c r="J22" s="168"/>
      <c r="K22" s="174"/>
    </row>
    <row r="23" spans="2:11" ht="15.75" customHeight="1" x14ac:dyDescent="0.25">
      <c r="B23" s="173"/>
      <c r="C23" s="168"/>
      <c r="D23" s="168"/>
      <c r="E23" s="168"/>
      <c r="F23" s="174"/>
      <c r="G23" s="173"/>
      <c r="H23" s="168"/>
      <c r="I23" s="168"/>
      <c r="J23" s="168"/>
      <c r="K23" s="174"/>
    </row>
    <row r="24" spans="2:11" ht="15.75" customHeight="1" x14ac:dyDescent="0.25">
      <c r="B24" s="173"/>
      <c r="C24" s="168"/>
      <c r="D24" s="168"/>
      <c r="E24" s="168"/>
      <c r="F24" s="174"/>
      <c r="G24" s="173"/>
      <c r="H24" s="168"/>
      <c r="I24" s="168"/>
      <c r="J24" s="168"/>
      <c r="K24" s="174"/>
    </row>
    <row r="25" spans="2:11" ht="15.75" customHeight="1" x14ac:dyDescent="0.25">
      <c r="B25" s="173"/>
      <c r="C25" s="168"/>
      <c r="D25" s="168"/>
      <c r="E25" s="168"/>
      <c r="F25" s="174"/>
      <c r="G25" s="173"/>
      <c r="H25" s="168"/>
      <c r="I25" s="168"/>
      <c r="J25" s="168"/>
      <c r="K25" s="174"/>
    </row>
    <row r="26" spans="2:11" ht="15.75" customHeight="1" x14ac:dyDescent="0.25">
      <c r="B26" s="173"/>
      <c r="C26" s="168"/>
      <c r="D26" s="168"/>
      <c r="E26" s="168"/>
      <c r="F26" s="174"/>
      <c r="G26" s="173"/>
      <c r="H26" s="168"/>
      <c r="I26" s="168"/>
      <c r="J26" s="168"/>
      <c r="K26" s="174"/>
    </row>
    <row r="27" spans="2:11" ht="15.75" customHeight="1" x14ac:dyDescent="0.25">
      <c r="B27" s="173"/>
      <c r="C27" s="168"/>
      <c r="D27" s="168"/>
      <c r="E27" s="168"/>
      <c r="F27" s="174"/>
      <c r="G27" s="173"/>
      <c r="H27" s="168"/>
      <c r="I27" s="168"/>
      <c r="J27" s="168"/>
      <c r="K27" s="174"/>
    </row>
    <row r="28" spans="2:11" ht="15.75" customHeight="1" x14ac:dyDescent="0.25">
      <c r="B28" s="173"/>
      <c r="C28" s="168"/>
      <c r="D28" s="168"/>
      <c r="E28" s="168"/>
      <c r="F28" s="174"/>
      <c r="G28" s="173"/>
      <c r="H28" s="168"/>
      <c r="I28" s="168"/>
      <c r="J28" s="168"/>
      <c r="K28" s="174"/>
    </row>
    <row r="29" spans="2:11" ht="15.75" customHeight="1" x14ac:dyDescent="0.25">
      <c r="B29" s="173"/>
      <c r="C29" s="168"/>
      <c r="D29" s="168"/>
      <c r="E29" s="168"/>
      <c r="F29" s="174"/>
      <c r="G29" s="173"/>
      <c r="H29" s="168"/>
      <c r="I29" s="168"/>
      <c r="J29" s="168"/>
      <c r="K29" s="174"/>
    </row>
    <row r="30" spans="2:11" ht="15.75" customHeight="1" x14ac:dyDescent="0.25">
      <c r="B30" s="175"/>
      <c r="C30" s="176"/>
      <c r="D30" s="176"/>
      <c r="E30" s="176"/>
      <c r="F30" s="177"/>
      <c r="G30" s="175"/>
      <c r="H30" s="176"/>
      <c r="I30" s="176"/>
      <c r="J30" s="176"/>
      <c r="K30" s="177"/>
    </row>
    <row r="31" spans="2:11" ht="15.75" customHeight="1" x14ac:dyDescent="0.25">
      <c r="B31" s="190" t="s">
        <v>16</v>
      </c>
      <c r="C31" s="164"/>
      <c r="D31" s="164"/>
      <c r="E31" s="164"/>
      <c r="F31" s="165"/>
      <c r="G31" s="191" t="s">
        <v>17</v>
      </c>
      <c r="H31" s="164"/>
      <c r="I31" s="164"/>
      <c r="J31" s="164"/>
      <c r="K31" s="165"/>
    </row>
    <row r="32" spans="2:11" ht="15.75" customHeight="1" x14ac:dyDescent="0.25">
      <c r="B32" s="187" t="s">
        <v>18</v>
      </c>
      <c r="C32" s="171"/>
      <c r="D32" s="171"/>
      <c r="E32" s="171"/>
      <c r="F32" s="172"/>
      <c r="G32" s="187" t="s">
        <v>19</v>
      </c>
      <c r="H32" s="171"/>
      <c r="I32" s="171"/>
      <c r="J32" s="171"/>
      <c r="K32" s="172"/>
    </row>
    <row r="33" spans="2:11" ht="15.75" customHeight="1" x14ac:dyDescent="0.25">
      <c r="B33" s="173"/>
      <c r="C33" s="168"/>
      <c r="D33" s="168"/>
      <c r="E33" s="168"/>
      <c r="F33" s="174"/>
      <c r="G33" s="173"/>
      <c r="H33" s="168"/>
      <c r="I33" s="168"/>
      <c r="J33" s="168"/>
      <c r="K33" s="174"/>
    </row>
    <row r="34" spans="2:11" ht="15.75" customHeight="1" x14ac:dyDescent="0.25">
      <c r="B34" s="173"/>
      <c r="C34" s="168"/>
      <c r="D34" s="168"/>
      <c r="E34" s="168"/>
      <c r="F34" s="174"/>
      <c r="G34" s="173"/>
      <c r="H34" s="168"/>
      <c r="I34" s="168"/>
      <c r="J34" s="168"/>
      <c r="K34" s="174"/>
    </row>
    <row r="35" spans="2:11" ht="15.75" customHeight="1" x14ac:dyDescent="0.25">
      <c r="B35" s="173"/>
      <c r="C35" s="168"/>
      <c r="D35" s="168"/>
      <c r="E35" s="168"/>
      <c r="F35" s="174"/>
      <c r="G35" s="173"/>
      <c r="H35" s="168"/>
      <c r="I35" s="168"/>
      <c r="J35" s="168"/>
      <c r="K35" s="174"/>
    </row>
    <row r="36" spans="2:11" ht="15.75" customHeight="1" x14ac:dyDescent="0.25">
      <c r="B36" s="173"/>
      <c r="C36" s="168"/>
      <c r="D36" s="168"/>
      <c r="E36" s="168"/>
      <c r="F36" s="174"/>
      <c r="G36" s="173"/>
      <c r="H36" s="168"/>
      <c r="I36" s="168"/>
      <c r="J36" s="168"/>
      <c r="K36" s="174"/>
    </row>
    <row r="37" spans="2:11" ht="15.75" customHeight="1" x14ac:dyDescent="0.25">
      <c r="B37" s="173"/>
      <c r="C37" s="168"/>
      <c r="D37" s="168"/>
      <c r="E37" s="168"/>
      <c r="F37" s="174"/>
      <c r="G37" s="173"/>
      <c r="H37" s="168"/>
      <c r="I37" s="168"/>
      <c r="J37" s="168"/>
      <c r="K37" s="174"/>
    </row>
    <row r="38" spans="2:11" ht="15.75" customHeight="1" x14ac:dyDescent="0.25">
      <c r="B38" s="173"/>
      <c r="C38" s="168"/>
      <c r="D38" s="168"/>
      <c r="E38" s="168"/>
      <c r="F38" s="174"/>
      <c r="G38" s="173"/>
      <c r="H38" s="168"/>
      <c r="I38" s="168"/>
      <c r="J38" s="168"/>
      <c r="K38" s="174"/>
    </row>
    <row r="39" spans="2:11" ht="15.75" customHeight="1" x14ac:dyDescent="0.25">
      <c r="B39" s="173"/>
      <c r="C39" s="168"/>
      <c r="D39" s="168"/>
      <c r="E39" s="168"/>
      <c r="F39" s="174"/>
      <c r="G39" s="173"/>
      <c r="H39" s="168"/>
      <c r="I39" s="168"/>
      <c r="J39" s="168"/>
      <c r="K39" s="174"/>
    </row>
    <row r="40" spans="2:11" ht="15.75" customHeight="1" x14ac:dyDescent="0.25">
      <c r="B40" s="173"/>
      <c r="C40" s="168"/>
      <c r="D40" s="168"/>
      <c r="E40" s="168"/>
      <c r="F40" s="174"/>
      <c r="G40" s="173"/>
      <c r="H40" s="168"/>
      <c r="I40" s="168"/>
      <c r="J40" s="168"/>
      <c r="K40" s="174"/>
    </row>
    <row r="41" spans="2:11" ht="15.75" customHeight="1" x14ac:dyDescent="0.25">
      <c r="B41" s="173"/>
      <c r="C41" s="168"/>
      <c r="D41" s="168"/>
      <c r="E41" s="168"/>
      <c r="F41" s="174"/>
      <c r="G41" s="173"/>
      <c r="H41" s="168"/>
      <c r="I41" s="168"/>
      <c r="J41" s="168"/>
      <c r="K41" s="174"/>
    </row>
    <row r="42" spans="2:11" ht="15.75" customHeight="1" x14ac:dyDescent="0.25">
      <c r="B42" s="173"/>
      <c r="C42" s="168"/>
      <c r="D42" s="168"/>
      <c r="E42" s="168"/>
      <c r="F42" s="174"/>
      <c r="G42" s="173"/>
      <c r="H42" s="168"/>
      <c r="I42" s="168"/>
      <c r="J42" s="168"/>
      <c r="K42" s="174"/>
    </row>
    <row r="43" spans="2:11" ht="15.75" customHeight="1" x14ac:dyDescent="0.25">
      <c r="B43" s="173"/>
      <c r="C43" s="168"/>
      <c r="D43" s="168"/>
      <c r="E43" s="168"/>
      <c r="F43" s="174"/>
      <c r="G43" s="173"/>
      <c r="H43" s="168"/>
      <c r="I43" s="168"/>
      <c r="J43" s="168"/>
      <c r="K43" s="174"/>
    </row>
    <row r="44" spans="2:11" ht="15.75" customHeight="1" x14ac:dyDescent="0.25">
      <c r="B44" s="175"/>
      <c r="C44" s="176"/>
      <c r="D44" s="176"/>
      <c r="E44" s="176"/>
      <c r="F44" s="177"/>
      <c r="G44" s="175"/>
      <c r="H44" s="176"/>
      <c r="I44" s="176"/>
      <c r="J44" s="176"/>
      <c r="K44" s="177"/>
    </row>
    <row r="45" spans="2:11" ht="15.75" customHeight="1" x14ac:dyDescent="0.25"/>
    <row r="46" spans="2:11" ht="15.75" customHeight="1" x14ac:dyDescent="0.25"/>
    <row r="47" spans="2:11" ht="15.75" customHeight="1" x14ac:dyDescent="0.25"/>
    <row r="48" spans="2: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B32:F44"/>
    <mergeCell ref="G32:K44"/>
    <mergeCell ref="B16:K16"/>
    <mergeCell ref="B17:F17"/>
    <mergeCell ref="G17:K17"/>
    <mergeCell ref="B18:F30"/>
    <mergeCell ref="G18:K30"/>
    <mergeCell ref="B31:F31"/>
    <mergeCell ref="G31:K31"/>
    <mergeCell ref="A2:C2"/>
    <mergeCell ref="H2:O4"/>
    <mergeCell ref="A4:C4"/>
    <mergeCell ref="A5:C14"/>
    <mergeCell ref="H6:K6"/>
    <mergeCell ref="F7:G8"/>
    <mergeCell ref="H7:K7"/>
    <mergeCell ref="H8:K8"/>
    <mergeCell ref="H9:K9"/>
    <mergeCell ref="H11:K11"/>
    <mergeCell ref="H14:K14"/>
    <mergeCell ref="H15:K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31" workbookViewId="0">
      <selection sqref="A1:C1"/>
    </sheetView>
  </sheetViews>
  <sheetFormatPr defaultColWidth="12.6640625" defaultRowHeight="15" customHeight="1" x14ac:dyDescent="0.25"/>
  <cols>
    <col min="1" max="2" width="12.6640625" customWidth="1"/>
    <col min="3" max="3" width="23.33203125" customWidth="1"/>
    <col min="4" max="9" width="12.6640625" customWidth="1"/>
  </cols>
  <sheetData>
    <row r="1" spans="1:26" ht="15.75" customHeight="1" x14ac:dyDescent="0.25">
      <c r="A1" s="192" t="s">
        <v>1</v>
      </c>
      <c r="B1" s="164"/>
      <c r="C1" s="165"/>
      <c r="D1" s="3"/>
      <c r="E1" s="3"/>
      <c r="F1" s="3"/>
      <c r="G1" s="3"/>
      <c r="H1" s="3"/>
      <c r="I1" s="3"/>
      <c r="J1" s="3"/>
      <c r="K1" s="3"/>
      <c r="L1" s="3"/>
      <c r="M1" s="3"/>
      <c r="N1" s="3"/>
      <c r="O1" s="3"/>
      <c r="P1" s="3"/>
      <c r="Q1" s="3"/>
      <c r="R1" s="3"/>
      <c r="S1" s="3"/>
      <c r="T1" s="3"/>
      <c r="U1" s="3"/>
      <c r="V1" s="3"/>
      <c r="W1" s="3"/>
      <c r="X1" s="3"/>
      <c r="Y1" s="3"/>
      <c r="Z1" s="3"/>
    </row>
    <row r="2" spans="1:26" ht="15.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5">
      <c r="A3" s="3"/>
      <c r="B3" s="189" t="s">
        <v>20</v>
      </c>
      <c r="C3" s="164"/>
      <c r="D3" s="164"/>
      <c r="E3" s="164"/>
      <c r="F3" s="164"/>
      <c r="G3" s="164"/>
      <c r="H3" s="165"/>
      <c r="I3" s="3"/>
      <c r="J3" s="3"/>
      <c r="K3" s="3"/>
      <c r="L3" s="3"/>
      <c r="M3" s="3"/>
      <c r="N3" s="3"/>
      <c r="O3" s="3"/>
      <c r="P3" s="3"/>
      <c r="Q3" s="3"/>
      <c r="R3" s="3"/>
      <c r="S3" s="3"/>
      <c r="T3" s="3"/>
      <c r="U3" s="3"/>
      <c r="V3" s="3"/>
      <c r="W3" s="3"/>
      <c r="X3" s="3"/>
      <c r="Y3" s="3"/>
      <c r="Z3" s="3"/>
    </row>
    <row r="4" spans="1:26" ht="15.75" customHeight="1" x14ac:dyDescent="0.25">
      <c r="A4" s="3"/>
      <c r="B4" s="193" t="s">
        <v>21</v>
      </c>
      <c r="C4" s="172"/>
      <c r="D4" s="178" t="s">
        <v>22</v>
      </c>
      <c r="E4" s="164"/>
      <c r="F4" s="164"/>
      <c r="G4" s="164"/>
      <c r="H4" s="165"/>
      <c r="I4" s="3"/>
      <c r="J4" s="3"/>
      <c r="K4" s="3"/>
      <c r="L4" s="3"/>
      <c r="M4" s="3"/>
      <c r="N4" s="3"/>
      <c r="O4" s="3"/>
      <c r="P4" s="3"/>
      <c r="Q4" s="3"/>
      <c r="R4" s="3"/>
      <c r="S4" s="3"/>
      <c r="T4" s="3"/>
      <c r="U4" s="3"/>
      <c r="V4" s="3"/>
      <c r="W4" s="3"/>
      <c r="X4" s="3"/>
      <c r="Y4" s="3"/>
      <c r="Z4" s="3"/>
    </row>
    <row r="5" spans="1:26" ht="15.75" customHeight="1" x14ac:dyDescent="0.25">
      <c r="A5" s="3"/>
      <c r="B5" s="175"/>
      <c r="C5" s="177"/>
      <c r="D5" s="4" t="s">
        <v>23</v>
      </c>
      <c r="E5" s="4" t="s">
        <v>24</v>
      </c>
      <c r="F5" s="4" t="s">
        <v>25</v>
      </c>
      <c r="G5" s="4" t="s">
        <v>26</v>
      </c>
      <c r="H5" s="4" t="s">
        <v>27</v>
      </c>
      <c r="I5" s="3"/>
      <c r="J5" s="3"/>
      <c r="K5" s="3"/>
      <c r="L5" s="3"/>
      <c r="M5" s="3"/>
      <c r="N5" s="3"/>
      <c r="O5" s="3"/>
      <c r="P5" s="3"/>
      <c r="Q5" s="3"/>
      <c r="R5" s="3"/>
      <c r="S5" s="3"/>
      <c r="T5" s="3"/>
      <c r="U5" s="3"/>
      <c r="V5" s="3"/>
      <c r="W5" s="3"/>
      <c r="X5" s="3"/>
      <c r="Y5" s="3"/>
      <c r="Z5" s="3"/>
    </row>
    <row r="6" spans="1:26" ht="15.75" customHeight="1" x14ac:dyDescent="0.25">
      <c r="A6" s="3"/>
      <c r="B6" s="189" t="s">
        <v>28</v>
      </c>
      <c r="C6" s="165"/>
      <c r="D6" s="5">
        <v>2054.4499999999998</v>
      </c>
      <c r="E6" s="5">
        <v>2203.11</v>
      </c>
      <c r="F6" s="5">
        <v>2471.1999999999998</v>
      </c>
      <c r="G6" s="5">
        <v>3012.66</v>
      </c>
      <c r="H6" s="5">
        <v>3779.15</v>
      </c>
      <c r="I6" s="3"/>
      <c r="J6" s="3"/>
      <c r="K6" s="3"/>
      <c r="L6" s="3"/>
      <c r="M6" s="3"/>
      <c r="N6" s="3"/>
      <c r="O6" s="3"/>
      <c r="P6" s="3"/>
      <c r="Q6" s="3"/>
      <c r="R6" s="3"/>
      <c r="S6" s="3"/>
      <c r="T6" s="3"/>
      <c r="U6" s="3"/>
      <c r="V6" s="3"/>
      <c r="W6" s="3"/>
      <c r="X6" s="3"/>
      <c r="Y6" s="3"/>
      <c r="Z6" s="3"/>
    </row>
    <row r="7" spans="1:26" ht="15.75" customHeight="1" x14ac:dyDescent="0.25">
      <c r="A7" s="3"/>
      <c r="B7" s="189" t="s">
        <v>29</v>
      </c>
      <c r="C7" s="165"/>
      <c r="D7" s="6">
        <v>13.22</v>
      </c>
      <c r="E7" s="6">
        <v>5.31</v>
      </c>
      <c r="F7" s="6">
        <v>5.42</v>
      </c>
      <c r="G7" s="6">
        <v>13.77</v>
      </c>
      <c r="H7" s="6">
        <v>-19.54</v>
      </c>
      <c r="I7" s="3"/>
      <c r="J7" s="3"/>
      <c r="K7" s="3"/>
      <c r="L7" s="3"/>
      <c r="M7" s="3"/>
      <c r="N7" s="3"/>
      <c r="O7" s="3"/>
      <c r="P7" s="3"/>
      <c r="Q7" s="3"/>
      <c r="R7" s="3"/>
      <c r="S7" s="3"/>
      <c r="T7" s="3"/>
      <c r="U7" s="3"/>
      <c r="V7" s="3"/>
      <c r="W7" s="3"/>
      <c r="X7" s="3"/>
      <c r="Y7" s="3"/>
      <c r="Z7" s="3"/>
    </row>
    <row r="8" spans="1:26" ht="15.75" customHeight="1" x14ac:dyDescent="0.25">
      <c r="A8" s="3"/>
      <c r="B8" s="189" t="s">
        <v>30</v>
      </c>
      <c r="C8" s="165"/>
      <c r="D8" s="6">
        <v>129.32</v>
      </c>
      <c r="E8" s="6">
        <v>-173.75</v>
      </c>
      <c r="F8" s="6">
        <v>75.989999999999995</v>
      </c>
      <c r="G8" s="6">
        <v>113.8</v>
      </c>
      <c r="H8" s="6">
        <v>113.88</v>
      </c>
      <c r="I8" s="3"/>
      <c r="J8" s="3"/>
      <c r="K8" s="3"/>
      <c r="L8" s="3"/>
      <c r="M8" s="3"/>
      <c r="N8" s="3"/>
      <c r="O8" s="3"/>
      <c r="P8" s="3"/>
      <c r="Q8" s="3"/>
      <c r="R8" s="3"/>
      <c r="S8" s="3"/>
      <c r="T8" s="3"/>
      <c r="U8" s="3"/>
      <c r="V8" s="3"/>
      <c r="W8" s="3"/>
      <c r="X8" s="3"/>
      <c r="Y8" s="3"/>
      <c r="Z8" s="3"/>
    </row>
    <row r="9" spans="1:26" ht="15.75" customHeight="1" x14ac:dyDescent="0.25">
      <c r="A9" s="3"/>
      <c r="B9" s="189" t="s">
        <v>31</v>
      </c>
      <c r="C9" s="165"/>
      <c r="D9" s="5">
        <v>2196.9899999999998</v>
      </c>
      <c r="E9" s="5">
        <v>2034.67</v>
      </c>
      <c r="F9" s="5">
        <v>2552.61</v>
      </c>
      <c r="G9" s="5">
        <v>3140.23</v>
      </c>
      <c r="H9" s="5">
        <v>3873.49</v>
      </c>
      <c r="I9" s="3"/>
      <c r="J9" s="3"/>
      <c r="K9" s="3"/>
      <c r="L9" s="3"/>
      <c r="M9" s="3"/>
      <c r="N9" s="3"/>
      <c r="O9" s="3"/>
      <c r="P9" s="3"/>
      <c r="Q9" s="3"/>
      <c r="R9" s="3"/>
      <c r="S9" s="3"/>
      <c r="T9" s="3"/>
      <c r="U9" s="3"/>
      <c r="V9" s="3"/>
      <c r="W9" s="3"/>
      <c r="X9" s="3"/>
      <c r="Y9" s="3"/>
      <c r="Z9" s="3"/>
    </row>
    <row r="10" spans="1:26" ht="15.75" customHeight="1" x14ac:dyDescent="0.25">
      <c r="A10" s="3"/>
      <c r="B10" s="189" t="s">
        <v>32</v>
      </c>
      <c r="C10" s="165"/>
      <c r="D10" s="5">
        <v>1640.83</v>
      </c>
      <c r="E10" s="5">
        <v>1447.96</v>
      </c>
      <c r="F10" s="5">
        <v>1792.86</v>
      </c>
      <c r="G10" s="5">
        <v>2301.1799999999998</v>
      </c>
      <c r="H10" s="5">
        <v>2759.94</v>
      </c>
      <c r="I10" s="7"/>
      <c r="J10" s="3"/>
      <c r="K10" s="3"/>
      <c r="L10" s="3"/>
      <c r="M10" s="3"/>
      <c r="N10" s="3"/>
      <c r="O10" s="3"/>
      <c r="P10" s="3"/>
      <c r="Q10" s="3"/>
      <c r="R10" s="3"/>
      <c r="S10" s="3"/>
      <c r="T10" s="3"/>
      <c r="U10" s="3"/>
      <c r="V10" s="3"/>
      <c r="W10" s="3"/>
      <c r="X10" s="3"/>
      <c r="Y10" s="3"/>
      <c r="Z10" s="3"/>
    </row>
    <row r="11" spans="1:26" ht="15.75" customHeight="1" x14ac:dyDescent="0.25">
      <c r="A11" s="3"/>
      <c r="B11" s="189" t="s">
        <v>33</v>
      </c>
      <c r="C11" s="165"/>
      <c r="D11" s="6">
        <v>556.16</v>
      </c>
      <c r="E11" s="6">
        <v>586.71</v>
      </c>
      <c r="F11" s="6">
        <v>759.75</v>
      </c>
      <c r="G11" s="6">
        <v>839.05</v>
      </c>
      <c r="H11" s="5">
        <v>1113.55</v>
      </c>
      <c r="I11" s="3"/>
      <c r="J11" s="3"/>
      <c r="K11" s="3"/>
      <c r="L11" s="3"/>
      <c r="M11" s="3"/>
      <c r="N11" s="3"/>
      <c r="O11" s="3"/>
      <c r="P11" s="3"/>
      <c r="Q11" s="3"/>
      <c r="R11" s="3"/>
      <c r="S11" s="3"/>
      <c r="T11" s="3"/>
      <c r="U11" s="3"/>
      <c r="V11" s="3"/>
      <c r="W11" s="3"/>
      <c r="X11" s="3"/>
      <c r="Y11" s="3"/>
      <c r="Z11" s="3"/>
    </row>
    <row r="12" spans="1:26" ht="15.75" customHeight="1" x14ac:dyDescent="0.25">
      <c r="A12" s="3"/>
      <c r="B12" s="189" t="s">
        <v>34</v>
      </c>
      <c r="C12" s="165"/>
      <c r="D12" s="6">
        <v>542.94000000000005</v>
      </c>
      <c r="E12" s="6">
        <v>581.4</v>
      </c>
      <c r="F12" s="6">
        <v>754.33</v>
      </c>
      <c r="G12" s="6">
        <v>825.28</v>
      </c>
      <c r="H12" s="5">
        <v>1133.0899999999999</v>
      </c>
      <c r="I12" s="3"/>
      <c r="J12" s="3"/>
      <c r="K12" s="3"/>
      <c r="L12" s="3"/>
      <c r="M12" s="3"/>
      <c r="N12" s="3"/>
      <c r="O12" s="3"/>
      <c r="P12" s="3"/>
      <c r="Q12" s="3"/>
      <c r="R12" s="3"/>
      <c r="S12" s="3"/>
      <c r="T12" s="3"/>
      <c r="U12" s="3"/>
      <c r="V12" s="3"/>
      <c r="W12" s="3"/>
      <c r="X12" s="3"/>
      <c r="Y12" s="3"/>
      <c r="Z12" s="3"/>
    </row>
    <row r="13" spans="1:26" ht="15.75" customHeight="1" x14ac:dyDescent="0.25">
      <c r="A13" s="3"/>
      <c r="B13" s="189"/>
      <c r="C13" s="165"/>
      <c r="D13" s="6"/>
      <c r="E13" s="6"/>
      <c r="F13" s="6"/>
      <c r="G13" s="6"/>
      <c r="H13" s="6"/>
      <c r="I13" s="3"/>
      <c r="J13" s="3"/>
      <c r="K13" s="3"/>
      <c r="L13" s="3"/>
      <c r="M13" s="3"/>
      <c r="N13" s="3"/>
      <c r="O13" s="3"/>
      <c r="P13" s="3"/>
      <c r="Q13" s="3"/>
      <c r="R13" s="3"/>
      <c r="S13" s="3"/>
      <c r="T13" s="3"/>
      <c r="U13" s="3"/>
      <c r="V13" s="3"/>
      <c r="W13" s="3"/>
      <c r="X13" s="3"/>
      <c r="Y13" s="3"/>
      <c r="Z13" s="3"/>
    </row>
    <row r="14" spans="1:26" ht="15.75" customHeight="1" x14ac:dyDescent="0.25">
      <c r="A14" s="3"/>
      <c r="B14" s="189" t="s">
        <v>35</v>
      </c>
      <c r="C14" s="165"/>
      <c r="D14" s="6">
        <v>339.43</v>
      </c>
      <c r="E14" s="6">
        <v>363.15</v>
      </c>
      <c r="F14" s="6">
        <v>421.65</v>
      </c>
      <c r="G14" s="6">
        <v>450.91</v>
      </c>
      <c r="H14" s="6">
        <v>629.26</v>
      </c>
      <c r="I14" s="3"/>
      <c r="J14" s="3"/>
      <c r="K14" s="3"/>
      <c r="L14" s="3"/>
      <c r="M14" s="3"/>
      <c r="N14" s="3"/>
      <c r="O14" s="3"/>
      <c r="P14" s="3"/>
      <c r="Q14" s="3"/>
      <c r="R14" s="3"/>
      <c r="S14" s="3"/>
      <c r="T14" s="3"/>
      <c r="U14" s="3"/>
      <c r="V14" s="3"/>
      <c r="W14" s="3"/>
      <c r="X14" s="3"/>
      <c r="Y14" s="3"/>
      <c r="Z14" s="3"/>
    </row>
    <row r="15" spans="1:26" ht="15.75" customHeight="1" x14ac:dyDescent="0.25">
      <c r="A15" s="3"/>
      <c r="B15" s="189" t="s">
        <v>36</v>
      </c>
      <c r="C15" s="165"/>
      <c r="D15" s="6">
        <v>13.06</v>
      </c>
      <c r="E15" s="6">
        <v>17.86</v>
      </c>
      <c r="F15" s="6">
        <v>23.27</v>
      </c>
      <c r="G15" s="6">
        <v>29.34</v>
      </c>
      <c r="H15" s="6">
        <v>44.66</v>
      </c>
      <c r="I15" s="3"/>
      <c r="J15" s="3"/>
      <c r="K15" s="3"/>
      <c r="L15" s="3"/>
      <c r="M15" s="3"/>
      <c r="N15" s="3"/>
      <c r="O15" s="3"/>
      <c r="P15" s="3"/>
      <c r="Q15" s="3"/>
      <c r="R15" s="3"/>
      <c r="S15" s="3"/>
      <c r="T15" s="3"/>
      <c r="U15" s="3"/>
      <c r="V15" s="3"/>
      <c r="W15" s="3"/>
      <c r="X15" s="3"/>
      <c r="Y15" s="3"/>
      <c r="Z15" s="3"/>
    </row>
    <row r="16" spans="1:26" ht="15.75" customHeight="1" x14ac:dyDescent="0.25">
      <c r="A16" s="3"/>
      <c r="B16" s="189" t="s">
        <v>37</v>
      </c>
      <c r="C16" s="165"/>
      <c r="D16" s="6">
        <v>12.01</v>
      </c>
      <c r="E16" s="6">
        <v>13.63</v>
      </c>
      <c r="F16" s="6">
        <v>12.75</v>
      </c>
      <c r="G16" s="6">
        <v>29.8</v>
      </c>
      <c r="H16" s="6">
        <v>26.95</v>
      </c>
      <c r="I16" s="3"/>
      <c r="J16" s="3"/>
      <c r="K16" s="3"/>
      <c r="L16" s="3"/>
      <c r="M16" s="3"/>
      <c r="N16" s="3"/>
      <c r="O16" s="3"/>
      <c r="P16" s="3"/>
      <c r="Q16" s="3"/>
      <c r="R16" s="3"/>
      <c r="S16" s="3"/>
      <c r="T16" s="3"/>
      <c r="U16" s="3"/>
      <c r="V16" s="3"/>
      <c r="W16" s="3"/>
      <c r="X16" s="3"/>
      <c r="Y16" s="3"/>
      <c r="Z16" s="3"/>
    </row>
    <row r="17" spans="1:26" ht="15.75" customHeight="1" x14ac:dyDescent="0.25">
      <c r="A17" s="3"/>
      <c r="B17" s="189" t="s">
        <v>38</v>
      </c>
      <c r="C17" s="165"/>
      <c r="D17" s="6">
        <v>364.5</v>
      </c>
      <c r="E17" s="6">
        <v>394.64</v>
      </c>
      <c r="F17" s="6">
        <v>457.67</v>
      </c>
      <c r="G17" s="6">
        <v>510.05</v>
      </c>
      <c r="H17" s="6">
        <v>700.87</v>
      </c>
      <c r="I17" s="3"/>
      <c r="J17" s="3"/>
      <c r="K17" s="3"/>
      <c r="L17" s="3"/>
      <c r="M17" s="3"/>
      <c r="N17" s="3"/>
      <c r="O17" s="3"/>
      <c r="P17" s="3"/>
      <c r="Q17" s="3"/>
      <c r="R17" s="3"/>
      <c r="S17" s="3"/>
      <c r="T17" s="3"/>
      <c r="U17" s="3"/>
      <c r="V17" s="3"/>
      <c r="W17" s="3"/>
      <c r="X17" s="3"/>
      <c r="Y17" s="3"/>
      <c r="Z17" s="3"/>
    </row>
    <row r="18" spans="1:26" ht="15.75" customHeight="1" x14ac:dyDescent="0.25">
      <c r="A18" s="3"/>
      <c r="B18" s="189" t="s">
        <v>39</v>
      </c>
      <c r="C18" s="165"/>
      <c r="D18" s="6">
        <v>191.66</v>
      </c>
      <c r="E18" s="6">
        <v>192.07</v>
      </c>
      <c r="F18" s="6">
        <v>302.08</v>
      </c>
      <c r="G18" s="6">
        <v>329</v>
      </c>
      <c r="H18" s="6">
        <v>412.68</v>
      </c>
      <c r="I18" s="3"/>
      <c r="J18" s="3"/>
      <c r="K18" s="3"/>
      <c r="L18" s="3"/>
      <c r="M18" s="3"/>
      <c r="N18" s="3"/>
      <c r="O18" s="3"/>
      <c r="P18" s="3"/>
      <c r="Q18" s="3"/>
      <c r="R18" s="3"/>
      <c r="S18" s="3"/>
      <c r="T18" s="3"/>
      <c r="U18" s="3"/>
      <c r="V18" s="3"/>
      <c r="W18" s="3"/>
      <c r="X18" s="3"/>
      <c r="Y18" s="3"/>
      <c r="Z18" s="3"/>
    </row>
    <row r="19" spans="1:26" ht="15.75" customHeight="1" x14ac:dyDescent="0.25">
      <c r="A19" s="3"/>
      <c r="B19" s="189" t="s">
        <v>40</v>
      </c>
      <c r="C19" s="165"/>
      <c r="D19" s="6">
        <v>0</v>
      </c>
      <c r="E19" s="6">
        <v>0</v>
      </c>
      <c r="F19" s="6">
        <v>0</v>
      </c>
      <c r="G19" s="6">
        <v>0</v>
      </c>
      <c r="H19" s="6">
        <v>0</v>
      </c>
      <c r="I19" s="3"/>
      <c r="J19" s="3"/>
      <c r="K19" s="3"/>
      <c r="L19" s="3"/>
      <c r="M19" s="3"/>
      <c r="N19" s="3"/>
      <c r="O19" s="3"/>
      <c r="P19" s="3"/>
      <c r="Q19" s="3"/>
      <c r="R19" s="3"/>
      <c r="S19" s="3"/>
      <c r="T19" s="3"/>
      <c r="U19" s="3"/>
      <c r="V19" s="3"/>
      <c r="W19" s="3"/>
      <c r="X19" s="3"/>
      <c r="Y19" s="3"/>
      <c r="Z19" s="3"/>
    </row>
    <row r="20" spans="1:26" ht="15.75" customHeight="1" x14ac:dyDescent="0.25">
      <c r="A20" s="3"/>
      <c r="B20" s="189" t="s">
        <v>41</v>
      </c>
      <c r="C20" s="165"/>
      <c r="D20" s="6">
        <v>25.42</v>
      </c>
      <c r="E20" s="6">
        <v>25.03</v>
      </c>
      <c r="F20" s="6">
        <v>11.74</v>
      </c>
      <c r="G20" s="6">
        <v>19.11</v>
      </c>
      <c r="H20" s="6">
        <v>34.93</v>
      </c>
      <c r="I20" s="3"/>
      <c r="J20" s="3"/>
      <c r="K20" s="3"/>
      <c r="L20" s="3"/>
      <c r="M20" s="3"/>
      <c r="N20" s="3"/>
      <c r="O20" s="3"/>
      <c r="P20" s="3"/>
      <c r="Q20" s="3"/>
      <c r="R20" s="3"/>
      <c r="S20" s="3"/>
      <c r="T20" s="3"/>
      <c r="U20" s="3"/>
      <c r="V20" s="3"/>
      <c r="W20" s="3"/>
      <c r="X20" s="3"/>
      <c r="Y20" s="3"/>
      <c r="Z20" s="3"/>
    </row>
    <row r="21" spans="1:26" ht="15.75" customHeight="1" x14ac:dyDescent="0.25">
      <c r="A21" s="3"/>
      <c r="B21" s="189" t="s">
        <v>42</v>
      </c>
      <c r="C21" s="165"/>
      <c r="D21" s="6">
        <v>166.24</v>
      </c>
      <c r="E21" s="6">
        <v>167.04</v>
      </c>
      <c r="F21" s="6">
        <v>290.33999999999997</v>
      </c>
      <c r="G21" s="6">
        <v>309.89</v>
      </c>
      <c r="H21" s="6">
        <v>377.75</v>
      </c>
      <c r="I21" s="3"/>
      <c r="J21" s="3"/>
      <c r="K21" s="3"/>
      <c r="L21" s="3"/>
      <c r="M21" s="3"/>
      <c r="N21" s="3"/>
      <c r="O21" s="3"/>
      <c r="P21" s="3"/>
      <c r="Q21" s="3"/>
      <c r="R21" s="3"/>
      <c r="S21" s="3"/>
      <c r="T21" s="3"/>
      <c r="U21" s="3"/>
      <c r="V21" s="3"/>
      <c r="W21" s="3"/>
      <c r="X21" s="3"/>
      <c r="Y21" s="3"/>
      <c r="Z21" s="3"/>
    </row>
    <row r="22" spans="1:26" ht="15.75" customHeight="1" x14ac:dyDescent="0.25">
      <c r="A22" s="3"/>
      <c r="B22" s="189" t="s">
        <v>43</v>
      </c>
      <c r="C22" s="165"/>
      <c r="D22" s="6">
        <v>22.71</v>
      </c>
      <c r="E22" s="6">
        <v>22.04</v>
      </c>
      <c r="F22" s="6">
        <v>62.15</v>
      </c>
      <c r="G22" s="6">
        <v>67.89</v>
      </c>
      <c r="H22" s="6">
        <v>73.56</v>
      </c>
      <c r="I22" s="3"/>
      <c r="J22" s="3"/>
      <c r="K22" s="3"/>
      <c r="L22" s="3"/>
      <c r="M22" s="3"/>
      <c r="N22" s="3"/>
      <c r="O22" s="3"/>
      <c r="P22" s="3"/>
      <c r="Q22" s="3"/>
      <c r="R22" s="3"/>
      <c r="S22" s="3"/>
      <c r="T22" s="3"/>
      <c r="U22" s="3"/>
      <c r="V22" s="3"/>
      <c r="W22" s="3"/>
      <c r="X22" s="3"/>
      <c r="Y22" s="3"/>
      <c r="Z22" s="3"/>
    </row>
    <row r="23" spans="1:26" ht="15.75" customHeight="1" x14ac:dyDescent="0.25">
      <c r="A23" s="3"/>
      <c r="B23" s="189" t="s">
        <v>44</v>
      </c>
      <c r="C23" s="165"/>
      <c r="D23" s="6">
        <v>143.53</v>
      </c>
      <c r="E23" s="6">
        <v>145</v>
      </c>
      <c r="F23" s="6">
        <v>228.19</v>
      </c>
      <c r="G23" s="6">
        <v>242</v>
      </c>
      <c r="H23" s="6">
        <v>304.19</v>
      </c>
      <c r="I23" s="3"/>
      <c r="J23" s="3"/>
      <c r="K23" s="3"/>
      <c r="L23" s="3"/>
      <c r="M23" s="3"/>
      <c r="N23" s="3"/>
      <c r="O23" s="3"/>
      <c r="P23" s="3"/>
      <c r="Q23" s="3"/>
      <c r="R23" s="3"/>
      <c r="S23" s="3"/>
      <c r="T23" s="3"/>
      <c r="U23" s="3"/>
      <c r="V23" s="3"/>
      <c r="W23" s="3"/>
      <c r="X23" s="3"/>
      <c r="Y23" s="3"/>
      <c r="Z23" s="3"/>
    </row>
    <row r="24" spans="1:26" ht="15.75" customHeight="1" x14ac:dyDescent="0.25">
      <c r="A24" s="3"/>
      <c r="B24" s="189" t="s">
        <v>45</v>
      </c>
      <c r="C24" s="165"/>
      <c r="D24" s="6">
        <v>14.48</v>
      </c>
      <c r="E24" s="6">
        <v>15.04</v>
      </c>
      <c r="F24" s="6">
        <v>23.12</v>
      </c>
      <c r="G24" s="6">
        <v>31.19</v>
      </c>
      <c r="H24" s="6">
        <v>81.099999999999994</v>
      </c>
      <c r="I24" s="3"/>
      <c r="J24" s="3"/>
      <c r="K24" s="3"/>
      <c r="L24" s="3"/>
      <c r="M24" s="3"/>
      <c r="N24" s="3"/>
      <c r="O24" s="3"/>
      <c r="P24" s="3"/>
      <c r="Q24" s="3"/>
      <c r="R24" s="3"/>
      <c r="S24" s="3"/>
      <c r="T24" s="3"/>
      <c r="U24" s="3"/>
      <c r="V24" s="3"/>
      <c r="W24" s="3"/>
      <c r="X24" s="3"/>
      <c r="Y24" s="3"/>
      <c r="Z24" s="3"/>
    </row>
    <row r="25" spans="1:26" ht="15.75" customHeight="1" x14ac:dyDescent="0.25">
      <c r="A25" s="3"/>
      <c r="B25" s="189" t="s">
        <v>46</v>
      </c>
      <c r="C25" s="165"/>
      <c r="D25" s="6">
        <v>129.05000000000001</v>
      </c>
      <c r="E25" s="6">
        <v>129.96</v>
      </c>
      <c r="F25" s="6">
        <v>205.07</v>
      </c>
      <c r="G25" s="6">
        <v>210.81</v>
      </c>
      <c r="H25" s="6">
        <v>223.09</v>
      </c>
      <c r="I25" s="3"/>
      <c r="J25" s="3"/>
      <c r="K25" s="3"/>
      <c r="L25" s="3"/>
      <c r="M25" s="3"/>
      <c r="N25" s="3"/>
      <c r="O25" s="3"/>
      <c r="P25" s="3"/>
      <c r="Q25" s="3"/>
      <c r="R25" s="3"/>
      <c r="S25" s="3"/>
      <c r="T25" s="3"/>
      <c r="U25" s="3"/>
      <c r="V25" s="3"/>
      <c r="W25" s="3"/>
      <c r="X25" s="3"/>
      <c r="Y25" s="3"/>
      <c r="Z25" s="3"/>
    </row>
    <row r="26" spans="1:26" ht="15.75" customHeight="1" x14ac:dyDescent="0.25">
      <c r="A26" s="3"/>
      <c r="B26" s="189"/>
      <c r="C26" s="165"/>
      <c r="D26" s="6"/>
      <c r="E26" s="6"/>
      <c r="F26" s="6"/>
      <c r="G26" s="6"/>
      <c r="H26" s="6"/>
      <c r="I26" s="3"/>
      <c r="J26" s="3"/>
      <c r="K26" s="3"/>
      <c r="L26" s="3"/>
      <c r="M26" s="3"/>
      <c r="N26" s="3"/>
      <c r="O26" s="3"/>
      <c r="P26" s="3"/>
      <c r="Q26" s="3"/>
      <c r="R26" s="3"/>
      <c r="S26" s="3"/>
      <c r="T26" s="3"/>
      <c r="U26" s="3"/>
      <c r="V26" s="3"/>
      <c r="W26" s="3"/>
      <c r="X26" s="3"/>
      <c r="Y26" s="3"/>
      <c r="Z26" s="3"/>
    </row>
    <row r="27" spans="1:26" ht="15.75" customHeight="1" x14ac:dyDescent="0.25">
      <c r="A27" s="3"/>
      <c r="B27" s="189"/>
      <c r="C27" s="165"/>
      <c r="D27" s="6"/>
      <c r="E27" s="6"/>
      <c r="F27" s="6"/>
      <c r="G27" s="6"/>
      <c r="H27" s="6"/>
      <c r="I27" s="3"/>
      <c r="J27" s="3"/>
      <c r="K27" s="3"/>
      <c r="L27" s="3"/>
      <c r="M27" s="3"/>
      <c r="N27" s="3"/>
      <c r="O27" s="3"/>
      <c r="P27" s="3"/>
      <c r="Q27" s="3"/>
      <c r="R27" s="3"/>
      <c r="S27" s="3"/>
      <c r="T27" s="3"/>
      <c r="U27" s="3"/>
      <c r="V27" s="3"/>
      <c r="W27" s="3"/>
      <c r="X27" s="3"/>
      <c r="Y27" s="3"/>
      <c r="Z27" s="3"/>
    </row>
    <row r="28" spans="1:26" ht="15.75" customHeight="1" x14ac:dyDescent="0.25">
      <c r="A28" s="3"/>
      <c r="B28" s="189" t="s">
        <v>47</v>
      </c>
      <c r="C28" s="164"/>
      <c r="D28" s="164"/>
      <c r="E28" s="164"/>
      <c r="F28" s="164"/>
      <c r="G28" s="164"/>
      <c r="H28" s="165"/>
      <c r="I28" s="3"/>
      <c r="J28" s="3"/>
      <c r="K28" s="3"/>
      <c r="L28" s="3"/>
      <c r="M28" s="3"/>
      <c r="N28" s="3"/>
      <c r="O28" s="3"/>
      <c r="P28" s="3"/>
      <c r="Q28" s="3"/>
      <c r="R28" s="3"/>
      <c r="S28" s="3"/>
      <c r="T28" s="3"/>
      <c r="U28" s="3"/>
      <c r="V28" s="3"/>
      <c r="W28" s="3"/>
      <c r="X28" s="3"/>
      <c r="Y28" s="3"/>
      <c r="Z28" s="3"/>
    </row>
    <row r="29" spans="1:26" ht="15.75" customHeight="1" x14ac:dyDescent="0.25">
      <c r="A29" s="3"/>
      <c r="B29" s="193" t="s">
        <v>48</v>
      </c>
      <c r="C29" s="172"/>
      <c r="D29" s="178" t="s">
        <v>49</v>
      </c>
      <c r="E29" s="164"/>
      <c r="F29" s="164"/>
      <c r="G29" s="164"/>
      <c r="H29" s="165"/>
      <c r="I29" s="3"/>
      <c r="J29" s="3"/>
      <c r="K29" s="3"/>
      <c r="L29" s="3"/>
      <c r="M29" s="3"/>
      <c r="N29" s="3"/>
      <c r="O29" s="3"/>
      <c r="P29" s="3"/>
      <c r="Q29" s="3"/>
      <c r="R29" s="3"/>
      <c r="S29" s="3"/>
      <c r="T29" s="3"/>
      <c r="U29" s="3"/>
      <c r="V29" s="3"/>
      <c r="W29" s="3"/>
      <c r="X29" s="3"/>
      <c r="Y29" s="3"/>
      <c r="Z29" s="3"/>
    </row>
    <row r="30" spans="1:26" ht="15.75" customHeight="1" x14ac:dyDescent="0.25">
      <c r="A30" s="3"/>
      <c r="B30" s="175"/>
      <c r="C30" s="177"/>
      <c r="D30" s="4" t="s">
        <v>50</v>
      </c>
      <c r="E30" s="4" t="s">
        <v>51</v>
      </c>
      <c r="F30" s="4" t="s">
        <v>52</v>
      </c>
      <c r="G30" s="4" t="s">
        <v>53</v>
      </c>
      <c r="H30" s="4" t="s">
        <v>54</v>
      </c>
      <c r="I30" s="3"/>
      <c r="J30" s="3"/>
      <c r="K30" s="3"/>
      <c r="L30" s="3"/>
      <c r="M30" s="3"/>
      <c r="N30" s="3"/>
      <c r="O30" s="3"/>
      <c r="P30" s="3"/>
      <c r="Q30" s="3"/>
      <c r="R30" s="3"/>
      <c r="S30" s="3"/>
      <c r="T30" s="3"/>
      <c r="U30" s="3"/>
      <c r="V30" s="3"/>
      <c r="W30" s="3"/>
      <c r="X30" s="3"/>
      <c r="Y30" s="3"/>
      <c r="Z30" s="3"/>
    </row>
    <row r="31" spans="1:26" ht="15.75" customHeight="1" x14ac:dyDescent="0.25">
      <c r="A31" s="3"/>
      <c r="B31" s="189" t="s">
        <v>55</v>
      </c>
      <c r="C31" s="165"/>
      <c r="D31" s="6">
        <v>12.88</v>
      </c>
      <c r="E31" s="6">
        <v>54.64</v>
      </c>
      <c r="F31" s="6">
        <v>68</v>
      </c>
      <c r="G31" s="6">
        <v>49.16</v>
      </c>
      <c r="H31" s="6">
        <v>135.99</v>
      </c>
      <c r="I31" s="3"/>
      <c r="J31" s="3"/>
      <c r="K31" s="3"/>
      <c r="L31" s="3"/>
      <c r="M31" s="3"/>
      <c r="N31" s="3"/>
      <c r="O31" s="3"/>
      <c r="P31" s="3"/>
      <c r="Q31" s="3"/>
      <c r="R31" s="3"/>
      <c r="S31" s="3"/>
      <c r="T31" s="3"/>
      <c r="U31" s="3"/>
      <c r="V31" s="3"/>
      <c r="W31" s="3"/>
      <c r="X31" s="3"/>
      <c r="Y31" s="3"/>
      <c r="Z31" s="3"/>
    </row>
    <row r="32" spans="1:26" ht="15.75" customHeight="1" x14ac:dyDescent="0.25">
      <c r="A32" s="3"/>
      <c r="B32" s="189" t="s">
        <v>56</v>
      </c>
      <c r="C32" s="165"/>
      <c r="D32" s="6">
        <v>66.069999999999993</v>
      </c>
      <c r="E32" s="6">
        <v>86.74</v>
      </c>
      <c r="F32" s="6">
        <v>79.47</v>
      </c>
      <c r="G32" s="6">
        <v>112.07</v>
      </c>
      <c r="H32" s="6">
        <v>160.05000000000001</v>
      </c>
      <c r="I32" s="3"/>
      <c r="J32" s="3"/>
      <c r="K32" s="3"/>
      <c r="L32" s="3"/>
      <c r="M32" s="3"/>
      <c r="N32" s="3"/>
      <c r="O32" s="3"/>
      <c r="P32" s="3"/>
      <c r="Q32" s="3"/>
      <c r="R32" s="3"/>
      <c r="S32" s="3"/>
      <c r="T32" s="3"/>
      <c r="U32" s="3"/>
      <c r="V32" s="3"/>
      <c r="W32" s="3"/>
      <c r="X32" s="3"/>
      <c r="Y32" s="3"/>
      <c r="Z32" s="3"/>
    </row>
    <row r="33" spans="1:26" ht="15.75" customHeight="1" x14ac:dyDescent="0.25">
      <c r="A33" s="3"/>
      <c r="B33" s="189" t="s">
        <v>57</v>
      </c>
      <c r="C33" s="165"/>
      <c r="D33" s="6">
        <v>430.29</v>
      </c>
      <c r="E33" s="6">
        <v>207.53</v>
      </c>
      <c r="F33" s="6">
        <v>330.65</v>
      </c>
      <c r="G33" s="6">
        <v>469.85</v>
      </c>
      <c r="H33" s="6">
        <v>648.88</v>
      </c>
      <c r="I33" s="3"/>
      <c r="J33" s="3"/>
      <c r="K33" s="3"/>
      <c r="L33" s="3"/>
      <c r="M33" s="3"/>
      <c r="N33" s="3"/>
      <c r="O33" s="3"/>
      <c r="P33" s="3"/>
      <c r="Q33" s="3"/>
      <c r="R33" s="3"/>
      <c r="S33" s="3"/>
      <c r="T33" s="3"/>
      <c r="U33" s="3"/>
      <c r="V33" s="3"/>
      <c r="W33" s="3"/>
      <c r="X33" s="3"/>
      <c r="Y33" s="3"/>
      <c r="Z33" s="3"/>
    </row>
    <row r="34" spans="1:26" ht="15.75" customHeight="1" x14ac:dyDescent="0.25">
      <c r="A34" s="3"/>
      <c r="B34" s="189" t="s">
        <v>58</v>
      </c>
      <c r="C34" s="165"/>
      <c r="D34" s="6">
        <v>86.05</v>
      </c>
      <c r="E34" s="6">
        <v>123.8</v>
      </c>
      <c r="F34" s="6">
        <v>104.29</v>
      </c>
      <c r="G34" s="6">
        <v>99.62</v>
      </c>
      <c r="H34" s="6">
        <v>101.81</v>
      </c>
      <c r="I34" s="3"/>
      <c r="J34" s="3"/>
      <c r="K34" s="3"/>
      <c r="L34" s="3"/>
      <c r="M34" s="3"/>
      <c r="N34" s="3"/>
      <c r="O34" s="3"/>
      <c r="P34" s="3"/>
      <c r="Q34" s="3"/>
      <c r="R34" s="3"/>
      <c r="S34" s="3"/>
      <c r="T34" s="3"/>
      <c r="U34" s="3"/>
      <c r="V34" s="3"/>
      <c r="W34" s="3"/>
      <c r="X34" s="3"/>
      <c r="Y34" s="3"/>
      <c r="Z34" s="3"/>
    </row>
    <row r="35" spans="1:26" ht="15.75" customHeight="1" x14ac:dyDescent="0.25">
      <c r="A35" s="3"/>
      <c r="B35" s="189" t="s">
        <v>59</v>
      </c>
      <c r="C35" s="165"/>
      <c r="D35" s="6">
        <v>595.29</v>
      </c>
      <c r="E35" s="6">
        <v>472.71</v>
      </c>
      <c r="F35" s="6">
        <v>582.41</v>
      </c>
      <c r="G35" s="6">
        <v>730.7</v>
      </c>
      <c r="H35" s="6">
        <v>1046.73</v>
      </c>
      <c r="I35" s="3"/>
      <c r="J35" s="3"/>
      <c r="K35" s="3"/>
      <c r="L35" s="3"/>
      <c r="M35" s="3"/>
      <c r="N35" s="3"/>
      <c r="O35" s="3"/>
      <c r="P35" s="3"/>
      <c r="Q35" s="3"/>
      <c r="R35" s="3"/>
      <c r="S35" s="3"/>
      <c r="T35" s="3"/>
      <c r="U35" s="3"/>
      <c r="V35" s="3"/>
      <c r="W35" s="3"/>
      <c r="X35" s="3"/>
      <c r="Y35" s="3"/>
      <c r="Z35" s="3"/>
    </row>
    <row r="36" spans="1:26" ht="15.75" customHeight="1" x14ac:dyDescent="0.25">
      <c r="A36" s="3"/>
      <c r="B36" s="189"/>
      <c r="C36" s="165"/>
      <c r="D36" s="6"/>
      <c r="E36" s="6"/>
      <c r="F36" s="6"/>
      <c r="G36" s="6"/>
      <c r="H36" s="6"/>
      <c r="I36" s="3"/>
      <c r="J36" s="3"/>
      <c r="K36" s="3"/>
      <c r="L36" s="3"/>
      <c r="M36" s="3"/>
      <c r="N36" s="3"/>
      <c r="O36" s="3"/>
      <c r="P36" s="3"/>
      <c r="Q36" s="3"/>
      <c r="R36" s="3"/>
      <c r="S36" s="3"/>
      <c r="T36" s="3"/>
      <c r="U36" s="3"/>
      <c r="V36" s="3"/>
      <c r="W36" s="3"/>
      <c r="X36" s="3"/>
      <c r="Y36" s="3"/>
      <c r="Z36" s="3"/>
    </row>
    <row r="37" spans="1:26" ht="15.75" customHeight="1" x14ac:dyDescent="0.25">
      <c r="A37" s="3"/>
      <c r="B37" s="189" t="s">
        <v>60</v>
      </c>
      <c r="C37" s="165"/>
      <c r="D37" s="6">
        <v>344.52</v>
      </c>
      <c r="E37" s="6">
        <v>507.62</v>
      </c>
      <c r="F37" s="6">
        <v>643.95000000000005</v>
      </c>
      <c r="G37" s="6">
        <v>808.22</v>
      </c>
      <c r="H37" s="6">
        <v>918.93</v>
      </c>
      <c r="I37" s="3"/>
      <c r="J37" s="3"/>
      <c r="K37" s="3"/>
      <c r="L37" s="3"/>
      <c r="M37" s="3"/>
      <c r="N37" s="3"/>
      <c r="O37" s="3"/>
      <c r="P37" s="3"/>
      <c r="Q37" s="3"/>
      <c r="R37" s="3"/>
      <c r="S37" s="3"/>
      <c r="T37" s="3"/>
      <c r="U37" s="3"/>
      <c r="V37" s="3"/>
      <c r="W37" s="3"/>
      <c r="X37" s="3"/>
      <c r="Y37" s="3"/>
      <c r="Z37" s="3"/>
    </row>
    <row r="38" spans="1:26" ht="15.75" customHeight="1" x14ac:dyDescent="0.25">
      <c r="A38" s="3"/>
      <c r="B38" s="189" t="s">
        <v>61</v>
      </c>
      <c r="C38" s="165"/>
      <c r="D38" s="6">
        <v>42.63</v>
      </c>
      <c r="E38" s="6">
        <v>57.93</v>
      </c>
      <c r="F38" s="6">
        <v>72.41</v>
      </c>
      <c r="G38" s="6">
        <v>99.61</v>
      </c>
      <c r="H38" s="6">
        <v>141.37</v>
      </c>
      <c r="I38" s="3"/>
      <c r="J38" s="3"/>
      <c r="K38" s="3"/>
      <c r="L38" s="3"/>
      <c r="M38" s="3"/>
      <c r="N38" s="3"/>
      <c r="O38" s="3"/>
      <c r="P38" s="3"/>
      <c r="Q38" s="3"/>
      <c r="R38" s="3"/>
      <c r="S38" s="3"/>
      <c r="T38" s="3"/>
      <c r="U38" s="3"/>
      <c r="V38" s="3"/>
      <c r="W38" s="3"/>
      <c r="X38" s="3"/>
      <c r="Y38" s="3"/>
      <c r="Z38" s="3"/>
    </row>
    <row r="39" spans="1:26" ht="15.75" customHeight="1" x14ac:dyDescent="0.25">
      <c r="A39" s="3"/>
      <c r="B39" s="189" t="s">
        <v>62</v>
      </c>
      <c r="C39" s="165"/>
      <c r="D39" s="6">
        <v>301.89</v>
      </c>
      <c r="E39" s="6">
        <v>449.69</v>
      </c>
      <c r="F39" s="6">
        <v>571.54</v>
      </c>
      <c r="G39" s="6">
        <v>708.61</v>
      </c>
      <c r="H39" s="6">
        <v>777.56</v>
      </c>
      <c r="I39" s="3"/>
      <c r="J39" s="3"/>
      <c r="K39" s="3"/>
      <c r="L39" s="3"/>
      <c r="M39" s="3"/>
      <c r="N39" s="3"/>
      <c r="O39" s="3"/>
      <c r="P39" s="3"/>
      <c r="Q39" s="3"/>
      <c r="R39" s="3"/>
      <c r="S39" s="3"/>
      <c r="T39" s="3"/>
      <c r="U39" s="3"/>
      <c r="V39" s="3"/>
      <c r="W39" s="3"/>
      <c r="X39" s="3"/>
      <c r="Y39" s="3"/>
      <c r="Z39" s="3"/>
    </row>
    <row r="40" spans="1:26" ht="15.75" customHeight="1" x14ac:dyDescent="0.25">
      <c r="A40" s="3"/>
      <c r="B40" s="189"/>
      <c r="C40" s="165"/>
      <c r="D40" s="6"/>
      <c r="E40" s="6"/>
      <c r="F40" s="6"/>
      <c r="G40" s="6"/>
      <c r="H40" s="6"/>
      <c r="I40" s="3"/>
      <c r="J40" s="3"/>
      <c r="K40" s="3"/>
      <c r="L40" s="3"/>
      <c r="M40" s="3"/>
      <c r="N40" s="3"/>
      <c r="O40" s="3"/>
      <c r="P40" s="3"/>
      <c r="Q40" s="3"/>
      <c r="R40" s="3"/>
      <c r="S40" s="3"/>
      <c r="T40" s="3"/>
      <c r="U40" s="3"/>
      <c r="V40" s="3"/>
      <c r="W40" s="3"/>
      <c r="X40" s="3"/>
      <c r="Y40" s="3"/>
      <c r="Z40" s="3"/>
    </row>
    <row r="41" spans="1:26" ht="15.75" customHeight="1" x14ac:dyDescent="0.25">
      <c r="A41" s="3"/>
      <c r="B41" s="189" t="s">
        <v>63</v>
      </c>
      <c r="C41" s="165"/>
      <c r="D41" s="6">
        <v>0.1</v>
      </c>
      <c r="E41" s="6">
        <v>0.05</v>
      </c>
      <c r="F41" s="6">
        <v>0.02</v>
      </c>
      <c r="G41" s="6">
        <v>0</v>
      </c>
      <c r="H41" s="6">
        <v>0</v>
      </c>
      <c r="I41" s="3"/>
      <c r="J41" s="3"/>
      <c r="K41" s="3"/>
      <c r="L41" s="3"/>
      <c r="M41" s="3"/>
      <c r="N41" s="3"/>
      <c r="O41" s="3"/>
      <c r="P41" s="3"/>
      <c r="Q41" s="3"/>
      <c r="R41" s="3"/>
      <c r="S41" s="3"/>
      <c r="T41" s="3"/>
      <c r="U41" s="3"/>
      <c r="V41" s="3"/>
      <c r="W41" s="3"/>
      <c r="X41" s="3"/>
      <c r="Y41" s="3"/>
      <c r="Z41" s="3"/>
    </row>
    <row r="42" spans="1:26" ht="15.75" customHeight="1" x14ac:dyDescent="0.25">
      <c r="A42" s="3"/>
      <c r="B42" s="189" t="s">
        <v>64</v>
      </c>
      <c r="C42" s="165"/>
      <c r="D42" s="6">
        <v>300.18</v>
      </c>
      <c r="E42" s="6">
        <v>506.39</v>
      </c>
      <c r="F42" s="6">
        <v>561.71</v>
      </c>
      <c r="G42" s="6">
        <v>737.18</v>
      </c>
      <c r="H42" s="6">
        <v>833.05</v>
      </c>
      <c r="I42" s="3"/>
      <c r="J42" s="3"/>
      <c r="K42" s="3"/>
      <c r="L42" s="3"/>
      <c r="M42" s="3"/>
      <c r="N42" s="3"/>
      <c r="O42" s="3"/>
      <c r="P42" s="3"/>
      <c r="Q42" s="3"/>
      <c r="R42" s="3"/>
      <c r="S42" s="3"/>
      <c r="T42" s="3"/>
      <c r="U42" s="3"/>
      <c r="V42" s="3"/>
      <c r="W42" s="3"/>
      <c r="X42" s="3"/>
      <c r="Y42" s="3"/>
      <c r="Z42" s="3"/>
    </row>
    <row r="43" spans="1:26" ht="15.75" customHeight="1" x14ac:dyDescent="0.25">
      <c r="A43" s="3"/>
      <c r="B43" s="189" t="s">
        <v>65</v>
      </c>
      <c r="C43" s="165"/>
      <c r="D43" s="6">
        <v>300.27999999999997</v>
      </c>
      <c r="E43" s="6">
        <v>506.44</v>
      </c>
      <c r="F43" s="6">
        <v>561.73</v>
      </c>
      <c r="G43" s="6">
        <v>737.18</v>
      </c>
      <c r="H43" s="6">
        <v>833.05</v>
      </c>
      <c r="I43" s="3"/>
      <c r="J43" s="3"/>
      <c r="K43" s="3"/>
      <c r="L43" s="3"/>
      <c r="M43" s="3"/>
      <c r="N43" s="3"/>
      <c r="O43" s="3"/>
      <c r="P43" s="3"/>
      <c r="Q43" s="3"/>
      <c r="R43" s="3"/>
      <c r="S43" s="3"/>
      <c r="T43" s="3"/>
      <c r="U43" s="3"/>
      <c r="V43" s="3"/>
      <c r="W43" s="3"/>
      <c r="X43" s="3"/>
      <c r="Y43" s="3"/>
      <c r="Z43" s="3"/>
    </row>
    <row r="44" spans="1:26" ht="15.75" customHeight="1" x14ac:dyDescent="0.25">
      <c r="A44" s="3"/>
      <c r="B44" s="189" t="s">
        <v>66</v>
      </c>
      <c r="C44" s="165"/>
      <c r="D44" s="6">
        <v>1197.46</v>
      </c>
      <c r="E44" s="6">
        <v>1428.84</v>
      </c>
      <c r="F44" s="6">
        <v>1715.68</v>
      </c>
      <c r="G44" s="6">
        <v>2176.4899999999998</v>
      </c>
      <c r="H44" s="6">
        <v>2657.34</v>
      </c>
      <c r="I44" s="3"/>
      <c r="J44" s="3"/>
      <c r="K44" s="3"/>
      <c r="L44" s="3"/>
      <c r="M44" s="3"/>
      <c r="N44" s="3"/>
      <c r="O44" s="3"/>
      <c r="P44" s="3"/>
      <c r="Q44" s="3"/>
      <c r="R44" s="3"/>
      <c r="S44" s="3"/>
      <c r="T44" s="3"/>
      <c r="U44" s="3"/>
      <c r="V44" s="3"/>
      <c r="W44" s="3"/>
      <c r="X44" s="3"/>
      <c r="Y44" s="3"/>
      <c r="Z44" s="3"/>
    </row>
    <row r="45" spans="1:26" ht="15.75" customHeight="1" x14ac:dyDescent="0.25">
      <c r="A45" s="3"/>
      <c r="B45" s="194" t="s">
        <v>67</v>
      </c>
      <c r="C45" s="172"/>
      <c r="D45" s="195" t="s">
        <v>49</v>
      </c>
      <c r="E45" s="164"/>
      <c r="F45" s="164"/>
      <c r="G45" s="164"/>
      <c r="H45" s="165"/>
      <c r="I45" s="3"/>
      <c r="J45" s="3"/>
      <c r="K45" s="3"/>
      <c r="L45" s="3"/>
      <c r="M45" s="3"/>
      <c r="N45" s="3"/>
      <c r="O45" s="3"/>
      <c r="P45" s="3"/>
      <c r="Q45" s="3"/>
      <c r="R45" s="3"/>
      <c r="S45" s="3"/>
      <c r="T45" s="3"/>
      <c r="U45" s="3"/>
      <c r="V45" s="3"/>
      <c r="W45" s="3"/>
      <c r="X45" s="3"/>
      <c r="Y45" s="3"/>
      <c r="Z45" s="3"/>
    </row>
    <row r="46" spans="1:26" ht="15.75" customHeight="1" x14ac:dyDescent="0.25">
      <c r="A46" s="3"/>
      <c r="B46" s="175"/>
      <c r="C46" s="177"/>
      <c r="D46" s="6" t="s">
        <v>50</v>
      </c>
      <c r="E46" s="6" t="s">
        <v>51</v>
      </c>
      <c r="F46" s="6" t="s">
        <v>52</v>
      </c>
      <c r="G46" s="6" t="s">
        <v>53</v>
      </c>
      <c r="H46" s="6" t="s">
        <v>54</v>
      </c>
      <c r="I46" s="3"/>
      <c r="J46" s="3"/>
      <c r="K46" s="3"/>
      <c r="L46" s="3"/>
      <c r="M46" s="3"/>
      <c r="N46" s="3"/>
      <c r="O46" s="3"/>
      <c r="P46" s="3"/>
      <c r="Q46" s="3"/>
      <c r="R46" s="3"/>
      <c r="S46" s="3"/>
      <c r="T46" s="3"/>
      <c r="U46" s="3"/>
      <c r="V46" s="3"/>
      <c r="W46" s="3"/>
      <c r="X46" s="3"/>
      <c r="Y46" s="3"/>
      <c r="Z46" s="3"/>
    </row>
    <row r="47" spans="1:26" ht="15.75" customHeight="1" x14ac:dyDescent="0.25">
      <c r="A47" s="3"/>
      <c r="B47" s="189" t="s">
        <v>68</v>
      </c>
      <c r="C47" s="165"/>
      <c r="D47" s="6">
        <v>456.92</v>
      </c>
      <c r="E47" s="6">
        <v>386.13</v>
      </c>
      <c r="F47" s="6">
        <v>444.54</v>
      </c>
      <c r="G47" s="6">
        <v>656.85</v>
      </c>
      <c r="H47" s="6">
        <v>822.96</v>
      </c>
      <c r="I47" s="3"/>
      <c r="J47" s="3"/>
      <c r="K47" s="3"/>
      <c r="L47" s="3"/>
      <c r="M47" s="3"/>
      <c r="N47" s="3"/>
      <c r="O47" s="3"/>
      <c r="P47" s="3"/>
      <c r="Q47" s="3"/>
      <c r="R47" s="3"/>
      <c r="S47" s="3"/>
      <c r="T47" s="3"/>
      <c r="U47" s="3"/>
      <c r="V47" s="3"/>
      <c r="W47" s="3"/>
      <c r="X47" s="3"/>
      <c r="Y47" s="3"/>
      <c r="Z47" s="3"/>
    </row>
    <row r="48" spans="1:26" ht="15.75" customHeight="1" x14ac:dyDescent="0.25">
      <c r="A48" s="3"/>
      <c r="B48" s="189" t="s">
        <v>69</v>
      </c>
      <c r="C48" s="165"/>
      <c r="D48" s="6">
        <v>4.32</v>
      </c>
      <c r="E48" s="6">
        <v>45.92</v>
      </c>
      <c r="F48" s="6">
        <v>0</v>
      </c>
      <c r="G48" s="6">
        <v>0</v>
      </c>
      <c r="H48" s="6">
        <v>0</v>
      </c>
      <c r="I48" s="7"/>
      <c r="J48" s="3"/>
      <c r="K48" s="3"/>
      <c r="L48" s="3"/>
      <c r="M48" s="3"/>
      <c r="N48" s="3"/>
      <c r="O48" s="3"/>
      <c r="P48" s="3"/>
      <c r="Q48" s="3"/>
      <c r="R48" s="3"/>
      <c r="S48" s="3"/>
      <c r="T48" s="3"/>
      <c r="U48" s="3"/>
      <c r="V48" s="3"/>
      <c r="W48" s="3"/>
      <c r="X48" s="3"/>
      <c r="Y48" s="3"/>
      <c r="Z48" s="3"/>
    </row>
    <row r="49" spans="1:26" ht="15.75" customHeight="1" x14ac:dyDescent="0.25">
      <c r="A49" s="3"/>
      <c r="B49" s="189" t="s">
        <v>70</v>
      </c>
      <c r="C49" s="165"/>
      <c r="D49" s="6">
        <v>37.770000000000003</v>
      </c>
      <c r="E49" s="6">
        <v>38.1</v>
      </c>
      <c r="F49" s="6">
        <v>20.14</v>
      </c>
      <c r="G49" s="6">
        <v>45.21</v>
      </c>
      <c r="H49" s="6">
        <v>128.97999999999999</v>
      </c>
      <c r="I49" s="3"/>
      <c r="J49" s="3"/>
      <c r="K49" s="3"/>
      <c r="L49" s="3"/>
      <c r="M49" s="3"/>
      <c r="N49" s="3"/>
      <c r="O49" s="3"/>
      <c r="P49" s="3"/>
      <c r="Q49" s="3"/>
      <c r="R49" s="3"/>
      <c r="S49" s="3"/>
      <c r="T49" s="3"/>
      <c r="U49" s="3"/>
      <c r="V49" s="3"/>
      <c r="W49" s="3"/>
      <c r="X49" s="3"/>
      <c r="Y49" s="3"/>
      <c r="Z49" s="3"/>
    </row>
    <row r="50" spans="1:26" ht="15.75" customHeight="1" x14ac:dyDescent="0.25">
      <c r="A50" s="3"/>
      <c r="B50" s="189" t="s">
        <v>71</v>
      </c>
      <c r="C50" s="165"/>
      <c r="D50" s="6">
        <v>499.01</v>
      </c>
      <c r="E50" s="6">
        <v>470.15</v>
      </c>
      <c r="F50" s="6">
        <v>464.68</v>
      </c>
      <c r="G50" s="6">
        <v>702.06</v>
      </c>
      <c r="H50" s="6">
        <v>951.94</v>
      </c>
      <c r="I50" s="3"/>
      <c r="J50" s="3"/>
      <c r="K50" s="3"/>
      <c r="L50" s="3"/>
      <c r="M50" s="3"/>
      <c r="N50" s="3"/>
      <c r="O50" s="3"/>
      <c r="P50" s="3"/>
      <c r="Q50" s="3"/>
      <c r="R50" s="3"/>
      <c r="S50" s="3"/>
      <c r="T50" s="3"/>
      <c r="U50" s="3"/>
      <c r="V50" s="3"/>
      <c r="W50" s="3"/>
      <c r="X50" s="3"/>
      <c r="Y50" s="3"/>
      <c r="Z50" s="3"/>
    </row>
    <row r="51" spans="1:26" ht="15.75" customHeight="1" x14ac:dyDescent="0.25">
      <c r="A51" s="3"/>
      <c r="B51" s="189" t="s">
        <v>72</v>
      </c>
      <c r="C51" s="165"/>
      <c r="D51" s="6">
        <v>31.48</v>
      </c>
      <c r="E51" s="6">
        <v>24.36</v>
      </c>
      <c r="F51" s="6">
        <v>115.81</v>
      </c>
      <c r="G51" s="6">
        <v>133.62</v>
      </c>
      <c r="H51" s="6">
        <v>97.08</v>
      </c>
      <c r="I51" s="7"/>
      <c r="J51" s="3"/>
      <c r="K51" s="3"/>
      <c r="L51" s="3"/>
      <c r="M51" s="3"/>
      <c r="N51" s="3"/>
      <c r="O51" s="3"/>
      <c r="P51" s="3"/>
      <c r="Q51" s="3"/>
      <c r="R51" s="3"/>
      <c r="S51" s="3"/>
      <c r="T51" s="3"/>
      <c r="U51" s="3"/>
      <c r="V51" s="3"/>
      <c r="W51" s="3"/>
      <c r="X51" s="3"/>
      <c r="Y51" s="3"/>
      <c r="Z51" s="3"/>
    </row>
    <row r="52" spans="1:26" ht="15.75" customHeight="1" x14ac:dyDescent="0.25">
      <c r="A52" s="3"/>
      <c r="B52" s="189" t="s">
        <v>73</v>
      </c>
      <c r="C52" s="165"/>
      <c r="D52" s="6">
        <v>0</v>
      </c>
      <c r="E52" s="6">
        <v>0</v>
      </c>
      <c r="F52" s="6">
        <v>0</v>
      </c>
      <c r="G52" s="6">
        <v>0</v>
      </c>
      <c r="H52" s="6"/>
      <c r="I52" s="3"/>
      <c r="J52" s="3"/>
      <c r="K52" s="3"/>
      <c r="L52" s="3"/>
      <c r="M52" s="3"/>
      <c r="N52" s="3"/>
      <c r="O52" s="3"/>
      <c r="P52" s="3"/>
      <c r="Q52" s="3"/>
      <c r="R52" s="3"/>
      <c r="S52" s="3"/>
      <c r="T52" s="3"/>
      <c r="U52" s="3"/>
      <c r="V52" s="3"/>
      <c r="W52" s="3"/>
      <c r="X52" s="3"/>
      <c r="Y52" s="3"/>
      <c r="Z52" s="3"/>
    </row>
    <row r="53" spans="1:26" ht="15.75" customHeight="1" x14ac:dyDescent="0.25">
      <c r="A53" s="3"/>
      <c r="B53" s="189" t="s">
        <v>74</v>
      </c>
      <c r="C53" s="165"/>
      <c r="D53" s="6">
        <v>0</v>
      </c>
      <c r="E53" s="6">
        <v>0</v>
      </c>
      <c r="F53" s="6">
        <v>0</v>
      </c>
      <c r="G53" s="6">
        <v>0</v>
      </c>
      <c r="H53" s="6">
        <v>0</v>
      </c>
      <c r="I53" s="3"/>
      <c r="J53" s="3"/>
      <c r="K53" s="3"/>
      <c r="L53" s="3"/>
      <c r="M53" s="3"/>
      <c r="N53" s="3"/>
      <c r="O53" s="3"/>
      <c r="P53" s="3"/>
      <c r="Q53" s="3"/>
      <c r="R53" s="3"/>
      <c r="S53" s="3"/>
      <c r="T53" s="3"/>
      <c r="U53" s="3"/>
      <c r="V53" s="3"/>
      <c r="W53" s="3"/>
      <c r="X53" s="3"/>
      <c r="Y53" s="3"/>
      <c r="Z53" s="3"/>
    </row>
    <row r="54" spans="1:26" ht="15.75" customHeight="1" x14ac:dyDescent="0.25">
      <c r="A54" s="3"/>
      <c r="B54" s="189" t="s">
        <v>75</v>
      </c>
      <c r="C54" s="165"/>
      <c r="D54" s="6">
        <v>31.48</v>
      </c>
      <c r="E54" s="6">
        <v>24.36</v>
      </c>
      <c r="F54" s="6">
        <v>115.81</v>
      </c>
      <c r="G54" s="6">
        <v>133.62</v>
      </c>
      <c r="H54" s="6">
        <v>97.08</v>
      </c>
      <c r="I54" s="3"/>
      <c r="J54" s="3"/>
      <c r="K54" s="3"/>
      <c r="L54" s="3"/>
      <c r="M54" s="3"/>
      <c r="N54" s="3"/>
      <c r="O54" s="3"/>
      <c r="P54" s="3"/>
      <c r="Q54" s="3"/>
      <c r="R54" s="3"/>
      <c r="S54" s="3"/>
      <c r="T54" s="3"/>
      <c r="U54" s="3"/>
      <c r="V54" s="3"/>
      <c r="W54" s="3"/>
      <c r="X54" s="3"/>
      <c r="Y54" s="3"/>
      <c r="Z54" s="3"/>
    </row>
    <row r="55" spans="1:26" ht="15.75" customHeight="1" x14ac:dyDescent="0.25">
      <c r="A55" s="3"/>
      <c r="B55" s="189" t="s">
        <v>76</v>
      </c>
      <c r="C55" s="165"/>
      <c r="D55" s="6">
        <v>28.96</v>
      </c>
      <c r="E55" s="6">
        <v>30.08</v>
      </c>
      <c r="F55" s="6">
        <v>30.08</v>
      </c>
      <c r="G55" s="6">
        <v>62.39</v>
      </c>
      <c r="H55" s="6">
        <v>62.39</v>
      </c>
      <c r="I55" s="7"/>
      <c r="J55" s="3"/>
      <c r="K55" s="3"/>
      <c r="L55" s="3"/>
      <c r="M55" s="3"/>
      <c r="N55" s="3"/>
      <c r="O55" s="3"/>
      <c r="P55" s="3"/>
      <c r="Q55" s="3"/>
      <c r="R55" s="3"/>
      <c r="S55" s="3"/>
      <c r="T55" s="3"/>
      <c r="U55" s="3"/>
      <c r="V55" s="3"/>
      <c r="W55" s="3"/>
      <c r="X55" s="3"/>
      <c r="Y55" s="3"/>
      <c r="Z55" s="3"/>
    </row>
    <row r="56" spans="1:26" ht="15.75" customHeight="1" x14ac:dyDescent="0.25">
      <c r="A56" s="3"/>
      <c r="B56" s="189" t="s">
        <v>77</v>
      </c>
      <c r="C56" s="165"/>
      <c r="D56" s="6">
        <v>17.940000000000001</v>
      </c>
      <c r="E56" s="6">
        <v>2.42</v>
      </c>
      <c r="F56" s="6">
        <v>1.1100000000000001</v>
      </c>
      <c r="G56" s="6">
        <v>0</v>
      </c>
      <c r="H56" s="6">
        <v>0</v>
      </c>
      <c r="I56" s="3"/>
      <c r="J56" s="3"/>
      <c r="K56" s="3"/>
      <c r="L56" s="3"/>
      <c r="M56" s="3"/>
      <c r="N56" s="3"/>
      <c r="O56" s="3"/>
      <c r="P56" s="3"/>
      <c r="Q56" s="3"/>
      <c r="R56" s="3"/>
      <c r="S56" s="3"/>
      <c r="T56" s="3"/>
      <c r="U56" s="3"/>
      <c r="V56" s="3"/>
      <c r="W56" s="3"/>
      <c r="X56" s="3"/>
      <c r="Y56" s="3"/>
      <c r="Z56" s="3"/>
    </row>
    <row r="57" spans="1:26" ht="15.75" customHeight="1" x14ac:dyDescent="0.25">
      <c r="A57" s="3"/>
      <c r="B57" s="189" t="s">
        <v>78</v>
      </c>
      <c r="C57" s="165"/>
      <c r="D57" s="6">
        <v>620.07000000000005</v>
      </c>
      <c r="E57" s="6">
        <v>901.83</v>
      </c>
      <c r="F57" s="5">
        <v>1104</v>
      </c>
      <c r="G57" s="5">
        <v>1278.42</v>
      </c>
      <c r="H57" s="5">
        <v>1545.93</v>
      </c>
      <c r="I57" s="7"/>
      <c r="J57" s="3"/>
      <c r="K57" s="3"/>
      <c r="L57" s="3"/>
      <c r="M57" s="3"/>
      <c r="N57" s="3"/>
      <c r="O57" s="3"/>
      <c r="P57" s="3"/>
      <c r="Q57" s="3"/>
      <c r="R57" s="3"/>
      <c r="S57" s="3"/>
      <c r="T57" s="3"/>
      <c r="U57" s="3"/>
      <c r="V57" s="3"/>
      <c r="W57" s="3"/>
      <c r="X57" s="3"/>
      <c r="Y57" s="3"/>
      <c r="Z57" s="3"/>
    </row>
    <row r="58" spans="1:26" ht="15.75" customHeight="1" x14ac:dyDescent="0.25">
      <c r="A58" s="3"/>
      <c r="B58" s="189" t="s">
        <v>79</v>
      </c>
      <c r="C58" s="165"/>
      <c r="D58" s="6">
        <v>666.97</v>
      </c>
      <c r="E58" s="6">
        <v>934.33</v>
      </c>
      <c r="F58" s="6">
        <v>1135.19</v>
      </c>
      <c r="G58" s="6">
        <v>1340.81</v>
      </c>
      <c r="H58" s="6">
        <v>1608.32</v>
      </c>
      <c r="I58" s="3"/>
      <c r="J58" s="3"/>
      <c r="K58" s="3"/>
      <c r="L58" s="3"/>
      <c r="M58" s="3"/>
      <c r="N58" s="3"/>
      <c r="O58" s="3"/>
      <c r="P58" s="3"/>
      <c r="Q58" s="3"/>
      <c r="R58" s="3"/>
      <c r="S58" s="3"/>
      <c r="T58" s="3"/>
      <c r="U58" s="3"/>
      <c r="V58" s="3"/>
      <c r="W58" s="3"/>
      <c r="X58" s="3"/>
      <c r="Y58" s="3"/>
      <c r="Z58" s="3"/>
    </row>
    <row r="59" spans="1:26" ht="15.75" customHeight="1" x14ac:dyDescent="0.25">
      <c r="A59" s="3"/>
      <c r="B59" s="189" t="s">
        <v>80</v>
      </c>
      <c r="C59" s="165"/>
      <c r="D59" s="6">
        <v>1197.46</v>
      </c>
      <c r="E59" s="6">
        <v>1428.84</v>
      </c>
      <c r="F59" s="6">
        <v>1715.68</v>
      </c>
      <c r="G59" s="6">
        <v>2176.4899999999998</v>
      </c>
      <c r="H59" s="6">
        <v>2657.34</v>
      </c>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8">
    <mergeCell ref="B47:C47"/>
    <mergeCell ref="B48:C48"/>
    <mergeCell ref="B49:C49"/>
    <mergeCell ref="B50:C50"/>
    <mergeCell ref="B42:C42"/>
    <mergeCell ref="B43:C43"/>
    <mergeCell ref="B44:C44"/>
    <mergeCell ref="B45:C46"/>
    <mergeCell ref="D45:H45"/>
    <mergeCell ref="B37:C37"/>
    <mergeCell ref="B38:C38"/>
    <mergeCell ref="B39:C39"/>
    <mergeCell ref="B40:C40"/>
    <mergeCell ref="B41:C41"/>
    <mergeCell ref="B32:C32"/>
    <mergeCell ref="B33:C33"/>
    <mergeCell ref="B34:C34"/>
    <mergeCell ref="B35:C35"/>
    <mergeCell ref="B36:C36"/>
    <mergeCell ref="B27:C27"/>
    <mergeCell ref="B28:H28"/>
    <mergeCell ref="D29:H29"/>
    <mergeCell ref="B29:C30"/>
    <mergeCell ref="B31:C31"/>
    <mergeCell ref="B22:C22"/>
    <mergeCell ref="B23:C23"/>
    <mergeCell ref="B24:C24"/>
    <mergeCell ref="B25:C25"/>
    <mergeCell ref="B26:C26"/>
    <mergeCell ref="B17:C17"/>
    <mergeCell ref="B18:C18"/>
    <mergeCell ref="B19:C19"/>
    <mergeCell ref="B20:C20"/>
    <mergeCell ref="B21:C21"/>
    <mergeCell ref="B12:C12"/>
    <mergeCell ref="B13:C13"/>
    <mergeCell ref="B14:C14"/>
    <mergeCell ref="B15:C15"/>
    <mergeCell ref="B16:C16"/>
    <mergeCell ref="B7:C7"/>
    <mergeCell ref="B8:C8"/>
    <mergeCell ref="B9:C9"/>
    <mergeCell ref="B10:C10"/>
    <mergeCell ref="B11:C11"/>
    <mergeCell ref="A1:C1"/>
    <mergeCell ref="B3:H3"/>
    <mergeCell ref="B4:C5"/>
    <mergeCell ref="D4:H4"/>
    <mergeCell ref="B6:C6"/>
    <mergeCell ref="B58:C58"/>
    <mergeCell ref="B59:C59"/>
    <mergeCell ref="B51:C51"/>
    <mergeCell ref="B52:C52"/>
    <mergeCell ref="B53:C53"/>
    <mergeCell ref="B54:C54"/>
    <mergeCell ref="B55:C55"/>
    <mergeCell ref="B56:C56"/>
    <mergeCell ref="B57:C5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 customHeight="1" x14ac:dyDescent="0.25"/>
  <cols>
    <col min="1" max="3" width="12.6640625" customWidth="1"/>
    <col min="4" max="4" width="21.44140625" customWidth="1"/>
    <col min="5" max="5" width="10.109375" customWidth="1"/>
    <col min="6" max="11" width="6.6640625" customWidth="1"/>
    <col min="12" max="12" width="12.6640625" customWidth="1"/>
    <col min="13" max="18" width="6.109375" customWidth="1"/>
    <col min="19" max="19" width="12.6640625" customWidth="1"/>
    <col min="20" max="25" width="7" customWidth="1"/>
  </cols>
  <sheetData>
    <row r="1" spans="1:26" ht="13.8" x14ac:dyDescent="0.25">
      <c r="A1" s="8"/>
      <c r="B1" s="8"/>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197" t="s">
        <v>1</v>
      </c>
      <c r="B2" s="164"/>
      <c r="C2" s="165"/>
      <c r="D2" s="8"/>
      <c r="E2" s="8"/>
      <c r="F2" s="8"/>
      <c r="G2" s="8"/>
      <c r="H2" s="8"/>
      <c r="I2" s="8"/>
      <c r="J2" s="8"/>
      <c r="K2" s="8"/>
      <c r="L2" s="8"/>
      <c r="M2" s="8"/>
      <c r="N2" s="8"/>
      <c r="O2" s="8"/>
      <c r="P2" s="8"/>
      <c r="Q2" s="8"/>
      <c r="R2" s="8"/>
      <c r="S2" s="8"/>
      <c r="T2" s="8"/>
      <c r="U2" s="8"/>
      <c r="V2" s="8"/>
      <c r="W2" s="8"/>
      <c r="X2" s="8"/>
      <c r="Y2" s="8"/>
      <c r="Z2" s="8"/>
    </row>
    <row r="3" spans="1:26" ht="13.8" x14ac:dyDescent="0.25">
      <c r="A3" s="8"/>
      <c r="B3" s="8"/>
      <c r="C3" s="8"/>
      <c r="D3" s="8"/>
      <c r="E3" s="8"/>
      <c r="F3" s="8"/>
      <c r="G3" s="8"/>
      <c r="H3" s="8"/>
      <c r="I3" s="8"/>
      <c r="J3" s="8"/>
      <c r="K3" s="8"/>
      <c r="L3" s="8"/>
      <c r="M3" s="8"/>
      <c r="N3" s="8"/>
      <c r="O3" s="8"/>
      <c r="P3" s="8"/>
      <c r="Q3" s="8"/>
      <c r="R3" s="8"/>
      <c r="S3" s="8"/>
      <c r="T3" s="8"/>
      <c r="U3" s="8"/>
      <c r="V3" s="8"/>
      <c r="W3" s="8"/>
      <c r="X3" s="8"/>
      <c r="Y3" s="8"/>
      <c r="Z3" s="8"/>
    </row>
    <row r="4" spans="1:26" ht="13.8" x14ac:dyDescent="0.25">
      <c r="A4" s="8"/>
      <c r="B4" s="8"/>
      <c r="C4" s="8"/>
      <c r="D4" s="8"/>
      <c r="E4" s="8"/>
      <c r="F4" s="8"/>
      <c r="G4" s="8"/>
      <c r="H4" s="8"/>
      <c r="I4" s="8"/>
      <c r="J4" s="8"/>
      <c r="K4" s="8"/>
      <c r="L4" s="8"/>
      <c r="M4" s="8"/>
      <c r="N4" s="8"/>
      <c r="O4" s="8"/>
      <c r="P4" s="8"/>
      <c r="Q4" s="8"/>
      <c r="R4" s="8"/>
      <c r="S4" s="8"/>
      <c r="T4" s="8"/>
      <c r="U4" s="8"/>
      <c r="V4" s="8"/>
      <c r="W4" s="8"/>
      <c r="X4" s="8"/>
      <c r="Y4" s="8"/>
      <c r="Z4" s="8"/>
    </row>
    <row r="5" spans="1:26" ht="13.8" x14ac:dyDescent="0.25">
      <c r="A5" s="8"/>
      <c r="B5" s="8"/>
      <c r="C5" s="8"/>
      <c r="D5" s="8"/>
      <c r="E5" s="8"/>
      <c r="F5" s="8"/>
      <c r="G5" s="8"/>
      <c r="H5" s="8"/>
      <c r="I5" s="8"/>
      <c r="J5" s="8"/>
      <c r="K5" s="8"/>
      <c r="L5" s="8"/>
      <c r="M5" s="8"/>
      <c r="N5" s="8"/>
      <c r="O5" s="8"/>
      <c r="P5" s="8"/>
      <c r="Q5" s="8"/>
      <c r="R5" s="8"/>
      <c r="S5" s="8"/>
      <c r="T5" s="8"/>
      <c r="U5" s="8"/>
      <c r="V5" s="8"/>
      <c r="W5" s="8"/>
      <c r="X5" s="8"/>
      <c r="Y5" s="8"/>
      <c r="Z5" s="8"/>
    </row>
    <row r="6" spans="1:26" ht="15" customHeight="1" x14ac:dyDescent="0.25">
      <c r="A6" s="8"/>
      <c r="B6" s="198" t="s">
        <v>81</v>
      </c>
      <c r="C6" s="164"/>
      <c r="D6" s="165"/>
      <c r="E6" s="9"/>
      <c r="F6" s="199" t="s">
        <v>82</v>
      </c>
      <c r="G6" s="164"/>
      <c r="H6" s="164"/>
      <c r="I6" s="164"/>
      <c r="J6" s="164"/>
      <c r="K6" s="165"/>
      <c r="L6" s="8"/>
      <c r="M6" s="200" t="s">
        <v>83</v>
      </c>
      <c r="N6" s="164"/>
      <c r="O6" s="164"/>
      <c r="P6" s="164"/>
      <c r="Q6" s="164"/>
      <c r="R6" s="165"/>
      <c r="S6" s="8"/>
      <c r="T6" s="201" t="s">
        <v>84</v>
      </c>
      <c r="U6" s="164"/>
      <c r="V6" s="164"/>
      <c r="W6" s="164"/>
      <c r="X6" s="164"/>
      <c r="Y6" s="165"/>
      <c r="Z6" s="8"/>
    </row>
    <row r="7" spans="1:26" ht="43.5" customHeight="1" x14ac:dyDescent="0.25">
      <c r="A7" s="8"/>
      <c r="B7" s="196" t="s">
        <v>85</v>
      </c>
      <c r="C7" s="164"/>
      <c r="D7" s="165"/>
      <c r="E7" s="9"/>
      <c r="F7" s="10">
        <v>1.1499999999999999</v>
      </c>
      <c r="G7" s="10">
        <v>1.1499999999999999</v>
      </c>
      <c r="H7" s="10">
        <v>1.1000000000000001</v>
      </c>
      <c r="I7" s="10">
        <v>1.1000000000000001</v>
      </c>
      <c r="J7" s="10">
        <v>1.1000000000000001</v>
      </c>
      <c r="K7" s="10">
        <v>1.05</v>
      </c>
      <c r="L7" s="8"/>
      <c r="M7" s="11">
        <v>0.25</v>
      </c>
      <c r="N7" s="11">
        <v>0.25</v>
      </c>
      <c r="O7" s="11">
        <v>0.15</v>
      </c>
      <c r="P7" s="11">
        <v>0.15</v>
      </c>
      <c r="Q7" s="11">
        <v>0.15</v>
      </c>
      <c r="R7" s="11">
        <v>0.1</v>
      </c>
      <c r="S7" s="8"/>
      <c r="T7" s="12">
        <v>1.05</v>
      </c>
      <c r="U7" s="12">
        <v>1.05</v>
      </c>
      <c r="V7" s="12">
        <v>1.01</v>
      </c>
      <c r="W7" s="12">
        <v>1.01</v>
      </c>
      <c r="X7" s="12">
        <v>1.01</v>
      </c>
      <c r="Y7" s="12">
        <v>1.01</v>
      </c>
      <c r="Z7" s="8"/>
    </row>
    <row r="8" spans="1:26" ht="15" customHeight="1" x14ac:dyDescent="0.25">
      <c r="A8" s="8"/>
      <c r="B8" s="196" t="s">
        <v>86</v>
      </c>
      <c r="C8" s="164"/>
      <c r="D8" s="165"/>
      <c r="E8" s="9"/>
      <c r="F8" s="10">
        <v>0.63</v>
      </c>
      <c r="G8" s="10"/>
      <c r="H8" s="10"/>
      <c r="I8" s="10"/>
      <c r="J8" s="10"/>
      <c r="K8" s="10"/>
      <c r="L8" s="8"/>
      <c r="M8" s="11">
        <v>0.53</v>
      </c>
      <c r="N8" s="13"/>
      <c r="O8" s="13"/>
      <c r="P8" s="13"/>
      <c r="Q8" s="13"/>
      <c r="R8" s="13"/>
      <c r="S8" s="8"/>
      <c r="T8" s="12">
        <v>0.6</v>
      </c>
      <c r="U8" s="12"/>
      <c r="V8" s="12"/>
      <c r="W8" s="12"/>
      <c r="X8" s="12"/>
      <c r="Y8" s="12"/>
      <c r="Z8" s="8"/>
    </row>
    <row r="9" spans="1:26" ht="15" customHeight="1" x14ac:dyDescent="0.25">
      <c r="A9" s="8"/>
      <c r="B9" s="196" t="s">
        <v>87</v>
      </c>
      <c r="C9" s="164"/>
      <c r="D9" s="165"/>
      <c r="E9" s="9"/>
      <c r="F9" s="10">
        <v>0.15</v>
      </c>
      <c r="G9" s="10"/>
      <c r="H9" s="10"/>
      <c r="I9" s="10"/>
      <c r="J9" s="10"/>
      <c r="K9" s="10"/>
      <c r="L9" s="8"/>
      <c r="M9" s="11">
        <v>0.15</v>
      </c>
      <c r="N9" s="13"/>
      <c r="O9" s="13"/>
      <c r="P9" s="13"/>
      <c r="Q9" s="13"/>
      <c r="R9" s="13"/>
      <c r="S9" s="8"/>
      <c r="T9" s="12">
        <v>0.15</v>
      </c>
      <c r="U9" s="12"/>
      <c r="V9" s="12"/>
      <c r="W9" s="12"/>
      <c r="X9" s="12"/>
      <c r="Y9" s="12"/>
      <c r="Z9" s="8"/>
    </row>
    <row r="10" spans="1:26" ht="15" customHeight="1" x14ac:dyDescent="0.25">
      <c r="A10" s="8"/>
      <c r="B10" s="196" t="s">
        <v>88</v>
      </c>
      <c r="C10" s="164"/>
      <c r="D10" s="165"/>
      <c r="E10" s="9"/>
      <c r="F10" s="10">
        <v>0.1</v>
      </c>
      <c r="G10" s="10"/>
      <c r="H10" s="10"/>
      <c r="I10" s="10"/>
      <c r="J10" s="10"/>
      <c r="K10" s="10"/>
      <c r="L10" s="8"/>
      <c r="M10" s="14">
        <v>0.08</v>
      </c>
      <c r="N10" s="13"/>
      <c r="O10" s="13"/>
      <c r="P10" s="13"/>
      <c r="Q10" s="13"/>
      <c r="R10" s="13"/>
      <c r="S10" s="8"/>
      <c r="T10" s="12">
        <v>0.12</v>
      </c>
      <c r="U10" s="12"/>
      <c r="V10" s="12"/>
      <c r="W10" s="12"/>
      <c r="X10" s="12"/>
      <c r="Y10" s="12"/>
      <c r="Z10" s="8"/>
    </row>
    <row r="11" spans="1:26" ht="15" customHeight="1" x14ac:dyDescent="0.25">
      <c r="A11" s="8"/>
      <c r="B11" s="196" t="s">
        <v>89</v>
      </c>
      <c r="C11" s="164"/>
      <c r="D11" s="165"/>
      <c r="E11" s="9"/>
      <c r="F11" s="15">
        <v>3.5183798904692483E-2</v>
      </c>
      <c r="G11" s="10"/>
      <c r="H11" s="10"/>
      <c r="I11" s="10"/>
      <c r="J11" s="10"/>
      <c r="K11" s="10"/>
      <c r="L11" s="8"/>
      <c r="M11" s="14">
        <v>3.5183798904692483E-2</v>
      </c>
      <c r="N11" s="13"/>
      <c r="O11" s="13"/>
      <c r="P11" s="13"/>
      <c r="Q11" s="13"/>
      <c r="R11" s="13"/>
      <c r="S11" s="8"/>
      <c r="T11" s="16">
        <v>3.5183798904692483E-2</v>
      </c>
      <c r="U11" s="12"/>
      <c r="V11" s="12"/>
      <c r="W11" s="12"/>
      <c r="X11" s="12"/>
      <c r="Y11" s="12"/>
      <c r="Z11" s="8"/>
    </row>
    <row r="12" spans="1:26" ht="15" customHeight="1" x14ac:dyDescent="0.25">
      <c r="A12" s="8"/>
      <c r="B12" s="196" t="s">
        <v>90</v>
      </c>
      <c r="C12" s="164"/>
      <c r="D12" s="165"/>
      <c r="E12" s="9"/>
      <c r="F12" s="10">
        <v>50</v>
      </c>
      <c r="G12" s="10"/>
      <c r="H12" s="10"/>
      <c r="I12" s="10"/>
      <c r="J12" s="10"/>
      <c r="K12" s="10"/>
      <c r="L12" s="8"/>
      <c r="M12" s="11">
        <v>75</v>
      </c>
      <c r="N12" s="13"/>
      <c r="O12" s="13"/>
      <c r="P12" s="13"/>
      <c r="Q12" s="13"/>
      <c r="R12" s="13"/>
      <c r="S12" s="8"/>
      <c r="T12" s="12">
        <v>0</v>
      </c>
      <c r="U12" s="12"/>
      <c r="V12" s="12"/>
      <c r="W12" s="12"/>
      <c r="X12" s="12"/>
      <c r="Y12" s="12"/>
      <c r="Z12" s="8"/>
    </row>
    <row r="13" spans="1:26" ht="15" customHeight="1" x14ac:dyDescent="0.25">
      <c r="A13" s="8"/>
      <c r="B13" s="196" t="s">
        <v>91</v>
      </c>
      <c r="C13" s="164"/>
      <c r="D13" s="165"/>
      <c r="E13" s="9"/>
      <c r="F13" s="10">
        <v>75</v>
      </c>
      <c r="G13" s="10">
        <v>60</v>
      </c>
      <c r="H13" s="10">
        <v>365</v>
      </c>
      <c r="I13" s="10"/>
      <c r="J13" s="10"/>
      <c r="K13" s="10"/>
      <c r="L13" s="8"/>
      <c r="M13" s="11">
        <v>60</v>
      </c>
      <c r="N13" s="11">
        <v>45</v>
      </c>
      <c r="O13" s="11">
        <v>365</v>
      </c>
      <c r="P13" s="13"/>
      <c r="Q13" s="13"/>
      <c r="R13" s="13"/>
      <c r="S13" s="8"/>
      <c r="T13" s="12">
        <v>50</v>
      </c>
      <c r="U13" s="12">
        <v>75</v>
      </c>
      <c r="V13" s="12">
        <v>365</v>
      </c>
      <c r="W13" s="12"/>
      <c r="X13" s="12"/>
      <c r="Y13" s="12"/>
      <c r="Z13" s="8"/>
    </row>
    <row r="14" spans="1:26" ht="15" customHeight="1" x14ac:dyDescent="0.25">
      <c r="A14" s="8"/>
      <c r="B14" s="196" t="s">
        <v>92</v>
      </c>
      <c r="C14" s="164"/>
      <c r="D14" s="165"/>
      <c r="E14" s="9"/>
      <c r="F14" s="10">
        <v>75</v>
      </c>
      <c r="G14" s="10"/>
      <c r="H14" s="10"/>
      <c r="I14" s="10"/>
      <c r="J14" s="10"/>
      <c r="K14" s="10"/>
      <c r="L14" s="8"/>
      <c r="M14" s="11">
        <v>70</v>
      </c>
      <c r="N14" s="13"/>
      <c r="O14" s="13"/>
      <c r="P14" s="13"/>
      <c r="Q14" s="13"/>
      <c r="R14" s="13"/>
      <c r="S14" s="8"/>
      <c r="T14" s="12">
        <v>75</v>
      </c>
      <c r="U14" s="12"/>
      <c r="V14" s="12"/>
      <c r="W14" s="12"/>
      <c r="X14" s="12"/>
      <c r="Y14" s="12"/>
      <c r="Z14" s="8"/>
    </row>
    <row r="15" spans="1:26" ht="13.8"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8"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8"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8"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8"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8"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3">
    <mergeCell ref="T6:Y6"/>
    <mergeCell ref="B7:D7"/>
    <mergeCell ref="B8:D8"/>
    <mergeCell ref="B14:D14"/>
    <mergeCell ref="A2:C2"/>
    <mergeCell ref="B6:D6"/>
    <mergeCell ref="F6:K6"/>
    <mergeCell ref="M6:R6"/>
    <mergeCell ref="B9:D9"/>
    <mergeCell ref="B10:D10"/>
    <mergeCell ref="B11:D11"/>
    <mergeCell ref="B12:D12"/>
    <mergeCell ref="B13:D1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opLeftCell="A31" workbookViewId="0">
      <selection sqref="A1:C1"/>
    </sheetView>
  </sheetViews>
  <sheetFormatPr defaultColWidth="12.6640625" defaultRowHeight="15" customHeight="1" x14ac:dyDescent="0.25"/>
  <cols>
    <col min="1" max="1" width="14.109375" customWidth="1"/>
    <col min="2" max="2" width="23.6640625" customWidth="1"/>
    <col min="3" max="3" width="15.44140625" customWidth="1"/>
    <col min="4" max="6" width="12.6640625" customWidth="1"/>
  </cols>
  <sheetData>
    <row r="1" spans="1:26" ht="15.75" customHeight="1" x14ac:dyDescent="0.3">
      <c r="A1" s="202" t="s">
        <v>1</v>
      </c>
      <c r="B1" s="164"/>
      <c r="C1" s="165"/>
      <c r="D1" s="17"/>
      <c r="E1" s="17"/>
      <c r="F1" s="17"/>
      <c r="G1" s="17"/>
      <c r="H1" s="17"/>
      <c r="I1" s="17"/>
      <c r="J1" s="17"/>
      <c r="K1" s="17"/>
      <c r="L1" s="17"/>
      <c r="M1" s="17"/>
      <c r="N1" s="17"/>
      <c r="O1" s="17"/>
      <c r="P1" s="17"/>
      <c r="Q1" s="17"/>
      <c r="R1" s="17"/>
      <c r="S1" s="17"/>
      <c r="T1" s="17"/>
      <c r="U1" s="17"/>
      <c r="V1" s="17"/>
      <c r="W1" s="17"/>
      <c r="X1" s="17"/>
      <c r="Y1" s="17"/>
      <c r="Z1" s="17"/>
    </row>
    <row r="2" spans="1:26" ht="15.7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5.75" customHeight="1" x14ac:dyDescent="0.25">
      <c r="A3" s="17"/>
      <c r="B3" s="203" t="s">
        <v>93</v>
      </c>
      <c r="C3" s="18" t="s">
        <v>94</v>
      </c>
      <c r="D3" s="18" t="s">
        <v>95</v>
      </c>
      <c r="E3" s="17"/>
      <c r="F3" s="17"/>
      <c r="G3" s="17"/>
      <c r="H3" s="17"/>
      <c r="I3" s="17"/>
      <c r="J3" s="17"/>
      <c r="K3" s="17"/>
      <c r="L3" s="17"/>
      <c r="M3" s="17"/>
      <c r="N3" s="17"/>
      <c r="O3" s="17"/>
      <c r="P3" s="17"/>
      <c r="Q3" s="17"/>
      <c r="R3" s="17"/>
      <c r="S3" s="17"/>
      <c r="T3" s="17"/>
      <c r="U3" s="17"/>
      <c r="V3" s="17"/>
      <c r="W3" s="17"/>
      <c r="X3" s="17"/>
      <c r="Y3" s="17"/>
      <c r="Z3" s="17"/>
    </row>
    <row r="4" spans="1:26" ht="15.75" customHeight="1" x14ac:dyDescent="0.25">
      <c r="A4" s="17"/>
      <c r="B4" s="204"/>
      <c r="C4" s="205" t="s">
        <v>96</v>
      </c>
      <c r="D4" s="206"/>
      <c r="E4" s="17"/>
      <c r="F4" s="17"/>
      <c r="G4" s="17"/>
      <c r="H4" s="17"/>
      <c r="I4" s="17"/>
      <c r="J4" s="17"/>
      <c r="K4" s="17"/>
      <c r="L4" s="17"/>
      <c r="M4" s="17"/>
      <c r="N4" s="17"/>
      <c r="O4" s="17"/>
      <c r="P4" s="17"/>
      <c r="Q4" s="17"/>
      <c r="R4" s="17"/>
      <c r="S4" s="17"/>
      <c r="T4" s="17"/>
      <c r="U4" s="17"/>
      <c r="V4" s="17"/>
      <c r="W4" s="17"/>
      <c r="X4" s="17"/>
      <c r="Y4" s="17"/>
      <c r="Z4" s="17"/>
    </row>
    <row r="5" spans="1:26" ht="15.75" customHeight="1" x14ac:dyDescent="0.25">
      <c r="A5" s="17"/>
      <c r="B5" s="19" t="s">
        <v>97</v>
      </c>
      <c r="C5" s="20">
        <f>'FINANCIAL STATEMENTS'!D6</f>
        <v>2054.4499999999998</v>
      </c>
      <c r="D5" s="20">
        <f>'FINANCIAL STATEMENTS'!E6</f>
        <v>2203.11</v>
      </c>
      <c r="E5" s="17"/>
      <c r="F5" s="17"/>
      <c r="G5" s="17"/>
      <c r="H5" s="17"/>
      <c r="I5" s="17"/>
      <c r="J5" s="17"/>
      <c r="K5" s="17"/>
      <c r="L5" s="17"/>
      <c r="M5" s="17"/>
      <c r="N5" s="17"/>
      <c r="O5" s="17"/>
      <c r="P5" s="17"/>
      <c r="Q5" s="17"/>
      <c r="R5" s="17"/>
      <c r="S5" s="17"/>
      <c r="T5" s="17"/>
      <c r="U5" s="17"/>
      <c r="V5" s="17"/>
      <c r="W5" s="17"/>
      <c r="X5" s="17"/>
      <c r="Y5" s="17"/>
      <c r="Z5" s="17"/>
    </row>
    <row r="6" spans="1:26" ht="15.75" customHeight="1" x14ac:dyDescent="0.25">
      <c r="A6" s="17"/>
      <c r="B6" s="21" t="s">
        <v>98</v>
      </c>
      <c r="C6" s="22">
        <f>'FINANCIAL STATEMENTS'!D7</f>
        <v>13.22</v>
      </c>
      <c r="D6" s="22">
        <f>'FINANCIAL STATEMENTS'!E7</f>
        <v>5.31</v>
      </c>
      <c r="E6" s="17"/>
      <c r="F6" s="17"/>
      <c r="G6" s="17"/>
      <c r="H6" s="17"/>
      <c r="I6" s="17"/>
      <c r="J6" s="17"/>
      <c r="K6" s="17"/>
      <c r="L6" s="17"/>
      <c r="M6" s="17"/>
      <c r="N6" s="17"/>
      <c r="O6" s="17"/>
      <c r="P6" s="17"/>
      <c r="Q6" s="17"/>
      <c r="R6" s="17"/>
      <c r="S6" s="17"/>
      <c r="T6" s="17"/>
      <c r="U6" s="17"/>
      <c r="V6" s="17"/>
      <c r="W6" s="17"/>
      <c r="X6" s="17"/>
      <c r="Y6" s="17"/>
      <c r="Z6" s="17"/>
    </row>
    <row r="7" spans="1:26" ht="15.75" customHeight="1" x14ac:dyDescent="0.25">
      <c r="A7" s="17"/>
      <c r="B7" s="21" t="s">
        <v>99</v>
      </c>
      <c r="C7" s="23">
        <f>'FINANCIAL STATEMENTS'!D10</f>
        <v>1640.83</v>
      </c>
      <c r="D7" s="23">
        <f>'FINANCIAL STATEMENTS'!E10</f>
        <v>1447.96</v>
      </c>
      <c r="E7" s="17"/>
      <c r="F7" s="17"/>
      <c r="G7" s="17"/>
      <c r="H7" s="17"/>
      <c r="I7" s="17"/>
      <c r="J7" s="17"/>
      <c r="K7" s="17"/>
      <c r="L7" s="17"/>
      <c r="M7" s="17"/>
      <c r="N7" s="17"/>
      <c r="O7" s="17"/>
      <c r="P7" s="17"/>
      <c r="Q7" s="17"/>
      <c r="R7" s="17"/>
      <c r="S7" s="17"/>
      <c r="T7" s="17"/>
      <c r="U7" s="17"/>
      <c r="V7" s="17"/>
      <c r="W7" s="17"/>
      <c r="X7" s="17"/>
      <c r="Y7" s="17"/>
      <c r="Z7" s="17"/>
    </row>
    <row r="8" spans="1:26" ht="15.75" customHeight="1" x14ac:dyDescent="0.25">
      <c r="A8" s="17"/>
      <c r="B8" s="21" t="s">
        <v>100</v>
      </c>
      <c r="C8" s="22">
        <f>'FINANCIAL STATEMENTS'!D14/2</f>
        <v>169.715</v>
      </c>
      <c r="D8" s="22">
        <f>'FINANCIAL STATEMENTS'!E14/2</f>
        <v>181.57499999999999</v>
      </c>
      <c r="E8" s="17"/>
      <c r="F8" s="17"/>
      <c r="G8" s="17"/>
      <c r="H8" s="17"/>
      <c r="I8" s="17"/>
      <c r="J8" s="17"/>
      <c r="K8" s="17"/>
      <c r="L8" s="17"/>
      <c r="M8" s="17"/>
      <c r="N8" s="17"/>
      <c r="O8" s="17"/>
      <c r="P8" s="17"/>
      <c r="Q8" s="17"/>
      <c r="R8" s="17"/>
      <c r="S8" s="17"/>
      <c r="T8" s="17"/>
      <c r="U8" s="17"/>
      <c r="V8" s="17"/>
      <c r="W8" s="17"/>
      <c r="X8" s="17"/>
      <c r="Y8" s="17"/>
      <c r="Z8" s="17"/>
    </row>
    <row r="9" spans="1:26" ht="15.75" customHeight="1" x14ac:dyDescent="0.25">
      <c r="A9" s="17"/>
      <c r="B9" s="21" t="s">
        <v>101</v>
      </c>
      <c r="C9" s="22">
        <f>'FINANCIAL STATEMENTS'!D14/2</f>
        <v>169.715</v>
      </c>
      <c r="D9" s="22">
        <f>'FINANCIAL STATEMENTS'!E14/2</f>
        <v>181.57499999999999</v>
      </c>
      <c r="E9" s="17"/>
      <c r="F9" s="17"/>
      <c r="G9" s="17"/>
      <c r="H9" s="17"/>
      <c r="I9" s="17"/>
      <c r="J9" s="17"/>
      <c r="K9" s="17"/>
      <c r="L9" s="17"/>
      <c r="M9" s="17"/>
      <c r="N9" s="17"/>
      <c r="O9" s="17"/>
      <c r="P9" s="17"/>
      <c r="Q9" s="17"/>
      <c r="R9" s="17"/>
      <c r="S9" s="17"/>
      <c r="T9" s="17"/>
      <c r="U9" s="17"/>
      <c r="V9" s="17"/>
      <c r="W9" s="17"/>
      <c r="X9" s="17"/>
      <c r="Y9" s="17"/>
      <c r="Z9" s="17"/>
    </row>
    <row r="10" spans="1:26" ht="15.75" customHeight="1" x14ac:dyDescent="0.25">
      <c r="A10" s="17"/>
      <c r="B10" s="21" t="s">
        <v>36</v>
      </c>
      <c r="C10" s="22">
        <f>'FINANCIAL STATEMENTS'!D15</f>
        <v>13.06</v>
      </c>
      <c r="D10" s="22">
        <f>'FINANCIAL STATEMENTS'!E15</f>
        <v>17.86</v>
      </c>
      <c r="E10" s="17"/>
      <c r="F10" s="17"/>
      <c r="G10" s="17"/>
      <c r="H10" s="17"/>
      <c r="I10" s="17"/>
      <c r="J10" s="17"/>
      <c r="K10" s="17"/>
      <c r="L10" s="17"/>
      <c r="M10" s="17"/>
      <c r="N10" s="17"/>
      <c r="O10" s="17"/>
      <c r="P10" s="17"/>
      <c r="Q10" s="17"/>
      <c r="R10" s="17"/>
      <c r="S10" s="17"/>
      <c r="T10" s="17"/>
      <c r="U10" s="17"/>
      <c r="V10" s="17"/>
      <c r="W10" s="17"/>
      <c r="X10" s="17"/>
      <c r="Y10" s="17"/>
      <c r="Z10" s="17"/>
    </row>
    <row r="11" spans="1:26" ht="15.75" customHeight="1" x14ac:dyDescent="0.25">
      <c r="A11" s="17"/>
      <c r="B11" s="207" t="s">
        <v>102</v>
      </c>
      <c r="C11" s="164"/>
      <c r="D11" s="206"/>
      <c r="E11" s="17"/>
      <c r="F11" s="17"/>
      <c r="G11" s="17"/>
      <c r="H11" s="17"/>
      <c r="I11" s="17"/>
      <c r="J11" s="17"/>
      <c r="K11" s="17"/>
      <c r="L11" s="17"/>
      <c r="M11" s="17"/>
      <c r="N11" s="17"/>
      <c r="O11" s="17"/>
      <c r="P11" s="17"/>
      <c r="Q11" s="17"/>
      <c r="R11" s="17"/>
      <c r="S11" s="17"/>
      <c r="T11" s="17"/>
      <c r="U11" s="17"/>
      <c r="V11" s="17"/>
      <c r="W11" s="17"/>
      <c r="X11" s="17"/>
      <c r="Y11" s="17"/>
      <c r="Z11" s="17"/>
    </row>
    <row r="12" spans="1:26" ht="15.75" customHeight="1" x14ac:dyDescent="0.25">
      <c r="A12" s="17"/>
      <c r="B12" s="21" t="s">
        <v>103</v>
      </c>
      <c r="C12" s="22">
        <f>'FINANCIAL STATEMENTS'!D37</f>
        <v>344.52</v>
      </c>
      <c r="D12" s="22">
        <f>'FINANCIAL STATEMENTS'!E37</f>
        <v>507.62</v>
      </c>
      <c r="E12" s="17"/>
      <c r="F12" s="17"/>
      <c r="G12" s="17"/>
      <c r="H12" s="17"/>
      <c r="I12" s="17"/>
      <c r="J12" s="17"/>
      <c r="K12" s="17"/>
      <c r="L12" s="17"/>
      <c r="M12" s="17"/>
      <c r="N12" s="17"/>
      <c r="O12" s="17"/>
      <c r="P12" s="17"/>
      <c r="Q12" s="17"/>
      <c r="R12" s="17"/>
      <c r="S12" s="17"/>
      <c r="T12" s="17"/>
      <c r="U12" s="17"/>
      <c r="V12" s="17"/>
      <c r="W12" s="17"/>
      <c r="X12" s="17"/>
      <c r="Y12" s="17"/>
      <c r="Z12" s="17"/>
    </row>
    <row r="13" spans="1:26" ht="15.75" customHeight="1" x14ac:dyDescent="0.25">
      <c r="A13" s="17"/>
      <c r="B13" s="21" t="s">
        <v>104</v>
      </c>
      <c r="C13" s="22">
        <f>'FINANCIAL STATEMENTS'!D33</f>
        <v>430.29</v>
      </c>
      <c r="D13" s="22">
        <f>'FINANCIAL STATEMENTS'!E33</f>
        <v>207.53</v>
      </c>
      <c r="E13" s="17"/>
      <c r="F13" s="17"/>
      <c r="G13" s="17"/>
      <c r="H13" s="17"/>
      <c r="I13" s="17"/>
      <c r="J13" s="17"/>
      <c r="K13" s="17"/>
      <c r="L13" s="17"/>
      <c r="M13" s="17"/>
      <c r="N13" s="17"/>
      <c r="O13" s="17"/>
      <c r="P13" s="17"/>
      <c r="Q13" s="17"/>
      <c r="R13" s="17"/>
      <c r="S13" s="17"/>
      <c r="T13" s="17"/>
      <c r="U13" s="17"/>
      <c r="V13" s="17"/>
      <c r="W13" s="17"/>
      <c r="X13" s="17"/>
      <c r="Y13" s="17"/>
      <c r="Z13" s="17"/>
    </row>
    <row r="14" spans="1:26" ht="15.75" customHeight="1" x14ac:dyDescent="0.25">
      <c r="A14" s="17"/>
      <c r="B14" s="21" t="s">
        <v>105</v>
      </c>
      <c r="C14" s="22">
        <f>'FINANCIAL STATEMENTS'!D32</f>
        <v>66.069999999999993</v>
      </c>
      <c r="D14" s="22">
        <f>'FINANCIAL STATEMENTS'!E32</f>
        <v>86.74</v>
      </c>
      <c r="E14" s="17"/>
      <c r="F14" s="17"/>
      <c r="G14" s="17"/>
      <c r="H14" s="17"/>
      <c r="I14" s="17"/>
      <c r="J14" s="17"/>
      <c r="K14" s="17"/>
      <c r="L14" s="17"/>
      <c r="M14" s="17"/>
      <c r="N14" s="17"/>
      <c r="O14" s="17"/>
      <c r="P14" s="17"/>
      <c r="Q14" s="17"/>
      <c r="R14" s="17"/>
      <c r="S14" s="17"/>
      <c r="T14" s="17"/>
      <c r="U14" s="17"/>
      <c r="V14" s="17"/>
      <c r="W14" s="17"/>
      <c r="X14" s="17"/>
      <c r="Y14" s="17"/>
      <c r="Z14" s="17"/>
    </row>
    <row r="15" spans="1:26" ht="15.75" customHeight="1" x14ac:dyDescent="0.25">
      <c r="A15" s="17"/>
      <c r="B15" s="21" t="s">
        <v>106</v>
      </c>
      <c r="C15" s="22">
        <f>'FINANCIAL STATEMENTS'!D47</f>
        <v>456.92</v>
      </c>
      <c r="D15" s="22">
        <f>'FINANCIAL STATEMENTS'!E47</f>
        <v>386.13</v>
      </c>
      <c r="E15" s="17"/>
      <c r="F15" s="17"/>
      <c r="G15" s="17"/>
      <c r="H15" s="17"/>
      <c r="I15" s="17"/>
      <c r="J15" s="17"/>
      <c r="K15" s="17"/>
      <c r="L15" s="17"/>
      <c r="M15" s="17"/>
      <c r="N15" s="17"/>
      <c r="O15" s="17"/>
      <c r="P15" s="17"/>
      <c r="Q15" s="17"/>
      <c r="R15" s="17"/>
      <c r="S15" s="17"/>
      <c r="T15" s="17"/>
      <c r="U15" s="17"/>
      <c r="V15" s="17"/>
      <c r="W15" s="17"/>
      <c r="X15" s="17"/>
      <c r="Y15" s="17"/>
      <c r="Z15" s="17"/>
    </row>
    <row r="16" spans="1:26" ht="15.75" customHeight="1" x14ac:dyDescent="0.25">
      <c r="A16" s="17"/>
      <c r="B16" s="21" t="s">
        <v>107</v>
      </c>
      <c r="C16" s="22">
        <f>'FINANCIAL STATEMENTS'!D51</f>
        <v>31.48</v>
      </c>
      <c r="D16" s="22">
        <f>'FINANCIAL STATEMENTS'!E51</f>
        <v>24.36</v>
      </c>
      <c r="E16" s="17"/>
      <c r="F16" s="17"/>
      <c r="G16" s="17"/>
      <c r="H16" s="17"/>
      <c r="I16" s="17"/>
      <c r="J16" s="17"/>
      <c r="K16" s="17"/>
      <c r="L16" s="17"/>
      <c r="M16" s="17"/>
      <c r="N16" s="17"/>
      <c r="O16" s="17"/>
      <c r="P16" s="17"/>
      <c r="Q16" s="17"/>
      <c r="R16" s="17"/>
      <c r="S16" s="17"/>
      <c r="T16" s="17"/>
      <c r="U16" s="17"/>
      <c r="V16" s="17"/>
      <c r="W16" s="17"/>
      <c r="X16" s="17"/>
      <c r="Y16" s="17"/>
      <c r="Z16" s="17"/>
    </row>
    <row r="17" spans="1:26" ht="15.75" customHeight="1" x14ac:dyDescent="0.25">
      <c r="A17" s="17"/>
      <c r="B17" s="21" t="s">
        <v>108</v>
      </c>
      <c r="C17" s="22">
        <f>'FINANCIAL STATEMENTS'!D58</f>
        <v>666.97</v>
      </c>
      <c r="D17" s="22">
        <f>'FINANCIAL STATEMENTS'!E58</f>
        <v>934.33</v>
      </c>
      <c r="E17" s="17"/>
      <c r="F17" s="17"/>
      <c r="G17" s="17"/>
      <c r="H17" s="17"/>
      <c r="I17" s="17"/>
      <c r="J17" s="17"/>
      <c r="K17" s="17"/>
      <c r="L17" s="17"/>
      <c r="M17" s="17"/>
      <c r="N17" s="17"/>
      <c r="O17" s="17"/>
      <c r="P17" s="17"/>
      <c r="Q17" s="17"/>
      <c r="R17" s="17"/>
      <c r="S17" s="17"/>
      <c r="T17" s="17"/>
      <c r="U17" s="17"/>
      <c r="V17" s="17"/>
      <c r="W17" s="17"/>
      <c r="X17" s="17"/>
      <c r="Y17" s="17"/>
      <c r="Z17" s="17"/>
    </row>
    <row r="18" spans="1:26" ht="15.75" customHeight="1" x14ac:dyDescent="0.25">
      <c r="A18" s="17"/>
      <c r="B18" s="21" t="s">
        <v>109</v>
      </c>
      <c r="C18" s="22">
        <f>'FINANCIAL STATEMENTS'!D55</f>
        <v>28.96</v>
      </c>
      <c r="D18" s="22">
        <f>'FINANCIAL STATEMENTS'!E55</f>
        <v>30.08</v>
      </c>
      <c r="E18" s="17"/>
      <c r="F18" s="17"/>
      <c r="G18" s="17"/>
      <c r="H18" s="17"/>
      <c r="I18" s="17"/>
      <c r="J18" s="17"/>
      <c r="K18" s="17"/>
      <c r="L18" s="17"/>
      <c r="M18" s="17"/>
      <c r="N18" s="17"/>
      <c r="O18" s="17"/>
      <c r="P18" s="17"/>
      <c r="Q18" s="17"/>
      <c r="R18" s="17"/>
      <c r="S18" s="17"/>
      <c r="T18" s="17"/>
      <c r="U18" s="17"/>
      <c r="V18" s="17"/>
      <c r="W18" s="17"/>
      <c r="X18" s="17"/>
      <c r="Y18" s="17"/>
      <c r="Z18" s="17"/>
    </row>
    <row r="19" spans="1:26" ht="15.75" customHeight="1" x14ac:dyDescent="0.25">
      <c r="A19" s="17"/>
      <c r="B19" s="21"/>
      <c r="C19" s="23"/>
      <c r="D19" s="23"/>
      <c r="E19" s="17"/>
      <c r="F19" s="17"/>
      <c r="G19" s="17"/>
      <c r="H19" s="17"/>
      <c r="I19" s="17"/>
      <c r="J19" s="17"/>
      <c r="K19" s="17"/>
      <c r="L19" s="17"/>
      <c r="M19" s="17"/>
      <c r="N19" s="17"/>
      <c r="O19" s="17"/>
      <c r="P19" s="17"/>
      <c r="Q19" s="17"/>
      <c r="R19" s="17"/>
      <c r="S19" s="17"/>
      <c r="T19" s="17"/>
      <c r="U19" s="17"/>
      <c r="V19" s="17"/>
      <c r="W19" s="17"/>
      <c r="X19" s="17"/>
      <c r="Y19" s="17"/>
      <c r="Z19" s="17"/>
    </row>
    <row r="20" spans="1:26" ht="15.75" customHeight="1" x14ac:dyDescent="0.25">
      <c r="A20" s="17"/>
      <c r="B20" s="17"/>
      <c r="C20" s="17"/>
      <c r="D20" s="17"/>
      <c r="E20" s="17"/>
      <c r="F20" s="17"/>
      <c r="G20" s="17"/>
      <c r="H20" s="17"/>
      <c r="I20" s="17"/>
      <c r="J20" s="17"/>
      <c r="K20" s="208" t="s">
        <v>110</v>
      </c>
      <c r="L20" s="164"/>
      <c r="M20" s="165"/>
      <c r="N20" s="17"/>
      <c r="O20" s="17"/>
      <c r="P20" s="17"/>
      <c r="Q20" s="17"/>
      <c r="R20" s="17"/>
      <c r="S20" s="17"/>
      <c r="T20" s="17"/>
      <c r="U20" s="17"/>
      <c r="V20" s="17"/>
      <c r="W20" s="17"/>
      <c r="X20" s="17"/>
      <c r="Y20" s="17"/>
      <c r="Z20" s="17"/>
    </row>
    <row r="21" spans="1:26" ht="15.75" customHeight="1" x14ac:dyDescent="0.25">
      <c r="A21" s="24" t="s">
        <v>81</v>
      </c>
      <c r="B21" s="209" t="s">
        <v>85</v>
      </c>
      <c r="C21" s="164"/>
      <c r="D21" s="165"/>
      <c r="E21" s="25">
        <v>1.1499999999999999</v>
      </c>
      <c r="F21" s="26">
        <v>1.1499999999999999</v>
      </c>
      <c r="G21" s="26">
        <v>1.1000000000000001</v>
      </c>
      <c r="H21" s="26">
        <v>1.1000000000000001</v>
      </c>
      <c r="I21" s="27">
        <v>1.1000000000000001</v>
      </c>
      <c r="J21" s="27">
        <v>1.05</v>
      </c>
      <c r="K21" s="210"/>
      <c r="L21" s="164"/>
      <c r="M21" s="165"/>
      <c r="N21" s="17"/>
      <c r="O21" s="17"/>
      <c r="P21" s="17"/>
      <c r="Q21" s="17"/>
      <c r="R21" s="17"/>
      <c r="S21" s="17"/>
      <c r="T21" s="17"/>
      <c r="U21" s="17"/>
      <c r="V21" s="17"/>
      <c r="W21" s="17"/>
      <c r="X21" s="17"/>
      <c r="Y21" s="17"/>
      <c r="Z21" s="17"/>
    </row>
    <row r="22" spans="1:26" ht="67.5" customHeight="1" x14ac:dyDescent="0.25">
      <c r="A22" s="17"/>
      <c r="B22" s="211" t="s">
        <v>86</v>
      </c>
      <c r="C22" s="212"/>
      <c r="D22" s="213"/>
      <c r="E22" s="217" t="s">
        <v>111</v>
      </c>
      <c r="F22" s="171"/>
      <c r="G22" s="172"/>
      <c r="H22" s="28">
        <v>0.63</v>
      </c>
      <c r="I22" s="28"/>
      <c r="J22" s="28"/>
      <c r="K22" s="218" t="s">
        <v>112</v>
      </c>
      <c r="L22" s="164"/>
      <c r="M22" s="165"/>
      <c r="N22" s="17"/>
      <c r="O22" s="17"/>
      <c r="P22" s="17"/>
      <c r="Q22" s="17"/>
      <c r="R22" s="17"/>
      <c r="S22" s="17"/>
      <c r="T22" s="17"/>
      <c r="U22" s="17"/>
      <c r="V22" s="17"/>
      <c r="W22" s="17"/>
      <c r="X22" s="17"/>
      <c r="Y22" s="17"/>
      <c r="Z22" s="17"/>
    </row>
    <row r="23" spans="1:26" ht="15.75" customHeight="1" x14ac:dyDescent="0.25">
      <c r="A23" s="17"/>
      <c r="B23" s="211" t="s">
        <v>87</v>
      </c>
      <c r="C23" s="212"/>
      <c r="D23" s="213"/>
      <c r="E23" s="173"/>
      <c r="F23" s="168"/>
      <c r="G23" s="174"/>
      <c r="H23" s="28">
        <v>0.15</v>
      </c>
      <c r="I23" s="28"/>
      <c r="J23" s="28"/>
      <c r="K23" s="210"/>
      <c r="L23" s="164"/>
      <c r="M23" s="165"/>
      <c r="N23" s="17"/>
      <c r="O23" s="17"/>
      <c r="P23" s="17"/>
      <c r="Q23" s="17"/>
      <c r="R23" s="17"/>
      <c r="S23" s="17"/>
      <c r="T23" s="17"/>
      <c r="U23" s="17"/>
      <c r="V23" s="17"/>
      <c r="W23" s="17"/>
      <c r="X23" s="17"/>
      <c r="Y23" s="17"/>
      <c r="Z23" s="17"/>
    </row>
    <row r="24" spans="1:26" ht="15.75" customHeight="1" x14ac:dyDescent="0.25">
      <c r="A24" s="17"/>
      <c r="B24" s="211" t="s">
        <v>88</v>
      </c>
      <c r="C24" s="212"/>
      <c r="D24" s="213"/>
      <c r="E24" s="175"/>
      <c r="F24" s="176"/>
      <c r="G24" s="177"/>
      <c r="H24" s="28">
        <v>0.1</v>
      </c>
      <c r="I24" s="28"/>
      <c r="J24" s="28"/>
      <c r="K24" s="210"/>
      <c r="L24" s="164"/>
      <c r="M24" s="165"/>
      <c r="N24" s="17"/>
      <c r="O24" s="17"/>
      <c r="P24" s="17"/>
      <c r="Q24" s="17"/>
      <c r="R24" s="17"/>
      <c r="S24" s="17"/>
      <c r="T24" s="17"/>
      <c r="U24" s="17"/>
      <c r="V24" s="17"/>
      <c r="W24" s="17"/>
      <c r="X24" s="17"/>
      <c r="Y24" s="17"/>
      <c r="Z24" s="17"/>
    </row>
    <row r="25" spans="1:26" ht="15.75" customHeight="1" x14ac:dyDescent="0.25">
      <c r="A25" s="17"/>
      <c r="B25" s="211" t="s">
        <v>89</v>
      </c>
      <c r="C25" s="212"/>
      <c r="D25" s="213"/>
      <c r="E25" s="215" t="s">
        <v>113</v>
      </c>
      <c r="F25" s="164"/>
      <c r="G25" s="165"/>
      <c r="H25" s="29">
        <f>D10/D12</f>
        <v>3.5183798904692483E-2</v>
      </c>
      <c r="I25" s="28"/>
      <c r="J25" s="28"/>
      <c r="K25" s="210"/>
      <c r="L25" s="164"/>
      <c r="M25" s="165"/>
      <c r="N25" s="17"/>
      <c r="O25" s="17"/>
      <c r="P25" s="17"/>
      <c r="Q25" s="17"/>
      <c r="R25" s="17"/>
      <c r="S25" s="17"/>
      <c r="T25" s="17"/>
      <c r="U25" s="17"/>
      <c r="V25" s="17"/>
      <c r="W25" s="17"/>
      <c r="X25" s="17"/>
      <c r="Y25" s="17"/>
      <c r="Z25" s="17"/>
    </row>
    <row r="26" spans="1:26" ht="15.75" customHeight="1" x14ac:dyDescent="0.25">
      <c r="A26" s="17"/>
      <c r="B26" s="211" t="s">
        <v>90</v>
      </c>
      <c r="C26" s="212"/>
      <c r="D26" s="213"/>
      <c r="E26" s="215" t="s">
        <v>114</v>
      </c>
      <c r="F26" s="164"/>
      <c r="G26" s="165"/>
      <c r="H26" s="28">
        <v>50</v>
      </c>
      <c r="I26" s="28"/>
      <c r="J26" s="28"/>
      <c r="K26" s="210"/>
      <c r="L26" s="164"/>
      <c r="M26" s="165"/>
      <c r="N26" s="17"/>
      <c r="O26" s="17"/>
      <c r="P26" s="17"/>
      <c r="Q26" s="17"/>
      <c r="R26" s="17"/>
      <c r="S26" s="17"/>
      <c r="T26" s="17"/>
      <c r="U26" s="17"/>
      <c r="V26" s="17"/>
      <c r="W26" s="17"/>
      <c r="X26" s="17"/>
      <c r="Y26" s="17"/>
      <c r="Z26" s="17"/>
    </row>
    <row r="27" spans="1:26" ht="15.75" customHeight="1" x14ac:dyDescent="0.25">
      <c r="A27" s="17"/>
      <c r="B27" s="211" t="s">
        <v>91</v>
      </c>
      <c r="C27" s="212"/>
      <c r="D27" s="213"/>
      <c r="E27" s="215" t="s">
        <v>115</v>
      </c>
      <c r="F27" s="164"/>
      <c r="G27" s="165"/>
      <c r="H27" s="28">
        <v>75</v>
      </c>
      <c r="I27" s="28">
        <v>60</v>
      </c>
      <c r="J27" s="28">
        <v>365</v>
      </c>
      <c r="K27" s="210"/>
      <c r="L27" s="164"/>
      <c r="M27" s="165"/>
      <c r="N27" s="17"/>
      <c r="O27" s="17"/>
      <c r="P27" s="17"/>
      <c r="Q27" s="17"/>
      <c r="R27" s="17"/>
      <c r="S27" s="17"/>
      <c r="T27" s="17"/>
      <c r="U27" s="17"/>
      <c r="V27" s="17"/>
      <c r="W27" s="17"/>
      <c r="X27" s="17"/>
      <c r="Y27" s="17"/>
      <c r="Z27" s="17"/>
    </row>
    <row r="28" spans="1:26" ht="15.75" customHeight="1" x14ac:dyDescent="0.25">
      <c r="A28" s="17"/>
      <c r="B28" s="211" t="s">
        <v>92</v>
      </c>
      <c r="C28" s="212"/>
      <c r="D28" s="213"/>
      <c r="E28" s="216"/>
      <c r="F28" s="164"/>
      <c r="G28" s="165"/>
      <c r="H28" s="28">
        <v>75</v>
      </c>
      <c r="I28" s="28"/>
      <c r="J28" s="28"/>
      <c r="K28" s="210"/>
      <c r="L28" s="164"/>
      <c r="M28" s="165"/>
      <c r="N28" s="17"/>
      <c r="O28" s="17"/>
      <c r="P28" s="17"/>
      <c r="Q28" s="17"/>
      <c r="R28" s="17"/>
      <c r="S28" s="17"/>
      <c r="T28" s="17"/>
      <c r="U28" s="17"/>
      <c r="V28" s="17"/>
      <c r="W28" s="17"/>
      <c r="X28" s="17"/>
      <c r="Y28" s="17"/>
      <c r="Z28" s="17"/>
    </row>
    <row r="29" spans="1:26" ht="15.75" customHeight="1" x14ac:dyDescent="0.25">
      <c r="A29" s="17"/>
      <c r="B29" s="211" t="s">
        <v>116</v>
      </c>
      <c r="C29" s="212"/>
      <c r="D29" s="213"/>
      <c r="E29" s="215" t="s">
        <v>117</v>
      </c>
      <c r="F29" s="164"/>
      <c r="G29" s="165"/>
      <c r="H29" s="28"/>
      <c r="I29" s="28"/>
      <c r="J29" s="28"/>
      <c r="K29" s="210"/>
      <c r="L29" s="164"/>
      <c r="M29" s="165"/>
      <c r="N29" s="17"/>
      <c r="O29" s="17"/>
      <c r="P29" s="17"/>
      <c r="Q29" s="17"/>
      <c r="R29" s="17"/>
      <c r="S29" s="17"/>
      <c r="T29" s="17"/>
      <c r="U29" s="17"/>
      <c r="V29" s="17"/>
      <c r="W29" s="17"/>
      <c r="X29" s="17"/>
      <c r="Y29" s="17"/>
      <c r="Z29" s="17"/>
    </row>
    <row r="30" spans="1:26" ht="15.75" customHeight="1" x14ac:dyDescent="0.25">
      <c r="A30" s="17"/>
      <c r="B30" s="211" t="s">
        <v>118</v>
      </c>
      <c r="C30" s="212"/>
      <c r="D30" s="213"/>
      <c r="E30" s="215" t="s">
        <v>119</v>
      </c>
      <c r="F30" s="164"/>
      <c r="G30" s="165"/>
      <c r="H30" s="28"/>
      <c r="I30" s="28"/>
      <c r="J30" s="28"/>
      <c r="K30" s="210"/>
      <c r="L30" s="164"/>
      <c r="M30" s="165"/>
      <c r="N30" s="17"/>
      <c r="O30" s="17"/>
      <c r="P30" s="17"/>
      <c r="Q30" s="17"/>
      <c r="R30" s="17"/>
      <c r="S30" s="17"/>
      <c r="T30" s="17"/>
      <c r="U30" s="17"/>
      <c r="V30" s="17"/>
      <c r="W30" s="17"/>
      <c r="X30" s="17"/>
      <c r="Y30" s="17"/>
      <c r="Z30" s="17"/>
    </row>
    <row r="31" spans="1:26" ht="15.75" customHeight="1" x14ac:dyDescent="0.25">
      <c r="A31" s="17"/>
      <c r="B31" s="211" t="s">
        <v>120</v>
      </c>
      <c r="C31" s="212"/>
      <c r="D31" s="213"/>
      <c r="E31" s="215" t="s">
        <v>121</v>
      </c>
      <c r="F31" s="164"/>
      <c r="G31" s="165"/>
      <c r="H31" s="28"/>
      <c r="I31" s="28"/>
      <c r="J31" s="28"/>
      <c r="K31" s="210" t="s">
        <v>122</v>
      </c>
      <c r="L31" s="164"/>
      <c r="M31" s="165"/>
      <c r="N31" s="17"/>
      <c r="O31" s="17"/>
      <c r="P31" s="17"/>
      <c r="Q31" s="17"/>
      <c r="R31" s="17"/>
      <c r="S31" s="17"/>
      <c r="T31" s="17"/>
      <c r="U31" s="17"/>
      <c r="V31" s="17"/>
      <c r="W31" s="17"/>
      <c r="X31" s="17"/>
      <c r="Y31" s="17"/>
      <c r="Z31" s="17"/>
    </row>
    <row r="32" spans="1:26" ht="15.75" customHeight="1" x14ac:dyDescent="0.25">
      <c r="A32" s="17"/>
      <c r="B32" s="211" t="s">
        <v>123</v>
      </c>
      <c r="C32" s="212"/>
      <c r="D32" s="213"/>
      <c r="E32" s="215" t="s">
        <v>124</v>
      </c>
      <c r="F32" s="164"/>
      <c r="G32" s="165"/>
      <c r="H32" s="28"/>
      <c r="I32" s="28"/>
      <c r="J32" s="28"/>
      <c r="K32" s="210" t="s">
        <v>125</v>
      </c>
      <c r="L32" s="164"/>
      <c r="M32" s="165"/>
      <c r="N32" s="17"/>
      <c r="O32" s="17"/>
      <c r="P32" s="17"/>
      <c r="Q32" s="17"/>
      <c r="R32" s="17"/>
      <c r="S32" s="17"/>
      <c r="T32" s="17"/>
      <c r="U32" s="17"/>
      <c r="V32" s="17"/>
      <c r="W32" s="17"/>
      <c r="X32" s="17"/>
      <c r="Y32" s="17"/>
      <c r="Z32" s="17"/>
    </row>
    <row r="33" spans="1:26" ht="15.75" customHeight="1" x14ac:dyDescent="0.25">
      <c r="A33" s="17"/>
      <c r="B33" s="214" t="s">
        <v>126</v>
      </c>
      <c r="C33" s="212"/>
      <c r="D33" s="213"/>
      <c r="E33" s="215" t="s">
        <v>127</v>
      </c>
      <c r="F33" s="164"/>
      <c r="G33" s="165"/>
      <c r="H33" s="28"/>
      <c r="I33" s="28"/>
      <c r="J33" s="28"/>
      <c r="K33" s="210" t="s">
        <v>128</v>
      </c>
      <c r="L33" s="164"/>
      <c r="M33" s="165"/>
      <c r="N33" s="17"/>
      <c r="O33" s="17"/>
      <c r="P33" s="17"/>
      <c r="Q33" s="17"/>
      <c r="R33" s="17"/>
      <c r="S33" s="17"/>
      <c r="T33" s="17"/>
      <c r="U33" s="17"/>
      <c r="V33" s="17"/>
      <c r="W33" s="17"/>
      <c r="X33" s="17"/>
      <c r="Y33" s="17"/>
      <c r="Z33" s="17"/>
    </row>
    <row r="34" spans="1:26" ht="15.7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5.7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5.7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5.7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5.7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5.7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5.7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5.7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5.7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5.7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5.7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5.7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5.7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5.7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5.7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5.7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5.7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5.7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5.7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5.7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5.7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5.7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5.7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5.7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5.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5.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5.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5.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5.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5.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5.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5.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5.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5.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5.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5.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5.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5.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5.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5.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5.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5.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5.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5.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5.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5.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5.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5.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5.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5.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5.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5.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5.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5.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5.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5.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5.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5.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5.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5.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5.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5.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x14ac:dyDescent="0.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x14ac:dyDescent="0.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x14ac:dyDescent="0.2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x14ac:dyDescent="0.2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x14ac:dyDescent="0.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x14ac:dyDescent="0.2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2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x14ac:dyDescent="0.2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x14ac:dyDescent="0.2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x14ac:dyDescent="0.2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x14ac:dyDescent="0.2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x14ac:dyDescent="0.2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x14ac:dyDescent="0.2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1">
    <mergeCell ref="K24:M24"/>
    <mergeCell ref="K25:M25"/>
    <mergeCell ref="K26:M26"/>
    <mergeCell ref="K27:M27"/>
    <mergeCell ref="K28:M28"/>
    <mergeCell ref="K29:M29"/>
    <mergeCell ref="K30:M30"/>
    <mergeCell ref="K31:M31"/>
    <mergeCell ref="K32:M32"/>
    <mergeCell ref="K33:M33"/>
    <mergeCell ref="E29:G29"/>
    <mergeCell ref="E30:G30"/>
    <mergeCell ref="E31:G31"/>
    <mergeCell ref="E32:G32"/>
    <mergeCell ref="E33:G33"/>
    <mergeCell ref="B29:D29"/>
    <mergeCell ref="B30:D30"/>
    <mergeCell ref="B31:D31"/>
    <mergeCell ref="B32:D32"/>
    <mergeCell ref="B33:D33"/>
    <mergeCell ref="B21:D21"/>
    <mergeCell ref="K21:M21"/>
    <mergeCell ref="B26:D26"/>
    <mergeCell ref="B27:D27"/>
    <mergeCell ref="B28:D28"/>
    <mergeCell ref="E27:G27"/>
    <mergeCell ref="E28:G28"/>
    <mergeCell ref="B22:D22"/>
    <mergeCell ref="E22:G24"/>
    <mergeCell ref="B23:D23"/>
    <mergeCell ref="B24:D24"/>
    <mergeCell ref="B25:D25"/>
    <mergeCell ref="E25:G25"/>
    <mergeCell ref="E26:G26"/>
    <mergeCell ref="K22:M22"/>
    <mergeCell ref="K23:M23"/>
    <mergeCell ref="A1:C1"/>
    <mergeCell ref="B3:B4"/>
    <mergeCell ref="C4:D4"/>
    <mergeCell ref="B11:D11"/>
    <mergeCell ref="K20:M20"/>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O1000"/>
  <sheetViews>
    <sheetView workbookViewId="0"/>
  </sheetViews>
  <sheetFormatPr defaultColWidth="12.6640625" defaultRowHeight="15" customHeight="1" x14ac:dyDescent="0.25"/>
  <cols>
    <col min="1" max="1" width="12.6640625" customWidth="1"/>
    <col min="2" max="2" width="25.6640625" customWidth="1"/>
    <col min="3" max="6" width="12.6640625" customWidth="1"/>
  </cols>
  <sheetData>
    <row r="2" spans="1:11" ht="15" customHeight="1" x14ac:dyDescent="0.25">
      <c r="A2" s="219" t="s">
        <v>1</v>
      </c>
      <c r="B2" s="164"/>
      <c r="C2" s="165"/>
    </row>
    <row r="9" spans="1:11" ht="15" customHeight="1" x14ac:dyDescent="0.25">
      <c r="B9" s="203" t="s">
        <v>93</v>
      </c>
      <c r="C9" s="30">
        <v>2022</v>
      </c>
      <c r="D9" s="30">
        <v>2023</v>
      </c>
      <c r="E9" s="30">
        <v>2024</v>
      </c>
      <c r="F9" s="30">
        <v>2025</v>
      </c>
      <c r="G9" s="30">
        <v>2026</v>
      </c>
      <c r="H9" s="30">
        <v>2027</v>
      </c>
      <c r="I9" s="30">
        <v>2028</v>
      </c>
      <c r="J9" s="30">
        <v>2029</v>
      </c>
      <c r="K9" s="2"/>
    </row>
    <row r="10" spans="1:11" ht="15" customHeight="1" x14ac:dyDescent="0.25">
      <c r="B10" s="204"/>
      <c r="C10" s="220" t="s">
        <v>129</v>
      </c>
      <c r="D10" s="164"/>
      <c r="E10" s="164"/>
      <c r="F10" s="164"/>
      <c r="G10" s="164"/>
      <c r="H10" s="165"/>
      <c r="I10" s="31"/>
      <c r="J10" s="31"/>
      <c r="K10" s="2"/>
    </row>
    <row r="11" spans="1:11" ht="15" customHeight="1" x14ac:dyDescent="0.25">
      <c r="B11" s="32" t="s">
        <v>97</v>
      </c>
      <c r="C11" s="33">
        <f>'SCENERIO 1 - QUESTION'!C5</f>
        <v>2054.4499999999998</v>
      </c>
      <c r="D11" s="33">
        <f>'SCENERIO 1 - QUESTION'!D5</f>
        <v>2203.11</v>
      </c>
      <c r="E11" s="34">
        <f>D11*'SCENERIO 1 - QUESTION'!E21</f>
        <v>2533.5765000000001</v>
      </c>
      <c r="F11" s="34">
        <f>E11*'SCENERIO 1 - QUESTION'!F21</f>
        <v>2913.612975</v>
      </c>
      <c r="G11" s="34">
        <f>F11*'SCENERIO 1 - QUESTION'!G21</f>
        <v>3204.9742725000001</v>
      </c>
      <c r="H11" s="34">
        <f>G11*'SCENERIO 1 - QUESTION'!H21</f>
        <v>3525.4716997500004</v>
      </c>
      <c r="I11" s="34">
        <f>H11*'SCENERIO 1 - QUESTION'!I21</f>
        <v>3878.018869725001</v>
      </c>
      <c r="J11" s="34">
        <f>I11*'SCENERIO 1 - QUESTION'!J21</f>
        <v>4071.919813211251</v>
      </c>
      <c r="K11" s="2"/>
    </row>
    <row r="12" spans="1:11" ht="15" customHeight="1" x14ac:dyDescent="0.25">
      <c r="B12" s="35" t="s">
        <v>98</v>
      </c>
      <c r="C12" s="36">
        <f>'SCENERIO 1 - QUESTION'!C6</f>
        <v>13.22</v>
      </c>
      <c r="D12" s="36">
        <f>'SCENERIO 1 - QUESTION'!D6</f>
        <v>5.31</v>
      </c>
      <c r="E12" s="36">
        <f t="shared" ref="E12:J12" si="0">D12</f>
        <v>5.31</v>
      </c>
      <c r="F12" s="36">
        <f t="shared" si="0"/>
        <v>5.31</v>
      </c>
      <c r="G12" s="36">
        <f t="shared" si="0"/>
        <v>5.31</v>
      </c>
      <c r="H12" s="36">
        <f t="shared" si="0"/>
        <v>5.31</v>
      </c>
      <c r="I12" s="36">
        <f t="shared" si="0"/>
        <v>5.31</v>
      </c>
      <c r="J12" s="36">
        <f t="shared" si="0"/>
        <v>5.31</v>
      </c>
      <c r="K12" s="2"/>
    </row>
    <row r="13" spans="1:11" ht="15" customHeight="1" x14ac:dyDescent="0.25">
      <c r="B13" s="35" t="s">
        <v>99</v>
      </c>
      <c r="C13" s="37">
        <f>'SCENERIO 1 - QUESTION'!C7</f>
        <v>1640.83</v>
      </c>
      <c r="D13" s="37">
        <f>'SCENERIO 1 - QUESTION'!D7</f>
        <v>1447.96</v>
      </c>
      <c r="E13" s="38">
        <f>E11*'SCENERIO 1 - QUESTION'!$H$22</f>
        <v>1596.1531950000001</v>
      </c>
      <c r="F13" s="38">
        <f>F11*'SCENERIO 1 - QUESTION'!$H$22</f>
        <v>1835.5761742500001</v>
      </c>
      <c r="G13" s="38">
        <f>G11*'SCENERIO 1 - QUESTION'!$H$22</f>
        <v>2019.1337916750001</v>
      </c>
      <c r="H13" s="38">
        <f>H11*'SCENERIO 1 - QUESTION'!$H$22</f>
        <v>2221.0471708425002</v>
      </c>
      <c r="I13" s="38">
        <f>I11*'SCENERIO 1 - QUESTION'!$H$22</f>
        <v>2443.1518879267505</v>
      </c>
      <c r="J13" s="38">
        <f>J11*'SCENERIO 1 - QUESTION'!$H$22</f>
        <v>2565.3094823230881</v>
      </c>
      <c r="K13" s="2"/>
    </row>
    <row r="14" spans="1:11" ht="15" customHeight="1" x14ac:dyDescent="0.25">
      <c r="B14" s="35" t="s">
        <v>100</v>
      </c>
      <c r="C14" s="36">
        <f>'SCENERIO 1 - QUESTION'!C8</f>
        <v>169.715</v>
      </c>
      <c r="D14" s="36">
        <f>'SCENERIO 1 - QUESTION'!D8</f>
        <v>181.57499999999999</v>
      </c>
      <c r="E14" s="36">
        <f>E11*'SCENERIO 1 - QUESTION'!$H$23</f>
        <v>380.036475</v>
      </c>
      <c r="F14" s="36">
        <f>F11*'SCENERIO 1 - QUESTION'!$H$23</f>
        <v>437.04194624999997</v>
      </c>
      <c r="G14" s="36">
        <f>G11*'SCENERIO 1 - QUESTION'!$H$23</f>
        <v>480.74614087499998</v>
      </c>
      <c r="H14" s="36">
        <f>H11*'SCENERIO 1 - QUESTION'!$H$23</f>
        <v>528.82075496250002</v>
      </c>
      <c r="I14" s="36">
        <f>I11*'SCENERIO 1 - QUESTION'!$H$23</f>
        <v>581.7028304587501</v>
      </c>
      <c r="J14" s="36">
        <f>J11*'SCENERIO 1 - QUESTION'!$H$23</f>
        <v>610.78797198168763</v>
      </c>
      <c r="K14" s="2"/>
    </row>
    <row r="15" spans="1:11" ht="15" customHeight="1" x14ac:dyDescent="0.25">
      <c r="B15" s="35" t="s">
        <v>101</v>
      </c>
      <c r="C15" s="36">
        <f>'SCENERIO 1 - QUESTION'!C9</f>
        <v>169.715</v>
      </c>
      <c r="D15" s="36">
        <f>'SCENERIO 1 - QUESTION'!D9</f>
        <v>181.57499999999999</v>
      </c>
      <c r="E15" s="36">
        <f>E11*'SCENERIO 1 - QUESTION'!$H$24</f>
        <v>253.35765000000004</v>
      </c>
      <c r="F15" s="36">
        <f>F11*'SCENERIO 1 - QUESTION'!$H$24</f>
        <v>291.36129750000003</v>
      </c>
      <c r="G15" s="36">
        <f>G11*'SCENERIO 1 - QUESTION'!$H$24</f>
        <v>320.49742725000004</v>
      </c>
      <c r="H15" s="36">
        <f>H11*'SCENERIO 1 - QUESTION'!$H$24</f>
        <v>352.54716997500009</v>
      </c>
      <c r="I15" s="36">
        <f>I11*'SCENERIO 1 - QUESTION'!$H$24</f>
        <v>387.80188697250014</v>
      </c>
      <c r="J15" s="36">
        <f>J11*'SCENERIO 1 - QUESTION'!$H$24</f>
        <v>407.19198132112513</v>
      </c>
      <c r="K15" s="2"/>
    </row>
    <row r="16" spans="1:11" ht="15" customHeight="1" x14ac:dyDescent="0.25">
      <c r="B16" s="35" t="s">
        <v>36</v>
      </c>
      <c r="C16" s="36">
        <v>100</v>
      </c>
      <c r="D16" s="36">
        <v>120</v>
      </c>
      <c r="E16" s="36">
        <f>E18*'SCENERIO 1 - QUESTION'!$H$25</f>
        <v>19.619189945234623</v>
      </c>
      <c r="F16" s="36" t="str">
        <f ca="1">F18*'SCENERIO 1 - QUESTION'!$H$25</f>
        <v>#REF!</v>
      </c>
      <c r="G16" s="36" t="str">
        <f ca="1">G18*'SCENERIO 1 - QUESTION'!$H$25</f>
        <v>#REF!</v>
      </c>
      <c r="H16" s="36" t="str">
        <f ca="1">H18*'SCENERIO 1 - QUESTION'!$H$25</f>
        <v>#REF!</v>
      </c>
      <c r="I16" s="36" t="str">
        <f ca="1">I18*'SCENERIO 1 - QUESTION'!$H$25</f>
        <v>#REF!</v>
      </c>
      <c r="J16" s="36" t="str">
        <f ca="1">J18*'SCENERIO 1 - QUESTION'!$H$25</f>
        <v>#REF!</v>
      </c>
      <c r="K16" s="2"/>
    </row>
    <row r="17" spans="2:15" ht="15" customHeight="1" x14ac:dyDescent="0.25">
      <c r="B17" s="39" t="s">
        <v>102</v>
      </c>
      <c r="C17" s="40"/>
      <c r="D17" s="31"/>
      <c r="E17" s="31"/>
      <c r="F17" s="31"/>
      <c r="G17" s="31"/>
      <c r="H17" s="31"/>
      <c r="I17" s="31"/>
      <c r="J17" s="31"/>
      <c r="K17" s="2"/>
    </row>
    <row r="18" spans="2:15" ht="15" customHeight="1" x14ac:dyDescent="0.25">
      <c r="B18" s="35" t="s">
        <v>103</v>
      </c>
      <c r="C18" s="36">
        <f>'SCENERIO 1 - QUESTION'!C12</f>
        <v>344.52</v>
      </c>
      <c r="D18" s="36">
        <f>'SCENERIO 1 - QUESTION'!D12</f>
        <v>507.62</v>
      </c>
      <c r="E18" s="41">
        <f>L18</f>
        <v>557.62</v>
      </c>
      <c r="F18" s="41" t="str">
        <f ca="1">E18-F16+'SCENERIO 1 - QUESTION'!H26</f>
        <v>#REF!</v>
      </c>
      <c r="G18" s="41" t="str">
        <f ca="1">F18-G16+'SCENERIO 1 - QUESTION'!H26</f>
        <v>#REF!</v>
      </c>
      <c r="H18" s="41" t="str">
        <f ca="1">(G18-H16)+'SCENERIO 1 - QUESTION'!H26</f>
        <v>#REF!</v>
      </c>
      <c r="I18" s="41" t="str">
        <f ca="1">H18-I16+'SCENERIO 1 - QUESTION'!H26</f>
        <v>#REF!</v>
      </c>
      <c r="J18" s="41" t="str">
        <f ca="1">I18-J16+'SCENERIO 1 - QUESTION'!H26</f>
        <v>#REF!</v>
      </c>
      <c r="K18" s="2"/>
      <c r="L18" s="17">
        <f>D18+50</f>
        <v>557.62</v>
      </c>
      <c r="M18" s="17" t="s">
        <v>130</v>
      </c>
      <c r="N18" s="17"/>
      <c r="O18" s="17"/>
    </row>
    <row r="19" spans="2:15" ht="15" customHeight="1" x14ac:dyDescent="0.25">
      <c r="B19" s="35" t="s">
        <v>104</v>
      </c>
      <c r="C19" s="36">
        <f>'SCENERIO 1 - QUESTION'!C13</f>
        <v>430.29</v>
      </c>
      <c r="D19" s="36">
        <f>'SCENERIO 1 - QUESTION'!D13</f>
        <v>207.53</v>
      </c>
      <c r="E19" s="41">
        <f>(E13/'SCENERIO 1 - QUESTION'!$J$27)*'SCENERIO 1 - QUESTION'!$H$27</f>
        <v>327.97668390410962</v>
      </c>
      <c r="F19" s="41">
        <f>(F13/'SCENERIO 1 - QUESTION'!$J$27)*'SCENERIO 1 - QUESTION'!$H$27</f>
        <v>377.17318648972605</v>
      </c>
      <c r="G19" s="41">
        <f>(G13/'SCENERIO 1 - QUESTION'!$J$27)*'SCENERIO 1 - QUESTION'!$H$27</f>
        <v>414.8905051386987</v>
      </c>
      <c r="H19" s="41">
        <f>(H13/'SCENERIO 1 - QUESTION'!$J$27)*'SCENERIO 1 - QUESTION'!$H$27</f>
        <v>456.37955565256851</v>
      </c>
      <c r="I19" s="41">
        <f>(I13/'SCENERIO 1 - QUESTION'!$J$27)*'SCENERIO 1 - QUESTION'!$H$27</f>
        <v>502.01751121782547</v>
      </c>
      <c r="J19" s="41">
        <f>(J13/'SCENERIO 1 - QUESTION'!$J$27)*'SCENERIO 1 - QUESTION'!$H$27</f>
        <v>527.11838677871674</v>
      </c>
      <c r="K19" s="2"/>
      <c r="L19" s="17"/>
      <c r="M19" s="17"/>
      <c r="N19" s="17"/>
      <c r="O19" s="17"/>
    </row>
    <row r="20" spans="2:15" ht="15.6" x14ac:dyDescent="0.3">
      <c r="B20" s="35" t="s">
        <v>105</v>
      </c>
      <c r="C20" s="36">
        <f>'SCENERIO 1 - QUESTION'!C14</f>
        <v>66.069999999999993</v>
      </c>
      <c r="D20" s="36">
        <f>'SCENERIO 1 - QUESTION'!D14</f>
        <v>86.74</v>
      </c>
      <c r="E20" s="41">
        <f>(E11/'SCENERIO 1 - QUESTION'!$J$27)*'SCENERIO 1 - QUESTION'!$I$27</f>
        <v>416.47832876712329</v>
      </c>
      <c r="F20" s="41">
        <f>(F11/'SCENERIO 1 - QUESTION'!$J$27)*'SCENERIO 1 - QUESTION'!$I$27</f>
        <v>478.95007808219179</v>
      </c>
      <c r="G20" s="41">
        <f>(G11/'SCENERIO 1 - QUESTION'!$J$27)*'SCENERIO 1 - QUESTION'!$I$27</f>
        <v>526.84508589041104</v>
      </c>
      <c r="H20" s="41">
        <f>(H11/'SCENERIO 1 - QUESTION'!$J$27)*'SCENERIO 1 - QUESTION'!$I$27</f>
        <v>579.52959447945216</v>
      </c>
      <c r="I20" s="41">
        <f>(I11/'SCENERIO 1 - QUESTION'!$J$27)*'SCENERIO 1 - QUESTION'!$I$27</f>
        <v>637.48255392739748</v>
      </c>
      <c r="J20" s="42">
        <f>(J11/'SCENERIO 1 - QUESTION'!$J$27)*'SCENERIO 1 - QUESTION'!$I$27</f>
        <v>669.35668162376726</v>
      </c>
      <c r="K20" s="43"/>
      <c r="L20" s="17"/>
      <c r="M20" s="17"/>
      <c r="N20" s="17"/>
      <c r="O20" s="17"/>
    </row>
    <row r="21" spans="2:15" ht="15" customHeight="1" x14ac:dyDescent="0.25">
      <c r="B21" s="35" t="s">
        <v>106</v>
      </c>
      <c r="C21" s="36">
        <v>80</v>
      </c>
      <c r="D21" s="36">
        <v>110</v>
      </c>
      <c r="E21" s="41">
        <f>(E13/'SCENERIO 1 - QUESTION'!$J$27)*'SCENERIO 1 - QUESTION'!$H$28</f>
        <v>327.97668390410962</v>
      </c>
      <c r="F21" s="41">
        <f>(F13/'SCENERIO 1 - QUESTION'!$J$27)*'SCENERIO 1 - QUESTION'!$H$28</f>
        <v>377.17318648972605</v>
      </c>
      <c r="G21" s="41">
        <f>(G13/'SCENERIO 1 - QUESTION'!$J$27)*'SCENERIO 1 - QUESTION'!$H$28</f>
        <v>414.8905051386987</v>
      </c>
      <c r="H21" s="41">
        <f>(H13/'SCENERIO 1 - QUESTION'!$J$27)*'SCENERIO 1 - QUESTION'!$H$28</f>
        <v>456.37955565256851</v>
      </c>
      <c r="I21" s="41">
        <f>(I13/'SCENERIO 1 - QUESTION'!$J$27)*'SCENERIO 1 - QUESTION'!$H$28</f>
        <v>502.01751121782547</v>
      </c>
      <c r="J21" s="41">
        <f>(J13/'SCENERIO 1 - QUESTION'!$J$27)*'SCENERIO 1 - QUESTION'!$H$28</f>
        <v>527.11838677871674</v>
      </c>
      <c r="K21" s="2"/>
      <c r="L21" s="17"/>
      <c r="M21" s="17"/>
      <c r="N21" s="17"/>
      <c r="O21" s="17"/>
    </row>
    <row r="22" spans="2:15" ht="15" customHeight="1" x14ac:dyDescent="0.25">
      <c r="B22" s="35" t="s">
        <v>107</v>
      </c>
      <c r="C22" s="36">
        <f>'SCENERIO 1 - QUESTION'!C16</f>
        <v>31.48</v>
      </c>
      <c r="D22" s="36">
        <f>'SCENERIO 1 - QUESTION'!D16</f>
        <v>24.36</v>
      </c>
      <c r="E22" s="36">
        <v>20.3</v>
      </c>
      <c r="F22" s="36">
        <f t="shared" ref="F22:J22" si="1">E22-$L$22</f>
        <v>16.240000000000002</v>
      </c>
      <c r="G22" s="36">
        <f t="shared" si="1"/>
        <v>12.180000000000003</v>
      </c>
      <c r="H22" s="36">
        <f t="shared" si="1"/>
        <v>8.1200000000000045</v>
      </c>
      <c r="I22" s="36">
        <f t="shared" si="1"/>
        <v>4.0600000000000049</v>
      </c>
      <c r="J22" s="36">
        <f t="shared" si="1"/>
        <v>0</v>
      </c>
      <c r="K22" s="2"/>
      <c r="L22" s="17">
        <v>4.0599999999999996</v>
      </c>
      <c r="M22" s="17" t="s">
        <v>131</v>
      </c>
      <c r="N22" s="17"/>
      <c r="O22" s="17"/>
    </row>
    <row r="23" spans="2:15" ht="15" customHeight="1" x14ac:dyDescent="0.25">
      <c r="B23" s="35" t="s">
        <v>108</v>
      </c>
      <c r="C23" s="36">
        <f>'SCENERIO 1 - QUESTION'!C17</f>
        <v>666.97</v>
      </c>
      <c r="D23" s="36">
        <f>'SCENERIO 1 - QUESTION'!D17</f>
        <v>934.33</v>
      </c>
      <c r="E23" s="41">
        <f t="shared" ref="E23:J23" si="2">(E18+E19)-(E22+E21)</f>
        <v>537.31999999999994</v>
      </c>
      <c r="F23" s="41" t="str">
        <f t="shared" ca="1" si="2"/>
        <v>#REF!</v>
      </c>
      <c r="G23" s="41" t="str">
        <f t="shared" ca="1" si="2"/>
        <v>#REF!</v>
      </c>
      <c r="H23" s="41" t="str">
        <f t="shared" ca="1" si="2"/>
        <v>#REF!</v>
      </c>
      <c r="I23" s="41" t="str">
        <f t="shared" ca="1" si="2"/>
        <v>#REF!</v>
      </c>
      <c r="J23" s="41" t="str">
        <f t="shared" ca="1" si="2"/>
        <v>#REF!</v>
      </c>
      <c r="K23" s="2"/>
      <c r="L23" s="17"/>
      <c r="M23" s="17"/>
      <c r="N23" s="17"/>
      <c r="O23" s="17"/>
    </row>
    <row r="24" spans="2:15" ht="15" customHeight="1" x14ac:dyDescent="0.25">
      <c r="B24" s="35" t="s">
        <v>132</v>
      </c>
      <c r="C24" s="36">
        <f>'SCENERIO 1 - QUESTION'!C18</f>
        <v>28.96</v>
      </c>
      <c r="D24" s="36">
        <f>'SCENERIO 1 - QUESTION'!D18</f>
        <v>30.08</v>
      </c>
      <c r="E24" s="36">
        <f>'FINANCIAL STATEMENTS'!$G$55*$L$24</f>
        <v>623.9</v>
      </c>
      <c r="F24" s="36">
        <f>'FINANCIAL STATEMENTS'!$G$55*$L$24</f>
        <v>623.9</v>
      </c>
      <c r="G24" s="36">
        <f>'FINANCIAL STATEMENTS'!$G$55*$L$24</f>
        <v>623.9</v>
      </c>
      <c r="H24" s="36">
        <f>'FINANCIAL STATEMENTS'!$G$55*$L$24</f>
        <v>623.9</v>
      </c>
      <c r="I24" s="36">
        <f>'FINANCIAL STATEMENTS'!$G$55*$L$24</f>
        <v>623.9</v>
      </c>
      <c r="J24" s="36">
        <f>'FINANCIAL STATEMENTS'!$G$55*$L$24</f>
        <v>623.9</v>
      </c>
      <c r="K24" s="2"/>
      <c r="L24" s="17">
        <v>10</v>
      </c>
      <c r="M24" s="17" t="s">
        <v>133</v>
      </c>
      <c r="N24" s="17"/>
      <c r="O24" s="17"/>
    </row>
    <row r="25" spans="2:15" ht="15" customHeight="1" x14ac:dyDescent="0.25">
      <c r="B25" s="35"/>
      <c r="C25" s="44">
        <f t="shared" ref="C25:J25" si="3">SUM(C18:C24)</f>
        <v>1648.29</v>
      </c>
      <c r="D25" s="44">
        <f t="shared" si="3"/>
        <v>1900.6599999999999</v>
      </c>
      <c r="E25" s="44">
        <f t="shared" si="3"/>
        <v>2811.5716965753422</v>
      </c>
      <c r="F25" s="44" t="str">
        <f t="shared" ca="1" si="3"/>
        <v>#REF!</v>
      </c>
      <c r="G25" s="44" t="str">
        <f t="shared" ca="1" si="3"/>
        <v>#REF!</v>
      </c>
      <c r="H25" s="44" t="str">
        <f t="shared" ca="1" si="3"/>
        <v>#REF!</v>
      </c>
      <c r="I25" s="44" t="str">
        <f t="shared" ca="1" si="3"/>
        <v>#REF!</v>
      </c>
      <c r="J25" s="44" t="str">
        <f t="shared" ca="1" si="3"/>
        <v>#REF!</v>
      </c>
      <c r="K25" s="2"/>
      <c r="L25" s="17"/>
      <c r="M25" s="17"/>
      <c r="N25" s="17"/>
      <c r="O25" s="17"/>
    </row>
    <row r="26" spans="2:15" ht="15" customHeight="1" x14ac:dyDescent="0.25">
      <c r="B26" s="2"/>
      <c r="C26" s="2"/>
      <c r="D26" s="2"/>
      <c r="E26" s="2"/>
      <c r="F26" s="2"/>
      <c r="G26" s="2"/>
      <c r="H26" s="2"/>
      <c r="I26" s="2"/>
      <c r="J26" s="2"/>
      <c r="K26" s="2"/>
      <c r="L26" s="17"/>
      <c r="M26" s="17"/>
      <c r="N26" s="17"/>
      <c r="O26" s="17"/>
    </row>
    <row r="27" spans="2:15" ht="15" customHeight="1" x14ac:dyDescent="0.25">
      <c r="B27" s="2"/>
      <c r="C27" s="2"/>
      <c r="D27" s="2"/>
      <c r="E27" s="2"/>
      <c r="F27" s="2"/>
      <c r="G27" s="2"/>
      <c r="H27" s="2"/>
      <c r="I27" s="2"/>
      <c r="J27" s="2"/>
      <c r="K27" s="2"/>
    </row>
    <row r="28" spans="2:15" ht="15.75" customHeight="1" x14ac:dyDescent="0.25"/>
    <row r="29" spans="2:15" ht="15.75" customHeight="1" x14ac:dyDescent="0.25"/>
    <row r="30" spans="2:15" ht="15.75" customHeight="1" x14ac:dyDescent="0.25"/>
    <row r="31" spans="2:15" ht="15.75" customHeight="1" x14ac:dyDescent="0.25"/>
    <row r="32" spans="2: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2:C2"/>
    <mergeCell ref="B9:B10"/>
    <mergeCell ref="C10:H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1000"/>
  <sheetViews>
    <sheetView workbookViewId="0">
      <selection sqref="A1:D1"/>
    </sheetView>
  </sheetViews>
  <sheetFormatPr defaultColWidth="12.6640625" defaultRowHeight="15" customHeight="1" x14ac:dyDescent="0.25"/>
  <cols>
    <col min="1" max="6" width="12.6640625" customWidth="1"/>
    <col min="10" max="10" width="19.88671875" customWidth="1"/>
    <col min="15" max="15" width="15.6640625" customWidth="1"/>
    <col min="20" max="20" width="17" customWidth="1"/>
    <col min="21" max="21" width="15.88671875" customWidth="1"/>
  </cols>
  <sheetData>
    <row r="1" spans="1:23" ht="15" customHeight="1" x14ac:dyDescent="0.25">
      <c r="A1" s="219" t="s">
        <v>1</v>
      </c>
      <c r="B1" s="164"/>
      <c r="C1" s="164"/>
      <c r="D1" s="165"/>
    </row>
    <row r="2" spans="1:23" ht="15.6" x14ac:dyDescent="0.3">
      <c r="A2" s="221" t="s">
        <v>134</v>
      </c>
      <c r="B2" s="161"/>
      <c r="C2" s="161"/>
      <c r="D2" s="161"/>
      <c r="E2" s="161"/>
      <c r="F2" s="161"/>
      <c r="G2" s="161"/>
      <c r="H2" s="161"/>
      <c r="I2" s="161"/>
      <c r="J2" s="161"/>
      <c r="K2" s="162"/>
      <c r="L2" s="2"/>
      <c r="M2" s="2"/>
      <c r="N2" s="2"/>
      <c r="O2" s="2"/>
      <c r="P2" s="2"/>
      <c r="Q2" s="2"/>
      <c r="R2" s="2"/>
      <c r="S2" s="2"/>
      <c r="T2" s="2"/>
      <c r="U2" s="2"/>
      <c r="V2" s="2"/>
      <c r="W2" s="2"/>
    </row>
    <row r="3" spans="1:23" ht="13.8" x14ac:dyDescent="0.25">
      <c r="A3" s="45"/>
      <c r="B3" s="45"/>
      <c r="C3" s="45"/>
      <c r="D3" s="45"/>
      <c r="E3" s="45"/>
      <c r="F3" s="45"/>
      <c r="G3" s="45"/>
      <c r="H3" s="45"/>
      <c r="I3" s="45"/>
      <c r="J3" s="45"/>
      <c r="K3" s="45"/>
      <c r="L3" s="2"/>
      <c r="M3" s="2"/>
      <c r="N3" s="2"/>
      <c r="O3" s="2"/>
      <c r="P3" s="2"/>
      <c r="Q3" s="2"/>
      <c r="R3" s="2"/>
      <c r="S3" s="2"/>
      <c r="T3" s="2"/>
      <c r="U3" s="2"/>
      <c r="V3" s="2"/>
      <c r="W3" s="2"/>
    </row>
    <row r="4" spans="1:23" ht="13.8" x14ac:dyDescent="0.25">
      <c r="A4" s="222" t="s">
        <v>135</v>
      </c>
      <c r="B4" s="164"/>
      <c r="C4" s="165"/>
      <c r="D4" s="46">
        <v>2022</v>
      </c>
      <c r="E4" s="46">
        <v>2023</v>
      </c>
      <c r="F4" s="46">
        <v>2024</v>
      </c>
      <c r="G4" s="46">
        <v>2025</v>
      </c>
      <c r="H4" s="46">
        <v>2026</v>
      </c>
      <c r="I4" s="46">
        <v>2027</v>
      </c>
      <c r="J4" s="46">
        <v>2028</v>
      </c>
      <c r="K4" s="46">
        <v>2029</v>
      </c>
      <c r="L4" s="2"/>
      <c r="M4" s="2">
        <v>0.1</v>
      </c>
      <c r="N4" s="2" t="s">
        <v>136</v>
      </c>
      <c r="O4" s="2"/>
      <c r="P4" s="2"/>
      <c r="Q4" s="2"/>
      <c r="R4" s="2"/>
      <c r="S4" s="2"/>
      <c r="T4" s="2"/>
      <c r="U4" s="2"/>
      <c r="V4" s="2"/>
      <c r="W4" s="2"/>
    </row>
    <row r="5" spans="1:23" ht="13.8" x14ac:dyDescent="0.25">
      <c r="A5" s="223"/>
      <c r="B5" s="164"/>
      <c r="C5" s="165"/>
      <c r="D5" s="47"/>
      <c r="E5" s="47"/>
      <c r="F5" s="47"/>
      <c r="G5" s="47"/>
      <c r="H5" s="47"/>
      <c r="I5" s="47"/>
      <c r="J5" s="47"/>
      <c r="K5" s="47"/>
      <c r="L5" s="2"/>
      <c r="M5" s="2"/>
      <c r="N5" s="2"/>
      <c r="O5" s="2"/>
      <c r="P5" s="2"/>
      <c r="Q5" s="2"/>
      <c r="R5" s="2"/>
      <c r="S5" s="2"/>
      <c r="T5" s="2"/>
      <c r="U5" s="2"/>
      <c r="V5" s="2"/>
      <c r="W5" s="2"/>
    </row>
    <row r="6" spans="1:23" ht="13.8" x14ac:dyDescent="0.25">
      <c r="A6" s="223" t="s">
        <v>137</v>
      </c>
      <c r="B6" s="164"/>
      <c r="C6" s="165"/>
      <c r="D6" s="44">
        <f>'SCENERIO 1 -  DCF CALCULATION'!C11</f>
        <v>2054.4499999999998</v>
      </c>
      <c r="E6" s="44">
        <f>'SCENERIO 1 -  DCF CALCULATION'!D11</f>
        <v>2203.11</v>
      </c>
      <c r="F6" s="41">
        <f>'SCENERIO 1 -  DCF CALCULATION'!E11</f>
        <v>2533.5765000000001</v>
      </c>
      <c r="G6" s="41">
        <f>'SCENERIO 1 -  DCF CALCULATION'!F11</f>
        <v>2913.612975</v>
      </c>
      <c r="H6" s="41">
        <f>'SCENERIO 1 -  DCF CALCULATION'!G11</f>
        <v>3204.9742725000001</v>
      </c>
      <c r="I6" s="41">
        <f>'SCENERIO 1 -  DCF CALCULATION'!H11</f>
        <v>3525.4716997500004</v>
      </c>
      <c r="J6" s="41">
        <f>'SCENERIO 1 -  DCF CALCULATION'!I11</f>
        <v>3878.018869725001</v>
      </c>
      <c r="K6" s="41">
        <f>'SCENERIO 1 -  DCF CALCULATION'!J11</f>
        <v>4071.919813211251</v>
      </c>
      <c r="L6" s="2"/>
      <c r="M6" s="2"/>
      <c r="N6" s="2"/>
      <c r="O6" s="2"/>
      <c r="P6" s="2"/>
      <c r="Q6" s="2"/>
      <c r="R6" s="2"/>
      <c r="S6" s="2"/>
      <c r="T6" s="2"/>
      <c r="U6" s="2"/>
      <c r="V6" s="2"/>
      <c r="W6" s="2"/>
    </row>
    <row r="7" spans="1:23" ht="13.8" x14ac:dyDescent="0.25">
      <c r="A7" s="223" t="s">
        <v>98</v>
      </c>
      <c r="B7" s="164"/>
      <c r="C7" s="165"/>
      <c r="D7" s="36">
        <f>'SCENERIO 1 -  DCF CALCULATION'!C12</f>
        <v>13.22</v>
      </c>
      <c r="E7" s="36">
        <f>'SCENERIO 1 -  DCF CALCULATION'!D12</f>
        <v>5.31</v>
      </c>
      <c r="F7" s="36">
        <f>'SCENERIO 1 -  DCF CALCULATION'!E12</f>
        <v>5.31</v>
      </c>
      <c r="G7" s="36">
        <f>'SCENERIO 1 -  DCF CALCULATION'!F12</f>
        <v>5.31</v>
      </c>
      <c r="H7" s="36">
        <f>'SCENERIO 1 -  DCF CALCULATION'!G12</f>
        <v>5.31</v>
      </c>
      <c r="I7" s="36">
        <f>'SCENERIO 1 -  DCF CALCULATION'!H12</f>
        <v>5.31</v>
      </c>
      <c r="J7" s="36">
        <f>'SCENERIO 1 -  DCF CALCULATION'!I12</f>
        <v>5.31</v>
      </c>
      <c r="K7" s="36">
        <f>'SCENERIO 1 -  DCF CALCULATION'!J12</f>
        <v>5.31</v>
      </c>
      <c r="L7" s="2"/>
      <c r="M7" s="2"/>
      <c r="N7" s="2"/>
      <c r="O7" s="2"/>
      <c r="P7" s="2"/>
      <c r="Q7" s="2"/>
      <c r="R7" s="2"/>
      <c r="S7" s="2"/>
      <c r="T7" s="2"/>
      <c r="U7" s="2"/>
      <c r="V7" s="2"/>
      <c r="W7" s="2"/>
    </row>
    <row r="8" spans="1:23" ht="13.8" x14ac:dyDescent="0.25">
      <c r="A8" s="224" t="s">
        <v>31</v>
      </c>
      <c r="B8" s="164"/>
      <c r="C8" s="165"/>
      <c r="D8" s="48">
        <f t="shared" ref="D8:K8" si="0">SUM(D6:D7)</f>
        <v>2067.6699999999996</v>
      </c>
      <c r="E8" s="48">
        <f t="shared" si="0"/>
        <v>2208.42</v>
      </c>
      <c r="F8" s="49">
        <f t="shared" si="0"/>
        <v>2538.8865000000001</v>
      </c>
      <c r="G8" s="49">
        <f t="shared" si="0"/>
        <v>2918.922975</v>
      </c>
      <c r="H8" s="49">
        <f t="shared" si="0"/>
        <v>3210.2842725</v>
      </c>
      <c r="I8" s="49">
        <f t="shared" si="0"/>
        <v>3530.7816997500004</v>
      </c>
      <c r="J8" s="49">
        <f t="shared" si="0"/>
        <v>3883.3288697250009</v>
      </c>
      <c r="K8" s="49">
        <f t="shared" si="0"/>
        <v>4077.229813211251</v>
      </c>
      <c r="L8" s="2"/>
      <c r="M8" s="2"/>
      <c r="N8" s="2"/>
      <c r="O8" s="2"/>
      <c r="P8" s="2"/>
      <c r="Q8" s="2"/>
      <c r="R8" s="2"/>
      <c r="S8" s="2"/>
      <c r="T8" s="2"/>
      <c r="U8" s="2"/>
      <c r="V8" s="2"/>
      <c r="W8" s="2"/>
    </row>
    <row r="9" spans="1:23" ht="13.8" x14ac:dyDescent="0.25">
      <c r="A9" s="223" t="s">
        <v>99</v>
      </c>
      <c r="B9" s="164"/>
      <c r="C9" s="165"/>
      <c r="D9" s="44">
        <f>'SCENERIO 1 -  DCF CALCULATION'!C13</f>
        <v>1640.83</v>
      </c>
      <c r="E9" s="44">
        <f>'SCENERIO 1 -  DCF CALCULATION'!D13</f>
        <v>1447.96</v>
      </c>
      <c r="F9" s="44">
        <f>'SCENERIO 1 -  DCF CALCULATION'!E13</f>
        <v>1596.1531950000001</v>
      </c>
      <c r="G9" s="44">
        <f>'SCENERIO 1 -  DCF CALCULATION'!F13</f>
        <v>1835.5761742500001</v>
      </c>
      <c r="H9" s="44">
        <f>'SCENERIO 1 -  DCF CALCULATION'!G13</f>
        <v>2019.1337916750001</v>
      </c>
      <c r="I9" s="44">
        <f>'SCENERIO 1 -  DCF CALCULATION'!H13</f>
        <v>2221.0471708425002</v>
      </c>
      <c r="J9" s="44">
        <f>'SCENERIO 1 -  DCF CALCULATION'!I13</f>
        <v>2443.1518879267505</v>
      </c>
      <c r="K9" s="44">
        <f>'SCENERIO 1 -  DCF CALCULATION'!J13</f>
        <v>2565.3094823230881</v>
      </c>
      <c r="L9" s="2"/>
      <c r="M9" s="2"/>
      <c r="N9" s="2"/>
      <c r="O9" s="2"/>
      <c r="P9" s="2"/>
      <c r="Q9" s="2"/>
      <c r="R9" s="2"/>
      <c r="S9" s="2"/>
      <c r="T9" s="2"/>
      <c r="U9" s="2"/>
      <c r="V9" s="2"/>
      <c r="W9" s="2"/>
    </row>
    <row r="10" spans="1:23" ht="13.8" x14ac:dyDescent="0.25">
      <c r="A10" s="225" t="s">
        <v>138</v>
      </c>
      <c r="B10" s="164"/>
      <c r="C10" s="165"/>
      <c r="D10" s="50">
        <f t="shared" ref="D10:K10" si="1">D8-D9</f>
        <v>426.83999999999969</v>
      </c>
      <c r="E10" s="50">
        <f t="shared" si="1"/>
        <v>760.46</v>
      </c>
      <c r="F10" s="51">
        <f t="shared" si="1"/>
        <v>942.73330499999997</v>
      </c>
      <c r="G10" s="51">
        <f t="shared" si="1"/>
        <v>1083.3468007499998</v>
      </c>
      <c r="H10" s="51">
        <f t="shared" si="1"/>
        <v>1191.1504808249999</v>
      </c>
      <c r="I10" s="51">
        <f t="shared" si="1"/>
        <v>1309.7345289075001</v>
      </c>
      <c r="J10" s="51">
        <f t="shared" si="1"/>
        <v>1440.1769817982504</v>
      </c>
      <c r="K10" s="51">
        <f t="shared" si="1"/>
        <v>1511.9203308881629</v>
      </c>
      <c r="L10" s="2"/>
      <c r="M10" s="2"/>
      <c r="N10" s="2"/>
      <c r="O10" s="2"/>
      <c r="P10" s="2"/>
      <c r="Q10" s="2"/>
      <c r="R10" s="2"/>
      <c r="S10" s="2"/>
      <c r="T10" s="2"/>
      <c r="U10" s="2"/>
      <c r="V10" s="2"/>
      <c r="W10" s="2"/>
    </row>
    <row r="11" spans="1:23" ht="13.8" x14ac:dyDescent="0.25">
      <c r="A11" s="223" t="s">
        <v>139</v>
      </c>
      <c r="B11" s="164"/>
      <c r="C11" s="165"/>
      <c r="D11" s="36">
        <f>'SCENERIO 1 -  DCF CALCULATION'!C14</f>
        <v>169.715</v>
      </c>
      <c r="E11" s="36">
        <f>'SCENERIO 1 -  DCF CALCULATION'!D14</f>
        <v>181.57499999999999</v>
      </c>
      <c r="F11" s="36">
        <f>'SCENERIO 1 -  DCF CALCULATION'!E14</f>
        <v>380.036475</v>
      </c>
      <c r="G11" s="36">
        <f>'SCENERIO 1 -  DCF CALCULATION'!F14</f>
        <v>437.04194624999997</v>
      </c>
      <c r="H11" s="36">
        <f>'SCENERIO 1 -  DCF CALCULATION'!G14</f>
        <v>480.74614087499998</v>
      </c>
      <c r="I11" s="36">
        <f>'SCENERIO 1 -  DCF CALCULATION'!H14</f>
        <v>528.82075496250002</v>
      </c>
      <c r="J11" s="36">
        <f>'SCENERIO 1 -  DCF CALCULATION'!I14</f>
        <v>581.7028304587501</v>
      </c>
      <c r="K11" s="36">
        <f>'SCENERIO 1 -  DCF CALCULATION'!J14</f>
        <v>610.78797198168763</v>
      </c>
      <c r="L11" s="2"/>
      <c r="M11" s="2"/>
      <c r="N11" s="2"/>
      <c r="O11" s="2"/>
      <c r="P11" s="2"/>
      <c r="Q11" s="2"/>
      <c r="R11" s="2"/>
      <c r="S11" s="2"/>
      <c r="T11" s="2"/>
      <c r="U11" s="2"/>
      <c r="V11" s="2"/>
      <c r="W11" s="2"/>
    </row>
    <row r="12" spans="1:23" ht="13.8" x14ac:dyDescent="0.25">
      <c r="A12" s="223" t="s">
        <v>140</v>
      </c>
      <c r="B12" s="164"/>
      <c r="C12" s="165"/>
      <c r="D12" s="36">
        <f>'SCENERIO 1 -  DCF CALCULATION'!C15</f>
        <v>169.715</v>
      </c>
      <c r="E12" s="36">
        <f>'SCENERIO 1 -  DCF CALCULATION'!D15</f>
        <v>181.57499999999999</v>
      </c>
      <c r="F12" s="36">
        <f>'SCENERIO 1 -  DCF CALCULATION'!E15</f>
        <v>253.35765000000004</v>
      </c>
      <c r="G12" s="36">
        <f>'SCENERIO 1 -  DCF CALCULATION'!F15</f>
        <v>291.36129750000003</v>
      </c>
      <c r="H12" s="36">
        <f>'SCENERIO 1 -  DCF CALCULATION'!G15</f>
        <v>320.49742725000004</v>
      </c>
      <c r="I12" s="36">
        <f>'SCENERIO 1 -  DCF CALCULATION'!H15</f>
        <v>352.54716997500009</v>
      </c>
      <c r="J12" s="36">
        <f>'SCENERIO 1 -  DCF CALCULATION'!I15</f>
        <v>387.80188697250014</v>
      </c>
      <c r="K12" s="36">
        <f>'SCENERIO 1 -  DCF CALCULATION'!J15</f>
        <v>407.19198132112513</v>
      </c>
      <c r="L12" s="2"/>
      <c r="M12" s="2"/>
      <c r="N12" s="2"/>
      <c r="O12" s="2"/>
      <c r="P12" s="2"/>
      <c r="Q12" s="2"/>
      <c r="R12" s="2"/>
      <c r="S12" s="2"/>
      <c r="T12" s="2"/>
      <c r="U12" s="2"/>
      <c r="V12" s="2"/>
      <c r="W12" s="2"/>
    </row>
    <row r="13" spans="1:23" ht="13.8" x14ac:dyDescent="0.25">
      <c r="A13" s="226" t="s">
        <v>141</v>
      </c>
      <c r="B13" s="164"/>
      <c r="C13" s="165"/>
      <c r="D13" s="50">
        <f t="shared" ref="D13:K13" si="2">D9+D11+D12</f>
        <v>1980.2599999999998</v>
      </c>
      <c r="E13" s="50">
        <f t="shared" si="2"/>
        <v>1811.1100000000001</v>
      </c>
      <c r="F13" s="50">
        <f t="shared" si="2"/>
        <v>2229.5473200000001</v>
      </c>
      <c r="G13" s="50">
        <f t="shared" si="2"/>
        <v>2563.9794180000004</v>
      </c>
      <c r="H13" s="50">
        <f t="shared" si="2"/>
        <v>2820.3773597999998</v>
      </c>
      <c r="I13" s="50">
        <f t="shared" si="2"/>
        <v>3102.4150957800002</v>
      </c>
      <c r="J13" s="50">
        <f t="shared" si="2"/>
        <v>3412.6566053580009</v>
      </c>
      <c r="K13" s="50">
        <f t="shared" si="2"/>
        <v>3583.2894356259012</v>
      </c>
      <c r="L13" s="2"/>
      <c r="M13" s="2"/>
      <c r="N13" s="2"/>
      <c r="O13" s="2"/>
      <c r="P13" s="2"/>
      <c r="Q13" s="2"/>
      <c r="R13" s="2"/>
      <c r="S13" s="2"/>
      <c r="T13" s="2"/>
      <c r="U13" s="2"/>
      <c r="V13" s="2"/>
      <c r="W13" s="2"/>
    </row>
    <row r="14" spans="1:23" ht="13.8" x14ac:dyDescent="0.25">
      <c r="A14" s="227" t="s">
        <v>142</v>
      </c>
      <c r="B14" s="164"/>
      <c r="C14" s="165"/>
      <c r="D14" s="52">
        <f t="shared" ref="D14:K14" si="3">D8-D13</f>
        <v>87.409999999999854</v>
      </c>
      <c r="E14" s="52">
        <f t="shared" si="3"/>
        <v>397.30999999999995</v>
      </c>
      <c r="F14" s="53">
        <f t="shared" si="3"/>
        <v>309.33917999999994</v>
      </c>
      <c r="G14" s="53">
        <f t="shared" si="3"/>
        <v>354.9435569999996</v>
      </c>
      <c r="H14" s="53">
        <f t="shared" si="3"/>
        <v>389.90691270000025</v>
      </c>
      <c r="I14" s="53">
        <f t="shared" si="3"/>
        <v>428.36660397000014</v>
      </c>
      <c r="J14" s="53">
        <f t="shared" si="3"/>
        <v>470.67226436700003</v>
      </c>
      <c r="K14" s="53">
        <f t="shared" si="3"/>
        <v>493.94037758534978</v>
      </c>
      <c r="L14" s="2"/>
      <c r="M14" s="2"/>
      <c r="N14" s="2"/>
      <c r="O14" s="2"/>
      <c r="P14" s="2"/>
      <c r="Q14" s="2"/>
      <c r="R14" s="2"/>
      <c r="S14" s="2"/>
      <c r="T14" s="2"/>
      <c r="U14" s="2"/>
      <c r="V14" s="2"/>
      <c r="W14" s="2"/>
    </row>
    <row r="15" spans="1:23" ht="13.8" x14ac:dyDescent="0.25">
      <c r="A15" s="223" t="s">
        <v>36</v>
      </c>
      <c r="B15" s="164"/>
      <c r="C15" s="165"/>
      <c r="D15" s="36">
        <f>'SCENERIO 1 -  DCF CALCULATION'!C16</f>
        <v>100</v>
      </c>
      <c r="E15" s="36">
        <f>'SCENERIO 1 -  DCF CALCULATION'!D16</f>
        <v>120</v>
      </c>
      <c r="F15" s="36">
        <f>'SCENERIO 1 -  DCF CALCULATION'!E16</f>
        <v>19.619189945234623</v>
      </c>
      <c r="G15" s="36" t="str">
        <f ca="1">'SCENERIO 1 -  DCF CALCULATION'!F16</f>
        <v>#REF!</v>
      </c>
      <c r="H15" s="36" t="str">
        <f ca="1">'SCENERIO 1 -  DCF CALCULATION'!G16</f>
        <v>#REF!</v>
      </c>
      <c r="I15" s="36" t="str">
        <f ca="1">'SCENERIO 1 -  DCF CALCULATION'!H16</f>
        <v>#REF!</v>
      </c>
      <c r="J15" s="36" t="str">
        <f ca="1">'SCENERIO 1 -  DCF CALCULATION'!I16</f>
        <v>#REF!</v>
      </c>
      <c r="K15" s="36" t="str">
        <f ca="1">'SCENERIO 1 -  DCF CALCULATION'!J16</f>
        <v>#REF!</v>
      </c>
      <c r="L15" s="45"/>
      <c r="M15" s="54"/>
      <c r="N15" s="55"/>
      <c r="O15" s="55"/>
      <c r="P15" s="56"/>
      <c r="Q15" s="2"/>
      <c r="R15" s="2"/>
      <c r="S15" s="2"/>
      <c r="T15" s="2"/>
      <c r="U15" s="2"/>
      <c r="V15" s="2"/>
      <c r="W15" s="2"/>
    </row>
    <row r="16" spans="1:23" ht="13.8" x14ac:dyDescent="0.25">
      <c r="A16" s="226" t="s">
        <v>143</v>
      </c>
      <c r="B16" s="164"/>
      <c r="C16" s="165"/>
      <c r="D16" s="50">
        <f t="shared" ref="D16:K16" si="4">D13+D15</f>
        <v>2080.2599999999998</v>
      </c>
      <c r="E16" s="50">
        <f t="shared" si="4"/>
        <v>1931.1100000000001</v>
      </c>
      <c r="F16" s="50">
        <f t="shared" si="4"/>
        <v>2249.1665099452348</v>
      </c>
      <c r="G16" s="50" t="str">
        <f t="shared" ca="1" si="4"/>
        <v>#REF!</v>
      </c>
      <c r="H16" s="50" t="str">
        <f t="shared" ca="1" si="4"/>
        <v>#REF!</v>
      </c>
      <c r="I16" s="50" t="str">
        <f t="shared" ca="1" si="4"/>
        <v>#REF!</v>
      </c>
      <c r="J16" s="50" t="str">
        <f t="shared" ca="1" si="4"/>
        <v>#REF!</v>
      </c>
      <c r="K16" s="50" t="str">
        <f t="shared" ca="1" si="4"/>
        <v>#REF!</v>
      </c>
      <c r="L16" s="45"/>
      <c r="M16" s="57"/>
      <c r="N16" s="58" t="str">
        <f ca="1">SUM(E20:K20)</f>
        <v>#REF!</v>
      </c>
      <c r="O16" s="59" t="s">
        <v>144</v>
      </c>
      <c r="P16" s="60"/>
      <c r="Q16" s="2"/>
      <c r="R16" s="2"/>
      <c r="S16" s="2"/>
      <c r="T16" s="2"/>
      <c r="U16" s="2"/>
      <c r="V16" s="2"/>
      <c r="W16" s="2"/>
    </row>
    <row r="17" spans="1:23" ht="13.8" x14ac:dyDescent="0.25">
      <c r="A17" s="227" t="s">
        <v>145</v>
      </c>
      <c r="B17" s="164"/>
      <c r="C17" s="165"/>
      <c r="D17" s="52">
        <f t="shared" ref="D17:K17" si="5">D14-D15</f>
        <v>-12.590000000000146</v>
      </c>
      <c r="E17" s="52">
        <f t="shared" si="5"/>
        <v>277.30999999999995</v>
      </c>
      <c r="F17" s="53">
        <f t="shared" si="5"/>
        <v>289.71999005476533</v>
      </c>
      <c r="G17" s="53" t="str">
        <f t="shared" ca="1" si="5"/>
        <v>#REF!</v>
      </c>
      <c r="H17" s="53" t="str">
        <f t="shared" ca="1" si="5"/>
        <v>#REF!</v>
      </c>
      <c r="I17" s="53" t="str">
        <f t="shared" ca="1" si="5"/>
        <v>#REF!</v>
      </c>
      <c r="J17" s="53" t="str">
        <f t="shared" ca="1" si="5"/>
        <v>#REF!</v>
      </c>
      <c r="K17" s="53" t="str">
        <f t="shared" ca="1" si="5"/>
        <v>#REF!</v>
      </c>
      <c r="L17" s="45"/>
      <c r="M17" s="57"/>
      <c r="N17" s="58">
        <f>SUM(D20)</f>
        <v>-15.738000000000145</v>
      </c>
      <c r="O17" s="59" t="s">
        <v>146</v>
      </c>
      <c r="P17" s="60"/>
      <c r="Q17" s="2"/>
      <c r="R17" s="2"/>
      <c r="S17" s="2"/>
      <c r="T17" s="2"/>
      <c r="U17" s="2"/>
      <c r="V17" s="2"/>
      <c r="W17" s="2"/>
    </row>
    <row r="18" spans="1:23" ht="13.8" x14ac:dyDescent="0.25">
      <c r="A18" s="223" t="s">
        <v>147</v>
      </c>
      <c r="B18" s="164"/>
      <c r="C18" s="165"/>
      <c r="D18" s="36">
        <f>'SCENERIO 1 -  DCF CALCULATION'!C22*$M$4</f>
        <v>3.1480000000000001</v>
      </c>
      <c r="E18" s="36">
        <f>'SCENERIO 1 -  DCF CALCULATION'!D22*$M$4</f>
        <v>2.4359999999999999</v>
      </c>
      <c r="F18" s="36">
        <f>'SCENERIO 1 -  DCF CALCULATION'!E22*$M$4</f>
        <v>2.0300000000000002</v>
      </c>
      <c r="G18" s="36">
        <f>'SCENERIO 1 -  DCF CALCULATION'!F22*$M$4</f>
        <v>1.6240000000000003</v>
      </c>
      <c r="H18" s="36">
        <f>'SCENERIO 1 -  DCF CALCULATION'!G22*$M$4</f>
        <v>1.2180000000000004</v>
      </c>
      <c r="I18" s="36">
        <f>'SCENERIO 1 -  DCF CALCULATION'!H22*$M$4</f>
        <v>0.8120000000000005</v>
      </c>
      <c r="J18" s="36">
        <f>'SCENERIO 1 -  DCF CALCULATION'!I22*$M$4</f>
        <v>0.40600000000000053</v>
      </c>
      <c r="K18" s="36">
        <f>'SCENERIO 1 -  DCF CALCULATION'!J22*$M$4</f>
        <v>0</v>
      </c>
      <c r="L18" s="45"/>
      <c r="M18" s="57"/>
      <c r="N18" s="58" t="str">
        <f ca="1">N16+N17</f>
        <v>#REF!</v>
      </c>
      <c r="O18" s="59" t="s">
        <v>148</v>
      </c>
      <c r="P18" s="60"/>
      <c r="Q18" s="2"/>
      <c r="R18" s="2"/>
      <c r="S18" s="2"/>
      <c r="T18" s="2"/>
      <c r="U18" s="2"/>
      <c r="V18" s="2"/>
      <c r="W18" s="2"/>
    </row>
    <row r="19" spans="1:23" ht="13.8" x14ac:dyDescent="0.25">
      <c r="A19" s="226" t="s">
        <v>149</v>
      </c>
      <c r="B19" s="164"/>
      <c r="C19" s="165"/>
      <c r="D19" s="50">
        <f t="shared" ref="D19:K19" si="6">D16+D18</f>
        <v>2083.4079999999999</v>
      </c>
      <c r="E19" s="50">
        <f t="shared" si="6"/>
        <v>1933.546</v>
      </c>
      <c r="F19" s="50">
        <f t="shared" si="6"/>
        <v>2251.196509945235</v>
      </c>
      <c r="G19" s="50" t="str">
        <f t="shared" ca="1" si="6"/>
        <v>#REF!</v>
      </c>
      <c r="H19" s="50" t="str">
        <f t="shared" ca="1" si="6"/>
        <v>#REF!</v>
      </c>
      <c r="I19" s="50" t="str">
        <f t="shared" ca="1" si="6"/>
        <v>#REF!</v>
      </c>
      <c r="J19" s="50" t="str">
        <f t="shared" ca="1" si="6"/>
        <v>#REF!</v>
      </c>
      <c r="K19" s="50" t="str">
        <f t="shared" ca="1" si="6"/>
        <v>#REF!</v>
      </c>
      <c r="L19" s="45"/>
      <c r="M19" s="57" t="s">
        <v>150</v>
      </c>
      <c r="N19" s="61" t="str">
        <f ca="1">J20+N18</f>
        <v>#REF!</v>
      </c>
      <c r="O19" s="59" t="s">
        <v>151</v>
      </c>
      <c r="P19" s="60"/>
      <c r="Q19" s="2"/>
      <c r="R19" s="2"/>
      <c r="S19" s="2"/>
      <c r="T19" s="2"/>
      <c r="U19" s="2"/>
      <c r="V19" s="2"/>
      <c r="W19" s="2"/>
    </row>
    <row r="20" spans="1:23" ht="13.8" x14ac:dyDescent="0.25">
      <c r="A20" s="227" t="s">
        <v>152</v>
      </c>
      <c r="B20" s="164"/>
      <c r="C20" s="165"/>
      <c r="D20" s="52">
        <f t="shared" ref="D20:K20" si="7">D17-D18</f>
        <v>-15.738000000000145</v>
      </c>
      <c r="E20" s="52">
        <f t="shared" si="7"/>
        <v>274.87399999999997</v>
      </c>
      <c r="F20" s="53">
        <f t="shared" si="7"/>
        <v>287.68999005476536</v>
      </c>
      <c r="G20" s="53" t="str">
        <f t="shared" ca="1" si="7"/>
        <v>#REF!</v>
      </c>
      <c r="H20" s="53" t="str">
        <f t="shared" ca="1" si="7"/>
        <v>#REF!</v>
      </c>
      <c r="I20" s="53" t="str">
        <f t="shared" ca="1" si="7"/>
        <v>#REF!</v>
      </c>
      <c r="J20" s="53" t="str">
        <f t="shared" ca="1" si="7"/>
        <v>#REF!</v>
      </c>
      <c r="K20" s="53" t="str">
        <f t="shared" ca="1" si="7"/>
        <v>#REF!</v>
      </c>
      <c r="L20" s="45"/>
      <c r="M20" s="57"/>
      <c r="N20" s="59">
        <v>0.3</v>
      </c>
      <c r="O20" s="59" t="s">
        <v>153</v>
      </c>
      <c r="P20" s="60"/>
      <c r="Q20" s="2"/>
      <c r="R20" s="2"/>
      <c r="S20" s="2"/>
      <c r="T20" s="2"/>
      <c r="U20" s="2"/>
      <c r="V20" s="2"/>
      <c r="W20" s="2"/>
    </row>
    <row r="21" spans="1:23" ht="15.75" customHeight="1" x14ac:dyDescent="0.25">
      <c r="A21" s="228" t="s">
        <v>154</v>
      </c>
      <c r="B21" s="164"/>
      <c r="C21" s="165"/>
      <c r="D21" s="62">
        <v>0</v>
      </c>
      <c r="E21" s="62">
        <v>0</v>
      </c>
      <c r="F21" s="62">
        <v>0</v>
      </c>
      <c r="G21" s="62">
        <v>0</v>
      </c>
      <c r="H21" s="62">
        <v>0</v>
      </c>
      <c r="I21" s="62">
        <v>0</v>
      </c>
      <c r="J21" s="62" t="str">
        <f ca="1">N19*N20</f>
        <v>#REF!</v>
      </c>
      <c r="K21" s="63" t="str">
        <f ca="1">K20*N20</f>
        <v>#REF!</v>
      </c>
      <c r="L21" s="45"/>
      <c r="M21" s="64"/>
      <c r="N21" s="65"/>
      <c r="O21" s="65"/>
      <c r="P21" s="36"/>
      <c r="Q21" s="2"/>
      <c r="R21" s="2"/>
      <c r="S21" s="2"/>
      <c r="T21" s="2"/>
      <c r="U21" s="2"/>
      <c r="V21" s="2"/>
      <c r="W21" s="2"/>
    </row>
    <row r="22" spans="1:23" ht="15.75" customHeight="1" x14ac:dyDescent="0.25">
      <c r="A22" s="223" t="s">
        <v>155</v>
      </c>
      <c r="B22" s="164"/>
      <c r="C22" s="165"/>
      <c r="D22" s="44">
        <f t="shared" ref="D22:K22" si="8">D20-D21</f>
        <v>-15.738000000000145</v>
      </c>
      <c r="E22" s="44">
        <f t="shared" si="8"/>
        <v>274.87399999999997</v>
      </c>
      <c r="F22" s="41">
        <f t="shared" si="8"/>
        <v>287.68999005476536</v>
      </c>
      <c r="G22" s="41" t="str">
        <f t="shared" ca="1" si="8"/>
        <v>#REF!</v>
      </c>
      <c r="H22" s="41" t="str">
        <f t="shared" ca="1" si="8"/>
        <v>#REF!</v>
      </c>
      <c r="I22" s="41" t="str">
        <f t="shared" ca="1" si="8"/>
        <v>#REF!</v>
      </c>
      <c r="J22" s="41" t="str">
        <f t="shared" ca="1" si="8"/>
        <v>#REF!</v>
      </c>
      <c r="K22" s="41" t="str">
        <f t="shared" ca="1" si="8"/>
        <v>#REF!</v>
      </c>
      <c r="L22" s="45"/>
      <c r="M22" s="45"/>
      <c r="N22" s="45"/>
      <c r="O22" s="45"/>
      <c r="P22" s="45"/>
      <c r="Q22" s="2"/>
      <c r="R22" s="2"/>
      <c r="S22" s="2"/>
      <c r="T22" s="2"/>
      <c r="U22" s="2"/>
      <c r="V22" s="2"/>
      <c r="W22" s="2"/>
    </row>
    <row r="23" spans="1:23" ht="15.75" customHeight="1" x14ac:dyDescent="0.25">
      <c r="A23" s="223" t="s">
        <v>156</v>
      </c>
      <c r="B23" s="164"/>
      <c r="C23" s="165"/>
      <c r="D23" s="36">
        <f t="shared" ref="D23:K23" si="9">D15</f>
        <v>100</v>
      </c>
      <c r="E23" s="36">
        <f t="shared" si="9"/>
        <v>120</v>
      </c>
      <c r="F23" s="36">
        <f t="shared" si="9"/>
        <v>19.619189945234623</v>
      </c>
      <c r="G23" s="36" t="str">
        <f t="shared" ca="1" si="9"/>
        <v>#REF!</v>
      </c>
      <c r="H23" s="36" t="str">
        <f t="shared" ca="1" si="9"/>
        <v>#REF!</v>
      </c>
      <c r="I23" s="36" t="str">
        <f t="shared" ca="1" si="9"/>
        <v>#REF!</v>
      </c>
      <c r="J23" s="36" t="str">
        <f t="shared" ca="1" si="9"/>
        <v>#REF!</v>
      </c>
      <c r="K23" s="36" t="str">
        <f t="shared" ca="1" si="9"/>
        <v>#REF!</v>
      </c>
      <c r="L23" s="2"/>
      <c r="M23" s="2"/>
      <c r="N23" s="2"/>
      <c r="O23" s="2"/>
      <c r="P23" s="2"/>
      <c r="Q23" s="2"/>
      <c r="R23" s="2"/>
      <c r="S23" s="2"/>
      <c r="T23" s="2"/>
      <c r="U23" s="2"/>
      <c r="V23" s="2"/>
      <c r="W23" s="2"/>
    </row>
    <row r="24" spans="1:23" ht="15.75" customHeight="1" x14ac:dyDescent="0.25">
      <c r="A24" s="223" t="s">
        <v>157</v>
      </c>
      <c r="B24" s="164"/>
      <c r="C24" s="165"/>
      <c r="D24" s="44">
        <f t="shared" ref="D24:K24" si="10">SUM(D22:D23)</f>
        <v>84.261999999999858</v>
      </c>
      <c r="E24" s="44">
        <f t="shared" si="10"/>
        <v>394.87399999999997</v>
      </c>
      <c r="F24" s="41">
        <f t="shared" si="10"/>
        <v>307.30917999999997</v>
      </c>
      <c r="G24" s="41" t="str">
        <f t="shared" ca="1" si="10"/>
        <v>#REF!</v>
      </c>
      <c r="H24" s="41" t="str">
        <f t="shared" ca="1" si="10"/>
        <v>#REF!</v>
      </c>
      <c r="I24" s="41" t="str">
        <f t="shared" ca="1" si="10"/>
        <v>#REF!</v>
      </c>
      <c r="J24" s="41" t="str">
        <f t="shared" ca="1" si="10"/>
        <v>#REF!</v>
      </c>
      <c r="K24" s="41" t="str">
        <f t="shared" ca="1" si="10"/>
        <v>#REF!</v>
      </c>
      <c r="L24" s="2"/>
      <c r="M24" s="2"/>
      <c r="N24" s="21" t="s">
        <v>158</v>
      </c>
      <c r="O24" s="66">
        <v>1.62</v>
      </c>
      <c r="P24" s="45"/>
      <c r="Q24" s="2"/>
      <c r="R24" s="2"/>
      <c r="S24" s="2"/>
      <c r="T24" s="2"/>
      <c r="U24" s="2"/>
      <c r="V24" s="2"/>
      <c r="W24" s="2"/>
    </row>
    <row r="25" spans="1:23" ht="15.75" customHeight="1" x14ac:dyDescent="0.25">
      <c r="A25" s="223" t="s">
        <v>159</v>
      </c>
      <c r="B25" s="164"/>
      <c r="C25" s="165"/>
      <c r="D25" s="36">
        <f>('SCENERIO 1 - QUESTION'!C13+'SCENERIO 1 - QUESTION'!C14)-'SCENERIO 1 - QUESTION'!C15</f>
        <v>39.44</v>
      </c>
      <c r="E25" s="36">
        <f>('SCENERIO 1 - QUESTION'!D13+'SCENERIO 1 - QUESTION'!D14)-'SCENERIO 1 - QUESTION'!D15</f>
        <v>-91.860000000000014</v>
      </c>
      <c r="F25" s="41">
        <f>('SCENERIO 1 -  DCF CALCULATION'!E19+'SCENERIO 1 -  DCF CALCULATION'!E20)-'SCENERIO 1 -  DCF CALCULATION'!E21</f>
        <v>416.47832876712329</v>
      </c>
      <c r="G25" s="41">
        <f>('SCENERIO 1 -  DCF CALCULATION'!F19+'SCENERIO 1 -  DCF CALCULATION'!F20)-'SCENERIO 1 -  DCF CALCULATION'!F21</f>
        <v>478.95007808219179</v>
      </c>
      <c r="H25" s="41">
        <f>('SCENERIO 1 -  DCF CALCULATION'!G19+'SCENERIO 1 -  DCF CALCULATION'!G20)-'SCENERIO 1 -  DCF CALCULATION'!G21</f>
        <v>526.84508589041104</v>
      </c>
      <c r="I25" s="41">
        <f>('SCENERIO 1 -  DCF CALCULATION'!H19+'SCENERIO 1 -  DCF CALCULATION'!H20)-'SCENERIO 1 -  DCF CALCULATION'!H21</f>
        <v>579.52959447945204</v>
      </c>
      <c r="J25" s="41">
        <f>('SCENERIO 1 -  DCF CALCULATION'!I19+'SCENERIO 1 -  DCF CALCULATION'!I20)-'SCENERIO 1 -  DCF CALCULATION'!I21</f>
        <v>637.48255392739736</v>
      </c>
      <c r="K25" s="41">
        <f>('SCENERIO 1 -  DCF CALCULATION'!J19+'SCENERIO 1 -  DCF CALCULATION'!J20)-'SCENERIO 1 -  DCF CALCULATION'!J21</f>
        <v>669.35668162376714</v>
      </c>
      <c r="L25" s="2"/>
      <c r="M25" s="2"/>
      <c r="N25" s="35" t="s">
        <v>160</v>
      </c>
      <c r="O25" s="67">
        <v>0.15</v>
      </c>
      <c r="P25" s="45"/>
      <c r="Q25" s="2"/>
      <c r="R25" s="2"/>
      <c r="S25" s="2"/>
      <c r="T25" s="2"/>
      <c r="U25" s="2"/>
      <c r="V25" s="2"/>
      <c r="W25" s="2"/>
    </row>
    <row r="26" spans="1:23" ht="15.75" customHeight="1" x14ac:dyDescent="0.25">
      <c r="A26" s="223" t="s">
        <v>161</v>
      </c>
      <c r="B26" s="164"/>
      <c r="C26" s="165"/>
      <c r="D26" s="36"/>
      <c r="E26" s="36">
        <f t="shared" ref="E26:K26" si="11">E25-D25</f>
        <v>-131.30000000000001</v>
      </c>
      <c r="F26" s="41">
        <f t="shared" si="11"/>
        <v>508.3383287671233</v>
      </c>
      <c r="G26" s="41">
        <f t="shared" si="11"/>
        <v>62.471749315068507</v>
      </c>
      <c r="H26" s="41">
        <f t="shared" si="11"/>
        <v>47.895007808219248</v>
      </c>
      <c r="I26" s="41">
        <f t="shared" si="11"/>
        <v>52.684508589041002</v>
      </c>
      <c r="J26" s="41">
        <f t="shared" si="11"/>
        <v>57.952959447945318</v>
      </c>
      <c r="K26" s="41">
        <f t="shared" si="11"/>
        <v>31.874127696369783</v>
      </c>
      <c r="L26" s="2"/>
      <c r="M26" s="2"/>
      <c r="N26" s="35" t="s">
        <v>162</v>
      </c>
      <c r="O26" s="67">
        <v>7.0000000000000007E-2</v>
      </c>
      <c r="P26" s="45"/>
      <c r="Q26" s="2"/>
      <c r="R26" s="2"/>
      <c r="S26" s="2"/>
      <c r="T26" s="2"/>
      <c r="U26" s="2"/>
      <c r="V26" s="2"/>
      <c r="W26" s="2"/>
    </row>
    <row r="27" spans="1:23" ht="15.75" customHeight="1" x14ac:dyDescent="0.25">
      <c r="A27" s="223" t="s">
        <v>163</v>
      </c>
      <c r="B27" s="164"/>
      <c r="C27" s="165"/>
      <c r="D27" s="36"/>
      <c r="E27" s="36"/>
      <c r="F27" s="36">
        <f>G27</f>
        <v>50</v>
      </c>
      <c r="G27" s="36">
        <v>50</v>
      </c>
      <c r="H27" s="36">
        <v>50</v>
      </c>
      <c r="I27" s="36">
        <v>50</v>
      </c>
      <c r="J27" s="36">
        <v>50</v>
      </c>
      <c r="K27" s="36">
        <v>50</v>
      </c>
      <c r="L27" s="2"/>
      <c r="M27" s="2"/>
      <c r="N27" s="68" t="s">
        <v>164</v>
      </c>
      <c r="O27" s="35" t="s">
        <v>165</v>
      </c>
      <c r="P27" s="69">
        <f>O26+(O25-O26)*O24</f>
        <v>0.1996</v>
      </c>
      <c r="Q27" s="2"/>
      <c r="R27" s="2"/>
      <c r="S27" s="2"/>
      <c r="T27" s="2"/>
      <c r="U27" s="2"/>
      <c r="V27" s="2"/>
      <c r="W27" s="2"/>
    </row>
    <row r="28" spans="1:23" ht="15.75" customHeight="1" x14ac:dyDescent="0.3">
      <c r="A28" s="229" t="s">
        <v>166</v>
      </c>
      <c r="B28" s="168"/>
      <c r="C28" s="168"/>
      <c r="D28" s="70"/>
      <c r="E28" s="36"/>
      <c r="F28" s="36"/>
      <c r="G28" s="36">
        <v>50</v>
      </c>
      <c r="H28" s="36">
        <v>50</v>
      </c>
      <c r="I28" s="36">
        <v>50</v>
      </c>
      <c r="J28" s="36">
        <v>50</v>
      </c>
      <c r="K28" s="36">
        <v>50</v>
      </c>
      <c r="L28" s="71"/>
      <c r="M28" s="2"/>
      <c r="N28" s="45"/>
      <c r="O28" s="45"/>
      <c r="P28" s="72">
        <f>19.96/100</f>
        <v>0.1996</v>
      </c>
      <c r="Q28" s="2"/>
      <c r="R28" s="2"/>
      <c r="S28" s="2"/>
      <c r="T28" s="2"/>
      <c r="U28" s="2"/>
      <c r="V28" s="2"/>
      <c r="W28" s="2"/>
    </row>
    <row r="29" spans="1:23" ht="15.75" customHeight="1" x14ac:dyDescent="0.3">
      <c r="A29" s="223" t="s">
        <v>167</v>
      </c>
      <c r="B29" s="164"/>
      <c r="C29" s="165"/>
      <c r="D29" s="44">
        <f t="shared" ref="D29:K29" si="12">D22+D23-D26-D27</f>
        <v>84.261999999999858</v>
      </c>
      <c r="E29" s="44">
        <f t="shared" si="12"/>
        <v>526.17399999999998</v>
      </c>
      <c r="F29" s="41">
        <f t="shared" si="12"/>
        <v>-251.02914876712333</v>
      </c>
      <c r="G29" s="41" t="str">
        <f t="shared" ca="1" si="12"/>
        <v>#REF!</v>
      </c>
      <c r="H29" s="41" t="str">
        <f t="shared" ca="1" si="12"/>
        <v>#REF!</v>
      </c>
      <c r="I29" s="41" t="str">
        <f t="shared" ca="1" si="12"/>
        <v>#REF!</v>
      </c>
      <c r="J29" s="41" t="str">
        <f t="shared" ca="1" si="12"/>
        <v>#REF!</v>
      </c>
      <c r="K29" s="41" t="str">
        <f t="shared" ca="1" si="12"/>
        <v>#REF!</v>
      </c>
      <c r="L29" s="71"/>
      <c r="M29" s="2"/>
      <c r="N29" s="73" t="s">
        <v>168</v>
      </c>
      <c r="O29" s="74" t="s">
        <v>169</v>
      </c>
      <c r="P29" s="2"/>
      <c r="Q29" s="2"/>
      <c r="R29" s="2"/>
      <c r="S29" s="2"/>
      <c r="T29" s="2"/>
      <c r="U29" s="2"/>
      <c r="V29" s="2"/>
      <c r="W29" s="2"/>
    </row>
    <row r="30" spans="1:23" ht="15.75" customHeight="1" x14ac:dyDescent="0.3">
      <c r="A30" s="223" t="s">
        <v>170</v>
      </c>
      <c r="B30" s="164"/>
      <c r="C30" s="165"/>
      <c r="D30" s="44">
        <f t="shared" ref="D30:K30" si="13">D22+D23-D26-D27-D28</f>
        <v>84.261999999999858</v>
      </c>
      <c r="E30" s="44">
        <f t="shared" si="13"/>
        <v>526.17399999999998</v>
      </c>
      <c r="F30" s="41">
        <f t="shared" si="13"/>
        <v>-251.02914876712333</v>
      </c>
      <c r="G30" s="41" t="str">
        <f t="shared" ca="1" si="13"/>
        <v>#REF!</v>
      </c>
      <c r="H30" s="41" t="str">
        <f t="shared" ca="1" si="13"/>
        <v>#REF!</v>
      </c>
      <c r="I30" s="41" t="str">
        <f t="shared" ca="1" si="13"/>
        <v>#REF!</v>
      </c>
      <c r="J30" s="41" t="str">
        <f t="shared" ca="1" si="13"/>
        <v>#REF!</v>
      </c>
      <c r="K30" s="41" t="str">
        <f t="shared" ca="1" si="13"/>
        <v>#REF!</v>
      </c>
      <c r="L30" s="71"/>
      <c r="M30" s="2"/>
      <c r="N30" s="75">
        <v>1</v>
      </c>
      <c r="O30" s="76">
        <v>0.86360000000000003</v>
      </c>
      <c r="P30" s="77"/>
      <c r="Q30" s="78" t="s">
        <v>171</v>
      </c>
      <c r="R30" s="79" t="s">
        <v>172</v>
      </c>
      <c r="S30" s="79" t="s">
        <v>173</v>
      </c>
      <c r="T30" s="79" t="s">
        <v>174</v>
      </c>
      <c r="U30" s="80" t="s">
        <v>175</v>
      </c>
      <c r="V30" s="2"/>
      <c r="W30" s="2"/>
    </row>
    <row r="31" spans="1:23" ht="15.75" customHeight="1" x14ac:dyDescent="0.3">
      <c r="A31" s="231" t="s">
        <v>176</v>
      </c>
      <c r="B31" s="164"/>
      <c r="C31" s="165"/>
      <c r="D31" s="81"/>
      <c r="E31" s="81"/>
      <c r="F31" s="81">
        <f>1/(1+$P$27)^1</f>
        <v>0.8336112037345782</v>
      </c>
      <c r="G31" s="81">
        <f>1/(1+$P$27)^2</f>
        <v>0.6949076389918124</v>
      </c>
      <c r="H31" s="81">
        <f>1/(1+$P$27)^3</f>
        <v>0.57928279342431843</v>
      </c>
      <c r="I31" s="81">
        <f>1/(1+$P$27)^4</f>
        <v>0.48289662672917505</v>
      </c>
      <c r="J31" s="81">
        <f>1/(1+$P$27)^5</f>
        <v>0.40254803828707486</v>
      </c>
      <c r="K31" s="81">
        <f>1/(1+$P$27)^6</f>
        <v>0.3355685547574816</v>
      </c>
      <c r="L31" s="82"/>
      <c r="M31" s="82"/>
      <c r="N31" s="75">
        <v>2</v>
      </c>
      <c r="O31" s="76">
        <v>0.74570000000000003</v>
      </c>
      <c r="P31" s="77"/>
      <c r="Q31" s="83" t="s">
        <v>177</v>
      </c>
      <c r="R31" s="84">
        <v>350</v>
      </c>
      <c r="S31" s="84">
        <f>R31/R33</f>
        <v>0.53846153846153844</v>
      </c>
      <c r="T31" s="85">
        <v>1.9959999999999999E-3</v>
      </c>
      <c r="U31" s="86">
        <f t="shared" ref="U31:U32" si="14">S31*T31</f>
        <v>1.0747692307692307E-3</v>
      </c>
      <c r="V31" s="2"/>
      <c r="W31" s="2"/>
    </row>
    <row r="32" spans="1:23" ht="15.75" customHeight="1" x14ac:dyDescent="0.3">
      <c r="A32" s="231" t="s">
        <v>178</v>
      </c>
      <c r="B32" s="164"/>
      <c r="C32" s="165"/>
      <c r="D32" s="81"/>
      <c r="E32" s="81"/>
      <c r="F32" s="81">
        <f t="shared" ref="F32:K32" si="15">F30*F31</f>
        <v>-209.26071087622819</v>
      </c>
      <c r="G32" s="81" t="str">
        <f t="shared" ca="1" si="15"/>
        <v>#REF!</v>
      </c>
      <c r="H32" s="81" t="str">
        <f t="shared" ca="1" si="15"/>
        <v>#REF!</v>
      </c>
      <c r="I32" s="81" t="str">
        <f t="shared" ca="1" si="15"/>
        <v>#REF!</v>
      </c>
      <c r="J32" s="81" t="str">
        <f t="shared" ca="1" si="15"/>
        <v>#REF!</v>
      </c>
      <c r="K32" s="81" t="str">
        <f t="shared" ca="1" si="15"/>
        <v>#REF!</v>
      </c>
      <c r="L32" s="71"/>
      <c r="M32" s="2"/>
      <c r="N32" s="75">
        <v>3</v>
      </c>
      <c r="O32" s="76">
        <v>0.64400000000000002</v>
      </c>
      <c r="P32" s="77"/>
      <c r="Q32" s="83" t="s">
        <v>179</v>
      </c>
      <c r="R32" s="84">
        <v>300</v>
      </c>
      <c r="S32" s="84">
        <f>R32/R33</f>
        <v>0.46153846153846156</v>
      </c>
      <c r="T32" s="87">
        <v>7.0000000000000007E-2</v>
      </c>
      <c r="U32" s="86">
        <f t="shared" si="14"/>
        <v>3.2307692307692315E-2</v>
      </c>
      <c r="V32" s="2"/>
      <c r="W32" s="2"/>
    </row>
    <row r="33" spans="1:23" ht="15.75" customHeight="1" x14ac:dyDescent="0.3">
      <c r="A33" s="223" t="s">
        <v>180</v>
      </c>
      <c r="B33" s="164"/>
      <c r="C33" s="165"/>
      <c r="D33" s="36"/>
      <c r="E33" s="36"/>
      <c r="F33" s="36">
        <f>1/(1+$U$33)^1</f>
        <v>0.9676959279057602</v>
      </c>
      <c r="G33" s="36">
        <f>1/(1+$U$33)^2</f>
        <v>0.93643540888539012</v>
      </c>
      <c r="H33" s="36">
        <f>1/(1+$U$33)^3</f>
        <v>0.90618473192515758</v>
      </c>
      <c r="I33" s="36">
        <f>1/(1+$U$33)^4</f>
        <v>0.87691127501434785</v>
      </c>
      <c r="J33" s="36">
        <f>1/(1+$U$33)^5</f>
        <v>0.84858346996603262</v>
      </c>
      <c r="K33" s="36">
        <f>1/(1+$U$33)^6</f>
        <v>0.82117076837426972</v>
      </c>
      <c r="L33" s="71"/>
      <c r="M33" s="2"/>
      <c r="N33" s="75">
        <v>4</v>
      </c>
      <c r="O33" s="76">
        <v>0.55610000000000004</v>
      </c>
      <c r="P33" s="77"/>
      <c r="Q33" s="88"/>
      <c r="R33" s="89">
        <v>650</v>
      </c>
      <c r="S33" s="89"/>
      <c r="T33" s="90">
        <v>0.03</v>
      </c>
      <c r="U33" s="91">
        <f>SUM(U31:U32)</f>
        <v>3.3382461538461548E-2</v>
      </c>
      <c r="V33" s="2"/>
      <c r="W33" s="2"/>
    </row>
    <row r="34" spans="1:23" ht="15.75" customHeight="1" x14ac:dyDescent="0.3">
      <c r="A34" s="223" t="s">
        <v>181</v>
      </c>
      <c r="B34" s="164"/>
      <c r="C34" s="165"/>
      <c r="D34" s="36"/>
      <c r="E34" s="36"/>
      <c r="F34" s="36">
        <f t="shared" ref="F34:K34" si="16">F30*F33</f>
        <v>-242.91988504759453</v>
      </c>
      <c r="G34" s="36" t="str">
        <f t="shared" ca="1" si="16"/>
        <v>#REF!</v>
      </c>
      <c r="H34" s="36" t="str">
        <f t="shared" ca="1" si="16"/>
        <v>#REF!</v>
      </c>
      <c r="I34" s="36" t="str">
        <f t="shared" ca="1" si="16"/>
        <v>#REF!</v>
      </c>
      <c r="J34" s="36" t="str">
        <f t="shared" ca="1" si="16"/>
        <v>#REF!</v>
      </c>
      <c r="K34" s="36" t="str">
        <f t="shared" ca="1" si="16"/>
        <v>#REF!</v>
      </c>
      <c r="L34" s="71"/>
      <c r="M34" s="2"/>
      <c r="N34" s="75">
        <v>5</v>
      </c>
      <c r="O34" s="76">
        <v>0.48020000000000002</v>
      </c>
      <c r="P34" s="77"/>
      <c r="Q34" s="2"/>
      <c r="R34" s="2"/>
      <c r="S34" s="2"/>
      <c r="T34" s="2" t="s">
        <v>182</v>
      </c>
      <c r="U34" s="2"/>
      <c r="V34" s="2"/>
      <c r="W34" s="2"/>
    </row>
    <row r="35" spans="1:23" ht="15.75" customHeight="1" x14ac:dyDescent="0.3">
      <c r="A35" s="223"/>
      <c r="B35" s="164"/>
      <c r="C35" s="165"/>
      <c r="D35" s="36"/>
      <c r="E35" s="36"/>
      <c r="F35" s="36"/>
      <c r="G35" s="36"/>
      <c r="H35" s="36"/>
      <c r="I35" s="36"/>
      <c r="J35" s="36"/>
      <c r="K35" s="36"/>
      <c r="L35" s="82">
        <v>0.05</v>
      </c>
      <c r="M35" s="2"/>
      <c r="N35" s="75">
        <v>6</v>
      </c>
      <c r="O35" s="76">
        <v>0.41470000000000001</v>
      </c>
      <c r="P35" s="77"/>
      <c r="Q35" s="2"/>
      <c r="R35" s="2"/>
      <c r="S35" s="2"/>
      <c r="T35" s="2"/>
      <c r="U35" s="2"/>
      <c r="V35" s="2"/>
      <c r="W35" s="2"/>
    </row>
    <row r="36" spans="1:23" ht="15.75" customHeight="1" x14ac:dyDescent="0.3">
      <c r="A36" s="45"/>
      <c r="B36" s="45"/>
      <c r="C36" s="45"/>
      <c r="D36" s="45"/>
      <c r="E36" s="45"/>
      <c r="F36" s="45"/>
      <c r="G36" s="45"/>
      <c r="H36" s="223" t="s">
        <v>183</v>
      </c>
      <c r="I36" s="164"/>
      <c r="J36" s="165"/>
      <c r="K36" s="36" t="str">
        <f ca="1">K34*(1.05)/(0.1996-0.05)</f>
        <v>#REF!</v>
      </c>
      <c r="L36" s="82">
        <v>1.05</v>
      </c>
      <c r="M36" s="2"/>
      <c r="N36" s="75">
        <v>7</v>
      </c>
      <c r="O36" s="76">
        <v>0.35809999999999997</v>
      </c>
      <c r="P36" s="77"/>
      <c r="Q36" s="2"/>
      <c r="R36" s="2"/>
      <c r="S36" s="2"/>
      <c r="T36" s="2"/>
      <c r="U36" s="2"/>
      <c r="V36" s="2"/>
      <c r="W36" s="2"/>
    </row>
    <row r="37" spans="1:23" ht="15.75" customHeight="1" x14ac:dyDescent="0.3">
      <c r="A37" s="45"/>
      <c r="B37" s="45"/>
      <c r="C37" s="45"/>
      <c r="D37" s="45"/>
      <c r="E37" s="45"/>
      <c r="F37" s="45"/>
      <c r="G37" s="45"/>
      <c r="H37" s="223" t="s">
        <v>184</v>
      </c>
      <c r="I37" s="164"/>
      <c r="J37" s="164"/>
      <c r="K37" s="70" t="str">
        <f ca="1">SUM(F34:J34)</f>
        <v>#REF!</v>
      </c>
      <c r="L37" s="71"/>
      <c r="M37" s="2"/>
      <c r="N37" s="75">
        <v>8</v>
      </c>
      <c r="O37" s="76">
        <v>0.30930000000000002</v>
      </c>
      <c r="P37" s="77"/>
      <c r="Q37" s="2"/>
      <c r="R37" s="2"/>
      <c r="S37" s="2"/>
      <c r="T37" s="2"/>
      <c r="U37" s="2"/>
      <c r="V37" s="2"/>
      <c r="W37" s="2"/>
    </row>
    <row r="38" spans="1:23" ht="15.75" customHeight="1" x14ac:dyDescent="0.3">
      <c r="A38" s="45"/>
      <c r="B38" s="45"/>
      <c r="C38" s="45"/>
      <c r="D38" s="45"/>
      <c r="E38" s="45"/>
      <c r="F38" s="45"/>
      <c r="G38" s="45"/>
      <c r="H38" s="223" t="s">
        <v>185</v>
      </c>
      <c r="I38" s="164"/>
      <c r="J38" s="164"/>
      <c r="K38" s="92" t="str">
        <f ca="1">SUM(K36:K37)</f>
        <v>#REF!</v>
      </c>
      <c r="L38" s="71"/>
      <c r="M38" s="2"/>
      <c r="N38" s="77"/>
      <c r="O38" s="77"/>
      <c r="P38" s="77"/>
      <c r="Q38" s="2"/>
      <c r="R38" s="2"/>
      <c r="S38" s="2"/>
      <c r="T38" s="2"/>
      <c r="U38" s="2"/>
      <c r="V38" s="2"/>
      <c r="W38" s="2"/>
    </row>
    <row r="39" spans="1:23" ht="15.75" customHeight="1" x14ac:dyDescent="0.3">
      <c r="A39" s="45"/>
      <c r="B39" s="45"/>
      <c r="C39" s="45"/>
      <c r="D39" s="45"/>
      <c r="E39" s="45"/>
      <c r="F39" s="45"/>
      <c r="G39" s="45"/>
      <c r="H39" s="223" t="s">
        <v>186</v>
      </c>
      <c r="I39" s="164"/>
      <c r="J39" s="93"/>
      <c r="K39" s="73">
        <f>'FINANCIAL STATEMENTS'!H55/10</f>
        <v>6.2389999999999999</v>
      </c>
      <c r="L39" s="71"/>
      <c r="M39" s="2"/>
      <c r="N39" s="2"/>
      <c r="O39" s="2"/>
      <c r="P39" s="77"/>
      <c r="Q39" s="2"/>
      <c r="R39" s="2"/>
      <c r="S39" s="2"/>
      <c r="T39" s="2"/>
      <c r="U39" s="2"/>
      <c r="V39" s="2"/>
      <c r="W39" s="2"/>
    </row>
    <row r="40" spans="1:23" ht="15.75" customHeight="1" x14ac:dyDescent="0.3">
      <c r="A40" s="45"/>
      <c r="B40" s="45"/>
      <c r="C40" s="45"/>
      <c r="D40" s="45"/>
      <c r="E40" s="45"/>
      <c r="F40" s="45"/>
      <c r="G40" s="45"/>
      <c r="H40" s="223" t="s">
        <v>187</v>
      </c>
      <c r="I40" s="164"/>
      <c r="J40" s="164"/>
      <c r="K40" s="70" t="str">
        <f ca="1">K38/K39</f>
        <v>#REF!</v>
      </c>
      <c r="L40" s="71"/>
      <c r="M40" s="230" t="s">
        <v>188</v>
      </c>
      <c r="N40" s="171"/>
      <c r="O40" s="172"/>
      <c r="P40" s="77"/>
      <c r="Q40" s="2"/>
      <c r="R40" s="2"/>
      <c r="S40" s="2"/>
      <c r="T40" s="2"/>
      <c r="U40" s="2"/>
      <c r="V40" s="2"/>
      <c r="W40" s="2"/>
    </row>
    <row r="41" spans="1:23" ht="15.75" customHeight="1" x14ac:dyDescent="0.3">
      <c r="A41" s="45"/>
      <c r="B41" s="45"/>
      <c r="C41" s="45"/>
      <c r="D41" s="45"/>
      <c r="E41" s="45"/>
      <c r="F41" s="45"/>
      <c r="G41" s="45"/>
      <c r="H41" s="223" t="s">
        <v>189</v>
      </c>
      <c r="I41" s="164"/>
      <c r="J41" s="165"/>
      <c r="K41" s="94" t="s">
        <v>190</v>
      </c>
      <c r="L41" s="71"/>
      <c r="M41" s="173"/>
      <c r="N41" s="168"/>
      <c r="O41" s="174"/>
      <c r="P41" s="2"/>
      <c r="Q41" s="2"/>
      <c r="R41" s="2"/>
      <c r="S41" s="2"/>
      <c r="T41" s="2"/>
      <c r="U41" s="2"/>
      <c r="V41" s="2"/>
      <c r="W41" s="2"/>
    </row>
    <row r="42" spans="1:23" ht="15.75" customHeight="1" x14ac:dyDescent="0.3">
      <c r="A42" s="45"/>
      <c r="B42" s="45"/>
      <c r="C42" s="45"/>
      <c r="D42" s="45"/>
      <c r="E42" s="45"/>
      <c r="F42" s="45"/>
      <c r="G42" s="45"/>
      <c r="H42" s="223" t="s">
        <v>191</v>
      </c>
      <c r="I42" s="164"/>
      <c r="J42" s="165"/>
      <c r="K42" s="95" t="s">
        <v>192</v>
      </c>
      <c r="L42" s="71"/>
      <c r="M42" s="173"/>
      <c r="N42" s="168"/>
      <c r="O42" s="174"/>
      <c r="P42" s="2"/>
      <c r="Q42" s="2"/>
      <c r="R42" s="2"/>
      <c r="S42" s="2"/>
      <c r="T42" s="2"/>
      <c r="U42" s="2"/>
      <c r="V42" s="2"/>
      <c r="W42" s="2"/>
    </row>
    <row r="43" spans="1:23" ht="15.75" customHeight="1" x14ac:dyDescent="0.3">
      <c r="A43" s="45"/>
      <c r="B43" s="45"/>
      <c r="C43" s="45"/>
      <c r="D43" s="45"/>
      <c r="E43" s="45"/>
      <c r="F43" s="45"/>
      <c r="G43" s="45"/>
      <c r="H43" s="45"/>
      <c r="I43" s="45"/>
      <c r="J43" s="45"/>
      <c r="K43" s="45"/>
      <c r="L43" s="71"/>
      <c r="M43" s="173"/>
      <c r="N43" s="168"/>
      <c r="O43" s="174"/>
      <c r="P43" s="2"/>
      <c r="Q43" s="2"/>
      <c r="R43" s="2"/>
      <c r="S43" s="2"/>
      <c r="T43" s="2"/>
      <c r="U43" s="2"/>
      <c r="V43" s="2"/>
      <c r="W43" s="2"/>
    </row>
    <row r="44" spans="1:23" ht="15.75" customHeight="1" x14ac:dyDescent="0.3">
      <c r="A44" s="45"/>
      <c r="B44" s="45"/>
      <c r="C44" s="45"/>
      <c r="D44" s="45"/>
      <c r="E44" s="45"/>
      <c r="F44" s="45"/>
      <c r="G44" s="45"/>
      <c r="H44" s="45"/>
      <c r="I44" s="45"/>
      <c r="J44" s="45"/>
      <c r="K44" s="45"/>
      <c r="L44" s="71"/>
      <c r="M44" s="175"/>
      <c r="N44" s="176"/>
      <c r="O44" s="177"/>
      <c r="P44" s="2"/>
      <c r="Q44" s="2"/>
      <c r="R44" s="2"/>
      <c r="S44" s="2"/>
      <c r="T44" s="2"/>
      <c r="U44" s="2"/>
      <c r="V44" s="2"/>
      <c r="W44" s="2"/>
    </row>
    <row r="45" spans="1:23" ht="15.75" customHeight="1" x14ac:dyDescent="0.3">
      <c r="A45" s="45"/>
      <c r="B45" s="45"/>
      <c r="C45" s="45"/>
      <c r="D45" s="45"/>
      <c r="E45" s="45"/>
      <c r="F45" s="45"/>
      <c r="G45" s="45"/>
      <c r="H45" s="45"/>
      <c r="I45" s="45"/>
      <c r="J45" s="45"/>
      <c r="K45" s="45"/>
      <c r="L45" s="71"/>
      <c r="M45" s="2"/>
      <c r="N45" s="2"/>
      <c r="O45" s="2"/>
      <c r="P45" s="2"/>
      <c r="Q45" s="2"/>
      <c r="R45" s="2"/>
      <c r="S45" s="2"/>
      <c r="T45" s="2"/>
      <c r="U45" s="2"/>
      <c r="V45" s="2"/>
      <c r="W45" s="2"/>
    </row>
    <row r="46" spans="1:23" ht="15.75" customHeight="1" x14ac:dyDescent="0.3">
      <c r="A46" s="45"/>
      <c r="B46" s="45"/>
      <c r="C46" s="45"/>
      <c r="D46" s="45"/>
      <c r="E46" s="45"/>
      <c r="F46" s="45"/>
      <c r="G46" s="45"/>
      <c r="H46" s="45"/>
      <c r="I46" s="45"/>
      <c r="J46" s="45"/>
      <c r="K46" s="45"/>
      <c r="L46" s="71"/>
      <c r="M46" s="2"/>
      <c r="N46" s="2"/>
      <c r="O46" s="2"/>
      <c r="P46" s="2"/>
      <c r="Q46" s="2"/>
      <c r="R46" s="2"/>
      <c r="S46" s="2"/>
      <c r="T46" s="2"/>
      <c r="U46" s="2"/>
      <c r="V46" s="2"/>
      <c r="W46" s="2"/>
    </row>
    <row r="47" spans="1:23" ht="15.75" customHeight="1" x14ac:dyDescent="0.25">
      <c r="A47" s="45"/>
      <c r="B47" s="45"/>
      <c r="C47" s="45"/>
      <c r="D47" s="45"/>
      <c r="E47" s="45"/>
      <c r="F47" s="45"/>
      <c r="G47" s="45"/>
      <c r="H47" s="45"/>
      <c r="I47" s="45"/>
      <c r="J47" s="45"/>
      <c r="K47" s="45"/>
      <c r="L47" s="2"/>
      <c r="M47" s="2"/>
      <c r="N47" s="2"/>
      <c r="O47" s="2"/>
      <c r="P47" s="2"/>
      <c r="Q47" s="2"/>
      <c r="R47" s="2"/>
      <c r="S47" s="2"/>
      <c r="T47" s="2"/>
      <c r="U47" s="2"/>
      <c r="V47" s="2"/>
      <c r="W47" s="2"/>
    </row>
    <row r="48" spans="1:23" ht="15.75" customHeight="1" x14ac:dyDescent="0.25">
      <c r="A48" s="45"/>
      <c r="B48" s="45"/>
      <c r="C48" s="45"/>
      <c r="D48" s="45"/>
      <c r="E48" s="45"/>
      <c r="F48" s="45"/>
      <c r="G48" s="45"/>
      <c r="H48" s="45"/>
      <c r="I48" s="45"/>
      <c r="J48" s="45"/>
      <c r="K48" s="45"/>
      <c r="L48" s="2"/>
      <c r="M48" s="2"/>
      <c r="N48" s="2"/>
      <c r="O48" s="2"/>
      <c r="P48" s="2"/>
      <c r="Q48" s="2"/>
      <c r="R48" s="2"/>
      <c r="S48" s="2"/>
      <c r="T48" s="2"/>
      <c r="U48" s="2"/>
      <c r="V48" s="2"/>
      <c r="W48" s="2"/>
    </row>
    <row r="49" spans="1:23" ht="15.75" customHeight="1" x14ac:dyDescent="0.25">
      <c r="A49" s="45"/>
      <c r="B49" s="45"/>
      <c r="C49" s="45"/>
      <c r="D49" s="45"/>
      <c r="E49" s="45"/>
      <c r="F49" s="45"/>
      <c r="G49" s="45"/>
      <c r="H49" s="45"/>
      <c r="I49" s="45"/>
      <c r="J49" s="45"/>
      <c r="K49" s="45"/>
      <c r="L49" s="2"/>
      <c r="M49" s="2"/>
      <c r="N49" s="2"/>
      <c r="O49" s="2"/>
      <c r="P49" s="2"/>
      <c r="Q49" s="2"/>
      <c r="R49" s="2"/>
      <c r="S49" s="2"/>
      <c r="T49" s="2"/>
      <c r="U49" s="2"/>
      <c r="V49" s="2"/>
      <c r="W49" s="2"/>
    </row>
    <row r="50" spans="1:23" ht="15.75" customHeight="1" x14ac:dyDescent="0.25">
      <c r="A50" s="45"/>
      <c r="B50" s="45"/>
      <c r="C50" s="45"/>
      <c r="D50" s="45"/>
      <c r="E50" s="45"/>
      <c r="F50" s="45"/>
      <c r="G50" s="45"/>
      <c r="H50" s="45"/>
      <c r="I50" s="45"/>
      <c r="J50" s="45"/>
      <c r="K50" s="45"/>
      <c r="L50" s="2"/>
      <c r="M50" s="2"/>
      <c r="N50" s="2"/>
      <c r="O50" s="2"/>
      <c r="P50" s="2"/>
      <c r="Q50" s="2"/>
      <c r="R50" s="2"/>
      <c r="S50" s="2"/>
      <c r="T50" s="2"/>
      <c r="U50" s="2"/>
      <c r="V50" s="2"/>
      <c r="W50" s="2"/>
    </row>
    <row r="51" spans="1:23" ht="15.75" customHeight="1" x14ac:dyDescent="0.25">
      <c r="A51" s="45"/>
      <c r="B51" s="45"/>
      <c r="C51" s="45"/>
      <c r="D51" s="45"/>
      <c r="E51" s="45"/>
      <c r="F51" s="45"/>
      <c r="G51" s="45"/>
      <c r="H51" s="45"/>
      <c r="I51" s="45"/>
      <c r="J51" s="45"/>
      <c r="K51" s="45"/>
      <c r="L51" s="2"/>
      <c r="M51" s="2"/>
      <c r="N51" s="2"/>
      <c r="O51" s="2"/>
      <c r="P51" s="2"/>
      <c r="Q51" s="2"/>
      <c r="R51" s="2"/>
      <c r="S51" s="2"/>
      <c r="T51" s="2"/>
      <c r="U51" s="2"/>
      <c r="V51" s="2"/>
      <c r="W51" s="2"/>
    </row>
    <row r="52" spans="1:23" ht="15.75" customHeight="1" x14ac:dyDescent="0.25">
      <c r="A52" s="45"/>
      <c r="B52" s="45"/>
      <c r="C52" s="45"/>
      <c r="D52" s="45"/>
      <c r="E52" s="45"/>
      <c r="F52" s="45"/>
      <c r="G52" s="45"/>
      <c r="H52" s="45"/>
      <c r="I52" s="45"/>
      <c r="J52" s="45"/>
      <c r="K52" s="45"/>
      <c r="L52" s="2"/>
      <c r="M52" s="2"/>
      <c r="N52" s="2"/>
      <c r="O52" s="2"/>
      <c r="P52" s="2"/>
      <c r="Q52" s="2"/>
      <c r="R52" s="2"/>
      <c r="S52" s="2"/>
      <c r="T52" s="2"/>
      <c r="U52" s="2"/>
      <c r="V52" s="2"/>
      <c r="W52" s="2"/>
    </row>
    <row r="53" spans="1:23" ht="15.75" customHeight="1" x14ac:dyDescent="0.25">
      <c r="A53" s="45"/>
      <c r="B53" s="45"/>
      <c r="C53" s="45"/>
      <c r="D53" s="45"/>
      <c r="E53" s="45"/>
      <c r="F53" s="45"/>
      <c r="G53" s="45"/>
      <c r="H53" s="45"/>
      <c r="I53" s="45"/>
      <c r="J53" s="45"/>
      <c r="K53" s="45"/>
      <c r="L53" s="2"/>
      <c r="M53" s="2"/>
      <c r="N53" s="2"/>
      <c r="O53" s="2"/>
      <c r="P53" s="2"/>
      <c r="Q53" s="2"/>
      <c r="R53" s="2"/>
      <c r="S53" s="2"/>
      <c r="T53" s="2"/>
      <c r="U53" s="2"/>
      <c r="V53" s="2"/>
      <c r="W53" s="2"/>
    </row>
    <row r="54" spans="1:23" ht="15.75" customHeight="1" x14ac:dyDescent="0.25">
      <c r="A54" s="17"/>
      <c r="B54" s="17"/>
      <c r="C54" s="17"/>
      <c r="D54" s="17"/>
      <c r="E54" s="17"/>
      <c r="F54" s="17"/>
      <c r="G54" s="17"/>
      <c r="H54" s="17"/>
      <c r="I54" s="17"/>
      <c r="J54" s="17"/>
      <c r="K54" s="17"/>
    </row>
    <row r="55" spans="1:23" ht="15.75" customHeight="1" x14ac:dyDescent="0.25">
      <c r="A55" s="17"/>
      <c r="B55" s="17"/>
      <c r="C55" s="17"/>
      <c r="D55" s="17"/>
      <c r="E55" s="17"/>
      <c r="F55" s="17"/>
      <c r="G55" s="17"/>
      <c r="H55" s="17"/>
      <c r="I55" s="17"/>
      <c r="J55" s="17"/>
      <c r="K55" s="17"/>
    </row>
    <row r="56" spans="1:23" ht="15.75" customHeight="1" x14ac:dyDescent="0.25">
      <c r="A56" s="17"/>
      <c r="B56" s="17"/>
      <c r="C56" s="17"/>
      <c r="D56" s="17"/>
      <c r="E56" s="17"/>
      <c r="F56" s="17"/>
      <c r="G56" s="17"/>
      <c r="H56" s="17"/>
      <c r="I56" s="17"/>
      <c r="J56" s="17"/>
      <c r="K56" s="17"/>
    </row>
    <row r="57" spans="1:23" ht="15.75" customHeight="1" x14ac:dyDescent="0.25">
      <c r="A57" s="17"/>
      <c r="B57" s="17"/>
      <c r="C57" s="17"/>
      <c r="D57" s="17"/>
      <c r="E57" s="17"/>
      <c r="F57" s="17"/>
      <c r="G57" s="17"/>
      <c r="H57" s="17"/>
      <c r="I57" s="17"/>
      <c r="J57" s="17"/>
      <c r="K57" s="17"/>
    </row>
    <row r="58" spans="1:23" ht="15.75" customHeight="1" x14ac:dyDescent="0.25">
      <c r="A58" s="17"/>
      <c r="B58" s="17"/>
      <c r="C58" s="17"/>
      <c r="D58" s="17"/>
      <c r="E58" s="17"/>
      <c r="F58" s="17"/>
      <c r="G58" s="17"/>
      <c r="H58" s="17"/>
      <c r="I58" s="17"/>
      <c r="J58" s="17"/>
      <c r="K58" s="17"/>
    </row>
    <row r="59" spans="1:23" ht="15.75" customHeight="1" x14ac:dyDescent="0.25">
      <c r="A59" s="17"/>
      <c r="B59" s="17"/>
      <c r="C59" s="36">
        <f>3000</f>
        <v>3000</v>
      </c>
      <c r="D59" s="36">
        <f>2500</f>
        <v>2500</v>
      </c>
      <c r="E59" s="36">
        <f t="shared" ref="E59:F59" si="17">2000</f>
        <v>2000</v>
      </c>
      <c r="F59" s="36">
        <f t="shared" si="17"/>
        <v>2000</v>
      </c>
      <c r="G59" s="36">
        <f>3000</f>
        <v>3000</v>
      </c>
      <c r="H59" s="36">
        <f t="shared" ref="H59:I59" si="18">2500</f>
        <v>2500</v>
      </c>
      <c r="I59" s="36">
        <f t="shared" si="18"/>
        <v>2500</v>
      </c>
      <c r="J59" s="36">
        <f>2400</f>
        <v>2400</v>
      </c>
      <c r="K59" s="17"/>
    </row>
    <row r="60" spans="1:23" ht="15.75" customHeight="1" x14ac:dyDescent="0.25">
      <c r="A60" s="17"/>
      <c r="B60" s="17"/>
      <c r="C60" s="17"/>
      <c r="D60" s="17"/>
      <c r="E60" s="17"/>
      <c r="F60" s="17"/>
      <c r="G60" s="17"/>
      <c r="H60" s="17"/>
      <c r="I60" s="17"/>
      <c r="J60" s="17"/>
      <c r="K60" s="17"/>
    </row>
    <row r="61" spans="1:23" ht="15.75" customHeight="1" x14ac:dyDescent="0.25">
      <c r="A61" s="17"/>
      <c r="B61" s="17"/>
      <c r="C61" s="17"/>
      <c r="D61" s="17"/>
      <c r="E61" s="17"/>
      <c r="F61" s="17"/>
      <c r="G61" s="17"/>
      <c r="H61" s="17"/>
      <c r="I61" s="17"/>
      <c r="J61" s="17"/>
      <c r="K61" s="17"/>
    </row>
    <row r="62" spans="1:23" ht="15.75" customHeight="1" x14ac:dyDescent="0.25">
      <c r="A62" s="17"/>
      <c r="B62" s="17"/>
      <c r="C62" s="17"/>
      <c r="D62" s="17"/>
      <c r="E62" s="17"/>
      <c r="F62" s="17"/>
      <c r="G62" s="17"/>
      <c r="H62" s="17"/>
      <c r="I62" s="17"/>
      <c r="J62" s="17"/>
      <c r="K62" s="17"/>
    </row>
    <row r="63" spans="1:23" ht="15.75" customHeight="1" x14ac:dyDescent="0.25">
      <c r="A63" s="17"/>
      <c r="B63" s="17"/>
      <c r="C63" s="17"/>
      <c r="D63" s="17"/>
      <c r="E63" s="17"/>
      <c r="F63" s="17"/>
      <c r="G63" s="17"/>
      <c r="H63" s="17"/>
      <c r="I63" s="17"/>
      <c r="J63" s="17"/>
      <c r="K63" s="17"/>
    </row>
    <row r="64" spans="1:23" ht="15.75" customHeight="1" x14ac:dyDescent="0.25">
      <c r="A64" s="17"/>
      <c r="B64" s="17"/>
      <c r="C64" s="17"/>
      <c r="D64" s="17"/>
      <c r="E64" s="17"/>
      <c r="F64" s="17"/>
      <c r="G64" s="17"/>
      <c r="H64" s="17"/>
      <c r="I64" s="17"/>
      <c r="J64" s="17"/>
      <c r="K64" s="17"/>
    </row>
    <row r="65" spans="1:11" ht="15.75" customHeight="1" x14ac:dyDescent="0.25">
      <c r="A65" s="17"/>
      <c r="B65" s="17"/>
      <c r="C65" s="17"/>
      <c r="D65" s="17"/>
      <c r="E65" s="17"/>
      <c r="F65" s="17"/>
      <c r="G65" s="17"/>
      <c r="H65" s="17"/>
      <c r="I65" s="17"/>
      <c r="J65" s="17"/>
      <c r="K65" s="17"/>
    </row>
    <row r="66" spans="1:11" ht="15.75" customHeight="1" x14ac:dyDescent="0.25">
      <c r="A66" s="17"/>
      <c r="B66" s="17"/>
      <c r="C66" s="17"/>
      <c r="D66" s="17"/>
      <c r="E66" s="17"/>
      <c r="F66" s="17"/>
      <c r="G66" s="17"/>
      <c r="H66" s="17"/>
      <c r="I66" s="17"/>
      <c r="J66" s="17"/>
      <c r="K66" s="17"/>
    </row>
    <row r="67" spans="1:11" ht="15.75" customHeight="1" x14ac:dyDescent="0.25">
      <c r="A67" s="17"/>
      <c r="B67" s="17"/>
      <c r="C67" s="17"/>
      <c r="D67" s="17"/>
      <c r="E67" s="17"/>
      <c r="F67" s="17"/>
      <c r="G67" s="17"/>
      <c r="H67" s="17"/>
      <c r="I67" s="17"/>
      <c r="J67" s="17"/>
      <c r="K67" s="17"/>
    </row>
    <row r="68" spans="1:11" ht="15.75" customHeight="1" x14ac:dyDescent="0.25">
      <c r="A68" s="17"/>
      <c r="B68" s="17"/>
      <c r="C68" s="17"/>
      <c r="D68" s="17"/>
      <c r="E68" s="17"/>
      <c r="F68" s="17"/>
      <c r="G68" s="17"/>
      <c r="H68" s="17"/>
      <c r="I68" s="17"/>
      <c r="J68" s="17"/>
      <c r="K68" s="17"/>
    </row>
    <row r="69" spans="1:11" ht="15.75" customHeight="1" x14ac:dyDescent="0.25">
      <c r="A69" s="17"/>
      <c r="B69" s="17"/>
      <c r="C69" s="17"/>
      <c r="D69" s="17"/>
      <c r="E69" s="17"/>
      <c r="F69" s="17"/>
      <c r="G69" s="17"/>
      <c r="H69" s="17"/>
      <c r="I69" s="17"/>
      <c r="J69" s="17"/>
      <c r="K69" s="17"/>
    </row>
    <row r="70" spans="1:11" ht="15.75" customHeight="1" x14ac:dyDescent="0.25">
      <c r="A70" s="17"/>
      <c r="B70" s="17"/>
      <c r="C70" s="17"/>
      <c r="D70" s="17"/>
      <c r="E70" s="17"/>
      <c r="F70" s="17"/>
      <c r="G70" s="17"/>
      <c r="H70" s="17"/>
      <c r="I70" s="17"/>
      <c r="J70" s="17"/>
      <c r="K70" s="17"/>
    </row>
    <row r="71" spans="1:11" ht="15.75" customHeight="1" x14ac:dyDescent="0.25">
      <c r="A71" s="17"/>
      <c r="B71" s="17"/>
      <c r="C71" s="17"/>
      <c r="D71" s="17"/>
      <c r="E71" s="17"/>
      <c r="F71" s="17"/>
      <c r="G71" s="17"/>
      <c r="H71" s="17"/>
      <c r="I71" s="17"/>
      <c r="J71" s="17"/>
      <c r="K71" s="17"/>
    </row>
    <row r="72" spans="1:11" ht="15.75" customHeight="1" x14ac:dyDescent="0.25">
      <c r="A72" s="17"/>
      <c r="B72" s="17"/>
      <c r="C72" s="17"/>
      <c r="D72" s="17"/>
      <c r="E72" s="17"/>
      <c r="F72" s="17"/>
      <c r="G72" s="17"/>
      <c r="H72" s="17"/>
      <c r="I72" s="17"/>
      <c r="J72" s="17"/>
      <c r="K72" s="17"/>
    </row>
    <row r="73" spans="1:11" ht="15.75" customHeight="1" x14ac:dyDescent="0.25">
      <c r="A73" s="17"/>
      <c r="B73" s="17"/>
      <c r="C73" s="17"/>
      <c r="D73" s="17"/>
      <c r="E73" s="17"/>
      <c r="F73" s="17"/>
      <c r="G73" s="17"/>
      <c r="H73" s="17"/>
      <c r="I73" s="17"/>
      <c r="J73" s="17"/>
      <c r="K73" s="17"/>
    </row>
    <row r="74" spans="1:11" ht="15.75" customHeight="1" x14ac:dyDescent="0.25">
      <c r="A74" s="17"/>
      <c r="B74" s="17"/>
      <c r="C74" s="17"/>
      <c r="D74" s="17"/>
      <c r="E74" s="17"/>
      <c r="F74" s="17"/>
      <c r="G74" s="17"/>
      <c r="H74" s="17"/>
      <c r="I74" s="17"/>
      <c r="J74" s="17"/>
      <c r="K74" s="17"/>
    </row>
    <row r="75" spans="1:11" ht="15.75" customHeight="1" x14ac:dyDescent="0.25">
      <c r="A75" s="17"/>
      <c r="B75" s="17"/>
      <c r="C75" s="17"/>
      <c r="D75" s="17"/>
      <c r="E75" s="17"/>
      <c r="F75" s="17"/>
      <c r="G75" s="17"/>
      <c r="H75" s="17"/>
      <c r="I75" s="17"/>
      <c r="J75" s="17"/>
      <c r="K75" s="17"/>
    </row>
    <row r="76" spans="1:11" ht="15.75" customHeight="1" x14ac:dyDescent="0.25">
      <c r="A76" s="17"/>
      <c r="B76" s="17"/>
      <c r="C76" s="17"/>
      <c r="D76" s="17"/>
      <c r="E76" s="17"/>
      <c r="F76" s="17"/>
      <c r="G76" s="17"/>
      <c r="H76" s="17"/>
      <c r="I76" s="17"/>
      <c r="J76" s="17"/>
      <c r="K76" s="17"/>
    </row>
    <row r="77" spans="1:11" ht="15.75" customHeight="1" x14ac:dyDescent="0.25">
      <c r="A77" s="17"/>
      <c r="B77" s="17"/>
      <c r="C77" s="17"/>
      <c r="D77" s="17"/>
      <c r="E77" s="17"/>
      <c r="F77" s="17"/>
      <c r="G77" s="17"/>
      <c r="H77" s="17"/>
      <c r="I77" s="17"/>
      <c r="J77" s="17"/>
      <c r="K77" s="17"/>
    </row>
    <row r="78" spans="1:11" ht="15.75" customHeight="1" x14ac:dyDescent="0.25">
      <c r="A78" s="17"/>
      <c r="B78" s="17"/>
      <c r="C78" s="17"/>
      <c r="D78" s="17"/>
      <c r="E78" s="17"/>
      <c r="F78" s="17"/>
      <c r="G78" s="17"/>
      <c r="H78" s="17"/>
      <c r="I78" s="17"/>
      <c r="J78" s="17"/>
      <c r="K78" s="17"/>
    </row>
    <row r="79" spans="1:11" ht="15.75" customHeight="1" x14ac:dyDescent="0.25">
      <c r="A79" s="17"/>
      <c r="B79" s="17"/>
      <c r="C79" s="17"/>
      <c r="D79" s="17"/>
      <c r="E79" s="17"/>
      <c r="F79" s="17"/>
      <c r="G79" s="17"/>
      <c r="H79" s="17"/>
      <c r="I79" s="17"/>
      <c r="J79" s="17"/>
      <c r="K79" s="17"/>
    </row>
    <row r="80" spans="1:11" ht="15.75" customHeight="1" x14ac:dyDescent="0.25">
      <c r="A80" s="17"/>
      <c r="B80" s="17"/>
      <c r="C80" s="17"/>
      <c r="D80" s="17"/>
      <c r="E80" s="17"/>
      <c r="F80" s="17"/>
      <c r="G80" s="17"/>
      <c r="H80" s="17"/>
      <c r="I80" s="17"/>
      <c r="J80" s="17"/>
      <c r="K80" s="17"/>
    </row>
    <row r="81" spans="1:11" ht="15.75" customHeight="1" x14ac:dyDescent="0.25">
      <c r="A81" s="17"/>
      <c r="B81" s="17"/>
      <c r="C81" s="17"/>
      <c r="D81" s="17"/>
      <c r="E81" s="17"/>
      <c r="F81" s="17"/>
      <c r="G81" s="17"/>
      <c r="H81" s="17"/>
      <c r="I81" s="17"/>
      <c r="J81" s="17"/>
      <c r="K81" s="17"/>
    </row>
    <row r="82" spans="1:11" ht="15.75" customHeight="1" x14ac:dyDescent="0.25">
      <c r="A82" s="17"/>
      <c r="B82" s="17"/>
      <c r="C82" s="17"/>
      <c r="D82" s="17"/>
      <c r="E82" s="17"/>
      <c r="F82" s="17"/>
      <c r="G82" s="17"/>
      <c r="H82" s="17"/>
      <c r="I82" s="17"/>
      <c r="J82" s="17"/>
      <c r="K82" s="17"/>
    </row>
    <row r="83" spans="1:11" ht="15.75" customHeight="1" x14ac:dyDescent="0.25">
      <c r="A83" s="17"/>
      <c r="B83" s="17"/>
      <c r="C83" s="17"/>
      <c r="D83" s="17"/>
      <c r="E83" s="17"/>
      <c r="F83" s="17"/>
      <c r="G83" s="17"/>
      <c r="H83" s="17"/>
      <c r="I83" s="17"/>
      <c r="J83" s="17"/>
      <c r="K83" s="17"/>
    </row>
    <row r="84" spans="1:11" ht="15.75" customHeight="1" x14ac:dyDescent="0.25">
      <c r="A84" s="17"/>
      <c r="B84" s="17"/>
      <c r="C84" s="17"/>
      <c r="D84" s="17"/>
      <c r="E84" s="17"/>
      <c r="F84" s="17"/>
      <c r="G84" s="17"/>
      <c r="H84" s="17"/>
      <c r="I84" s="17"/>
      <c r="J84" s="17"/>
      <c r="K84" s="17"/>
    </row>
    <row r="85" spans="1:11" ht="15.75" customHeight="1" x14ac:dyDescent="0.25">
      <c r="A85" s="17"/>
      <c r="B85" s="17"/>
      <c r="C85" s="17"/>
      <c r="D85" s="17"/>
      <c r="E85" s="17"/>
      <c r="F85" s="17"/>
      <c r="G85" s="17"/>
      <c r="H85" s="17"/>
      <c r="I85" s="17"/>
      <c r="J85" s="17"/>
      <c r="K85" s="17"/>
    </row>
    <row r="86" spans="1:11" ht="15.75" customHeight="1" x14ac:dyDescent="0.25">
      <c r="A86" s="17"/>
      <c r="B86" s="17"/>
      <c r="C86" s="17"/>
      <c r="D86" s="17"/>
      <c r="E86" s="17"/>
      <c r="F86" s="17"/>
      <c r="G86" s="17"/>
      <c r="H86" s="17"/>
      <c r="I86" s="17"/>
      <c r="J86" s="17"/>
      <c r="K86" s="17"/>
    </row>
    <row r="87" spans="1:11" ht="15.75" customHeight="1" x14ac:dyDescent="0.25">
      <c r="A87" s="17"/>
      <c r="B87" s="17"/>
      <c r="C87" s="17"/>
      <c r="D87" s="17"/>
      <c r="E87" s="17"/>
      <c r="F87" s="17"/>
      <c r="G87" s="17"/>
      <c r="H87" s="17"/>
      <c r="I87" s="17"/>
      <c r="J87" s="17"/>
      <c r="K87" s="17"/>
    </row>
    <row r="88" spans="1:11" ht="15.75" customHeight="1" x14ac:dyDescent="0.25">
      <c r="A88" s="17"/>
      <c r="B88" s="17"/>
      <c r="C88" s="17"/>
      <c r="D88" s="17"/>
      <c r="E88" s="17"/>
      <c r="F88" s="17"/>
      <c r="G88" s="17"/>
      <c r="H88" s="17"/>
      <c r="I88" s="17"/>
      <c r="J88" s="17"/>
      <c r="K88" s="17"/>
    </row>
    <row r="89" spans="1:11" ht="15.75" customHeight="1" x14ac:dyDescent="0.25">
      <c r="A89" s="17"/>
      <c r="B89" s="17"/>
      <c r="C89" s="17"/>
      <c r="D89" s="17"/>
      <c r="E89" s="17"/>
      <c r="F89" s="17"/>
      <c r="G89" s="17"/>
      <c r="H89" s="17"/>
      <c r="I89" s="17"/>
      <c r="J89" s="17"/>
      <c r="K89" s="17"/>
    </row>
    <row r="90" spans="1:11" ht="15.75" customHeight="1" x14ac:dyDescent="0.25">
      <c r="A90" s="17"/>
      <c r="B90" s="17"/>
      <c r="C90" s="17"/>
      <c r="D90" s="17"/>
      <c r="E90" s="17"/>
      <c r="F90" s="17"/>
      <c r="G90" s="17"/>
      <c r="H90" s="17"/>
      <c r="I90" s="17"/>
      <c r="J90" s="17"/>
      <c r="K90" s="17"/>
    </row>
    <row r="91" spans="1:11" ht="15.75" customHeight="1" x14ac:dyDescent="0.25">
      <c r="A91" s="17"/>
      <c r="B91" s="17"/>
      <c r="C91" s="17"/>
      <c r="D91" s="17"/>
      <c r="E91" s="17"/>
      <c r="F91" s="17"/>
      <c r="G91" s="17"/>
      <c r="H91" s="17"/>
      <c r="I91" s="17"/>
      <c r="J91" s="17"/>
      <c r="K91" s="17"/>
    </row>
    <row r="92" spans="1:11" ht="15.75" customHeight="1" x14ac:dyDescent="0.25">
      <c r="A92" s="17"/>
      <c r="B92" s="17"/>
      <c r="C92" s="17"/>
      <c r="D92" s="17"/>
      <c r="E92" s="17"/>
      <c r="F92" s="17"/>
      <c r="G92" s="17"/>
      <c r="H92" s="17"/>
      <c r="I92" s="17"/>
      <c r="J92" s="17"/>
      <c r="K92" s="17"/>
    </row>
    <row r="93" spans="1:11" ht="15.75" customHeight="1" x14ac:dyDescent="0.25">
      <c r="A93" s="17"/>
      <c r="B93" s="17"/>
      <c r="C93" s="17"/>
      <c r="D93" s="17"/>
      <c r="E93" s="17"/>
      <c r="F93" s="17"/>
      <c r="G93" s="17"/>
      <c r="H93" s="17"/>
      <c r="I93" s="17"/>
      <c r="J93" s="17"/>
      <c r="K93" s="17"/>
    </row>
    <row r="94" spans="1:11" ht="15.75" customHeight="1" x14ac:dyDescent="0.25">
      <c r="A94" s="17"/>
      <c r="B94" s="17"/>
      <c r="C94" s="17"/>
      <c r="D94" s="17"/>
      <c r="E94" s="17"/>
      <c r="F94" s="17"/>
      <c r="G94" s="17"/>
      <c r="H94" s="17"/>
      <c r="I94" s="17"/>
      <c r="J94" s="17"/>
      <c r="K94" s="17"/>
    </row>
    <row r="95" spans="1:11" ht="15.75" customHeight="1" x14ac:dyDescent="0.25">
      <c r="A95" s="17"/>
      <c r="B95" s="17"/>
      <c r="C95" s="17"/>
      <c r="D95" s="17"/>
      <c r="E95" s="17"/>
      <c r="F95" s="17"/>
      <c r="G95" s="17"/>
      <c r="H95" s="17"/>
      <c r="I95" s="17"/>
      <c r="J95" s="17"/>
      <c r="K95" s="17"/>
    </row>
    <row r="96" spans="1:11" ht="15.75" customHeight="1" x14ac:dyDescent="0.25">
      <c r="A96" s="17"/>
      <c r="B96" s="17"/>
      <c r="C96" s="17"/>
      <c r="D96" s="17"/>
      <c r="E96" s="17"/>
      <c r="F96" s="17"/>
      <c r="G96" s="17"/>
      <c r="H96" s="17"/>
      <c r="I96" s="17"/>
      <c r="J96" s="17"/>
      <c r="K96" s="17"/>
    </row>
    <row r="97" spans="1:11" ht="15.75" customHeight="1" x14ac:dyDescent="0.25">
      <c r="A97" s="17"/>
      <c r="B97" s="17"/>
      <c r="C97" s="17"/>
      <c r="D97" s="17"/>
      <c r="E97" s="17"/>
      <c r="F97" s="17"/>
      <c r="G97" s="17"/>
      <c r="H97" s="17"/>
      <c r="I97" s="17"/>
      <c r="J97" s="17"/>
      <c r="K97" s="17"/>
    </row>
    <row r="98" spans="1:11" ht="15.75" customHeight="1" x14ac:dyDescent="0.25">
      <c r="A98" s="17"/>
      <c r="B98" s="17"/>
      <c r="C98" s="17"/>
      <c r="D98" s="17"/>
      <c r="E98" s="17"/>
      <c r="F98" s="17"/>
      <c r="G98" s="17"/>
      <c r="H98" s="17"/>
      <c r="I98" s="17"/>
      <c r="J98" s="17"/>
      <c r="K98" s="17"/>
    </row>
    <row r="99" spans="1:11" ht="15.75" customHeight="1" x14ac:dyDescent="0.25">
      <c r="A99" s="17"/>
      <c r="B99" s="17"/>
      <c r="C99" s="17"/>
      <c r="D99" s="17"/>
      <c r="E99" s="17"/>
      <c r="F99" s="17"/>
      <c r="G99" s="17"/>
      <c r="H99" s="17"/>
      <c r="I99" s="17"/>
      <c r="J99" s="17"/>
      <c r="K99" s="17"/>
    </row>
    <row r="100" spans="1:11" ht="15.75" customHeight="1" x14ac:dyDescent="0.25">
      <c r="A100" s="17"/>
      <c r="B100" s="17"/>
      <c r="C100" s="17"/>
      <c r="D100" s="17"/>
      <c r="E100" s="17"/>
      <c r="F100" s="17"/>
      <c r="G100" s="17"/>
      <c r="H100" s="17"/>
      <c r="I100" s="17"/>
      <c r="J100" s="17"/>
      <c r="K100" s="17"/>
    </row>
    <row r="101" spans="1:11" ht="15.75" customHeight="1" x14ac:dyDescent="0.25">
      <c r="A101" s="17"/>
      <c r="B101" s="17"/>
      <c r="C101" s="17"/>
      <c r="D101" s="17"/>
      <c r="E101" s="17"/>
      <c r="F101" s="17"/>
      <c r="G101" s="17"/>
      <c r="H101" s="17"/>
      <c r="I101" s="17"/>
      <c r="J101" s="17"/>
      <c r="K101" s="17"/>
    </row>
    <row r="102" spans="1:11" ht="15.75" customHeight="1" x14ac:dyDescent="0.25">
      <c r="A102" s="17"/>
      <c r="B102" s="17"/>
      <c r="C102" s="17"/>
      <c r="D102" s="17"/>
      <c r="E102" s="17"/>
      <c r="F102" s="17"/>
      <c r="G102" s="17"/>
      <c r="H102" s="17"/>
      <c r="I102" s="17"/>
      <c r="J102" s="17"/>
      <c r="K102" s="17"/>
    </row>
    <row r="103" spans="1:11" ht="15.75" customHeight="1" x14ac:dyDescent="0.25">
      <c r="A103" s="17"/>
      <c r="B103" s="17"/>
      <c r="C103" s="17"/>
      <c r="D103" s="17"/>
      <c r="E103" s="17"/>
      <c r="F103" s="17"/>
      <c r="G103" s="17"/>
      <c r="H103" s="17"/>
      <c r="I103" s="17"/>
      <c r="J103" s="17"/>
      <c r="K103" s="17"/>
    </row>
    <row r="104" spans="1:11" ht="15.75" customHeight="1" x14ac:dyDescent="0.25">
      <c r="A104" s="17"/>
      <c r="B104" s="17"/>
      <c r="C104" s="17"/>
      <c r="D104" s="17"/>
      <c r="E104" s="17"/>
      <c r="F104" s="17"/>
      <c r="G104" s="17"/>
      <c r="H104" s="17"/>
      <c r="I104" s="17"/>
      <c r="J104" s="17"/>
      <c r="K104" s="17"/>
    </row>
    <row r="105" spans="1:11" ht="15.75" customHeight="1" x14ac:dyDescent="0.25">
      <c r="A105" s="17"/>
      <c r="B105" s="17"/>
      <c r="C105" s="17"/>
      <c r="D105" s="17"/>
      <c r="E105" s="17"/>
      <c r="F105" s="17"/>
      <c r="G105" s="17"/>
      <c r="H105" s="17"/>
      <c r="I105" s="17"/>
      <c r="J105" s="17"/>
      <c r="K105" s="17"/>
    </row>
    <row r="106" spans="1:11" ht="15.75" customHeight="1" x14ac:dyDescent="0.25">
      <c r="A106" s="17"/>
      <c r="B106" s="17"/>
      <c r="C106" s="17"/>
      <c r="D106" s="17"/>
      <c r="E106" s="17"/>
      <c r="F106" s="17"/>
      <c r="G106" s="17"/>
      <c r="H106" s="17"/>
      <c r="I106" s="17"/>
      <c r="J106" s="17"/>
      <c r="K106" s="17"/>
    </row>
    <row r="107" spans="1:11" ht="15.75" customHeight="1" x14ac:dyDescent="0.25">
      <c r="A107" s="17"/>
      <c r="B107" s="17"/>
      <c r="C107" s="17"/>
      <c r="D107" s="17"/>
      <c r="E107" s="17"/>
      <c r="F107" s="17"/>
      <c r="G107" s="17"/>
      <c r="H107" s="17"/>
      <c r="I107" s="17"/>
      <c r="J107" s="17"/>
      <c r="K107" s="17"/>
    </row>
    <row r="108" spans="1:11" ht="15.75" customHeight="1" x14ac:dyDescent="0.25">
      <c r="A108" s="17"/>
      <c r="B108" s="17"/>
      <c r="C108" s="17"/>
      <c r="D108" s="17"/>
      <c r="E108" s="17"/>
      <c r="F108" s="17"/>
      <c r="G108" s="17"/>
      <c r="H108" s="17"/>
      <c r="I108" s="17"/>
      <c r="J108" s="17"/>
      <c r="K108" s="17"/>
    </row>
    <row r="109" spans="1:11" ht="15.75" customHeight="1" x14ac:dyDescent="0.25">
      <c r="A109" s="17"/>
      <c r="B109" s="17"/>
      <c r="C109" s="17"/>
      <c r="D109" s="17"/>
      <c r="E109" s="17"/>
      <c r="F109" s="17"/>
      <c r="G109" s="17"/>
      <c r="H109" s="17"/>
      <c r="I109" s="17"/>
      <c r="J109" s="17"/>
      <c r="K109" s="17"/>
    </row>
    <row r="110" spans="1:11" ht="15.75" customHeight="1" x14ac:dyDescent="0.25">
      <c r="A110" s="17"/>
      <c r="B110" s="17"/>
      <c r="C110" s="17"/>
      <c r="D110" s="17"/>
      <c r="E110" s="17"/>
      <c r="F110" s="17"/>
      <c r="G110" s="17"/>
      <c r="H110" s="17"/>
      <c r="I110" s="17"/>
      <c r="J110" s="17"/>
      <c r="K110" s="17"/>
    </row>
    <row r="111" spans="1:11" ht="15.75" customHeight="1" x14ac:dyDescent="0.25">
      <c r="A111" s="17"/>
      <c r="B111" s="17"/>
      <c r="C111" s="17"/>
      <c r="D111" s="17"/>
      <c r="E111" s="17"/>
      <c r="F111" s="17"/>
      <c r="G111" s="17"/>
      <c r="H111" s="17"/>
      <c r="I111" s="17"/>
      <c r="J111" s="17"/>
      <c r="K111" s="17"/>
    </row>
    <row r="112" spans="1:11" ht="15.75" customHeight="1" x14ac:dyDescent="0.25">
      <c r="A112" s="17"/>
      <c r="B112" s="17"/>
      <c r="C112" s="17"/>
      <c r="D112" s="17"/>
      <c r="E112" s="17"/>
      <c r="F112" s="17"/>
      <c r="G112" s="17"/>
      <c r="H112" s="17"/>
      <c r="I112" s="17"/>
      <c r="J112" s="17"/>
      <c r="K112" s="17"/>
    </row>
    <row r="113" spans="1:11" ht="15.75" customHeight="1" x14ac:dyDescent="0.25">
      <c r="A113" s="17"/>
      <c r="B113" s="17"/>
      <c r="C113" s="17"/>
      <c r="D113" s="17"/>
      <c r="E113" s="17"/>
      <c r="F113" s="17"/>
      <c r="G113" s="17"/>
      <c r="H113" s="17"/>
      <c r="I113" s="17"/>
      <c r="J113" s="17"/>
      <c r="K113" s="17"/>
    </row>
    <row r="114" spans="1:11" ht="15.75" customHeight="1" x14ac:dyDescent="0.25">
      <c r="A114" s="17"/>
      <c r="B114" s="17"/>
      <c r="C114" s="17"/>
      <c r="D114" s="17"/>
      <c r="E114" s="17"/>
      <c r="F114" s="17"/>
      <c r="G114" s="17"/>
      <c r="H114" s="17"/>
      <c r="I114" s="17"/>
      <c r="J114" s="17"/>
      <c r="K114" s="17"/>
    </row>
    <row r="115" spans="1:11" ht="15.75" customHeight="1" x14ac:dyDescent="0.25">
      <c r="A115" s="17"/>
      <c r="B115" s="17"/>
      <c r="C115" s="17"/>
      <c r="D115" s="17"/>
      <c r="E115" s="17"/>
      <c r="F115" s="17"/>
      <c r="G115" s="17"/>
      <c r="H115" s="17"/>
      <c r="I115" s="17"/>
      <c r="J115" s="17"/>
      <c r="K115" s="17"/>
    </row>
    <row r="116" spans="1:11" ht="15.75" customHeight="1" x14ac:dyDescent="0.25">
      <c r="A116" s="17"/>
      <c r="B116" s="17"/>
      <c r="C116" s="17"/>
      <c r="D116" s="17"/>
      <c r="E116" s="17"/>
      <c r="F116" s="17"/>
      <c r="G116" s="17"/>
      <c r="H116" s="17"/>
      <c r="I116" s="17"/>
      <c r="J116" s="17"/>
      <c r="K116" s="17"/>
    </row>
    <row r="117" spans="1:11" ht="15.75" customHeight="1" x14ac:dyDescent="0.25">
      <c r="A117" s="17"/>
      <c r="B117" s="17"/>
      <c r="C117" s="17"/>
      <c r="D117" s="17"/>
      <c r="E117" s="17"/>
      <c r="F117" s="17"/>
      <c r="G117" s="17"/>
      <c r="H117" s="17"/>
      <c r="I117" s="17"/>
      <c r="J117" s="17"/>
      <c r="K117" s="17"/>
    </row>
    <row r="118" spans="1:11" ht="15.75" customHeight="1" x14ac:dyDescent="0.25">
      <c r="A118" s="17"/>
      <c r="B118" s="17"/>
      <c r="C118" s="17"/>
      <c r="D118" s="17"/>
      <c r="E118" s="17"/>
      <c r="F118" s="17"/>
      <c r="G118" s="17"/>
      <c r="H118" s="17"/>
      <c r="I118" s="17"/>
      <c r="J118" s="17"/>
      <c r="K118" s="17"/>
    </row>
    <row r="119" spans="1:11" ht="15.75" customHeight="1" x14ac:dyDescent="0.25">
      <c r="A119" s="17"/>
      <c r="B119" s="17"/>
      <c r="C119" s="17"/>
      <c r="D119" s="17"/>
      <c r="E119" s="17"/>
      <c r="F119" s="17"/>
      <c r="G119" s="17"/>
      <c r="H119" s="17"/>
      <c r="I119" s="17"/>
      <c r="J119" s="17"/>
      <c r="K119" s="17"/>
    </row>
    <row r="120" spans="1:11" ht="15.75" customHeight="1" x14ac:dyDescent="0.25">
      <c r="A120" s="17"/>
      <c r="B120" s="17"/>
      <c r="C120" s="17"/>
      <c r="D120" s="17"/>
      <c r="E120" s="17"/>
      <c r="F120" s="17"/>
      <c r="G120" s="17"/>
      <c r="H120" s="17"/>
      <c r="I120" s="17"/>
      <c r="J120" s="17"/>
      <c r="K120" s="17"/>
    </row>
    <row r="121" spans="1:11" ht="15.75" customHeight="1" x14ac:dyDescent="0.25">
      <c r="A121" s="17"/>
      <c r="B121" s="17"/>
      <c r="C121" s="17"/>
      <c r="D121" s="17"/>
      <c r="E121" s="17"/>
      <c r="F121" s="17"/>
      <c r="G121" s="17"/>
      <c r="H121" s="17"/>
      <c r="I121" s="17"/>
      <c r="J121" s="17"/>
      <c r="K121" s="17"/>
    </row>
    <row r="122" spans="1:11" ht="15.75" customHeight="1" x14ac:dyDescent="0.25">
      <c r="A122" s="17"/>
      <c r="B122" s="17"/>
      <c r="C122" s="17"/>
      <c r="D122" s="17"/>
      <c r="E122" s="17"/>
      <c r="F122" s="17"/>
      <c r="G122" s="17"/>
      <c r="H122" s="17"/>
      <c r="I122" s="17"/>
      <c r="J122" s="17"/>
      <c r="K122" s="17"/>
    </row>
    <row r="123" spans="1:11" ht="15.75" customHeight="1" x14ac:dyDescent="0.25">
      <c r="A123" s="17"/>
      <c r="B123" s="17"/>
      <c r="C123" s="17"/>
      <c r="D123" s="17"/>
      <c r="E123" s="17"/>
      <c r="F123" s="17"/>
      <c r="G123" s="17"/>
      <c r="H123" s="17"/>
      <c r="I123" s="17"/>
      <c r="J123" s="17"/>
      <c r="K123" s="17"/>
    </row>
    <row r="124" spans="1:11" ht="15.75" customHeight="1" x14ac:dyDescent="0.25">
      <c r="A124" s="17"/>
      <c r="B124" s="17"/>
      <c r="C124" s="17"/>
      <c r="D124" s="17"/>
      <c r="E124" s="17"/>
      <c r="F124" s="17"/>
      <c r="G124" s="17"/>
      <c r="H124" s="17"/>
      <c r="I124" s="17"/>
      <c r="J124" s="17"/>
      <c r="K124" s="17"/>
    </row>
    <row r="125" spans="1:11" ht="15.75" customHeight="1" x14ac:dyDescent="0.25">
      <c r="A125" s="17"/>
      <c r="B125" s="17"/>
      <c r="C125" s="17"/>
      <c r="D125" s="17"/>
      <c r="E125" s="17"/>
      <c r="F125" s="17"/>
      <c r="G125" s="17"/>
      <c r="H125" s="17"/>
      <c r="I125" s="17"/>
      <c r="J125" s="17"/>
      <c r="K125" s="17"/>
    </row>
    <row r="126" spans="1:11" ht="15.75" customHeight="1" x14ac:dyDescent="0.25">
      <c r="A126" s="17"/>
      <c r="B126" s="17"/>
      <c r="C126" s="17"/>
      <c r="D126" s="17"/>
      <c r="E126" s="17"/>
      <c r="F126" s="17"/>
      <c r="G126" s="17"/>
      <c r="H126" s="17"/>
      <c r="I126" s="17"/>
      <c r="J126" s="17"/>
      <c r="K126" s="17"/>
    </row>
    <row r="127" spans="1:11" ht="15.75" customHeight="1" x14ac:dyDescent="0.25">
      <c r="A127" s="17"/>
      <c r="B127" s="17"/>
      <c r="C127" s="17"/>
      <c r="D127" s="17"/>
      <c r="E127" s="17"/>
      <c r="F127" s="17"/>
      <c r="G127" s="17"/>
      <c r="H127" s="17"/>
      <c r="I127" s="17"/>
      <c r="J127" s="17"/>
      <c r="K127" s="17"/>
    </row>
    <row r="128" spans="1:11" ht="15.75" customHeight="1" x14ac:dyDescent="0.25">
      <c r="A128" s="17"/>
      <c r="B128" s="17"/>
      <c r="C128" s="17"/>
      <c r="D128" s="17"/>
      <c r="E128" s="17"/>
      <c r="F128" s="17"/>
      <c r="G128" s="17"/>
      <c r="H128" s="17"/>
      <c r="I128" s="17"/>
      <c r="J128" s="17"/>
      <c r="K128" s="17"/>
    </row>
    <row r="129" spans="1:11" ht="15.75" customHeight="1" x14ac:dyDescent="0.25">
      <c r="A129" s="17"/>
      <c r="B129" s="17"/>
      <c r="C129" s="17"/>
      <c r="D129" s="17"/>
      <c r="E129" s="17"/>
      <c r="F129" s="17"/>
      <c r="G129" s="17"/>
      <c r="H129" s="17"/>
      <c r="I129" s="17"/>
      <c r="J129" s="17"/>
      <c r="K129" s="17"/>
    </row>
    <row r="130" spans="1:11" ht="15.75" customHeight="1" x14ac:dyDescent="0.25">
      <c r="A130" s="17"/>
      <c r="B130" s="17"/>
      <c r="C130" s="17"/>
      <c r="D130" s="17"/>
      <c r="E130" s="17"/>
      <c r="F130" s="17"/>
      <c r="G130" s="17"/>
      <c r="H130" s="17"/>
      <c r="I130" s="17"/>
      <c r="J130" s="17"/>
      <c r="K130" s="17"/>
    </row>
    <row r="131" spans="1:11" ht="15.75" customHeight="1" x14ac:dyDescent="0.25">
      <c r="A131" s="17"/>
      <c r="B131" s="17"/>
      <c r="C131" s="17"/>
      <c r="D131" s="17"/>
      <c r="E131" s="17"/>
      <c r="F131" s="17"/>
      <c r="G131" s="17"/>
      <c r="H131" s="17"/>
      <c r="I131" s="17"/>
      <c r="J131" s="17"/>
      <c r="K131" s="17"/>
    </row>
    <row r="132" spans="1:11" ht="15.75" customHeight="1" x14ac:dyDescent="0.25">
      <c r="A132" s="17"/>
      <c r="B132" s="17"/>
      <c r="C132" s="17"/>
      <c r="D132" s="17"/>
      <c r="E132" s="17"/>
      <c r="F132" s="17"/>
      <c r="G132" s="17"/>
      <c r="H132" s="17"/>
      <c r="I132" s="17"/>
      <c r="J132" s="17"/>
      <c r="K132" s="17"/>
    </row>
    <row r="133" spans="1:11" ht="15.75" customHeight="1" x14ac:dyDescent="0.25">
      <c r="A133" s="17"/>
      <c r="B133" s="17"/>
      <c r="C133" s="17"/>
      <c r="D133" s="17"/>
      <c r="E133" s="17"/>
      <c r="F133" s="17"/>
      <c r="G133" s="17"/>
      <c r="H133" s="17"/>
      <c r="I133" s="17"/>
      <c r="J133" s="17"/>
      <c r="K133" s="17"/>
    </row>
    <row r="134" spans="1:11" ht="15.75" customHeight="1" x14ac:dyDescent="0.25">
      <c r="A134" s="17"/>
      <c r="B134" s="17"/>
      <c r="C134" s="17"/>
      <c r="D134" s="17"/>
      <c r="E134" s="17"/>
      <c r="F134" s="17"/>
      <c r="G134" s="17"/>
      <c r="H134" s="17"/>
      <c r="I134" s="17"/>
      <c r="J134" s="17"/>
      <c r="K134" s="17"/>
    </row>
    <row r="135" spans="1:11" ht="15.75" customHeight="1" x14ac:dyDescent="0.25">
      <c r="A135" s="17"/>
      <c r="B135" s="17"/>
      <c r="C135" s="17"/>
      <c r="D135" s="17"/>
      <c r="E135" s="17"/>
      <c r="F135" s="17"/>
      <c r="G135" s="17"/>
      <c r="H135" s="17"/>
      <c r="I135" s="17"/>
      <c r="J135" s="17"/>
      <c r="K135" s="17"/>
    </row>
    <row r="136" spans="1:11" ht="15.75" customHeight="1" x14ac:dyDescent="0.25">
      <c r="A136" s="17"/>
      <c r="B136" s="17"/>
      <c r="C136" s="17"/>
      <c r="D136" s="17"/>
      <c r="E136" s="17"/>
      <c r="F136" s="17"/>
      <c r="G136" s="17"/>
      <c r="H136" s="17"/>
      <c r="I136" s="17"/>
      <c r="J136" s="17"/>
      <c r="K136" s="17"/>
    </row>
    <row r="137" spans="1:11" ht="15.75" customHeight="1" x14ac:dyDescent="0.25">
      <c r="A137" s="17"/>
      <c r="B137" s="17"/>
      <c r="C137" s="17"/>
      <c r="D137" s="17"/>
      <c r="E137" s="17"/>
      <c r="F137" s="17"/>
      <c r="G137" s="17"/>
      <c r="H137" s="17"/>
      <c r="I137" s="17"/>
      <c r="J137" s="17"/>
      <c r="K137" s="17"/>
    </row>
    <row r="138" spans="1:11" ht="15.75" customHeight="1" x14ac:dyDescent="0.25">
      <c r="A138" s="17"/>
      <c r="B138" s="17"/>
      <c r="C138" s="17"/>
      <c r="D138" s="17"/>
      <c r="E138" s="17"/>
      <c r="F138" s="17"/>
      <c r="G138" s="17"/>
      <c r="H138" s="17"/>
      <c r="I138" s="17"/>
      <c r="J138" s="17"/>
      <c r="K138" s="17"/>
    </row>
    <row r="139" spans="1:11" ht="15.75" customHeight="1" x14ac:dyDescent="0.25">
      <c r="A139" s="17"/>
      <c r="B139" s="17"/>
      <c r="C139" s="17"/>
      <c r="D139" s="17"/>
      <c r="E139" s="17"/>
      <c r="F139" s="17"/>
      <c r="G139" s="17"/>
      <c r="H139" s="17"/>
      <c r="I139" s="17"/>
      <c r="J139" s="17"/>
      <c r="K139" s="17"/>
    </row>
    <row r="140" spans="1:11" ht="15.75" customHeight="1" x14ac:dyDescent="0.25">
      <c r="A140" s="17"/>
      <c r="B140" s="17"/>
      <c r="C140" s="17"/>
      <c r="D140" s="17"/>
      <c r="E140" s="17"/>
      <c r="F140" s="17"/>
      <c r="G140" s="17"/>
      <c r="H140" s="17"/>
      <c r="I140" s="17"/>
      <c r="J140" s="17"/>
      <c r="K140" s="17"/>
    </row>
    <row r="141" spans="1:11" ht="15.75" customHeight="1" x14ac:dyDescent="0.25">
      <c r="A141" s="17"/>
      <c r="B141" s="17"/>
      <c r="C141" s="17"/>
      <c r="D141" s="17"/>
      <c r="E141" s="17"/>
      <c r="F141" s="17"/>
      <c r="G141" s="17"/>
      <c r="H141" s="17"/>
      <c r="I141" s="17"/>
      <c r="J141" s="17"/>
      <c r="K141" s="17"/>
    </row>
    <row r="142" spans="1:11" ht="15.75" customHeight="1" x14ac:dyDescent="0.25">
      <c r="A142" s="17"/>
      <c r="B142" s="17"/>
      <c r="C142" s="17"/>
      <c r="D142" s="17"/>
      <c r="E142" s="17"/>
      <c r="F142" s="17"/>
      <c r="G142" s="17"/>
      <c r="H142" s="17"/>
      <c r="I142" s="17"/>
      <c r="J142" s="17"/>
      <c r="K142" s="17"/>
    </row>
    <row r="143" spans="1:11" ht="15.75" customHeight="1" x14ac:dyDescent="0.25">
      <c r="A143" s="17"/>
      <c r="B143" s="17"/>
      <c r="C143" s="17"/>
      <c r="D143" s="17"/>
      <c r="E143" s="17"/>
      <c r="F143" s="17"/>
      <c r="G143" s="17"/>
      <c r="H143" s="17"/>
      <c r="I143" s="17"/>
      <c r="J143" s="17"/>
      <c r="K143" s="17"/>
    </row>
    <row r="144" spans="1:11" ht="15.75" customHeight="1" x14ac:dyDescent="0.25">
      <c r="A144" s="17"/>
      <c r="B144" s="17"/>
      <c r="C144" s="17"/>
      <c r="D144" s="17"/>
      <c r="E144" s="17"/>
      <c r="F144" s="17"/>
      <c r="G144" s="17"/>
      <c r="H144" s="17"/>
      <c r="I144" s="17"/>
      <c r="J144" s="17"/>
      <c r="K144" s="17"/>
    </row>
    <row r="145" spans="1:11" ht="15.75" customHeight="1" x14ac:dyDescent="0.25">
      <c r="A145" s="17"/>
      <c r="B145" s="17"/>
      <c r="C145" s="17"/>
      <c r="D145" s="17"/>
      <c r="E145" s="17"/>
      <c r="F145" s="17"/>
      <c r="G145" s="17"/>
      <c r="H145" s="17"/>
      <c r="I145" s="17"/>
      <c r="J145" s="17"/>
      <c r="K145" s="17"/>
    </row>
    <row r="146" spans="1:11" ht="15.75" customHeight="1" x14ac:dyDescent="0.25">
      <c r="A146" s="17"/>
      <c r="B146" s="17"/>
      <c r="C146" s="17"/>
      <c r="D146" s="17"/>
      <c r="E146" s="17"/>
      <c r="F146" s="17"/>
      <c r="G146" s="17"/>
      <c r="H146" s="17"/>
      <c r="I146" s="17"/>
      <c r="J146" s="17"/>
      <c r="K146" s="17"/>
    </row>
    <row r="147" spans="1:11" ht="15.75" customHeight="1" x14ac:dyDescent="0.25">
      <c r="A147" s="17"/>
      <c r="B147" s="17"/>
      <c r="C147" s="17"/>
      <c r="D147" s="17"/>
      <c r="E147" s="17"/>
      <c r="F147" s="17"/>
      <c r="G147" s="17"/>
      <c r="H147" s="17"/>
      <c r="I147" s="17"/>
      <c r="J147" s="17"/>
      <c r="K147" s="17"/>
    </row>
    <row r="148" spans="1:11" ht="15.75" customHeight="1" x14ac:dyDescent="0.25">
      <c r="A148" s="17"/>
      <c r="B148" s="17"/>
      <c r="C148" s="17"/>
      <c r="D148" s="17"/>
      <c r="E148" s="17"/>
      <c r="F148" s="17"/>
      <c r="G148" s="17"/>
      <c r="H148" s="17"/>
      <c r="I148" s="17"/>
      <c r="J148" s="17"/>
      <c r="K148" s="17"/>
    </row>
    <row r="149" spans="1:11" ht="15.75" customHeight="1" x14ac:dyDescent="0.25">
      <c r="A149" s="17"/>
      <c r="B149" s="17"/>
      <c r="C149" s="17"/>
      <c r="D149" s="17"/>
      <c r="E149" s="17"/>
      <c r="F149" s="17"/>
      <c r="G149" s="17"/>
      <c r="H149" s="17"/>
      <c r="I149" s="17"/>
      <c r="J149" s="17"/>
      <c r="K149" s="17"/>
    </row>
    <row r="150" spans="1:11" ht="15.75" customHeight="1" x14ac:dyDescent="0.25">
      <c r="A150" s="17"/>
      <c r="B150" s="17"/>
      <c r="C150" s="17"/>
      <c r="D150" s="17"/>
      <c r="E150" s="17"/>
      <c r="F150" s="17"/>
      <c r="G150" s="17"/>
      <c r="H150" s="17"/>
      <c r="I150" s="17"/>
      <c r="J150" s="17"/>
      <c r="K150" s="17"/>
    </row>
    <row r="151" spans="1:11" ht="15.75" customHeight="1" x14ac:dyDescent="0.25">
      <c r="A151" s="17"/>
      <c r="B151" s="17"/>
      <c r="C151" s="17"/>
      <c r="D151" s="17"/>
      <c r="E151" s="17"/>
      <c r="F151" s="17"/>
      <c r="G151" s="17"/>
      <c r="H151" s="17"/>
      <c r="I151" s="17"/>
      <c r="J151" s="17"/>
      <c r="K151" s="17"/>
    </row>
    <row r="152" spans="1:11" ht="15.75" customHeight="1" x14ac:dyDescent="0.25">
      <c r="A152" s="17"/>
      <c r="B152" s="17"/>
      <c r="C152" s="17"/>
      <c r="D152" s="17"/>
      <c r="E152" s="17"/>
      <c r="F152" s="17"/>
      <c r="G152" s="17"/>
      <c r="H152" s="17"/>
      <c r="I152" s="17"/>
      <c r="J152" s="17"/>
      <c r="K152" s="17"/>
    </row>
    <row r="153" spans="1:11" ht="15.75" customHeight="1" x14ac:dyDescent="0.25">
      <c r="A153" s="17"/>
      <c r="B153" s="17"/>
      <c r="C153" s="17"/>
      <c r="D153" s="17"/>
      <c r="E153" s="17"/>
      <c r="F153" s="17"/>
      <c r="G153" s="17"/>
      <c r="H153" s="17"/>
      <c r="I153" s="17"/>
      <c r="J153" s="17"/>
      <c r="K153" s="17"/>
    </row>
    <row r="154" spans="1:11" ht="15.75" customHeight="1" x14ac:dyDescent="0.25">
      <c r="A154" s="17"/>
      <c r="B154" s="17"/>
      <c r="C154" s="17"/>
      <c r="D154" s="17"/>
      <c r="E154" s="17"/>
      <c r="F154" s="17"/>
      <c r="G154" s="17"/>
      <c r="H154" s="17"/>
      <c r="I154" s="17"/>
      <c r="J154" s="17"/>
      <c r="K154" s="17"/>
    </row>
    <row r="155" spans="1:11" ht="15.75" customHeight="1" x14ac:dyDescent="0.25">
      <c r="A155" s="17"/>
      <c r="B155" s="17"/>
      <c r="C155" s="17"/>
      <c r="D155" s="17"/>
      <c r="E155" s="17"/>
      <c r="F155" s="17"/>
      <c r="G155" s="17"/>
      <c r="H155" s="17"/>
      <c r="I155" s="17"/>
      <c r="J155" s="17"/>
      <c r="K155" s="17"/>
    </row>
    <row r="156" spans="1:11" ht="15.75" customHeight="1" x14ac:dyDescent="0.25">
      <c r="A156" s="17"/>
      <c r="B156" s="17"/>
      <c r="C156" s="17"/>
      <c r="D156" s="17"/>
      <c r="E156" s="17"/>
      <c r="F156" s="17"/>
      <c r="G156" s="17"/>
      <c r="H156" s="17"/>
      <c r="I156" s="17"/>
      <c r="J156" s="17"/>
      <c r="K156" s="17"/>
    </row>
    <row r="157" spans="1:11" ht="15.75" customHeight="1" x14ac:dyDescent="0.25">
      <c r="A157" s="17"/>
      <c r="B157" s="17"/>
      <c r="C157" s="17"/>
      <c r="D157" s="17"/>
      <c r="E157" s="17"/>
      <c r="F157" s="17"/>
      <c r="G157" s="17"/>
      <c r="H157" s="17"/>
      <c r="I157" s="17"/>
      <c r="J157" s="17"/>
      <c r="K157" s="17"/>
    </row>
    <row r="158" spans="1:11" ht="15.75" customHeight="1" x14ac:dyDescent="0.25">
      <c r="A158" s="17"/>
      <c r="B158" s="17"/>
      <c r="C158" s="17"/>
      <c r="D158" s="17"/>
      <c r="E158" s="17"/>
      <c r="F158" s="17"/>
      <c r="G158" s="17"/>
      <c r="H158" s="17"/>
      <c r="I158" s="17"/>
      <c r="J158" s="17"/>
      <c r="K158" s="17"/>
    </row>
    <row r="159" spans="1:11" ht="15.75" customHeight="1" x14ac:dyDescent="0.25">
      <c r="A159" s="17"/>
      <c r="B159" s="17"/>
      <c r="C159" s="17"/>
      <c r="D159" s="17"/>
      <c r="E159" s="17"/>
      <c r="F159" s="17"/>
      <c r="G159" s="17"/>
      <c r="H159" s="17"/>
      <c r="I159" s="17"/>
      <c r="J159" s="17"/>
      <c r="K159" s="17"/>
    </row>
    <row r="160" spans="1:11" ht="15.75" customHeight="1" x14ac:dyDescent="0.25">
      <c r="A160" s="17"/>
      <c r="B160" s="17"/>
      <c r="C160" s="17"/>
      <c r="D160" s="17"/>
      <c r="E160" s="17"/>
      <c r="F160" s="17"/>
      <c r="G160" s="17"/>
      <c r="H160" s="17"/>
      <c r="I160" s="17"/>
      <c r="J160" s="17"/>
      <c r="K160" s="17"/>
    </row>
    <row r="161" spans="1:11" ht="15.75" customHeight="1" x14ac:dyDescent="0.25">
      <c r="A161" s="17"/>
      <c r="B161" s="17"/>
      <c r="C161" s="17"/>
      <c r="D161" s="17"/>
      <c r="E161" s="17"/>
      <c r="F161" s="17"/>
      <c r="G161" s="17"/>
      <c r="H161" s="17"/>
      <c r="I161" s="17"/>
      <c r="J161" s="17"/>
      <c r="K161" s="17"/>
    </row>
    <row r="162" spans="1:11" ht="15.75" customHeight="1" x14ac:dyDescent="0.25">
      <c r="A162" s="17"/>
      <c r="B162" s="17"/>
      <c r="C162" s="17"/>
      <c r="D162" s="17"/>
      <c r="E162" s="17"/>
      <c r="F162" s="17"/>
      <c r="G162" s="17"/>
      <c r="H162" s="17"/>
      <c r="I162" s="17"/>
      <c r="J162" s="17"/>
      <c r="K162" s="17"/>
    </row>
    <row r="163" spans="1:11" ht="15.75" customHeight="1" x14ac:dyDescent="0.25">
      <c r="A163" s="17"/>
      <c r="B163" s="17"/>
      <c r="C163" s="17"/>
      <c r="D163" s="17"/>
      <c r="E163" s="17"/>
      <c r="F163" s="17"/>
      <c r="G163" s="17"/>
      <c r="H163" s="17"/>
      <c r="I163" s="17"/>
      <c r="J163" s="17"/>
      <c r="K163" s="17"/>
    </row>
    <row r="164" spans="1:11" ht="15.75" customHeight="1" x14ac:dyDescent="0.25">
      <c r="A164" s="17"/>
      <c r="B164" s="17"/>
      <c r="C164" s="17"/>
      <c r="D164" s="17"/>
      <c r="E164" s="17"/>
      <c r="F164" s="17"/>
      <c r="G164" s="17"/>
      <c r="H164" s="17"/>
      <c r="I164" s="17"/>
      <c r="J164" s="17"/>
      <c r="K164" s="17"/>
    </row>
    <row r="165" spans="1:11" ht="15.75" customHeight="1" x14ac:dyDescent="0.25">
      <c r="A165" s="17"/>
      <c r="B165" s="17"/>
      <c r="C165" s="17"/>
      <c r="D165" s="17"/>
      <c r="E165" s="17"/>
      <c r="F165" s="17"/>
      <c r="G165" s="17"/>
      <c r="H165" s="17"/>
      <c r="I165" s="17"/>
      <c r="J165" s="17"/>
      <c r="K165" s="17"/>
    </row>
    <row r="166" spans="1:11" ht="15.75" customHeight="1" x14ac:dyDescent="0.25">
      <c r="A166" s="17"/>
      <c r="B166" s="17"/>
      <c r="C166" s="17"/>
      <c r="D166" s="17"/>
      <c r="E166" s="17"/>
      <c r="F166" s="17"/>
      <c r="G166" s="17"/>
      <c r="H166" s="17"/>
      <c r="I166" s="17"/>
      <c r="J166" s="17"/>
      <c r="K166" s="17"/>
    </row>
    <row r="167" spans="1:11" ht="15.75" customHeight="1" x14ac:dyDescent="0.25">
      <c r="A167" s="17"/>
      <c r="B167" s="17"/>
      <c r="C167" s="17"/>
      <c r="D167" s="17"/>
      <c r="E167" s="17"/>
      <c r="F167" s="17"/>
      <c r="G167" s="17"/>
      <c r="H167" s="17"/>
      <c r="I167" s="17"/>
      <c r="J167" s="17"/>
      <c r="K167" s="17"/>
    </row>
    <row r="168" spans="1:11" ht="15.75" customHeight="1" x14ac:dyDescent="0.25">
      <c r="A168" s="17"/>
      <c r="B168" s="17"/>
      <c r="C168" s="17"/>
      <c r="D168" s="17"/>
      <c r="E168" s="17"/>
      <c r="F168" s="17"/>
      <c r="G168" s="17"/>
      <c r="H168" s="17"/>
      <c r="I168" s="17"/>
      <c r="J168" s="17"/>
      <c r="K168" s="17"/>
    </row>
    <row r="169" spans="1:11" ht="15.75" customHeight="1" x14ac:dyDescent="0.25">
      <c r="A169" s="17"/>
      <c r="B169" s="17"/>
      <c r="C169" s="17"/>
      <c r="D169" s="17"/>
      <c r="E169" s="17"/>
      <c r="F169" s="17"/>
      <c r="G169" s="17"/>
      <c r="H169" s="17"/>
      <c r="I169" s="17"/>
      <c r="J169" s="17"/>
      <c r="K169" s="17"/>
    </row>
    <row r="170" spans="1:11" ht="15.75" customHeight="1" x14ac:dyDescent="0.25">
      <c r="A170" s="17"/>
      <c r="B170" s="17"/>
      <c r="C170" s="17"/>
      <c r="D170" s="17"/>
      <c r="E170" s="17"/>
      <c r="F170" s="17"/>
      <c r="G170" s="17"/>
      <c r="H170" s="17"/>
      <c r="I170" s="17"/>
      <c r="J170" s="17"/>
      <c r="K170" s="17"/>
    </row>
    <row r="171" spans="1:11" ht="15.75" customHeight="1" x14ac:dyDescent="0.25">
      <c r="A171" s="17"/>
      <c r="B171" s="17"/>
      <c r="C171" s="17"/>
      <c r="D171" s="17"/>
      <c r="E171" s="17"/>
      <c r="F171" s="17"/>
      <c r="G171" s="17"/>
      <c r="H171" s="17"/>
      <c r="I171" s="17"/>
      <c r="J171" s="17"/>
      <c r="K171" s="17"/>
    </row>
    <row r="172" spans="1:11" ht="15.75" customHeight="1" x14ac:dyDescent="0.25">
      <c r="A172" s="17"/>
      <c r="B172" s="17"/>
      <c r="C172" s="17"/>
      <c r="D172" s="17"/>
      <c r="E172" s="17"/>
      <c r="F172" s="17"/>
      <c r="G172" s="17"/>
      <c r="H172" s="17"/>
      <c r="I172" s="17"/>
      <c r="J172" s="17"/>
      <c r="K172" s="17"/>
    </row>
    <row r="173" spans="1:11" ht="15.75" customHeight="1" x14ac:dyDescent="0.25">
      <c r="A173" s="17"/>
      <c r="B173" s="17"/>
      <c r="C173" s="17"/>
      <c r="D173" s="17"/>
      <c r="E173" s="17"/>
      <c r="F173" s="17"/>
      <c r="G173" s="17"/>
      <c r="H173" s="17"/>
      <c r="I173" s="17"/>
      <c r="J173" s="17"/>
      <c r="K173" s="17"/>
    </row>
    <row r="174" spans="1:11" ht="15.75" customHeight="1" x14ac:dyDescent="0.25">
      <c r="A174" s="17"/>
      <c r="B174" s="17"/>
      <c r="C174" s="17"/>
      <c r="D174" s="17"/>
      <c r="E174" s="17"/>
      <c r="F174" s="17"/>
      <c r="G174" s="17"/>
      <c r="H174" s="17"/>
      <c r="I174" s="17"/>
      <c r="J174" s="17"/>
      <c r="K174" s="17"/>
    </row>
    <row r="175" spans="1:11" ht="15.75" customHeight="1" x14ac:dyDescent="0.25">
      <c r="A175" s="17"/>
      <c r="B175" s="17"/>
      <c r="C175" s="17"/>
      <c r="D175" s="17"/>
      <c r="E175" s="17"/>
      <c r="F175" s="17"/>
      <c r="G175" s="17"/>
      <c r="H175" s="17"/>
      <c r="I175" s="17"/>
      <c r="J175" s="17"/>
      <c r="K175" s="17"/>
    </row>
    <row r="176" spans="1:11" ht="15.75" customHeight="1" x14ac:dyDescent="0.25">
      <c r="A176" s="17"/>
      <c r="B176" s="17"/>
      <c r="C176" s="17"/>
      <c r="D176" s="17"/>
      <c r="E176" s="17"/>
      <c r="F176" s="17"/>
      <c r="G176" s="17"/>
      <c r="H176" s="17"/>
      <c r="I176" s="17"/>
      <c r="J176" s="17"/>
      <c r="K176" s="17"/>
    </row>
    <row r="177" spans="1:11" ht="15.75" customHeight="1" x14ac:dyDescent="0.25">
      <c r="A177" s="17"/>
      <c r="B177" s="17"/>
      <c r="C177" s="17"/>
      <c r="D177" s="17"/>
      <c r="E177" s="17"/>
      <c r="F177" s="17"/>
      <c r="G177" s="17"/>
      <c r="H177" s="17"/>
      <c r="I177" s="17"/>
      <c r="J177" s="17"/>
      <c r="K177" s="17"/>
    </row>
    <row r="178" spans="1:11" ht="15.75" customHeight="1" x14ac:dyDescent="0.25">
      <c r="A178" s="17"/>
      <c r="B178" s="17"/>
      <c r="C178" s="17"/>
      <c r="D178" s="17"/>
      <c r="E178" s="17"/>
      <c r="F178" s="17"/>
      <c r="G178" s="17"/>
      <c r="H178" s="17"/>
      <c r="I178" s="17"/>
      <c r="J178" s="17"/>
      <c r="K178" s="17"/>
    </row>
    <row r="179" spans="1:11" ht="15.75" customHeight="1" x14ac:dyDescent="0.25">
      <c r="A179" s="17"/>
      <c r="B179" s="17"/>
      <c r="C179" s="17"/>
      <c r="D179" s="17"/>
      <c r="E179" s="17"/>
      <c r="F179" s="17"/>
      <c r="G179" s="17"/>
      <c r="H179" s="17"/>
      <c r="I179" s="17"/>
      <c r="J179" s="17"/>
      <c r="K179" s="17"/>
    </row>
    <row r="180" spans="1:11" ht="15.75" customHeight="1" x14ac:dyDescent="0.25">
      <c r="A180" s="17"/>
      <c r="B180" s="17"/>
      <c r="C180" s="17"/>
      <c r="D180" s="17"/>
      <c r="E180" s="17"/>
      <c r="F180" s="17"/>
      <c r="G180" s="17"/>
      <c r="H180" s="17"/>
      <c r="I180" s="17"/>
      <c r="J180" s="17"/>
      <c r="K180" s="17"/>
    </row>
    <row r="181" spans="1:11" ht="15.75" customHeight="1" x14ac:dyDescent="0.25">
      <c r="A181" s="17"/>
      <c r="B181" s="17"/>
      <c r="C181" s="17"/>
      <c r="D181" s="17"/>
      <c r="E181" s="17"/>
      <c r="F181" s="17"/>
      <c r="G181" s="17"/>
      <c r="H181" s="17"/>
      <c r="I181" s="17"/>
      <c r="J181" s="17"/>
      <c r="K181" s="17"/>
    </row>
    <row r="182" spans="1:11" ht="15.75" customHeight="1" x14ac:dyDescent="0.25">
      <c r="A182" s="17"/>
      <c r="B182" s="17"/>
      <c r="C182" s="17"/>
      <c r="D182" s="17"/>
      <c r="E182" s="17"/>
      <c r="F182" s="17"/>
      <c r="G182" s="17"/>
      <c r="H182" s="17"/>
      <c r="I182" s="17"/>
      <c r="J182" s="17"/>
      <c r="K182" s="17"/>
    </row>
    <row r="183" spans="1:11" ht="15.75" customHeight="1" x14ac:dyDescent="0.25">
      <c r="A183" s="17"/>
      <c r="B183" s="17"/>
      <c r="C183" s="17"/>
      <c r="D183" s="17"/>
      <c r="E183" s="17"/>
      <c r="F183" s="17"/>
      <c r="G183" s="17"/>
      <c r="H183" s="17"/>
      <c r="I183" s="17"/>
      <c r="J183" s="17"/>
      <c r="K183" s="17"/>
    </row>
    <row r="184" spans="1:11" ht="15.75" customHeight="1" x14ac:dyDescent="0.25">
      <c r="A184" s="17"/>
      <c r="B184" s="17"/>
      <c r="C184" s="17"/>
      <c r="D184" s="17"/>
      <c r="E184" s="17"/>
      <c r="F184" s="17"/>
      <c r="G184" s="17"/>
      <c r="H184" s="17"/>
      <c r="I184" s="17"/>
      <c r="J184" s="17"/>
      <c r="K184" s="17"/>
    </row>
    <row r="185" spans="1:11" ht="15.75" customHeight="1" x14ac:dyDescent="0.25">
      <c r="A185" s="17"/>
      <c r="B185" s="17"/>
      <c r="C185" s="17"/>
      <c r="D185" s="17"/>
      <c r="E185" s="17"/>
      <c r="F185" s="17"/>
      <c r="G185" s="17"/>
      <c r="H185" s="17"/>
      <c r="I185" s="17"/>
      <c r="J185" s="17"/>
      <c r="K185" s="17"/>
    </row>
    <row r="186" spans="1:11" ht="15.75" customHeight="1" x14ac:dyDescent="0.25">
      <c r="A186" s="17"/>
      <c r="B186" s="17"/>
      <c r="C186" s="17"/>
      <c r="D186" s="17"/>
      <c r="E186" s="17"/>
      <c r="F186" s="17"/>
      <c r="G186" s="17"/>
      <c r="H186" s="17"/>
      <c r="I186" s="17"/>
      <c r="J186" s="17"/>
      <c r="K186" s="17"/>
    </row>
    <row r="187" spans="1:11" ht="15.75" customHeight="1" x14ac:dyDescent="0.25">
      <c r="A187" s="17"/>
      <c r="B187" s="17"/>
      <c r="C187" s="17"/>
      <c r="D187" s="17"/>
      <c r="E187" s="17"/>
      <c r="F187" s="17"/>
      <c r="G187" s="17"/>
      <c r="H187" s="17"/>
      <c r="I187" s="17"/>
      <c r="J187" s="17"/>
      <c r="K187" s="17"/>
    </row>
    <row r="188" spans="1:11" ht="15.75" customHeight="1" x14ac:dyDescent="0.25">
      <c r="A188" s="17"/>
      <c r="B188" s="17"/>
      <c r="C188" s="17"/>
      <c r="D188" s="17"/>
      <c r="E188" s="17"/>
      <c r="F188" s="17"/>
      <c r="G188" s="17"/>
      <c r="H188" s="17"/>
      <c r="I188" s="17"/>
      <c r="J188" s="17"/>
      <c r="K188" s="17"/>
    </row>
    <row r="189" spans="1:11" ht="15.75" customHeight="1" x14ac:dyDescent="0.25">
      <c r="A189" s="17"/>
      <c r="B189" s="17"/>
      <c r="C189" s="17"/>
      <c r="D189" s="17"/>
      <c r="E189" s="17"/>
      <c r="F189" s="17"/>
      <c r="G189" s="17"/>
      <c r="H189" s="17"/>
      <c r="I189" s="17"/>
      <c r="J189" s="17"/>
      <c r="K189" s="17"/>
    </row>
    <row r="190" spans="1:11" ht="15.75" customHeight="1" x14ac:dyDescent="0.25">
      <c r="A190" s="17"/>
      <c r="B190" s="17"/>
      <c r="C190" s="17"/>
      <c r="D190" s="17"/>
      <c r="E190" s="17"/>
      <c r="F190" s="17"/>
      <c r="G190" s="17"/>
      <c r="H190" s="17"/>
      <c r="I190" s="17"/>
      <c r="J190" s="17"/>
      <c r="K190" s="17"/>
    </row>
    <row r="191" spans="1:11" ht="15.75" customHeight="1" x14ac:dyDescent="0.25">
      <c r="A191" s="17"/>
      <c r="B191" s="17"/>
      <c r="C191" s="17"/>
      <c r="D191" s="17"/>
      <c r="E191" s="17"/>
      <c r="F191" s="17"/>
      <c r="G191" s="17"/>
      <c r="H191" s="17"/>
      <c r="I191" s="17"/>
      <c r="J191" s="17"/>
      <c r="K191" s="17"/>
    </row>
    <row r="192" spans="1:11" ht="15.75" customHeight="1" x14ac:dyDescent="0.25">
      <c r="A192" s="17"/>
      <c r="B192" s="17"/>
      <c r="C192" s="17"/>
      <c r="D192" s="17"/>
      <c r="E192" s="17"/>
      <c r="F192" s="17"/>
      <c r="G192" s="17"/>
      <c r="H192" s="17"/>
      <c r="I192" s="17"/>
      <c r="J192" s="17"/>
      <c r="K192" s="17"/>
    </row>
    <row r="193" spans="1:11" ht="15.75" customHeight="1" x14ac:dyDescent="0.25">
      <c r="A193" s="17"/>
      <c r="B193" s="17"/>
      <c r="C193" s="17"/>
      <c r="D193" s="17"/>
      <c r="E193" s="17"/>
      <c r="F193" s="17"/>
      <c r="G193" s="17"/>
      <c r="H193" s="17"/>
      <c r="I193" s="17"/>
      <c r="J193" s="17"/>
      <c r="K193" s="17"/>
    </row>
    <row r="194" spans="1:11" ht="15.75" customHeight="1" x14ac:dyDescent="0.25">
      <c r="A194" s="17"/>
      <c r="B194" s="17"/>
      <c r="C194" s="17"/>
      <c r="D194" s="17"/>
      <c r="E194" s="17"/>
      <c r="F194" s="17"/>
      <c r="G194" s="17"/>
      <c r="H194" s="17"/>
      <c r="I194" s="17"/>
      <c r="J194" s="17"/>
      <c r="K194" s="17"/>
    </row>
    <row r="195" spans="1:11" ht="15.75" customHeight="1" x14ac:dyDescent="0.25">
      <c r="A195" s="17"/>
      <c r="B195" s="17"/>
      <c r="C195" s="17"/>
      <c r="D195" s="17"/>
      <c r="E195" s="17"/>
      <c r="F195" s="17"/>
      <c r="G195" s="17"/>
      <c r="H195" s="17"/>
      <c r="I195" s="17"/>
      <c r="J195" s="17"/>
      <c r="K195" s="17"/>
    </row>
    <row r="196" spans="1:11" ht="15.75" customHeight="1" x14ac:dyDescent="0.25">
      <c r="A196" s="17"/>
      <c r="B196" s="17"/>
      <c r="C196" s="17"/>
      <c r="D196" s="17"/>
      <c r="E196" s="17"/>
      <c r="F196" s="17"/>
      <c r="G196" s="17"/>
      <c r="H196" s="17"/>
      <c r="I196" s="17"/>
      <c r="J196" s="17"/>
      <c r="K196" s="17"/>
    </row>
    <row r="197" spans="1:11" ht="15.75" customHeight="1" x14ac:dyDescent="0.25">
      <c r="A197" s="17"/>
      <c r="B197" s="17"/>
      <c r="C197" s="17"/>
      <c r="D197" s="17"/>
      <c r="E197" s="17"/>
      <c r="F197" s="17"/>
      <c r="G197" s="17"/>
      <c r="H197" s="17"/>
      <c r="I197" s="17"/>
      <c r="J197" s="17"/>
      <c r="K197" s="17"/>
    </row>
    <row r="198" spans="1:11" ht="15.75" customHeight="1" x14ac:dyDescent="0.25">
      <c r="A198" s="17"/>
      <c r="B198" s="17"/>
      <c r="C198" s="17"/>
      <c r="D198" s="17"/>
      <c r="E198" s="17"/>
      <c r="F198" s="17"/>
      <c r="G198" s="17"/>
      <c r="H198" s="17"/>
      <c r="I198" s="17"/>
      <c r="J198" s="17"/>
      <c r="K198" s="17"/>
    </row>
    <row r="199" spans="1:11" ht="15.75" customHeight="1" x14ac:dyDescent="0.25">
      <c r="A199" s="17"/>
      <c r="B199" s="17"/>
      <c r="C199" s="17"/>
      <c r="D199" s="17"/>
      <c r="E199" s="17"/>
      <c r="F199" s="17"/>
      <c r="G199" s="17"/>
      <c r="H199" s="17"/>
      <c r="I199" s="17"/>
      <c r="J199" s="17"/>
      <c r="K199" s="17"/>
    </row>
    <row r="200" spans="1:11" ht="15.75" customHeight="1" x14ac:dyDescent="0.25">
      <c r="A200" s="17"/>
      <c r="B200" s="17"/>
      <c r="C200" s="17"/>
      <c r="D200" s="17"/>
      <c r="E200" s="17"/>
      <c r="F200" s="17"/>
      <c r="G200" s="17"/>
      <c r="H200" s="17"/>
      <c r="I200" s="17"/>
      <c r="J200" s="17"/>
      <c r="K200" s="17"/>
    </row>
    <row r="201" spans="1:11" ht="15.75" customHeight="1" x14ac:dyDescent="0.25">
      <c r="A201" s="17"/>
      <c r="B201" s="17"/>
      <c r="C201" s="17"/>
      <c r="D201" s="17"/>
      <c r="E201" s="17"/>
      <c r="F201" s="17"/>
      <c r="G201" s="17"/>
      <c r="H201" s="17"/>
      <c r="I201" s="17"/>
      <c r="J201" s="17"/>
      <c r="K201" s="17"/>
    </row>
    <row r="202" spans="1:11" ht="15.75" customHeight="1" x14ac:dyDescent="0.25">
      <c r="A202" s="17"/>
      <c r="B202" s="17"/>
      <c r="C202" s="17"/>
      <c r="D202" s="17"/>
      <c r="E202" s="17"/>
      <c r="F202" s="17"/>
      <c r="G202" s="17"/>
      <c r="H202" s="17"/>
      <c r="I202" s="17"/>
      <c r="J202" s="17"/>
      <c r="K202" s="17"/>
    </row>
    <row r="203" spans="1:11" ht="15.75" customHeight="1" x14ac:dyDescent="0.25">
      <c r="A203" s="17"/>
      <c r="B203" s="17"/>
      <c r="C203" s="17"/>
      <c r="D203" s="17"/>
      <c r="E203" s="17"/>
      <c r="F203" s="17"/>
      <c r="G203" s="17"/>
      <c r="H203" s="17"/>
      <c r="I203" s="17"/>
      <c r="J203" s="17"/>
      <c r="K203" s="17"/>
    </row>
    <row r="204" spans="1:11" ht="15.75" customHeight="1" x14ac:dyDescent="0.25">
      <c r="A204" s="17"/>
      <c r="B204" s="17"/>
      <c r="C204" s="17"/>
      <c r="D204" s="17"/>
      <c r="E204" s="17"/>
      <c r="F204" s="17"/>
      <c r="G204" s="17"/>
      <c r="H204" s="17"/>
      <c r="I204" s="17"/>
      <c r="J204" s="17"/>
      <c r="K204" s="17"/>
    </row>
    <row r="205" spans="1:11" ht="15.75" customHeight="1" x14ac:dyDescent="0.25">
      <c r="A205" s="17"/>
      <c r="B205" s="17"/>
      <c r="C205" s="17"/>
      <c r="D205" s="17"/>
      <c r="E205" s="17"/>
      <c r="F205" s="17"/>
      <c r="G205" s="17"/>
      <c r="H205" s="17"/>
      <c r="I205" s="17"/>
      <c r="J205" s="17"/>
      <c r="K205" s="17"/>
    </row>
    <row r="206" spans="1:11" ht="15.75" customHeight="1" x14ac:dyDescent="0.25">
      <c r="A206" s="17"/>
      <c r="B206" s="17"/>
      <c r="C206" s="17"/>
      <c r="D206" s="17"/>
      <c r="E206" s="17"/>
      <c r="F206" s="17"/>
      <c r="G206" s="17"/>
      <c r="H206" s="17"/>
      <c r="I206" s="17"/>
      <c r="J206" s="17"/>
      <c r="K206" s="17"/>
    </row>
    <row r="207" spans="1:11" ht="15.75" customHeight="1" x14ac:dyDescent="0.25">
      <c r="A207" s="17"/>
      <c r="B207" s="17"/>
      <c r="C207" s="17"/>
      <c r="D207" s="17"/>
      <c r="E207" s="17"/>
      <c r="F207" s="17"/>
      <c r="G207" s="17"/>
      <c r="H207" s="17"/>
      <c r="I207" s="17"/>
      <c r="J207" s="17"/>
      <c r="K207" s="17"/>
    </row>
    <row r="208" spans="1:11" ht="15.75" customHeight="1" x14ac:dyDescent="0.25">
      <c r="A208" s="17"/>
      <c r="B208" s="17"/>
      <c r="C208" s="17"/>
      <c r="D208" s="17"/>
      <c r="E208" s="17"/>
      <c r="F208" s="17"/>
      <c r="G208" s="17"/>
      <c r="H208" s="17"/>
      <c r="I208" s="17"/>
      <c r="J208" s="17"/>
      <c r="K208" s="17"/>
    </row>
    <row r="209" spans="1:11" ht="15.75" customHeight="1" x14ac:dyDescent="0.25">
      <c r="A209" s="17"/>
      <c r="B209" s="17"/>
      <c r="C209" s="17"/>
      <c r="D209" s="17"/>
      <c r="E209" s="17"/>
      <c r="F209" s="17"/>
      <c r="G209" s="17"/>
      <c r="H209" s="17"/>
      <c r="I209" s="17"/>
      <c r="J209" s="17"/>
      <c r="K209" s="17"/>
    </row>
    <row r="210" spans="1:11" ht="15.75" customHeight="1" x14ac:dyDescent="0.25">
      <c r="A210" s="17"/>
      <c r="B210" s="17"/>
      <c r="C210" s="17"/>
      <c r="D210" s="17"/>
      <c r="E210" s="17"/>
      <c r="F210" s="17"/>
      <c r="G210" s="17"/>
      <c r="H210" s="17"/>
      <c r="I210" s="17"/>
      <c r="J210" s="17"/>
      <c r="K210" s="17"/>
    </row>
    <row r="211" spans="1:11" ht="15.75" customHeight="1" x14ac:dyDescent="0.25">
      <c r="A211" s="17"/>
      <c r="B211" s="17"/>
      <c r="C211" s="17"/>
      <c r="D211" s="17"/>
      <c r="E211" s="17"/>
      <c r="F211" s="17"/>
      <c r="G211" s="17"/>
      <c r="H211" s="17"/>
      <c r="I211" s="17"/>
      <c r="J211" s="17"/>
      <c r="K211" s="17"/>
    </row>
    <row r="212" spans="1:11" ht="15.75" customHeight="1" x14ac:dyDescent="0.25">
      <c r="A212" s="17"/>
      <c r="B212" s="17"/>
      <c r="C212" s="17"/>
      <c r="D212" s="17"/>
      <c r="E212" s="17"/>
      <c r="F212" s="17"/>
      <c r="G212" s="17"/>
      <c r="H212" s="17"/>
      <c r="I212" s="17"/>
      <c r="J212" s="17"/>
      <c r="K212" s="17"/>
    </row>
    <row r="213" spans="1:11" ht="15.75" customHeight="1" x14ac:dyDescent="0.25">
      <c r="A213" s="17"/>
      <c r="B213" s="17"/>
      <c r="C213" s="17"/>
      <c r="D213" s="17"/>
      <c r="E213" s="17"/>
      <c r="F213" s="17"/>
      <c r="G213" s="17"/>
      <c r="H213" s="17"/>
      <c r="I213" s="17"/>
      <c r="J213" s="17"/>
      <c r="K213" s="17"/>
    </row>
    <row r="214" spans="1:11" ht="15.75" customHeight="1" x14ac:dyDescent="0.25">
      <c r="A214" s="17"/>
      <c r="B214" s="17"/>
      <c r="C214" s="17"/>
      <c r="D214" s="17"/>
      <c r="E214" s="17"/>
      <c r="F214" s="17"/>
      <c r="G214" s="17"/>
      <c r="H214" s="17"/>
      <c r="I214" s="17"/>
      <c r="J214" s="17"/>
      <c r="K214" s="17"/>
    </row>
    <row r="215" spans="1:11" ht="15.75" customHeight="1" x14ac:dyDescent="0.25">
      <c r="A215" s="17"/>
      <c r="B215" s="17"/>
      <c r="C215" s="17"/>
      <c r="D215" s="17"/>
      <c r="E215" s="17"/>
      <c r="F215" s="17"/>
      <c r="G215" s="17"/>
      <c r="H215" s="17"/>
      <c r="I215" s="17"/>
      <c r="J215" s="17"/>
      <c r="K215" s="17"/>
    </row>
    <row r="216" spans="1:11" ht="15.75" customHeight="1" x14ac:dyDescent="0.25">
      <c r="A216" s="17"/>
      <c r="B216" s="17"/>
      <c r="C216" s="17"/>
      <c r="D216" s="17"/>
      <c r="E216" s="17"/>
      <c r="F216" s="17"/>
      <c r="G216" s="17"/>
      <c r="H216" s="17"/>
      <c r="I216" s="17"/>
      <c r="J216" s="17"/>
      <c r="K216" s="17"/>
    </row>
    <row r="217" spans="1:11" ht="15.75" customHeight="1" x14ac:dyDescent="0.25">
      <c r="A217" s="17"/>
      <c r="B217" s="17"/>
      <c r="C217" s="17"/>
      <c r="D217" s="17"/>
      <c r="E217" s="17"/>
      <c r="F217" s="17"/>
      <c r="G217" s="17"/>
      <c r="H217" s="17"/>
      <c r="I217" s="17"/>
      <c r="J217" s="17"/>
      <c r="K217" s="17"/>
    </row>
    <row r="218" spans="1:11" ht="15.75" customHeight="1" x14ac:dyDescent="0.25">
      <c r="A218" s="17"/>
      <c r="B218" s="17"/>
      <c r="C218" s="17"/>
      <c r="D218" s="17"/>
      <c r="E218" s="17"/>
      <c r="F218" s="17"/>
      <c r="G218" s="17"/>
      <c r="H218" s="17"/>
      <c r="I218" s="17"/>
      <c r="J218" s="17"/>
      <c r="K218" s="17"/>
    </row>
    <row r="219" spans="1:11" ht="15.75" customHeight="1" x14ac:dyDescent="0.25">
      <c r="A219" s="17"/>
      <c r="B219" s="17"/>
      <c r="C219" s="17"/>
      <c r="D219" s="17"/>
      <c r="E219" s="17"/>
      <c r="F219" s="17"/>
      <c r="G219" s="17"/>
      <c r="H219" s="17"/>
      <c r="I219" s="17"/>
      <c r="J219" s="17"/>
      <c r="K219" s="17"/>
    </row>
    <row r="220" spans="1:11" ht="15.75" customHeight="1" x14ac:dyDescent="0.25">
      <c r="A220" s="17"/>
      <c r="B220" s="17"/>
      <c r="C220" s="17"/>
      <c r="D220" s="17"/>
      <c r="E220" s="17"/>
      <c r="F220" s="17"/>
      <c r="G220" s="17"/>
      <c r="H220" s="17"/>
      <c r="I220" s="17"/>
      <c r="J220" s="17"/>
      <c r="K220" s="17"/>
    </row>
    <row r="221" spans="1:11" ht="15.75" customHeight="1" x14ac:dyDescent="0.25">
      <c r="A221" s="17"/>
      <c r="B221" s="17"/>
      <c r="C221" s="17"/>
      <c r="D221" s="17"/>
      <c r="E221" s="17"/>
      <c r="F221" s="17"/>
      <c r="G221" s="17"/>
      <c r="H221" s="17"/>
      <c r="I221" s="17"/>
      <c r="J221" s="17"/>
      <c r="K221" s="17"/>
    </row>
    <row r="222" spans="1:11" ht="15.75" customHeight="1" x14ac:dyDescent="0.25">
      <c r="A222" s="17"/>
      <c r="B222" s="17"/>
      <c r="C222" s="17"/>
      <c r="D222" s="17"/>
      <c r="E222" s="17"/>
      <c r="F222" s="17"/>
      <c r="G222" s="17"/>
      <c r="H222" s="17"/>
      <c r="I222" s="17"/>
      <c r="J222" s="17"/>
      <c r="K222" s="17"/>
    </row>
    <row r="223" spans="1:11" ht="15.75" customHeight="1" x14ac:dyDescent="0.25">
      <c r="A223" s="17"/>
      <c r="B223" s="17"/>
      <c r="C223" s="17"/>
      <c r="D223" s="17"/>
      <c r="E223" s="17"/>
      <c r="F223" s="17"/>
      <c r="G223" s="17"/>
      <c r="H223" s="17"/>
      <c r="I223" s="17"/>
      <c r="J223" s="17"/>
      <c r="K223" s="17"/>
    </row>
    <row r="224" spans="1:11" ht="15.75" customHeight="1" x14ac:dyDescent="0.25">
      <c r="A224" s="17"/>
      <c r="B224" s="17"/>
      <c r="C224" s="17"/>
      <c r="D224" s="17"/>
      <c r="E224" s="17"/>
      <c r="F224" s="17"/>
      <c r="G224" s="17"/>
      <c r="H224" s="17"/>
      <c r="I224" s="17"/>
      <c r="J224" s="17"/>
      <c r="K224" s="17"/>
    </row>
    <row r="225" spans="1:11" ht="15.75" customHeight="1" x14ac:dyDescent="0.25">
      <c r="A225" s="17"/>
      <c r="B225" s="17"/>
      <c r="C225" s="17"/>
      <c r="D225" s="17"/>
      <c r="E225" s="17"/>
      <c r="F225" s="17"/>
      <c r="G225" s="17"/>
      <c r="H225" s="17"/>
      <c r="I225" s="17"/>
      <c r="J225" s="17"/>
      <c r="K225" s="17"/>
    </row>
    <row r="226" spans="1:11" ht="15.75" customHeight="1" x14ac:dyDescent="0.25">
      <c r="A226" s="17"/>
      <c r="B226" s="17"/>
      <c r="C226" s="17"/>
      <c r="D226" s="17"/>
      <c r="E226" s="17"/>
      <c r="F226" s="17"/>
      <c r="G226" s="17"/>
      <c r="H226" s="17"/>
      <c r="I226" s="17"/>
      <c r="J226" s="17"/>
      <c r="K226" s="17"/>
    </row>
    <row r="227" spans="1:11" ht="15.75" customHeight="1" x14ac:dyDescent="0.25">
      <c r="A227" s="17"/>
      <c r="B227" s="17"/>
      <c r="C227" s="17"/>
      <c r="D227" s="17"/>
      <c r="E227" s="17"/>
      <c r="F227" s="17"/>
      <c r="G227" s="17"/>
      <c r="H227" s="17"/>
      <c r="I227" s="17"/>
      <c r="J227" s="17"/>
      <c r="K227" s="17"/>
    </row>
    <row r="228" spans="1:11" ht="15.75" customHeight="1" x14ac:dyDescent="0.25">
      <c r="A228" s="17"/>
      <c r="B228" s="17"/>
      <c r="C228" s="17"/>
      <c r="D228" s="17"/>
      <c r="E228" s="17"/>
      <c r="F228" s="17"/>
      <c r="G228" s="17"/>
      <c r="H228" s="17"/>
      <c r="I228" s="17"/>
      <c r="J228" s="17"/>
      <c r="K228" s="17"/>
    </row>
    <row r="229" spans="1:11" ht="15.75" customHeight="1" x14ac:dyDescent="0.25">
      <c r="A229" s="17"/>
      <c r="B229" s="17"/>
      <c r="C229" s="17"/>
      <c r="D229" s="17"/>
      <c r="E229" s="17"/>
      <c r="F229" s="17"/>
      <c r="G229" s="17"/>
      <c r="H229" s="17"/>
      <c r="I229" s="17"/>
      <c r="J229" s="17"/>
      <c r="K229" s="17"/>
    </row>
    <row r="230" spans="1:11" ht="15.75" customHeight="1" x14ac:dyDescent="0.25">
      <c r="A230" s="17"/>
      <c r="B230" s="17"/>
      <c r="C230" s="17"/>
      <c r="D230" s="17"/>
      <c r="E230" s="17"/>
      <c r="F230" s="17"/>
      <c r="G230" s="17"/>
      <c r="H230" s="17"/>
      <c r="I230" s="17"/>
      <c r="J230" s="17"/>
      <c r="K230" s="17"/>
    </row>
    <row r="231" spans="1:11" ht="15.75" customHeight="1" x14ac:dyDescent="0.25">
      <c r="A231" s="17"/>
      <c r="B231" s="17"/>
      <c r="C231" s="17"/>
      <c r="D231" s="17"/>
      <c r="E231" s="17"/>
      <c r="F231" s="17"/>
      <c r="G231" s="17"/>
      <c r="H231" s="17"/>
      <c r="I231" s="17"/>
      <c r="J231" s="17"/>
      <c r="K231" s="17"/>
    </row>
    <row r="232" spans="1:11" ht="15.75" customHeight="1" x14ac:dyDescent="0.25">
      <c r="A232" s="17"/>
      <c r="B232" s="17"/>
      <c r="C232" s="17"/>
      <c r="D232" s="17"/>
      <c r="E232" s="17"/>
      <c r="F232" s="17"/>
      <c r="G232" s="17"/>
      <c r="H232" s="17"/>
      <c r="I232" s="17"/>
      <c r="J232" s="17"/>
      <c r="K232" s="17"/>
    </row>
    <row r="233" spans="1:11" ht="15.75" customHeight="1" x14ac:dyDescent="0.25">
      <c r="A233" s="17"/>
      <c r="B233" s="17"/>
      <c r="C233" s="17"/>
      <c r="D233" s="17"/>
      <c r="E233" s="17"/>
      <c r="F233" s="17"/>
      <c r="G233" s="17"/>
      <c r="H233" s="17"/>
      <c r="I233" s="17"/>
      <c r="J233" s="17"/>
      <c r="K233" s="17"/>
    </row>
    <row r="234" spans="1:11" ht="15.75" customHeight="1" x14ac:dyDescent="0.25">
      <c r="A234" s="17"/>
      <c r="B234" s="17"/>
      <c r="C234" s="17"/>
      <c r="D234" s="17"/>
      <c r="E234" s="17"/>
      <c r="F234" s="17"/>
      <c r="G234" s="17"/>
      <c r="H234" s="17"/>
      <c r="I234" s="17"/>
      <c r="J234" s="17"/>
      <c r="K234" s="17"/>
    </row>
    <row r="235" spans="1:11" ht="15.75" customHeight="1" x14ac:dyDescent="0.25">
      <c r="A235" s="17"/>
      <c r="B235" s="17"/>
      <c r="C235" s="17"/>
      <c r="D235" s="17"/>
      <c r="E235" s="17"/>
      <c r="F235" s="17"/>
      <c r="G235" s="17"/>
      <c r="H235" s="17"/>
      <c r="I235" s="17"/>
      <c r="J235" s="17"/>
      <c r="K235" s="17"/>
    </row>
    <row r="236" spans="1:11" ht="15.75" customHeight="1" x14ac:dyDescent="0.25">
      <c r="A236" s="17"/>
      <c r="B236" s="17"/>
      <c r="C236" s="17"/>
      <c r="D236" s="17"/>
      <c r="E236" s="17"/>
      <c r="F236" s="17"/>
      <c r="G236" s="17"/>
      <c r="H236" s="17"/>
      <c r="I236" s="17"/>
      <c r="J236" s="17"/>
      <c r="K236" s="17"/>
    </row>
    <row r="237" spans="1:11" ht="15.75" customHeight="1" x14ac:dyDescent="0.25">
      <c r="A237" s="17"/>
      <c r="B237" s="17"/>
      <c r="C237" s="17"/>
      <c r="D237" s="17"/>
      <c r="E237" s="17"/>
      <c r="F237" s="17"/>
      <c r="G237" s="17"/>
      <c r="H237" s="17"/>
      <c r="I237" s="17"/>
      <c r="J237" s="17"/>
      <c r="K237" s="17"/>
    </row>
    <row r="238" spans="1:11" ht="15.75" customHeight="1" x14ac:dyDescent="0.25">
      <c r="A238" s="17"/>
      <c r="B238" s="17"/>
      <c r="C238" s="17"/>
      <c r="D238" s="17"/>
      <c r="E238" s="17"/>
      <c r="F238" s="17"/>
      <c r="G238" s="17"/>
      <c r="H238" s="17"/>
      <c r="I238" s="17"/>
      <c r="J238" s="17"/>
      <c r="K238" s="17"/>
    </row>
    <row r="239" spans="1:11" ht="15.75" customHeight="1" x14ac:dyDescent="0.25">
      <c r="A239" s="17"/>
      <c r="B239" s="17"/>
      <c r="C239" s="17"/>
      <c r="D239" s="17"/>
      <c r="E239" s="17"/>
      <c r="F239" s="17"/>
      <c r="G239" s="17"/>
      <c r="H239" s="17"/>
      <c r="I239" s="17"/>
      <c r="J239" s="17"/>
      <c r="K239" s="17"/>
    </row>
    <row r="240" spans="1:11" ht="15.75" customHeight="1" x14ac:dyDescent="0.25">
      <c r="A240" s="17"/>
      <c r="B240" s="17"/>
      <c r="C240" s="17"/>
      <c r="D240" s="17"/>
      <c r="E240" s="17"/>
      <c r="F240" s="17"/>
      <c r="G240" s="17"/>
      <c r="H240" s="17"/>
      <c r="I240" s="17"/>
      <c r="J240" s="17"/>
      <c r="K240" s="17"/>
    </row>
    <row r="241" spans="1:11" ht="15.75" customHeight="1" x14ac:dyDescent="0.25">
      <c r="A241" s="17"/>
      <c r="B241" s="17"/>
      <c r="C241" s="17"/>
      <c r="D241" s="17"/>
      <c r="E241" s="17"/>
      <c r="F241" s="17"/>
      <c r="G241" s="17"/>
      <c r="H241" s="17"/>
      <c r="I241" s="17"/>
      <c r="J241" s="17"/>
      <c r="K241" s="17"/>
    </row>
    <row r="242" spans="1:11" ht="15.75" customHeight="1" x14ac:dyDescent="0.25">
      <c r="A242" s="17"/>
      <c r="B242" s="17"/>
      <c r="C242" s="17"/>
      <c r="D242" s="17"/>
      <c r="E242" s="17"/>
      <c r="F242" s="17"/>
      <c r="G242" s="17"/>
      <c r="H242" s="17"/>
      <c r="I242" s="17"/>
      <c r="J242" s="17"/>
      <c r="K242" s="17"/>
    </row>
    <row r="243" spans="1:11" ht="15.75" customHeight="1" x14ac:dyDescent="0.25">
      <c r="A243" s="17"/>
      <c r="B243" s="17"/>
      <c r="C243" s="17"/>
      <c r="D243" s="17"/>
      <c r="E243" s="17"/>
      <c r="F243" s="17"/>
      <c r="G243" s="17"/>
      <c r="H243" s="17"/>
      <c r="I243" s="17"/>
      <c r="J243" s="17"/>
      <c r="K243" s="17"/>
    </row>
    <row r="244" spans="1:11" ht="15.75" customHeight="1" x14ac:dyDescent="0.25">
      <c r="A244" s="17"/>
      <c r="B244" s="17"/>
      <c r="C244" s="17"/>
      <c r="D244" s="17"/>
      <c r="E244" s="17"/>
      <c r="F244" s="17"/>
      <c r="G244" s="17"/>
      <c r="H244" s="17"/>
      <c r="I244" s="17"/>
      <c r="J244" s="17"/>
      <c r="K244" s="17"/>
    </row>
    <row r="245" spans="1:11" ht="15.75" customHeight="1" x14ac:dyDescent="0.25">
      <c r="A245" s="17"/>
      <c r="B245" s="17"/>
      <c r="C245" s="17"/>
      <c r="D245" s="17"/>
      <c r="E245" s="17"/>
      <c r="F245" s="17"/>
      <c r="G245" s="17"/>
      <c r="H245" s="17"/>
      <c r="I245" s="17"/>
      <c r="J245" s="17"/>
      <c r="K245" s="17"/>
    </row>
    <row r="246" spans="1:11" ht="15.75" customHeight="1" x14ac:dyDescent="0.25">
      <c r="A246" s="17"/>
      <c r="B246" s="17"/>
      <c r="C246" s="17"/>
      <c r="D246" s="17"/>
      <c r="E246" s="17"/>
      <c r="F246" s="17"/>
      <c r="G246" s="17"/>
      <c r="H246" s="17"/>
      <c r="I246" s="17"/>
      <c r="J246" s="17"/>
      <c r="K246" s="17"/>
    </row>
    <row r="247" spans="1:11" ht="15.75" customHeight="1" x14ac:dyDescent="0.25">
      <c r="A247" s="17"/>
      <c r="B247" s="17"/>
      <c r="C247" s="17"/>
      <c r="D247" s="17"/>
      <c r="E247" s="17"/>
      <c r="F247" s="17"/>
      <c r="G247" s="17"/>
      <c r="H247" s="17"/>
      <c r="I247" s="17"/>
      <c r="J247" s="17"/>
      <c r="K247" s="17"/>
    </row>
    <row r="248" spans="1:11" ht="15.75" customHeight="1" x14ac:dyDescent="0.25">
      <c r="A248" s="17"/>
      <c r="B248" s="17"/>
      <c r="C248" s="17"/>
      <c r="D248" s="17"/>
      <c r="E248" s="17"/>
      <c r="F248" s="17"/>
      <c r="G248" s="17"/>
      <c r="H248" s="17"/>
      <c r="I248" s="17"/>
      <c r="J248" s="17"/>
      <c r="K248" s="17"/>
    </row>
    <row r="249" spans="1:11" ht="15.75" customHeight="1" x14ac:dyDescent="0.25">
      <c r="A249" s="17"/>
      <c r="B249" s="17"/>
      <c r="C249" s="17"/>
      <c r="D249" s="17"/>
      <c r="E249" s="17"/>
      <c r="F249" s="17"/>
      <c r="G249" s="17"/>
      <c r="H249" s="17"/>
      <c r="I249" s="17"/>
      <c r="J249" s="17"/>
      <c r="K249" s="17"/>
    </row>
    <row r="250" spans="1:11" ht="15.75" customHeight="1" x14ac:dyDescent="0.25">
      <c r="A250" s="17"/>
      <c r="B250" s="17"/>
      <c r="C250" s="17"/>
      <c r="D250" s="17"/>
      <c r="E250" s="17"/>
      <c r="F250" s="17"/>
      <c r="G250" s="17"/>
      <c r="H250" s="17"/>
      <c r="I250" s="17"/>
      <c r="J250" s="17"/>
      <c r="K250" s="17"/>
    </row>
    <row r="251" spans="1:11" ht="15.75" customHeight="1" x14ac:dyDescent="0.25">
      <c r="A251" s="17"/>
      <c r="B251" s="17"/>
      <c r="C251" s="17"/>
      <c r="D251" s="17"/>
      <c r="E251" s="17"/>
      <c r="F251" s="17"/>
      <c r="G251" s="17"/>
      <c r="H251" s="17"/>
      <c r="I251" s="17"/>
      <c r="J251" s="17"/>
      <c r="K251" s="17"/>
    </row>
    <row r="252" spans="1:11" ht="15.75" customHeight="1" x14ac:dyDescent="0.25">
      <c r="A252" s="17"/>
      <c r="B252" s="17"/>
      <c r="C252" s="17"/>
      <c r="D252" s="17"/>
      <c r="E252" s="17"/>
      <c r="F252" s="17"/>
      <c r="G252" s="17"/>
      <c r="H252" s="17"/>
      <c r="I252" s="17"/>
      <c r="J252" s="17"/>
      <c r="K252" s="17"/>
    </row>
    <row r="253" spans="1:11" ht="15.75" customHeight="1" x14ac:dyDescent="0.25">
      <c r="A253" s="17"/>
      <c r="B253" s="17"/>
      <c r="C253" s="17"/>
      <c r="D253" s="17"/>
      <c r="E253" s="17"/>
      <c r="F253" s="17"/>
      <c r="G253" s="17"/>
      <c r="H253" s="17"/>
      <c r="I253" s="17"/>
      <c r="J253" s="17"/>
      <c r="K253" s="17"/>
    </row>
    <row r="254" spans="1:11" ht="15.75" customHeight="1" x14ac:dyDescent="0.25">
      <c r="A254" s="17"/>
      <c r="B254" s="17"/>
      <c r="C254" s="17"/>
      <c r="D254" s="17"/>
      <c r="E254" s="17"/>
      <c r="F254" s="17"/>
      <c r="G254" s="17"/>
      <c r="H254" s="17"/>
      <c r="I254" s="17"/>
      <c r="J254" s="17"/>
      <c r="K254" s="17"/>
    </row>
    <row r="255" spans="1:11" ht="15.75" customHeight="1" x14ac:dyDescent="0.25">
      <c r="A255" s="17"/>
      <c r="B255" s="17"/>
      <c r="C255" s="17"/>
      <c r="D255" s="17"/>
      <c r="E255" s="17"/>
      <c r="F255" s="17"/>
      <c r="G255" s="17"/>
      <c r="H255" s="17"/>
      <c r="I255" s="17"/>
      <c r="J255" s="17"/>
      <c r="K255" s="17"/>
    </row>
    <row r="256" spans="1:11" ht="15.75" customHeight="1" x14ac:dyDescent="0.25">
      <c r="A256" s="17"/>
      <c r="B256" s="17"/>
      <c r="C256" s="17"/>
      <c r="D256" s="17"/>
      <c r="E256" s="17"/>
      <c r="F256" s="17"/>
      <c r="G256" s="17"/>
      <c r="H256" s="17"/>
      <c r="I256" s="17"/>
      <c r="J256" s="17"/>
      <c r="K256" s="17"/>
    </row>
    <row r="257" spans="1:11" ht="15.75" customHeight="1" x14ac:dyDescent="0.25">
      <c r="A257" s="17"/>
      <c r="B257" s="17"/>
      <c r="C257" s="17"/>
      <c r="D257" s="17"/>
      <c r="E257" s="17"/>
      <c r="F257" s="17"/>
      <c r="G257" s="17"/>
      <c r="H257" s="17"/>
      <c r="I257" s="17"/>
      <c r="J257" s="17"/>
      <c r="K257" s="17"/>
    </row>
    <row r="258" spans="1:11" ht="15.75" customHeight="1" x14ac:dyDescent="0.25">
      <c r="A258" s="17"/>
      <c r="B258" s="17"/>
      <c r="C258" s="17"/>
      <c r="D258" s="17"/>
      <c r="E258" s="17"/>
      <c r="F258" s="17"/>
      <c r="G258" s="17"/>
      <c r="H258" s="17"/>
      <c r="I258" s="17"/>
      <c r="J258" s="17"/>
      <c r="K258" s="17"/>
    </row>
    <row r="259" spans="1:11" ht="15.75" customHeight="1" x14ac:dyDescent="0.25">
      <c r="A259" s="17"/>
      <c r="B259" s="17"/>
      <c r="C259" s="17"/>
      <c r="D259" s="17"/>
      <c r="E259" s="17"/>
      <c r="F259" s="17"/>
      <c r="G259" s="17"/>
      <c r="H259" s="17"/>
      <c r="I259" s="17"/>
      <c r="J259" s="17"/>
      <c r="K259" s="17"/>
    </row>
    <row r="260" spans="1:11" ht="15.75" customHeight="1" x14ac:dyDescent="0.25"/>
    <row r="261" spans="1:11" ht="15.75" customHeight="1" x14ac:dyDescent="0.25"/>
    <row r="262" spans="1:11" ht="15.75" customHeight="1" x14ac:dyDescent="0.25"/>
    <row r="263" spans="1:11" ht="15.75" customHeight="1" x14ac:dyDescent="0.25"/>
    <row r="264" spans="1:11" ht="15.75" customHeight="1" x14ac:dyDescent="0.25"/>
    <row r="265" spans="1:11" ht="15.75" customHeight="1" x14ac:dyDescent="0.25"/>
    <row r="266" spans="1:11" ht="15.75" customHeight="1" x14ac:dyDescent="0.25"/>
    <row r="267" spans="1:11" ht="15.75" customHeight="1" x14ac:dyDescent="0.25"/>
    <row r="268" spans="1:11" ht="15.75" customHeight="1" x14ac:dyDescent="0.25"/>
    <row r="269" spans="1:11" ht="15.75" customHeight="1" x14ac:dyDescent="0.25"/>
    <row r="270" spans="1:11" ht="15.75" customHeight="1" x14ac:dyDescent="0.25"/>
    <row r="271" spans="1:11" ht="15.75" customHeight="1" x14ac:dyDescent="0.25"/>
    <row r="272" spans="1:11"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2">
    <mergeCell ref="H39:I39"/>
    <mergeCell ref="H40:J40"/>
    <mergeCell ref="M40:O44"/>
    <mergeCell ref="H41:J41"/>
    <mergeCell ref="H42:J42"/>
    <mergeCell ref="A27:C27"/>
    <mergeCell ref="A28:C28"/>
    <mergeCell ref="A29:C29"/>
    <mergeCell ref="H37:J37"/>
    <mergeCell ref="H38:J38"/>
    <mergeCell ref="A30:C30"/>
    <mergeCell ref="A31:C31"/>
    <mergeCell ref="A32:C32"/>
    <mergeCell ref="A33:C33"/>
    <mergeCell ref="A34:C34"/>
    <mergeCell ref="A35:C35"/>
    <mergeCell ref="H36:J36"/>
    <mergeCell ref="A22:C22"/>
    <mergeCell ref="A23:C23"/>
    <mergeCell ref="A24:C24"/>
    <mergeCell ref="A25:C25"/>
    <mergeCell ref="A26:C26"/>
    <mergeCell ref="A17:C17"/>
    <mergeCell ref="A18:C18"/>
    <mergeCell ref="A19:C19"/>
    <mergeCell ref="A20:C20"/>
    <mergeCell ref="A21:C21"/>
    <mergeCell ref="A12:C12"/>
    <mergeCell ref="A13:C13"/>
    <mergeCell ref="A14:C14"/>
    <mergeCell ref="A15:C15"/>
    <mergeCell ref="A16:C16"/>
    <mergeCell ref="A7:C7"/>
    <mergeCell ref="A8:C8"/>
    <mergeCell ref="A9:C9"/>
    <mergeCell ref="A10:C10"/>
    <mergeCell ref="A11:C11"/>
    <mergeCell ref="A1:D1"/>
    <mergeCell ref="A2:K2"/>
    <mergeCell ref="A4:C4"/>
    <mergeCell ref="A5:C5"/>
    <mergeCell ref="A6:C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2.6640625" defaultRowHeight="15" customHeight="1" x14ac:dyDescent="0.25"/>
  <cols>
    <col min="1" max="1" width="14.109375" customWidth="1"/>
    <col min="2" max="2" width="23.6640625" customWidth="1"/>
    <col min="3" max="3" width="15.44140625" customWidth="1"/>
    <col min="4" max="6" width="12.6640625" customWidth="1"/>
  </cols>
  <sheetData>
    <row r="1" spans="1:26" ht="15" customHeight="1" x14ac:dyDescent="0.25">
      <c r="A1" s="219" t="s">
        <v>1</v>
      </c>
      <c r="B1" s="164"/>
      <c r="C1" s="165"/>
    </row>
    <row r="2" spans="1:26" ht="15.75" customHeight="1" x14ac:dyDescent="0.3">
      <c r="A2" s="232" t="s">
        <v>193</v>
      </c>
      <c r="B2" s="168"/>
      <c r="C2" s="97" t="s">
        <v>194</v>
      </c>
      <c r="D2" s="96"/>
      <c r="E2" s="96"/>
      <c r="F2" s="96"/>
      <c r="G2" s="96"/>
      <c r="H2" s="96"/>
      <c r="I2" s="96"/>
      <c r="J2" s="96"/>
      <c r="K2" s="96"/>
      <c r="L2" s="96"/>
      <c r="M2" s="96"/>
      <c r="N2" s="96"/>
      <c r="O2" s="96"/>
      <c r="P2" s="96"/>
      <c r="Q2" s="96"/>
      <c r="R2" s="96"/>
      <c r="S2" s="96"/>
      <c r="T2" s="96"/>
      <c r="U2" s="96"/>
      <c r="V2" s="96"/>
      <c r="W2" s="96"/>
      <c r="X2" s="96"/>
      <c r="Y2" s="96"/>
      <c r="Z2" s="96"/>
    </row>
    <row r="3" spans="1:26" ht="15.75" customHeight="1" x14ac:dyDescent="0.3">
      <c r="A3" s="96"/>
      <c r="B3" s="96"/>
      <c r="C3" s="96"/>
      <c r="D3" s="96"/>
      <c r="E3" s="96"/>
      <c r="F3" s="96"/>
      <c r="G3" s="96"/>
      <c r="H3" s="96"/>
      <c r="I3" s="96"/>
      <c r="J3" s="96"/>
      <c r="K3" s="96"/>
      <c r="L3" s="96"/>
      <c r="M3" s="96"/>
      <c r="N3" s="96"/>
      <c r="O3" s="96"/>
      <c r="P3" s="96"/>
      <c r="Q3" s="96"/>
      <c r="R3" s="96"/>
      <c r="S3" s="96"/>
      <c r="T3" s="96"/>
      <c r="U3" s="96"/>
      <c r="V3" s="96"/>
      <c r="W3" s="96"/>
      <c r="X3" s="96"/>
      <c r="Y3" s="96"/>
      <c r="Z3" s="96"/>
    </row>
    <row r="4" spans="1:26" ht="15.75" customHeight="1" x14ac:dyDescent="0.3">
      <c r="A4" s="96"/>
      <c r="B4" s="233" t="s">
        <v>93</v>
      </c>
      <c r="C4" s="98" t="s">
        <v>94</v>
      </c>
      <c r="D4" s="98" t="s">
        <v>95</v>
      </c>
      <c r="E4" s="96"/>
      <c r="F4" s="96"/>
      <c r="G4" s="96"/>
      <c r="H4" s="96"/>
      <c r="I4" s="96"/>
      <c r="J4" s="96"/>
      <c r="K4" s="96"/>
      <c r="L4" s="96"/>
      <c r="M4" s="96"/>
      <c r="N4" s="96"/>
      <c r="O4" s="96"/>
      <c r="P4" s="96"/>
      <c r="Q4" s="96"/>
      <c r="R4" s="96"/>
      <c r="S4" s="96"/>
      <c r="T4" s="96"/>
      <c r="U4" s="96"/>
      <c r="V4" s="96"/>
      <c r="W4" s="96"/>
      <c r="X4" s="96"/>
      <c r="Y4" s="96"/>
      <c r="Z4" s="96"/>
    </row>
    <row r="5" spans="1:26" ht="15.75" customHeight="1" x14ac:dyDescent="0.3">
      <c r="A5" s="96"/>
      <c r="B5" s="204"/>
      <c r="C5" s="234" t="s">
        <v>96</v>
      </c>
      <c r="D5" s="206"/>
      <c r="E5" s="96"/>
      <c r="F5" s="96"/>
      <c r="G5" s="96"/>
      <c r="H5" s="96"/>
      <c r="I5" s="96"/>
      <c r="J5" s="96"/>
      <c r="K5" s="96"/>
      <c r="L5" s="96"/>
      <c r="M5" s="96"/>
      <c r="N5" s="96"/>
      <c r="O5" s="96"/>
      <c r="P5" s="96"/>
      <c r="Q5" s="96"/>
      <c r="R5" s="96"/>
      <c r="S5" s="96"/>
      <c r="T5" s="96"/>
      <c r="U5" s="96"/>
      <c r="V5" s="96"/>
      <c r="W5" s="96"/>
      <c r="X5" s="96"/>
      <c r="Y5" s="96"/>
      <c r="Z5" s="96"/>
    </row>
    <row r="6" spans="1:26" ht="15.75" customHeight="1" x14ac:dyDescent="0.3">
      <c r="A6" s="96"/>
      <c r="B6" s="99" t="s">
        <v>97</v>
      </c>
      <c r="C6" s="100">
        <f>'FINANCIAL STATEMENTS'!D6</f>
        <v>2054.4499999999998</v>
      </c>
      <c r="D6" s="100">
        <f>'FINANCIAL STATEMENTS'!E6</f>
        <v>2203.11</v>
      </c>
      <c r="E6" s="96"/>
      <c r="F6" s="96"/>
      <c r="G6" s="96"/>
      <c r="H6" s="96"/>
      <c r="I6" s="96"/>
      <c r="J6" s="96"/>
      <c r="K6" s="96"/>
      <c r="L6" s="96"/>
      <c r="M6" s="96"/>
      <c r="N6" s="96"/>
      <c r="O6" s="96"/>
      <c r="P6" s="96"/>
      <c r="Q6" s="96"/>
      <c r="R6" s="96"/>
      <c r="S6" s="96"/>
      <c r="T6" s="96"/>
      <c r="U6" s="96"/>
      <c r="V6" s="96"/>
      <c r="W6" s="96"/>
      <c r="X6" s="96"/>
      <c r="Y6" s="96"/>
      <c r="Z6" s="96"/>
    </row>
    <row r="7" spans="1:26" ht="15.75" customHeight="1" x14ac:dyDescent="0.3">
      <c r="A7" s="96"/>
      <c r="B7" s="101" t="s">
        <v>98</v>
      </c>
      <c r="C7" s="101">
        <f>'FINANCIAL STATEMENTS'!D7</f>
        <v>13.22</v>
      </c>
      <c r="D7" s="101">
        <f>'FINANCIAL STATEMENTS'!E7</f>
        <v>5.31</v>
      </c>
      <c r="E7" s="96"/>
      <c r="F7" s="96"/>
      <c r="G7" s="96"/>
      <c r="H7" s="96"/>
      <c r="I7" s="96"/>
      <c r="J7" s="96"/>
      <c r="K7" s="96"/>
      <c r="L7" s="96"/>
      <c r="M7" s="96"/>
      <c r="N7" s="96"/>
      <c r="O7" s="96"/>
      <c r="P7" s="96"/>
      <c r="Q7" s="96"/>
      <c r="R7" s="96"/>
      <c r="S7" s="96"/>
      <c r="T7" s="96"/>
      <c r="U7" s="96"/>
      <c r="V7" s="96"/>
      <c r="W7" s="96"/>
      <c r="X7" s="96"/>
      <c r="Y7" s="96"/>
      <c r="Z7" s="96"/>
    </row>
    <row r="8" spans="1:26" ht="15.75" customHeight="1" x14ac:dyDescent="0.3">
      <c r="A8" s="96"/>
      <c r="B8" s="101" t="s">
        <v>99</v>
      </c>
      <c r="C8" s="102">
        <f>'FINANCIAL STATEMENTS'!D10</f>
        <v>1640.83</v>
      </c>
      <c r="D8" s="102">
        <f>'FINANCIAL STATEMENTS'!E10</f>
        <v>1447.96</v>
      </c>
      <c r="E8" s="96"/>
      <c r="F8" s="96"/>
      <c r="G8" s="96"/>
      <c r="H8" s="96"/>
      <c r="I8" s="96"/>
      <c r="J8" s="96"/>
      <c r="K8" s="96"/>
      <c r="L8" s="96"/>
      <c r="M8" s="96"/>
      <c r="N8" s="96"/>
      <c r="O8" s="96"/>
      <c r="P8" s="96"/>
      <c r="Q8" s="96"/>
      <c r="R8" s="96"/>
      <c r="S8" s="96"/>
      <c r="T8" s="96"/>
      <c r="U8" s="96"/>
      <c r="V8" s="96"/>
      <c r="W8" s="96"/>
      <c r="X8" s="96"/>
      <c r="Y8" s="96"/>
      <c r="Z8" s="96"/>
    </row>
    <row r="9" spans="1:26" ht="15.75" customHeight="1" x14ac:dyDescent="0.3">
      <c r="A9" s="96"/>
      <c r="B9" s="101" t="s">
        <v>100</v>
      </c>
      <c r="C9" s="101">
        <f>'FINANCIAL STATEMENTS'!D14/2</f>
        <v>169.715</v>
      </c>
      <c r="D9" s="101">
        <f>'FINANCIAL STATEMENTS'!E14/2</f>
        <v>181.57499999999999</v>
      </c>
      <c r="E9" s="96"/>
      <c r="F9" s="96"/>
      <c r="G9" s="96"/>
      <c r="H9" s="96"/>
      <c r="I9" s="96"/>
      <c r="J9" s="96"/>
      <c r="K9" s="96"/>
      <c r="L9" s="96"/>
      <c r="M9" s="96"/>
      <c r="N9" s="96"/>
      <c r="O9" s="96"/>
      <c r="P9" s="96"/>
      <c r="Q9" s="96"/>
      <c r="R9" s="96"/>
      <c r="S9" s="96"/>
      <c r="T9" s="96"/>
      <c r="U9" s="96"/>
      <c r="V9" s="96"/>
      <c r="W9" s="96"/>
      <c r="X9" s="96"/>
      <c r="Y9" s="96"/>
      <c r="Z9" s="96"/>
    </row>
    <row r="10" spans="1:26" ht="15.75" customHeight="1" x14ac:dyDescent="0.3">
      <c r="A10" s="96"/>
      <c r="B10" s="101" t="s">
        <v>101</v>
      </c>
      <c r="C10" s="101">
        <f>'FINANCIAL STATEMENTS'!D14/2</f>
        <v>169.715</v>
      </c>
      <c r="D10" s="101">
        <f>'FINANCIAL STATEMENTS'!E14/2</f>
        <v>181.57499999999999</v>
      </c>
      <c r="E10" s="96"/>
      <c r="F10" s="96"/>
      <c r="G10" s="96"/>
      <c r="H10" s="96"/>
      <c r="I10" s="96"/>
      <c r="J10" s="96"/>
      <c r="K10" s="96"/>
      <c r="L10" s="96"/>
      <c r="M10" s="96"/>
      <c r="N10" s="96"/>
      <c r="O10" s="96"/>
      <c r="P10" s="96"/>
      <c r="Q10" s="96"/>
      <c r="R10" s="96"/>
      <c r="S10" s="96"/>
      <c r="T10" s="96"/>
      <c r="U10" s="96"/>
      <c r="V10" s="96"/>
      <c r="W10" s="96"/>
      <c r="X10" s="96"/>
      <c r="Y10" s="96"/>
      <c r="Z10" s="96"/>
    </row>
    <row r="11" spans="1:26" ht="15.75" customHeight="1" x14ac:dyDescent="0.3">
      <c r="A11" s="96"/>
      <c r="B11" s="101" t="s">
        <v>36</v>
      </c>
      <c r="C11" s="101">
        <f>'FINANCIAL STATEMENTS'!D15</f>
        <v>13.06</v>
      </c>
      <c r="D11" s="101">
        <f>'FINANCIAL STATEMENTS'!E15</f>
        <v>17.86</v>
      </c>
      <c r="E11" s="96"/>
      <c r="F11" s="96"/>
      <c r="G11" s="96"/>
      <c r="H11" s="96"/>
      <c r="I11" s="96"/>
      <c r="J11" s="96"/>
      <c r="K11" s="96"/>
      <c r="L11" s="96"/>
      <c r="M11" s="96"/>
      <c r="N11" s="96"/>
      <c r="O11" s="96"/>
      <c r="P11" s="96"/>
      <c r="Q11" s="96"/>
      <c r="R11" s="96"/>
      <c r="S11" s="96"/>
      <c r="T11" s="96"/>
      <c r="U11" s="96"/>
      <c r="V11" s="96"/>
      <c r="W11" s="96"/>
      <c r="X11" s="96"/>
      <c r="Y11" s="96"/>
      <c r="Z11" s="96"/>
    </row>
    <row r="12" spans="1:26" ht="15.75" customHeight="1" x14ac:dyDescent="0.3">
      <c r="A12" s="96"/>
      <c r="B12" s="235" t="s">
        <v>102</v>
      </c>
      <c r="C12" s="164"/>
      <c r="D12" s="206"/>
      <c r="E12" s="96"/>
      <c r="F12" s="96"/>
      <c r="G12" s="96"/>
      <c r="H12" s="96"/>
      <c r="I12" s="96"/>
      <c r="J12" s="96"/>
      <c r="K12" s="96"/>
      <c r="L12" s="96"/>
      <c r="M12" s="96"/>
      <c r="N12" s="96"/>
      <c r="O12" s="96"/>
      <c r="P12" s="96"/>
      <c r="Q12" s="96"/>
      <c r="R12" s="96"/>
      <c r="S12" s="96"/>
      <c r="T12" s="96"/>
      <c r="U12" s="96"/>
      <c r="V12" s="96"/>
      <c r="W12" s="96"/>
      <c r="X12" s="96"/>
      <c r="Y12" s="96"/>
      <c r="Z12" s="96"/>
    </row>
    <row r="13" spans="1:26" ht="15.75" customHeight="1" x14ac:dyDescent="0.3">
      <c r="A13" s="96"/>
      <c r="B13" s="101" t="s">
        <v>103</v>
      </c>
      <c r="C13" s="101">
        <f>'FINANCIAL STATEMENTS'!D37</f>
        <v>344.52</v>
      </c>
      <c r="D13" s="101">
        <f>'FINANCIAL STATEMENTS'!E37</f>
        <v>507.62</v>
      </c>
      <c r="E13" s="96"/>
      <c r="F13" s="96"/>
      <c r="G13" s="96"/>
      <c r="H13" s="96"/>
      <c r="I13" s="96"/>
      <c r="J13" s="96"/>
      <c r="K13" s="96"/>
      <c r="L13" s="96"/>
      <c r="M13" s="96"/>
      <c r="N13" s="96"/>
      <c r="O13" s="96"/>
      <c r="P13" s="96"/>
      <c r="Q13" s="96"/>
      <c r="R13" s="96"/>
      <c r="S13" s="96"/>
      <c r="T13" s="96"/>
      <c r="U13" s="96"/>
      <c r="V13" s="96"/>
      <c r="W13" s="96"/>
      <c r="X13" s="96"/>
      <c r="Y13" s="96"/>
      <c r="Z13" s="96"/>
    </row>
    <row r="14" spans="1:26" ht="15.75" customHeight="1" x14ac:dyDescent="0.3">
      <c r="A14" s="96"/>
      <c r="B14" s="101" t="s">
        <v>104</v>
      </c>
      <c r="C14" s="101">
        <f>'FINANCIAL STATEMENTS'!D33</f>
        <v>430.29</v>
      </c>
      <c r="D14" s="101">
        <f>'FINANCIAL STATEMENTS'!E33</f>
        <v>207.53</v>
      </c>
      <c r="E14" s="96"/>
      <c r="F14" s="96"/>
      <c r="G14" s="96"/>
      <c r="H14" s="96"/>
      <c r="I14" s="96"/>
      <c r="J14" s="96"/>
      <c r="K14" s="96"/>
      <c r="L14" s="96"/>
      <c r="M14" s="96"/>
      <c r="N14" s="96"/>
      <c r="O14" s="96"/>
      <c r="P14" s="96"/>
      <c r="Q14" s="96"/>
      <c r="R14" s="96"/>
      <c r="S14" s="96"/>
      <c r="T14" s="96"/>
      <c r="U14" s="96"/>
      <c r="V14" s="96"/>
      <c r="W14" s="96"/>
      <c r="X14" s="96"/>
      <c r="Y14" s="96"/>
      <c r="Z14" s="96"/>
    </row>
    <row r="15" spans="1:26" ht="15.75" customHeight="1" x14ac:dyDescent="0.3">
      <c r="A15" s="96"/>
      <c r="B15" s="101" t="s">
        <v>105</v>
      </c>
      <c r="C15" s="101">
        <f>'FINANCIAL STATEMENTS'!D32</f>
        <v>66.069999999999993</v>
      </c>
      <c r="D15" s="101">
        <f>'FINANCIAL STATEMENTS'!E32</f>
        <v>86.74</v>
      </c>
      <c r="E15" s="96"/>
      <c r="F15" s="96"/>
      <c r="G15" s="96"/>
      <c r="H15" s="96"/>
      <c r="I15" s="96"/>
      <c r="J15" s="96"/>
      <c r="K15" s="96"/>
      <c r="L15" s="96"/>
      <c r="M15" s="96"/>
      <c r="N15" s="96"/>
      <c r="O15" s="96"/>
      <c r="P15" s="96"/>
      <c r="Q15" s="96"/>
      <c r="R15" s="96"/>
      <c r="S15" s="96"/>
      <c r="T15" s="96"/>
      <c r="U15" s="96"/>
      <c r="V15" s="96"/>
      <c r="W15" s="96"/>
      <c r="X15" s="96"/>
      <c r="Y15" s="96"/>
      <c r="Z15" s="96"/>
    </row>
    <row r="16" spans="1:26" ht="15.75" customHeight="1" x14ac:dyDescent="0.3">
      <c r="A16" s="96"/>
      <c r="B16" s="101" t="s">
        <v>106</v>
      </c>
      <c r="C16" s="101">
        <f>'FINANCIAL STATEMENTS'!D47</f>
        <v>456.92</v>
      </c>
      <c r="D16" s="101">
        <f>'FINANCIAL STATEMENTS'!E47</f>
        <v>386.13</v>
      </c>
      <c r="E16" s="96"/>
      <c r="F16" s="96"/>
      <c r="G16" s="96"/>
      <c r="H16" s="96"/>
      <c r="I16" s="96"/>
      <c r="J16" s="96"/>
      <c r="K16" s="96"/>
      <c r="L16" s="96"/>
      <c r="M16" s="96"/>
      <c r="N16" s="96"/>
      <c r="O16" s="96"/>
      <c r="P16" s="96"/>
      <c r="Q16" s="96"/>
      <c r="R16" s="96"/>
      <c r="S16" s="96"/>
      <c r="T16" s="96"/>
      <c r="U16" s="96"/>
      <c r="V16" s="96"/>
      <c r="W16" s="96"/>
      <c r="X16" s="96"/>
      <c r="Y16" s="96"/>
      <c r="Z16" s="96"/>
    </row>
    <row r="17" spans="1:26" ht="15.75" customHeight="1" x14ac:dyDescent="0.3">
      <c r="A17" s="96"/>
      <c r="B17" s="101" t="s">
        <v>107</v>
      </c>
      <c r="C17" s="101">
        <f>'FINANCIAL STATEMENTS'!D51</f>
        <v>31.48</v>
      </c>
      <c r="D17" s="101">
        <f>'FINANCIAL STATEMENTS'!E51</f>
        <v>24.36</v>
      </c>
      <c r="E17" s="96"/>
      <c r="F17" s="96"/>
      <c r="G17" s="96"/>
      <c r="H17" s="96"/>
      <c r="I17" s="96"/>
      <c r="J17" s="96"/>
      <c r="K17" s="96"/>
      <c r="L17" s="96"/>
      <c r="M17" s="96"/>
      <c r="N17" s="96"/>
      <c r="O17" s="96"/>
      <c r="P17" s="96"/>
      <c r="Q17" s="96"/>
      <c r="R17" s="96"/>
      <c r="S17" s="96"/>
      <c r="T17" s="96"/>
      <c r="U17" s="96"/>
      <c r="V17" s="96"/>
      <c r="W17" s="96"/>
      <c r="X17" s="96"/>
      <c r="Y17" s="96"/>
      <c r="Z17" s="96"/>
    </row>
    <row r="18" spans="1:26" ht="15.75" customHeight="1" x14ac:dyDescent="0.3">
      <c r="A18" s="96"/>
      <c r="B18" s="101" t="s">
        <v>108</v>
      </c>
      <c r="C18" s="101">
        <f>'FINANCIAL STATEMENTS'!D58</f>
        <v>666.97</v>
      </c>
      <c r="D18" s="101">
        <f>'FINANCIAL STATEMENTS'!E58</f>
        <v>934.33</v>
      </c>
      <c r="E18" s="96"/>
      <c r="F18" s="96"/>
      <c r="G18" s="96"/>
      <c r="H18" s="96"/>
      <c r="I18" s="96"/>
      <c r="J18" s="96"/>
      <c r="K18" s="96"/>
      <c r="L18" s="96"/>
      <c r="M18" s="96"/>
      <c r="N18" s="96"/>
      <c r="O18" s="96"/>
      <c r="P18" s="96"/>
      <c r="Q18" s="96"/>
      <c r="R18" s="96"/>
      <c r="S18" s="96"/>
      <c r="T18" s="96"/>
      <c r="U18" s="96"/>
      <c r="V18" s="96"/>
      <c r="W18" s="96"/>
      <c r="X18" s="96"/>
      <c r="Y18" s="96"/>
      <c r="Z18" s="96"/>
    </row>
    <row r="19" spans="1:26" ht="15.75" customHeight="1" x14ac:dyDescent="0.3">
      <c r="A19" s="96"/>
      <c r="B19" s="101" t="s">
        <v>109</v>
      </c>
      <c r="C19" s="101">
        <f>'FINANCIAL STATEMENTS'!D55</f>
        <v>28.96</v>
      </c>
      <c r="D19" s="101">
        <f>'FINANCIAL STATEMENTS'!E55</f>
        <v>30.08</v>
      </c>
      <c r="E19" s="96"/>
      <c r="F19" s="96"/>
      <c r="G19" s="96"/>
      <c r="H19" s="96"/>
      <c r="I19" s="96"/>
      <c r="J19" s="96"/>
      <c r="K19" s="96"/>
      <c r="L19" s="96"/>
      <c r="M19" s="96"/>
      <c r="N19" s="96"/>
      <c r="O19" s="96"/>
      <c r="P19" s="96"/>
      <c r="Q19" s="96"/>
      <c r="R19" s="96"/>
      <c r="S19" s="96"/>
      <c r="T19" s="96"/>
      <c r="U19" s="96"/>
      <c r="V19" s="96"/>
      <c r="W19" s="96"/>
      <c r="X19" s="96"/>
      <c r="Y19" s="96"/>
      <c r="Z19" s="96"/>
    </row>
    <row r="20" spans="1:26" ht="15.75" customHeight="1" x14ac:dyDescent="0.3">
      <c r="A20" s="96"/>
      <c r="B20" s="101"/>
      <c r="C20" s="102"/>
      <c r="D20" s="102"/>
      <c r="E20" s="96"/>
      <c r="F20" s="96"/>
      <c r="G20" s="96"/>
      <c r="H20" s="96"/>
      <c r="I20" s="96"/>
      <c r="J20" s="96"/>
      <c r="K20" s="96"/>
      <c r="L20" s="96"/>
      <c r="M20" s="96"/>
      <c r="N20" s="96"/>
      <c r="O20" s="96"/>
      <c r="P20" s="96"/>
      <c r="Q20" s="96"/>
      <c r="R20" s="96"/>
      <c r="S20" s="96"/>
      <c r="T20" s="96"/>
      <c r="U20" s="96"/>
      <c r="V20" s="96"/>
      <c r="W20" s="96"/>
      <c r="X20" s="96"/>
      <c r="Y20" s="96"/>
      <c r="Z20" s="96"/>
    </row>
    <row r="21" spans="1:26" ht="15.75" customHeight="1" x14ac:dyDescent="0.3">
      <c r="A21" s="96"/>
      <c r="B21" s="96"/>
      <c r="C21" s="96"/>
      <c r="D21" s="96"/>
      <c r="E21" s="96"/>
      <c r="F21" s="96"/>
      <c r="G21" s="96"/>
      <c r="H21" s="96"/>
      <c r="I21" s="96"/>
      <c r="J21" s="96"/>
      <c r="K21" s="236" t="s">
        <v>110</v>
      </c>
      <c r="L21" s="164"/>
      <c r="M21" s="164"/>
      <c r="N21" s="164"/>
      <c r="O21" s="165"/>
      <c r="P21" s="96"/>
      <c r="Q21" s="96"/>
      <c r="R21" s="96"/>
      <c r="S21" s="96"/>
      <c r="T21" s="96"/>
      <c r="U21" s="96"/>
      <c r="V21" s="96"/>
      <c r="W21" s="96"/>
      <c r="X21" s="96"/>
      <c r="Y21" s="96"/>
      <c r="Z21" s="96"/>
    </row>
    <row r="22" spans="1:26" ht="57" customHeight="1" x14ac:dyDescent="0.3">
      <c r="A22" s="103" t="s">
        <v>81</v>
      </c>
      <c r="B22" s="238" t="s">
        <v>195</v>
      </c>
      <c r="C22" s="164"/>
      <c r="D22" s="165"/>
      <c r="E22" s="104">
        <v>0.25</v>
      </c>
      <c r="F22" s="105">
        <v>0.25</v>
      </c>
      <c r="G22" s="105">
        <v>0.15</v>
      </c>
      <c r="H22" s="105">
        <v>0.15</v>
      </c>
      <c r="I22" s="105">
        <v>0.15</v>
      </c>
      <c r="J22" s="105">
        <v>0.1</v>
      </c>
      <c r="K22" s="237" t="s">
        <v>196</v>
      </c>
      <c r="L22" s="164"/>
      <c r="M22" s="164"/>
      <c r="N22" s="164"/>
      <c r="O22" s="165"/>
      <c r="P22" s="96"/>
      <c r="Q22" s="96"/>
      <c r="R22" s="96"/>
      <c r="S22" s="96"/>
      <c r="T22" s="96"/>
      <c r="U22" s="96"/>
      <c r="V22" s="96"/>
      <c r="W22" s="96"/>
      <c r="X22" s="96"/>
      <c r="Y22" s="96"/>
      <c r="Z22" s="96"/>
    </row>
    <row r="23" spans="1:26" ht="36" customHeight="1" x14ac:dyDescent="0.3">
      <c r="A23" s="96"/>
      <c r="B23" s="239" t="s">
        <v>197</v>
      </c>
      <c r="C23" s="212"/>
      <c r="D23" s="213"/>
      <c r="E23" s="240" t="s">
        <v>111</v>
      </c>
      <c r="F23" s="171"/>
      <c r="G23" s="172"/>
      <c r="H23" s="105">
        <v>0.62</v>
      </c>
      <c r="I23" s="105"/>
      <c r="J23" s="105"/>
      <c r="K23" s="243" t="s">
        <v>198</v>
      </c>
      <c r="L23" s="164"/>
      <c r="M23" s="164"/>
      <c r="N23" s="164"/>
      <c r="O23" s="165"/>
      <c r="P23" s="96"/>
      <c r="Q23" s="96"/>
      <c r="R23" s="96"/>
      <c r="S23" s="96"/>
      <c r="T23" s="96"/>
      <c r="U23" s="96"/>
      <c r="V23" s="96"/>
      <c r="W23" s="96"/>
      <c r="X23" s="96"/>
      <c r="Y23" s="96"/>
      <c r="Z23" s="96"/>
    </row>
    <row r="24" spans="1:26" ht="36" customHeight="1" x14ac:dyDescent="0.3">
      <c r="A24" s="96"/>
      <c r="B24" s="239" t="s">
        <v>87</v>
      </c>
      <c r="C24" s="212"/>
      <c r="D24" s="213"/>
      <c r="E24" s="173"/>
      <c r="F24" s="168"/>
      <c r="G24" s="174"/>
      <c r="H24" s="105">
        <v>0.15</v>
      </c>
      <c r="I24" s="105"/>
      <c r="J24" s="105"/>
      <c r="K24" s="237"/>
      <c r="L24" s="164"/>
      <c r="M24" s="164"/>
      <c r="N24" s="164"/>
      <c r="O24" s="165"/>
      <c r="P24" s="96"/>
      <c r="Q24" s="96"/>
      <c r="R24" s="96"/>
      <c r="S24" s="96"/>
      <c r="T24" s="96"/>
      <c r="U24" s="96"/>
      <c r="V24" s="96"/>
      <c r="W24" s="96"/>
      <c r="X24" s="96"/>
      <c r="Y24" s="96"/>
      <c r="Z24" s="96"/>
    </row>
    <row r="25" spans="1:26" ht="36" customHeight="1" x14ac:dyDescent="0.3">
      <c r="A25" s="96"/>
      <c r="B25" s="239" t="s">
        <v>199</v>
      </c>
      <c r="C25" s="212"/>
      <c r="D25" s="213"/>
      <c r="E25" s="175"/>
      <c r="F25" s="176"/>
      <c r="G25" s="177"/>
      <c r="H25" s="105">
        <v>0.08</v>
      </c>
      <c r="I25" s="105"/>
      <c r="J25" s="105"/>
      <c r="K25" s="237" t="s">
        <v>200</v>
      </c>
      <c r="L25" s="164"/>
      <c r="M25" s="164"/>
      <c r="N25" s="164"/>
      <c r="O25" s="165"/>
      <c r="P25" s="96"/>
      <c r="Q25" s="96"/>
      <c r="R25" s="96"/>
      <c r="S25" s="96"/>
      <c r="T25" s="96"/>
      <c r="U25" s="96"/>
      <c r="V25" s="96"/>
      <c r="W25" s="96"/>
      <c r="X25" s="96"/>
      <c r="Y25" s="96"/>
      <c r="Z25" s="96"/>
    </row>
    <row r="26" spans="1:26" ht="36" customHeight="1" x14ac:dyDescent="0.3">
      <c r="A26" s="96"/>
      <c r="B26" s="239" t="s">
        <v>89</v>
      </c>
      <c r="C26" s="212"/>
      <c r="D26" s="213"/>
      <c r="E26" s="241" t="s">
        <v>113</v>
      </c>
      <c r="F26" s="164"/>
      <c r="G26" s="165"/>
      <c r="H26" s="106">
        <f>D11/D13</f>
        <v>3.5183798904692483E-2</v>
      </c>
      <c r="I26" s="105"/>
      <c r="J26" s="105"/>
      <c r="K26" s="237"/>
      <c r="L26" s="164"/>
      <c r="M26" s="164"/>
      <c r="N26" s="164"/>
      <c r="O26" s="165"/>
      <c r="P26" s="96"/>
      <c r="Q26" s="96"/>
      <c r="R26" s="96"/>
      <c r="S26" s="96"/>
      <c r="T26" s="96"/>
      <c r="U26" s="96"/>
      <c r="V26" s="96"/>
      <c r="W26" s="96"/>
      <c r="X26" s="96"/>
      <c r="Y26" s="96"/>
      <c r="Z26" s="96"/>
    </row>
    <row r="27" spans="1:26" ht="36" customHeight="1" x14ac:dyDescent="0.3">
      <c r="A27" s="96"/>
      <c r="B27" s="239" t="s">
        <v>201</v>
      </c>
      <c r="C27" s="212"/>
      <c r="D27" s="213"/>
      <c r="E27" s="241" t="s">
        <v>114</v>
      </c>
      <c r="F27" s="164"/>
      <c r="G27" s="165"/>
      <c r="H27" s="105">
        <v>75</v>
      </c>
      <c r="I27" s="105"/>
      <c r="J27" s="105"/>
      <c r="K27" s="243" t="s">
        <v>202</v>
      </c>
      <c r="L27" s="164"/>
      <c r="M27" s="164"/>
      <c r="N27" s="164"/>
      <c r="O27" s="165"/>
      <c r="P27" s="96"/>
      <c r="Q27" s="96"/>
      <c r="R27" s="96"/>
      <c r="S27" s="96"/>
      <c r="T27" s="96"/>
      <c r="U27" s="96"/>
      <c r="V27" s="96"/>
      <c r="W27" s="96"/>
      <c r="X27" s="96"/>
      <c r="Y27" s="96"/>
      <c r="Z27" s="96"/>
    </row>
    <row r="28" spans="1:26" ht="69.75" customHeight="1" x14ac:dyDescent="0.3">
      <c r="A28" s="96"/>
      <c r="B28" s="239" t="s">
        <v>203</v>
      </c>
      <c r="C28" s="212"/>
      <c r="D28" s="213"/>
      <c r="E28" s="241" t="s">
        <v>115</v>
      </c>
      <c r="F28" s="164"/>
      <c r="G28" s="165"/>
      <c r="H28" s="105">
        <v>60</v>
      </c>
      <c r="I28" s="105">
        <v>45</v>
      </c>
      <c r="J28" s="105">
        <v>365</v>
      </c>
      <c r="K28" s="243" t="s">
        <v>204</v>
      </c>
      <c r="L28" s="164"/>
      <c r="M28" s="164"/>
      <c r="N28" s="164"/>
      <c r="O28" s="165"/>
      <c r="P28" s="96"/>
      <c r="Q28" s="96"/>
      <c r="R28" s="96"/>
      <c r="S28" s="96"/>
      <c r="T28" s="96"/>
      <c r="U28" s="96"/>
      <c r="V28" s="96"/>
      <c r="W28" s="96"/>
      <c r="X28" s="96"/>
      <c r="Y28" s="96"/>
      <c r="Z28" s="96"/>
    </row>
    <row r="29" spans="1:26" ht="36" customHeight="1" x14ac:dyDescent="0.3">
      <c r="A29" s="96"/>
      <c r="B29" s="239" t="s">
        <v>205</v>
      </c>
      <c r="C29" s="212"/>
      <c r="D29" s="213"/>
      <c r="E29" s="244"/>
      <c r="F29" s="164"/>
      <c r="G29" s="165"/>
      <c r="H29" s="105">
        <v>70</v>
      </c>
      <c r="I29" s="105"/>
      <c r="J29" s="105"/>
      <c r="K29" s="237" t="s">
        <v>206</v>
      </c>
      <c r="L29" s="164"/>
      <c r="M29" s="164"/>
      <c r="N29" s="164"/>
      <c r="O29" s="165"/>
      <c r="P29" s="96"/>
      <c r="Q29" s="96"/>
      <c r="R29" s="96"/>
      <c r="S29" s="96"/>
      <c r="T29" s="96"/>
      <c r="U29" s="96"/>
      <c r="V29" s="96"/>
      <c r="W29" s="96"/>
      <c r="X29" s="96"/>
      <c r="Y29" s="96"/>
      <c r="Z29" s="96"/>
    </row>
    <row r="30" spans="1:26" ht="36" customHeight="1" x14ac:dyDescent="0.3">
      <c r="A30" s="96"/>
      <c r="B30" s="239" t="s">
        <v>116</v>
      </c>
      <c r="C30" s="212"/>
      <c r="D30" s="213"/>
      <c r="E30" s="241" t="s">
        <v>117</v>
      </c>
      <c r="F30" s="164"/>
      <c r="G30" s="165"/>
      <c r="H30" s="105"/>
      <c r="I30" s="105"/>
      <c r="J30" s="105"/>
      <c r="K30" s="237"/>
      <c r="L30" s="164"/>
      <c r="M30" s="164"/>
      <c r="N30" s="164"/>
      <c r="O30" s="165"/>
      <c r="P30" s="96"/>
      <c r="Q30" s="96"/>
      <c r="R30" s="96"/>
      <c r="S30" s="96"/>
      <c r="T30" s="96"/>
      <c r="U30" s="96"/>
      <c r="V30" s="96"/>
      <c r="W30" s="96"/>
      <c r="X30" s="96"/>
      <c r="Y30" s="96"/>
      <c r="Z30" s="96"/>
    </row>
    <row r="31" spans="1:26" ht="36" customHeight="1" x14ac:dyDescent="0.3">
      <c r="A31" s="96"/>
      <c r="B31" s="239" t="s">
        <v>207</v>
      </c>
      <c r="C31" s="212"/>
      <c r="D31" s="213"/>
      <c r="E31" s="241" t="s">
        <v>119</v>
      </c>
      <c r="F31" s="164"/>
      <c r="G31" s="165"/>
      <c r="H31" s="105"/>
      <c r="I31" s="105"/>
      <c r="J31" s="105"/>
      <c r="K31" s="243" t="s">
        <v>208</v>
      </c>
      <c r="L31" s="164"/>
      <c r="M31" s="164"/>
      <c r="N31" s="164"/>
      <c r="O31" s="165"/>
      <c r="P31" s="96"/>
      <c r="Q31" s="96"/>
      <c r="R31" s="96"/>
      <c r="S31" s="96"/>
      <c r="T31" s="96"/>
      <c r="U31" s="96"/>
      <c r="V31" s="96"/>
      <c r="W31" s="96"/>
      <c r="X31" s="96"/>
      <c r="Y31" s="96"/>
      <c r="Z31" s="96"/>
    </row>
    <row r="32" spans="1:26" ht="36" customHeight="1" x14ac:dyDescent="0.3">
      <c r="A32" s="96"/>
      <c r="B32" s="239" t="s">
        <v>209</v>
      </c>
      <c r="C32" s="212"/>
      <c r="D32" s="213"/>
      <c r="E32" s="241" t="s">
        <v>121</v>
      </c>
      <c r="F32" s="164"/>
      <c r="G32" s="165"/>
      <c r="H32" s="105"/>
      <c r="I32" s="105"/>
      <c r="J32" s="105"/>
      <c r="K32" s="243" t="s">
        <v>210</v>
      </c>
      <c r="L32" s="164"/>
      <c r="M32" s="164"/>
      <c r="N32" s="164"/>
      <c r="O32" s="165"/>
      <c r="P32" s="96"/>
      <c r="Q32" s="96"/>
      <c r="R32" s="96"/>
      <c r="S32" s="96"/>
      <c r="T32" s="96"/>
      <c r="U32" s="96"/>
      <c r="V32" s="96"/>
      <c r="W32" s="96"/>
      <c r="X32" s="96"/>
      <c r="Y32" s="96"/>
      <c r="Z32" s="96"/>
    </row>
    <row r="33" spans="1:26" ht="36" customHeight="1" x14ac:dyDescent="0.3">
      <c r="A33" s="96"/>
      <c r="B33" s="239" t="s">
        <v>123</v>
      </c>
      <c r="C33" s="212"/>
      <c r="D33" s="213"/>
      <c r="E33" s="241" t="s">
        <v>124</v>
      </c>
      <c r="F33" s="164"/>
      <c r="G33" s="165"/>
      <c r="H33" s="105"/>
      <c r="I33" s="105"/>
      <c r="J33" s="105"/>
      <c r="K33" s="237"/>
      <c r="L33" s="164"/>
      <c r="M33" s="164"/>
      <c r="N33" s="164"/>
      <c r="O33" s="165"/>
      <c r="P33" s="96"/>
      <c r="Q33" s="96"/>
      <c r="R33" s="96"/>
      <c r="S33" s="96"/>
      <c r="T33" s="96"/>
      <c r="U33" s="96"/>
      <c r="V33" s="96"/>
      <c r="W33" s="96"/>
      <c r="X33" s="96"/>
      <c r="Y33" s="96"/>
      <c r="Z33" s="96"/>
    </row>
    <row r="34" spans="1:26" ht="36" customHeight="1" x14ac:dyDescent="0.3">
      <c r="A34" s="96"/>
      <c r="B34" s="242" t="s">
        <v>126</v>
      </c>
      <c r="C34" s="212"/>
      <c r="D34" s="213"/>
      <c r="E34" s="241" t="s">
        <v>127</v>
      </c>
      <c r="F34" s="164"/>
      <c r="G34" s="165"/>
      <c r="H34" s="105"/>
      <c r="I34" s="105"/>
      <c r="J34" s="105"/>
      <c r="K34" s="237"/>
      <c r="L34" s="164"/>
      <c r="M34" s="164"/>
      <c r="N34" s="164"/>
      <c r="O34" s="165"/>
      <c r="P34" s="96"/>
      <c r="Q34" s="96"/>
      <c r="R34" s="96"/>
      <c r="S34" s="96"/>
      <c r="T34" s="96"/>
      <c r="U34" s="96"/>
      <c r="V34" s="96"/>
      <c r="W34" s="96"/>
      <c r="X34" s="96"/>
      <c r="Y34" s="96"/>
      <c r="Z34" s="96"/>
    </row>
    <row r="35" spans="1:26" ht="15.75" customHeight="1" x14ac:dyDescent="0.3">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ht="15.75" customHeight="1" x14ac:dyDescent="0.3">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spans="1:26" ht="15.75" customHeight="1" x14ac:dyDescent="0.3">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spans="1:26" ht="15.75" customHeight="1" x14ac:dyDescent="0.3">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ht="15.75" customHeight="1" x14ac:dyDescent="0.3">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spans="1:26" ht="15.75" customHeight="1" x14ac:dyDescent="0.3">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ht="15.75" customHeight="1" x14ac:dyDescent="0.3">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ht="15.75" customHeight="1" x14ac:dyDescent="0.3">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ht="15.75" customHeight="1" x14ac:dyDescent="0.3">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ht="15.75" customHeight="1" x14ac:dyDescent="0.3">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ht="15.75" customHeight="1" x14ac:dyDescent="0.3">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26" ht="15.75" customHeight="1" x14ac:dyDescent="0.3">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spans="1:26" ht="15.75" customHeight="1" x14ac:dyDescent="0.3">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ht="15.75" customHeight="1" x14ac:dyDescent="0.3">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ht="15.75" customHeight="1" x14ac:dyDescent="0.3">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ht="15.75" customHeight="1" x14ac:dyDescent="0.3">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spans="1:26" ht="15.75" customHeight="1" x14ac:dyDescent="0.3">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spans="1:26" ht="15.75" customHeight="1" x14ac:dyDescent="0.3">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spans="1:26" ht="15.75" customHeight="1" x14ac:dyDescent="0.3">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ht="15.75" customHeight="1" x14ac:dyDescent="0.3">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ht="15.75" customHeight="1" x14ac:dyDescent="0.3">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ht="15.75" customHeight="1" x14ac:dyDescent="0.3">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ht="15.75" customHeight="1" x14ac:dyDescent="0.3">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spans="1:26" ht="15.75" customHeight="1" x14ac:dyDescent="0.3">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ht="15.75" customHeight="1" x14ac:dyDescent="0.3">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ht="15.75" customHeight="1" x14ac:dyDescent="0.3">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ht="15.75" customHeight="1" x14ac:dyDescent="0.3">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ht="15.75" customHeight="1" x14ac:dyDescent="0.3">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spans="1:26" ht="15.75" customHeight="1" x14ac:dyDescent="0.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ht="15.75" customHeight="1" x14ac:dyDescent="0.3">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spans="1:26" ht="15.75" customHeight="1" x14ac:dyDescent="0.3">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spans="1:26" ht="15.75" customHeight="1" x14ac:dyDescent="0.3">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ht="15.75" customHeight="1" x14ac:dyDescent="0.3">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ht="15.75" customHeight="1" x14ac:dyDescent="0.3">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spans="1:26" ht="15.75" customHeight="1" x14ac:dyDescent="0.3">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ht="15.75" customHeight="1" x14ac:dyDescent="0.3">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ht="15.75" customHeight="1" x14ac:dyDescent="0.3">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ht="15.75" customHeight="1" x14ac:dyDescent="0.3">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ht="15.75" customHeight="1" x14ac:dyDescent="0.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spans="1:26" ht="15.75" customHeight="1" x14ac:dyDescent="0.3">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ht="15.75" customHeight="1" x14ac:dyDescent="0.3">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ht="15.75" customHeight="1" x14ac:dyDescent="0.3">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ht="15.75" customHeight="1" x14ac:dyDescent="0.3">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ht="15.75" customHeight="1" x14ac:dyDescent="0.3">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ht="15.75" customHeight="1" x14ac:dyDescent="0.3">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ht="15.75" customHeight="1" x14ac:dyDescent="0.3">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5.75" customHeight="1" x14ac:dyDescent="0.3">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5.75" customHeight="1" x14ac:dyDescent="0.3">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5.75" customHeight="1" x14ac:dyDescent="0.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ht="15.75" customHeight="1" x14ac:dyDescent="0.3">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5.75" customHeight="1" x14ac:dyDescent="0.3">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5.75" customHeight="1" x14ac:dyDescent="0.3">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ht="15.75" customHeight="1" x14ac:dyDescent="0.3">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5.75" customHeight="1" x14ac:dyDescent="0.3">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5.75" customHeight="1" x14ac:dyDescent="0.3">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ht="15.75" customHeight="1" x14ac:dyDescent="0.3">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ht="15.75" customHeight="1" x14ac:dyDescent="0.3">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ht="15.75" customHeight="1" x14ac:dyDescent="0.3">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ht="15.75" customHeight="1" x14ac:dyDescent="0.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5.75" customHeight="1" x14ac:dyDescent="0.3">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5.75" customHeight="1" x14ac:dyDescent="0.3">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5.75" customHeight="1" x14ac:dyDescent="0.3">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5.75" customHeight="1" x14ac:dyDescent="0.3">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5.75" customHeight="1" x14ac:dyDescent="0.3">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5.75" customHeight="1" x14ac:dyDescent="0.3">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5.75" customHeight="1" x14ac:dyDescent="0.3">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5.75" customHeight="1" x14ac:dyDescent="0.3">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5.75" customHeight="1" x14ac:dyDescent="0.3">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5.75" customHeight="1" x14ac:dyDescent="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5.75" customHeight="1" x14ac:dyDescent="0.3">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5.75" customHeight="1" x14ac:dyDescent="0.3">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5.75" customHeight="1" x14ac:dyDescent="0.3">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5.75" customHeight="1" x14ac:dyDescent="0.3">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5.75" customHeight="1" x14ac:dyDescent="0.3">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5.75" customHeight="1" x14ac:dyDescent="0.3">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5.75" customHeight="1" x14ac:dyDescent="0.3">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5.75" customHeight="1" x14ac:dyDescent="0.3">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5.75" customHeight="1" x14ac:dyDescent="0.3">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5.75" customHeight="1" x14ac:dyDescent="0.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5.75" customHeight="1" x14ac:dyDescent="0.3">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5.75" customHeight="1" x14ac:dyDescent="0.3">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5.75" customHeight="1" x14ac:dyDescent="0.3">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5.75" customHeight="1" x14ac:dyDescent="0.3">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5.75" customHeight="1" x14ac:dyDescent="0.3">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5.75" customHeight="1" x14ac:dyDescent="0.3">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5.75" customHeight="1" x14ac:dyDescent="0.3">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5.75" customHeight="1" x14ac:dyDescent="0.3">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5.75" customHeight="1" x14ac:dyDescent="0.3">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5.75" customHeight="1" x14ac:dyDescent="0.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5.75" customHeight="1" x14ac:dyDescent="0.3">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5.75" customHeight="1" x14ac:dyDescent="0.3">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5.75" customHeight="1" x14ac:dyDescent="0.3">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5.75" customHeight="1" x14ac:dyDescent="0.3">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5.75" customHeight="1" x14ac:dyDescent="0.3">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5.75" customHeight="1" x14ac:dyDescent="0.3">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5.75" customHeight="1" x14ac:dyDescent="0.3">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5.75" customHeight="1" x14ac:dyDescent="0.3">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5.75" customHeight="1" x14ac:dyDescent="0.3">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5.75" customHeight="1" x14ac:dyDescent="0.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5.75" customHeight="1" x14ac:dyDescent="0.3">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5.75" customHeight="1" x14ac:dyDescent="0.3">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5.75" customHeight="1" x14ac:dyDescent="0.3">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5.75" customHeight="1" x14ac:dyDescent="0.3">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5.75" customHeight="1" x14ac:dyDescent="0.3">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5.75" customHeight="1" x14ac:dyDescent="0.3">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5.75" customHeight="1" x14ac:dyDescent="0.3">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5.75" customHeight="1" x14ac:dyDescent="0.3">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5.75" customHeight="1" x14ac:dyDescent="0.3">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5.75" customHeight="1" x14ac:dyDescent="0.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5.75" customHeight="1" x14ac:dyDescent="0.3">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5.75" customHeight="1" x14ac:dyDescent="0.3">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5.75" customHeight="1" x14ac:dyDescent="0.3">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5.75" customHeight="1" x14ac:dyDescent="0.3">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5.75" customHeight="1" x14ac:dyDescent="0.3">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5.75" customHeight="1" x14ac:dyDescent="0.3">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5.75" customHeight="1" x14ac:dyDescent="0.3">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5.75" customHeight="1" x14ac:dyDescent="0.3">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5.75" customHeight="1" x14ac:dyDescent="0.3">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5.75" customHeight="1" x14ac:dyDescent="0.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5.75" customHeight="1" x14ac:dyDescent="0.3">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5.75" customHeight="1" x14ac:dyDescent="0.3">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5.75" customHeight="1" x14ac:dyDescent="0.3">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5.75" customHeight="1" x14ac:dyDescent="0.3">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5.75" customHeight="1" x14ac:dyDescent="0.3">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5.75" customHeight="1" x14ac:dyDescent="0.3">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5.75" customHeight="1" x14ac:dyDescent="0.3">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5.75" customHeight="1" x14ac:dyDescent="0.3">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5.75" customHeight="1" x14ac:dyDescent="0.3">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5.75" customHeight="1" x14ac:dyDescent="0.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5.75" customHeight="1" x14ac:dyDescent="0.3">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5.75" customHeight="1" x14ac:dyDescent="0.3">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5.75" customHeight="1" x14ac:dyDescent="0.3">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5.75" customHeight="1" x14ac:dyDescent="0.3">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5.75" customHeight="1" x14ac:dyDescent="0.3">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5.75" customHeight="1" x14ac:dyDescent="0.3">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5.75" customHeight="1" x14ac:dyDescent="0.3">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5.75" customHeight="1" x14ac:dyDescent="0.3">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5.75" customHeight="1" x14ac:dyDescent="0.3">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5.75" customHeight="1" x14ac:dyDescent="0.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5.75" customHeight="1" x14ac:dyDescent="0.3">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5.75" customHeight="1" x14ac:dyDescent="0.3">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5.75" customHeight="1" x14ac:dyDescent="0.3">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5.75" customHeight="1" x14ac:dyDescent="0.3">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5.75" customHeight="1" x14ac:dyDescent="0.3">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5.75" customHeight="1" x14ac:dyDescent="0.3">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5.75" customHeight="1" x14ac:dyDescent="0.3">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5.75" customHeight="1" x14ac:dyDescent="0.3">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5.75" customHeight="1" x14ac:dyDescent="0.3">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5.75" customHeight="1" x14ac:dyDescent="0.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5.75" customHeight="1" x14ac:dyDescent="0.3">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5.75" customHeight="1" x14ac:dyDescent="0.3">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5.75" customHeight="1" x14ac:dyDescent="0.3">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5.75" customHeight="1" x14ac:dyDescent="0.3">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5.75" customHeight="1" x14ac:dyDescent="0.3">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5.75" customHeight="1" x14ac:dyDescent="0.3">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5.75" customHeight="1" x14ac:dyDescent="0.3">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5.75" customHeight="1" x14ac:dyDescent="0.3">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5.75" customHeight="1" x14ac:dyDescent="0.3">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5.75" customHeight="1" x14ac:dyDescent="0.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5.75" customHeight="1" x14ac:dyDescent="0.3">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5.75" customHeight="1" x14ac:dyDescent="0.3">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5.75" customHeight="1" x14ac:dyDescent="0.3">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5.75" customHeight="1" x14ac:dyDescent="0.3">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5.75" customHeight="1" x14ac:dyDescent="0.3">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5.75" customHeight="1" x14ac:dyDescent="0.3">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5.75" customHeight="1" x14ac:dyDescent="0.3">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5.75" customHeight="1" x14ac:dyDescent="0.3">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5.75" customHeight="1" x14ac:dyDescent="0.3">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5.75" customHeight="1" x14ac:dyDescent="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5.75" customHeight="1" x14ac:dyDescent="0.3">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5.75" customHeight="1" x14ac:dyDescent="0.3">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5.75" customHeight="1" x14ac:dyDescent="0.3">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5.75" customHeight="1" x14ac:dyDescent="0.3">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5.75" customHeight="1" x14ac:dyDescent="0.3">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5.75" customHeight="1" x14ac:dyDescent="0.3">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5.75" customHeight="1" x14ac:dyDescent="0.3">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5.75" customHeight="1" x14ac:dyDescent="0.3">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5.75" customHeight="1" x14ac:dyDescent="0.3">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5.75" customHeight="1" x14ac:dyDescent="0.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5.75" customHeight="1" x14ac:dyDescent="0.3">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5.75" customHeight="1" x14ac:dyDescent="0.3">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5.75" customHeight="1" x14ac:dyDescent="0.3">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5.75" customHeight="1" x14ac:dyDescent="0.3">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5.75" customHeight="1" x14ac:dyDescent="0.3">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5.75" customHeight="1" x14ac:dyDescent="0.3">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5.75" customHeight="1" x14ac:dyDescent="0.3">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5.75" customHeight="1" x14ac:dyDescent="0.3">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5.75" customHeight="1" x14ac:dyDescent="0.3">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5.75" customHeight="1" x14ac:dyDescent="0.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5.75" customHeight="1" x14ac:dyDescent="0.3">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5.75" customHeight="1" x14ac:dyDescent="0.3">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5.75" customHeight="1" x14ac:dyDescent="0.3">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5.75" customHeight="1" x14ac:dyDescent="0.3">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5.75" customHeight="1" x14ac:dyDescent="0.3">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5.75" customHeight="1" x14ac:dyDescent="0.3">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5.75" customHeight="1" x14ac:dyDescent="0.3">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5.75" customHeight="1" x14ac:dyDescent="0.3">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5.75" customHeight="1" x14ac:dyDescent="0.3">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5.75" customHeight="1" x14ac:dyDescent="0.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5.75" customHeight="1" x14ac:dyDescent="0.3">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2">
    <mergeCell ref="K26:O26"/>
    <mergeCell ref="K27:O27"/>
    <mergeCell ref="K28:O28"/>
    <mergeCell ref="K29:O29"/>
    <mergeCell ref="E31:G31"/>
    <mergeCell ref="E27:G27"/>
    <mergeCell ref="E28:G28"/>
    <mergeCell ref="E29:G29"/>
    <mergeCell ref="E30:G30"/>
    <mergeCell ref="B33:D33"/>
    <mergeCell ref="B34:D34"/>
    <mergeCell ref="K30:O30"/>
    <mergeCell ref="K31:O31"/>
    <mergeCell ref="K32:O32"/>
    <mergeCell ref="K33:O33"/>
    <mergeCell ref="K34:O34"/>
    <mergeCell ref="E32:G32"/>
    <mergeCell ref="E33:G33"/>
    <mergeCell ref="E34:G34"/>
    <mergeCell ref="B26:D26"/>
    <mergeCell ref="E26:G26"/>
    <mergeCell ref="B30:D30"/>
    <mergeCell ref="B31:D31"/>
    <mergeCell ref="B32:D32"/>
    <mergeCell ref="B27:D27"/>
    <mergeCell ref="B28:D28"/>
    <mergeCell ref="B29:D29"/>
    <mergeCell ref="K21:O21"/>
    <mergeCell ref="K22:O22"/>
    <mergeCell ref="B22:D22"/>
    <mergeCell ref="B23:D23"/>
    <mergeCell ref="E23:G25"/>
    <mergeCell ref="B24:D24"/>
    <mergeCell ref="B25:D25"/>
    <mergeCell ref="K23:O23"/>
    <mergeCell ref="K24:O24"/>
    <mergeCell ref="K25:O25"/>
    <mergeCell ref="A1:C1"/>
    <mergeCell ref="A2:B2"/>
    <mergeCell ref="B4:B5"/>
    <mergeCell ref="C5:D5"/>
    <mergeCell ref="B12:D1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000"/>
  <sheetViews>
    <sheetView workbookViewId="0"/>
  </sheetViews>
  <sheetFormatPr defaultColWidth="12.6640625" defaultRowHeight="15" customHeight="1" x14ac:dyDescent="0.25"/>
  <cols>
    <col min="1" max="1" width="12.6640625" customWidth="1"/>
    <col min="2" max="2" width="25.6640625" customWidth="1"/>
    <col min="3" max="6" width="12.6640625" customWidth="1"/>
    <col min="13" max="13" width="21.109375" customWidth="1"/>
  </cols>
  <sheetData>
    <row r="1" spans="1:25" ht="15" customHeight="1" x14ac:dyDescent="0.25">
      <c r="A1" s="245" t="s">
        <v>193</v>
      </c>
      <c r="B1" s="168"/>
      <c r="C1" s="108" t="s">
        <v>194</v>
      </c>
      <c r="D1" s="107"/>
      <c r="E1" s="107"/>
      <c r="F1" s="107"/>
      <c r="G1" s="107"/>
      <c r="H1" s="107"/>
      <c r="I1" s="107"/>
      <c r="J1" s="107"/>
      <c r="K1" s="107"/>
      <c r="L1" s="107"/>
      <c r="M1" s="107"/>
      <c r="N1" s="107"/>
      <c r="O1" s="107"/>
      <c r="P1" s="107"/>
      <c r="Q1" s="107"/>
      <c r="R1" s="107"/>
      <c r="S1" s="107"/>
      <c r="T1" s="107"/>
      <c r="U1" s="107"/>
      <c r="V1" s="107"/>
      <c r="W1" s="107"/>
      <c r="X1" s="107"/>
      <c r="Y1" s="107"/>
    </row>
    <row r="2" spans="1:25" ht="15" customHeight="1" x14ac:dyDescent="0.25">
      <c r="A2" s="107"/>
      <c r="B2" s="107"/>
      <c r="C2" s="107"/>
      <c r="D2" s="107"/>
      <c r="E2" s="107"/>
      <c r="F2" s="192" t="s">
        <v>1</v>
      </c>
      <c r="G2" s="164"/>
      <c r="H2" s="165"/>
      <c r="I2" s="107"/>
      <c r="J2" s="107"/>
      <c r="K2" s="107"/>
      <c r="L2" s="107"/>
      <c r="M2" s="107"/>
      <c r="N2" s="107"/>
      <c r="O2" s="107"/>
      <c r="P2" s="107"/>
      <c r="Q2" s="107"/>
      <c r="R2" s="107"/>
      <c r="S2" s="107"/>
      <c r="T2" s="107"/>
      <c r="U2" s="107"/>
      <c r="V2" s="107"/>
      <c r="W2" s="107"/>
      <c r="X2" s="107"/>
      <c r="Y2" s="107"/>
    </row>
    <row r="3" spans="1:25" ht="15" customHeight="1" x14ac:dyDescent="0.25">
      <c r="A3" s="107"/>
      <c r="B3" s="107"/>
      <c r="C3" s="107"/>
      <c r="D3" s="107"/>
      <c r="E3" s="107"/>
      <c r="F3" s="107"/>
      <c r="G3" s="107"/>
      <c r="H3" s="107"/>
      <c r="I3" s="107"/>
      <c r="J3" s="107"/>
      <c r="K3" s="107"/>
      <c r="L3" s="107"/>
      <c r="M3" s="107"/>
      <c r="N3" s="107"/>
      <c r="O3" s="107"/>
      <c r="P3" s="107"/>
      <c r="Q3" s="107"/>
      <c r="R3" s="107"/>
      <c r="S3" s="107"/>
      <c r="T3" s="107"/>
      <c r="U3" s="107"/>
      <c r="V3" s="107"/>
      <c r="W3" s="107"/>
      <c r="X3" s="107"/>
      <c r="Y3" s="107"/>
    </row>
    <row r="4" spans="1:25" ht="15" customHeight="1" x14ac:dyDescent="0.25">
      <c r="A4" s="107"/>
      <c r="B4" s="107"/>
      <c r="C4" s="107"/>
      <c r="D4" s="107"/>
      <c r="E4" s="107"/>
      <c r="F4" s="107"/>
      <c r="G4" s="107"/>
      <c r="H4" s="107"/>
      <c r="I4" s="107"/>
      <c r="J4" s="107"/>
      <c r="K4" s="107"/>
      <c r="L4" s="107"/>
      <c r="M4" s="107"/>
      <c r="N4" s="107"/>
      <c r="O4" s="107"/>
      <c r="P4" s="107"/>
      <c r="Q4" s="107"/>
      <c r="R4" s="107"/>
      <c r="S4" s="107"/>
      <c r="T4" s="107"/>
      <c r="U4" s="107"/>
      <c r="V4" s="107"/>
      <c r="W4" s="107"/>
      <c r="X4" s="107"/>
      <c r="Y4" s="107"/>
    </row>
    <row r="5" spans="1:25" ht="15" customHeight="1" x14ac:dyDescent="0.25">
      <c r="A5" s="107"/>
      <c r="B5" s="107"/>
      <c r="C5" s="107"/>
      <c r="D5" s="107"/>
      <c r="E5" s="107"/>
      <c r="F5" s="107"/>
      <c r="G5" s="107"/>
      <c r="H5" s="107"/>
      <c r="I5" s="107"/>
      <c r="J5" s="107"/>
      <c r="K5" s="107"/>
      <c r="L5" s="107"/>
      <c r="M5" s="107"/>
      <c r="N5" s="107"/>
      <c r="O5" s="107"/>
      <c r="P5" s="107"/>
      <c r="Q5" s="107"/>
      <c r="R5" s="107"/>
      <c r="S5" s="107"/>
      <c r="T5" s="107"/>
      <c r="U5" s="107"/>
      <c r="V5" s="107"/>
      <c r="W5" s="107"/>
      <c r="X5" s="107"/>
      <c r="Y5" s="107"/>
    </row>
    <row r="6" spans="1:25" ht="15" customHeight="1" x14ac:dyDescent="0.25">
      <c r="A6" s="107"/>
      <c r="B6" s="107"/>
      <c r="C6" s="107"/>
      <c r="D6" s="107"/>
      <c r="E6" s="107"/>
      <c r="F6" s="107"/>
      <c r="G6" s="107"/>
      <c r="H6" s="107"/>
      <c r="I6" s="107"/>
      <c r="J6" s="107"/>
      <c r="K6" s="107"/>
      <c r="L6" s="107"/>
      <c r="M6" s="107"/>
      <c r="N6" s="107"/>
      <c r="O6" s="107"/>
      <c r="P6" s="107"/>
      <c r="Q6" s="107"/>
      <c r="R6" s="107"/>
      <c r="S6" s="107"/>
      <c r="T6" s="107"/>
      <c r="U6" s="107"/>
      <c r="V6" s="107"/>
      <c r="W6" s="107"/>
      <c r="X6" s="107"/>
      <c r="Y6" s="107"/>
    </row>
    <row r="7" spans="1:25" ht="15" customHeight="1" x14ac:dyDescent="0.25">
      <c r="A7" s="107"/>
      <c r="B7" s="107"/>
      <c r="C7" s="107"/>
      <c r="D7" s="107"/>
      <c r="E7" s="107"/>
      <c r="F7" s="107"/>
      <c r="G7" s="107"/>
      <c r="H7" s="107"/>
      <c r="I7" s="107"/>
      <c r="J7" s="107"/>
      <c r="K7" s="107"/>
      <c r="L7" s="107"/>
      <c r="M7" s="107"/>
      <c r="N7" s="107"/>
      <c r="O7" s="107"/>
      <c r="P7" s="107"/>
      <c r="Q7" s="107"/>
      <c r="R7" s="107"/>
      <c r="S7" s="107"/>
      <c r="T7" s="107"/>
      <c r="U7" s="107"/>
      <c r="V7" s="107"/>
      <c r="W7" s="107"/>
      <c r="X7" s="107"/>
      <c r="Y7" s="107"/>
    </row>
    <row r="8" spans="1:25" ht="15" customHeight="1" x14ac:dyDescent="0.25">
      <c r="A8" s="107"/>
      <c r="B8" s="107"/>
      <c r="C8" s="107"/>
      <c r="D8" s="107"/>
      <c r="E8" s="107"/>
      <c r="F8" s="107"/>
      <c r="G8" s="107"/>
      <c r="H8" s="107"/>
      <c r="I8" s="107"/>
      <c r="J8" s="107"/>
      <c r="K8" s="107"/>
      <c r="L8" s="107"/>
      <c r="M8" s="107"/>
      <c r="N8" s="107"/>
      <c r="O8" s="107"/>
      <c r="P8" s="107"/>
      <c r="Q8" s="107"/>
      <c r="R8" s="107"/>
      <c r="S8" s="107"/>
      <c r="T8" s="107"/>
      <c r="U8" s="107"/>
      <c r="V8" s="107"/>
      <c r="W8" s="107"/>
      <c r="X8" s="107"/>
      <c r="Y8" s="107"/>
    </row>
    <row r="9" spans="1:25" ht="15" customHeight="1" x14ac:dyDescent="0.25">
      <c r="A9" s="107"/>
      <c r="B9" s="246" t="s">
        <v>93</v>
      </c>
      <c r="C9" s="109">
        <v>2022</v>
      </c>
      <c r="D9" s="109">
        <v>2023</v>
      </c>
      <c r="E9" s="109">
        <v>2024</v>
      </c>
      <c r="F9" s="109">
        <v>2025</v>
      </c>
      <c r="G9" s="109">
        <v>2026</v>
      </c>
      <c r="H9" s="109">
        <v>2027</v>
      </c>
      <c r="I9" s="109">
        <v>2028</v>
      </c>
      <c r="J9" s="109">
        <v>2029</v>
      </c>
      <c r="K9" s="110"/>
      <c r="L9" s="107"/>
      <c r="M9" s="107"/>
      <c r="N9" s="107"/>
      <c r="O9" s="107"/>
      <c r="P9" s="107"/>
      <c r="Q9" s="107"/>
      <c r="R9" s="107"/>
      <c r="S9" s="107"/>
      <c r="T9" s="107"/>
      <c r="U9" s="107"/>
      <c r="V9" s="107"/>
      <c r="W9" s="107"/>
      <c r="X9" s="107"/>
      <c r="Y9" s="107"/>
    </row>
    <row r="10" spans="1:25" ht="15" customHeight="1" x14ac:dyDescent="0.25">
      <c r="A10" s="107"/>
      <c r="B10" s="204"/>
      <c r="C10" s="247" t="s">
        <v>129</v>
      </c>
      <c r="D10" s="164"/>
      <c r="E10" s="164"/>
      <c r="F10" s="164"/>
      <c r="G10" s="164"/>
      <c r="H10" s="165"/>
      <c r="I10" s="111"/>
      <c r="J10" s="111"/>
      <c r="K10" s="110"/>
      <c r="L10" s="107"/>
      <c r="M10" s="107"/>
      <c r="N10" s="107"/>
      <c r="O10" s="107"/>
      <c r="P10" s="107"/>
      <c r="Q10" s="107"/>
      <c r="R10" s="107"/>
      <c r="S10" s="107"/>
      <c r="T10" s="107"/>
      <c r="U10" s="107"/>
      <c r="V10" s="107"/>
      <c r="W10" s="107"/>
      <c r="X10" s="107"/>
      <c r="Y10" s="107"/>
    </row>
    <row r="11" spans="1:25" ht="15" customHeight="1" x14ac:dyDescent="0.25">
      <c r="A11" s="107"/>
      <c r="B11" s="112" t="s">
        <v>97</v>
      </c>
      <c r="C11" s="113">
        <f>'SCENERIO 1 - QUESTION'!C5</f>
        <v>2054.4499999999998</v>
      </c>
      <c r="D11" s="113">
        <f>'SCENERIO 1 - QUESTION'!D5</f>
        <v>2203.11</v>
      </c>
      <c r="E11" s="114">
        <f>D11*('SCENERIO 2 - QUESTION'!E22+1)</f>
        <v>2753.8875000000003</v>
      </c>
      <c r="F11" s="114">
        <f>E11*('SCENERIO 2 - QUESTION'!F22+1)</f>
        <v>3442.3593750000005</v>
      </c>
      <c r="G11" s="114">
        <f>F11*('SCENERIO 2 - QUESTION'!G22+1)</f>
        <v>3958.7132812500004</v>
      </c>
      <c r="H11" s="114">
        <f>G11*('SCENERIO 2 - QUESTION'!H22+1)</f>
        <v>4552.5202734374998</v>
      </c>
      <c r="I11" s="114">
        <f>H11*('SCENERIO 2 - QUESTION'!I22+1)</f>
        <v>5235.3983144531239</v>
      </c>
      <c r="J11" s="114">
        <f>I11*('SCENERIO 2 - QUESTION'!J22+1)</f>
        <v>5758.9381458984371</v>
      </c>
      <c r="K11" s="110"/>
      <c r="L11" s="107"/>
      <c r="M11" s="107"/>
      <c r="N11" s="107"/>
      <c r="O11" s="107"/>
      <c r="P11" s="107"/>
      <c r="Q11" s="107"/>
      <c r="R11" s="107"/>
      <c r="S11" s="107"/>
      <c r="T11" s="107"/>
      <c r="U11" s="107"/>
      <c r="V11" s="107"/>
      <c r="W11" s="107"/>
      <c r="X11" s="107"/>
      <c r="Y11" s="107"/>
    </row>
    <row r="12" spans="1:25" ht="15" customHeight="1" x14ac:dyDescent="0.25">
      <c r="A12" s="107"/>
      <c r="B12" s="115" t="s">
        <v>98</v>
      </c>
      <c r="C12" s="116">
        <f>'SCENERIO 1 - QUESTION'!C6</f>
        <v>13.22</v>
      </c>
      <c r="D12" s="116">
        <f>'SCENERIO 1 - QUESTION'!D6</f>
        <v>5.31</v>
      </c>
      <c r="E12" s="116">
        <f t="shared" ref="E12:J12" si="0">D12</f>
        <v>5.31</v>
      </c>
      <c r="F12" s="116">
        <f t="shared" si="0"/>
        <v>5.31</v>
      </c>
      <c r="G12" s="116">
        <f t="shared" si="0"/>
        <v>5.31</v>
      </c>
      <c r="H12" s="116">
        <f t="shared" si="0"/>
        <v>5.31</v>
      </c>
      <c r="I12" s="116">
        <f t="shared" si="0"/>
        <v>5.31</v>
      </c>
      <c r="J12" s="116">
        <f t="shared" si="0"/>
        <v>5.31</v>
      </c>
      <c r="K12" s="110"/>
      <c r="L12" s="107"/>
      <c r="M12" s="107"/>
      <c r="N12" s="107"/>
      <c r="O12" s="107"/>
      <c r="P12" s="107"/>
      <c r="Q12" s="107"/>
      <c r="R12" s="107"/>
      <c r="S12" s="107"/>
      <c r="T12" s="107"/>
      <c r="U12" s="107"/>
      <c r="V12" s="107"/>
      <c r="W12" s="107"/>
      <c r="X12" s="107"/>
      <c r="Y12" s="107"/>
    </row>
    <row r="13" spans="1:25" ht="15" customHeight="1" x14ac:dyDescent="0.25">
      <c r="A13" s="107"/>
      <c r="B13" s="115" t="s">
        <v>99</v>
      </c>
      <c r="C13" s="37">
        <f>'SCENERIO 1 - QUESTION'!C7</f>
        <v>1640.83</v>
      </c>
      <c r="D13" s="37">
        <f>'SCENERIO 1 - QUESTION'!D7</f>
        <v>1447.96</v>
      </c>
      <c r="E13" s="38">
        <f>E11*'SCENERIO 2 - QUESTION'!$H$23</f>
        <v>1707.4102500000001</v>
      </c>
      <c r="F13" s="38">
        <f>F11*'SCENERIO 2 - QUESTION'!$H$23</f>
        <v>2134.2628125000001</v>
      </c>
      <c r="G13" s="38">
        <f>G11*'SCENERIO 2 - QUESTION'!$H$23</f>
        <v>2454.4022343750003</v>
      </c>
      <c r="H13" s="38">
        <f>H11*'SCENERIO 2 - QUESTION'!$H$23</f>
        <v>2822.5625695312497</v>
      </c>
      <c r="I13" s="38">
        <f>I11*'SCENERIO 2 - QUESTION'!$H$23</f>
        <v>3245.9469549609366</v>
      </c>
      <c r="J13" s="38">
        <f>J11*'SCENERIO 2 - QUESTION'!$H$23</f>
        <v>3570.5416504570312</v>
      </c>
      <c r="K13" s="110"/>
      <c r="L13" s="107"/>
      <c r="M13" s="107"/>
      <c r="N13" s="107"/>
      <c r="O13" s="107"/>
      <c r="P13" s="107"/>
      <c r="Q13" s="107"/>
      <c r="R13" s="107"/>
      <c r="S13" s="107"/>
      <c r="T13" s="107"/>
      <c r="U13" s="107"/>
      <c r="V13" s="107"/>
      <c r="W13" s="107"/>
      <c r="X13" s="107"/>
      <c r="Y13" s="107"/>
    </row>
    <row r="14" spans="1:25" ht="15" customHeight="1" x14ac:dyDescent="0.25">
      <c r="A14" s="107"/>
      <c r="B14" s="115" t="s">
        <v>100</v>
      </c>
      <c r="C14" s="116">
        <f>'SCENERIO 1 - QUESTION'!C8</f>
        <v>169.715</v>
      </c>
      <c r="D14" s="116">
        <f>'SCENERIO 1 - QUESTION'!D8</f>
        <v>181.57499999999999</v>
      </c>
      <c r="E14" s="116">
        <f>E11*'SCENERIO 2 - QUESTION'!$H$24</f>
        <v>413.08312500000005</v>
      </c>
      <c r="F14" s="116">
        <f>F11*'SCENERIO 2 - QUESTION'!$H$24</f>
        <v>516.35390625000002</v>
      </c>
      <c r="G14" s="116">
        <f>G11*'SCENERIO 2 - QUESTION'!$H$24</f>
        <v>593.80699218749999</v>
      </c>
      <c r="H14" s="116">
        <f>H11*'SCENERIO 2 - QUESTION'!$H$24</f>
        <v>682.87804101562494</v>
      </c>
      <c r="I14" s="116">
        <f>I11*'SCENERIO 2 - QUESTION'!$H$24</f>
        <v>785.30974716796857</v>
      </c>
      <c r="J14" s="116">
        <f>J11*'SCENERIO 2 - QUESTION'!$H$24</f>
        <v>863.84072188476557</v>
      </c>
      <c r="K14" s="110"/>
      <c r="L14" s="107"/>
      <c r="M14" s="107"/>
      <c r="N14" s="107"/>
      <c r="O14" s="107"/>
      <c r="P14" s="107"/>
      <c r="Q14" s="107"/>
      <c r="R14" s="107"/>
      <c r="S14" s="107"/>
      <c r="T14" s="107"/>
      <c r="U14" s="107"/>
      <c r="V14" s="107"/>
      <c r="W14" s="107"/>
      <c r="X14" s="107"/>
      <c r="Y14" s="107"/>
    </row>
    <row r="15" spans="1:25" ht="15" customHeight="1" x14ac:dyDescent="0.25">
      <c r="A15" s="107"/>
      <c r="B15" s="115" t="s">
        <v>101</v>
      </c>
      <c r="C15" s="116">
        <f>'SCENERIO 1 - QUESTION'!C9</f>
        <v>169.715</v>
      </c>
      <c r="D15" s="116">
        <f>'SCENERIO 1 - QUESTION'!D9</f>
        <v>181.57499999999999</v>
      </c>
      <c r="E15" s="116">
        <f>E11*'SCENERIO 2 - QUESTION'!$H$25</f>
        <v>220.31100000000004</v>
      </c>
      <c r="F15" s="116">
        <f>F11*'SCENERIO 2 - QUESTION'!$H$25</f>
        <v>275.38875000000002</v>
      </c>
      <c r="G15" s="116">
        <f>G11*'SCENERIO 2 - QUESTION'!$H$25</f>
        <v>316.69706250000002</v>
      </c>
      <c r="H15" s="116">
        <f>H11*'SCENERIO 2 - QUESTION'!$H$25</f>
        <v>364.201621875</v>
      </c>
      <c r="I15" s="116">
        <f>I11*'SCENERIO 2 - QUESTION'!$H$25</f>
        <v>418.83186515624993</v>
      </c>
      <c r="J15" s="116">
        <f>J11*'SCENERIO 2 - QUESTION'!$H$25</f>
        <v>460.71505167187496</v>
      </c>
      <c r="K15" s="110"/>
      <c r="L15" s="107"/>
      <c r="M15" s="107"/>
      <c r="N15" s="107"/>
      <c r="O15" s="107"/>
      <c r="P15" s="107"/>
      <c r="Q15" s="107"/>
      <c r="R15" s="107"/>
      <c r="S15" s="107"/>
      <c r="T15" s="107"/>
      <c r="U15" s="107"/>
      <c r="V15" s="107"/>
      <c r="W15" s="107"/>
      <c r="X15" s="107"/>
      <c r="Y15" s="107"/>
    </row>
    <row r="16" spans="1:25" ht="15" customHeight="1" x14ac:dyDescent="0.25">
      <c r="A16" s="107"/>
      <c r="B16" s="115" t="s">
        <v>36</v>
      </c>
      <c r="C16" s="116">
        <v>100</v>
      </c>
      <c r="D16" s="116">
        <v>120</v>
      </c>
      <c r="E16" s="116">
        <f>E18*'SCENERIO 1 - QUESTION'!$H$25</f>
        <v>20.498784917851935</v>
      </c>
      <c r="F16" s="116" t="str">
        <f ca="1">F18*'SCENERIO 1 - QUESTION'!$H$25</f>
        <v>#REF!</v>
      </c>
      <c r="G16" s="116" t="str">
        <f ca="1">G18*'SCENERIO 1 - QUESTION'!$H$25</f>
        <v>#REF!</v>
      </c>
      <c r="H16" s="116" t="str">
        <f ca="1">H18*'SCENERIO 1 - QUESTION'!$H$25</f>
        <v>#REF!</v>
      </c>
      <c r="I16" s="116" t="str">
        <f ca="1">I18*'SCENERIO 1 - QUESTION'!$H$25</f>
        <v>#REF!</v>
      </c>
      <c r="J16" s="116" t="str">
        <f ca="1">J18*'SCENERIO 1 - QUESTION'!$H$25</f>
        <v>#REF!</v>
      </c>
      <c r="K16" s="110"/>
      <c r="L16" s="107"/>
      <c r="M16" s="107"/>
      <c r="N16" s="107"/>
      <c r="O16" s="107"/>
      <c r="P16" s="107"/>
      <c r="Q16" s="107"/>
      <c r="R16" s="107"/>
      <c r="S16" s="107"/>
      <c r="T16" s="107"/>
      <c r="U16" s="107"/>
      <c r="V16" s="107"/>
      <c r="W16" s="107"/>
      <c r="X16" s="107"/>
      <c r="Y16" s="107"/>
    </row>
    <row r="17" spans="1:25" ht="15" customHeight="1" x14ac:dyDescent="0.25">
      <c r="A17" s="107"/>
      <c r="B17" s="117" t="s">
        <v>102</v>
      </c>
      <c r="C17" s="118"/>
      <c r="D17" s="111"/>
      <c r="E17" s="111"/>
      <c r="F17" s="111"/>
      <c r="G17" s="111"/>
      <c r="H17" s="111"/>
      <c r="I17" s="111"/>
      <c r="J17" s="111"/>
      <c r="K17" s="110"/>
      <c r="L17" s="107"/>
      <c r="M17" s="107"/>
      <c r="N17" s="107"/>
      <c r="O17" s="107"/>
      <c r="P17" s="107"/>
      <c r="Q17" s="107"/>
      <c r="R17" s="107"/>
      <c r="S17" s="107"/>
      <c r="T17" s="107"/>
      <c r="U17" s="107"/>
      <c r="V17" s="107"/>
      <c r="W17" s="107"/>
      <c r="X17" s="107"/>
      <c r="Y17" s="107"/>
    </row>
    <row r="18" spans="1:25" ht="15" customHeight="1" x14ac:dyDescent="0.25">
      <c r="A18" s="107"/>
      <c r="B18" s="115" t="s">
        <v>103</v>
      </c>
      <c r="C18" s="116">
        <f>'SCENERIO 1 - QUESTION'!C12</f>
        <v>344.52</v>
      </c>
      <c r="D18" s="116">
        <f>'SCENERIO 1 - QUESTION'!D12</f>
        <v>507.62</v>
      </c>
      <c r="E18" s="38">
        <f>L18</f>
        <v>582.62</v>
      </c>
      <c r="F18" s="38" t="str">
        <f ca="1">E18-F16+'SCENERIO 2 - QUESTION'!$H$27</f>
        <v>#REF!</v>
      </c>
      <c r="G18" s="38" t="str">
        <f ca="1">F18-G16+'SCENERIO 2 - QUESTION'!$H$27</f>
        <v>#REF!</v>
      </c>
      <c r="H18" s="38" t="str">
        <f ca="1">G18-H16+'SCENERIO 2 - QUESTION'!$H$27</f>
        <v>#REF!</v>
      </c>
      <c r="I18" s="38" t="str">
        <f ca="1">H18-I16+'SCENERIO 2 - QUESTION'!$H$27</f>
        <v>#REF!</v>
      </c>
      <c r="J18" s="38" t="str">
        <f ca="1">I18-J16+'SCENERIO 2 - QUESTION'!$H$27</f>
        <v>#REF!</v>
      </c>
      <c r="K18" s="110"/>
      <c r="L18" s="107">
        <f>D18+75</f>
        <v>582.62</v>
      </c>
      <c r="M18" s="107" t="s">
        <v>130</v>
      </c>
      <c r="N18" s="107"/>
      <c r="O18" s="107"/>
      <c r="P18" s="107"/>
      <c r="Q18" s="107"/>
      <c r="R18" s="107"/>
      <c r="S18" s="107"/>
      <c r="T18" s="107"/>
      <c r="U18" s="107"/>
      <c r="V18" s="107"/>
      <c r="W18" s="107"/>
      <c r="X18" s="107"/>
      <c r="Y18" s="107"/>
    </row>
    <row r="19" spans="1:25" ht="15" customHeight="1" x14ac:dyDescent="0.25">
      <c r="A19" s="107"/>
      <c r="B19" s="115" t="s">
        <v>104</v>
      </c>
      <c r="C19" s="116">
        <f>'SCENERIO 1 - QUESTION'!C13</f>
        <v>430.29</v>
      </c>
      <c r="D19" s="116">
        <f>'SCENERIO 1 - QUESTION'!D13</f>
        <v>207.53</v>
      </c>
      <c r="E19" s="38">
        <f>(E13/'SCENERIO 2 - QUESTION'!$J$28)*'SCENERIO 2 - QUESTION'!$I$28</f>
        <v>210.50263356164385</v>
      </c>
      <c r="F19" s="38">
        <f>(F13/'SCENERIO 2 - QUESTION'!$J$28)*'SCENERIO 2 - QUESTION'!$I$28</f>
        <v>263.12829195205478</v>
      </c>
      <c r="G19" s="38">
        <f>(G13/'SCENERIO 2 - QUESTION'!$J$28)*'SCENERIO 2 - QUESTION'!$I$28</f>
        <v>302.59753574486302</v>
      </c>
      <c r="H19" s="38">
        <f>(H13/'SCENERIO 2 - QUESTION'!$J$28)*'SCENERIO 2 - QUESTION'!$I$28</f>
        <v>347.98716610659244</v>
      </c>
      <c r="I19" s="38">
        <f>(I13/'SCENERIO 2 - QUESTION'!$J$28)*'SCENERIO 2 - QUESTION'!$I$28</f>
        <v>400.18524102258118</v>
      </c>
      <c r="J19" s="38">
        <f>(J13/'SCENERIO 2 - QUESTION'!$J$28)*'SCENERIO 2 - QUESTION'!$I$28</f>
        <v>440.20376512483949</v>
      </c>
      <c r="K19" s="110"/>
      <c r="L19" s="107"/>
      <c r="M19" s="107"/>
      <c r="N19" s="107"/>
      <c r="O19" s="107"/>
      <c r="P19" s="107"/>
      <c r="Q19" s="107"/>
      <c r="R19" s="107"/>
      <c r="S19" s="107"/>
      <c r="T19" s="107"/>
      <c r="U19" s="107"/>
      <c r="V19" s="107"/>
      <c r="W19" s="107"/>
      <c r="X19" s="107"/>
      <c r="Y19" s="107"/>
    </row>
    <row r="20" spans="1:25" ht="15" customHeight="1" x14ac:dyDescent="0.25">
      <c r="A20" s="107"/>
      <c r="B20" s="115" t="s">
        <v>105</v>
      </c>
      <c r="C20" s="116">
        <f>'SCENERIO 1 - QUESTION'!C14</f>
        <v>66.069999999999993</v>
      </c>
      <c r="D20" s="116">
        <f>'SCENERIO 1 - QUESTION'!D14</f>
        <v>86.74</v>
      </c>
      <c r="E20" s="38">
        <f>(E11/'SCENERIO 2 - QUESTION'!$J$28)*'SCENERIO 2 - QUESTION'!$I$28</f>
        <v>339.52037671232881</v>
      </c>
      <c r="F20" s="38">
        <f>(F11/'SCENERIO 1 - QUESTION'!$J$27)*'SCENERIO 1 - QUESTION'!$I$27</f>
        <v>565.86729452054794</v>
      </c>
      <c r="G20" s="38">
        <f>(G11/'SCENERIO 1 - QUESTION'!$J$27)*'SCENERIO 1 - QUESTION'!$I$27</f>
        <v>650.74738869863017</v>
      </c>
      <c r="H20" s="38">
        <f>(H11/'SCENERIO 1 - QUESTION'!$J$27)*'SCENERIO 1 - QUESTION'!$I$27</f>
        <v>748.35949700342462</v>
      </c>
      <c r="I20" s="38">
        <f>(I11/'SCENERIO 1 - QUESTION'!$J$27)*'SCENERIO 1 - QUESTION'!$I$27</f>
        <v>860.61342155393811</v>
      </c>
      <c r="J20" s="119">
        <f>(J11/'SCENERIO 1 - QUESTION'!$J$27)*'SCENERIO 1 - QUESTION'!$I$27</f>
        <v>946.67476370933207</v>
      </c>
      <c r="K20" s="120"/>
      <c r="L20" s="107"/>
      <c r="M20" s="107"/>
      <c r="N20" s="107"/>
      <c r="O20" s="107"/>
      <c r="P20" s="107"/>
      <c r="Q20" s="107"/>
      <c r="R20" s="107"/>
      <c r="S20" s="107"/>
      <c r="T20" s="107"/>
      <c r="U20" s="107"/>
      <c r="V20" s="107"/>
      <c r="W20" s="107"/>
      <c r="X20" s="107"/>
      <c r="Y20" s="107"/>
    </row>
    <row r="21" spans="1:25" ht="15" customHeight="1" x14ac:dyDescent="0.25">
      <c r="A21" s="107"/>
      <c r="B21" s="115" t="s">
        <v>106</v>
      </c>
      <c r="C21" s="116">
        <v>80</v>
      </c>
      <c r="D21" s="116">
        <v>110</v>
      </c>
      <c r="E21" s="38">
        <f>(E13/'SCENERIO 2 - QUESTION'!$J$28)*'SCENERIO 2 - QUESTION'!$H$29</f>
        <v>327.44854109589045</v>
      </c>
      <c r="F21" s="38">
        <f>(F13/'SCENERIO 2 - QUESTION'!$J$28)*'SCENERIO 2 - QUESTION'!$H$29</f>
        <v>409.31067636986302</v>
      </c>
      <c r="G21" s="38">
        <f>(G13/'SCENERIO 2 - QUESTION'!$J$28)*'SCENERIO 2 - QUESTION'!$H$29</f>
        <v>470.70727782534249</v>
      </c>
      <c r="H21" s="38">
        <f>(H13/'SCENERIO 2 - QUESTION'!$J$28)*'SCENERIO 2 - QUESTION'!$H$29</f>
        <v>541.31336949914385</v>
      </c>
      <c r="I21" s="38">
        <f>(I13/'SCENERIO 2 - QUESTION'!$J$28)*'SCENERIO 2 - QUESTION'!$H$29</f>
        <v>622.5103749240152</v>
      </c>
      <c r="J21" s="38">
        <f>(J13/'SCENERIO 2 - QUESTION'!$J$28)*'SCENERIO 2 - QUESTION'!$H$29</f>
        <v>684.76141241641699</v>
      </c>
      <c r="K21" s="110"/>
      <c r="L21" s="107"/>
      <c r="M21" s="107"/>
      <c r="N21" s="107"/>
      <c r="O21" s="107"/>
      <c r="P21" s="107"/>
      <c r="Q21" s="107"/>
      <c r="R21" s="107"/>
      <c r="S21" s="107"/>
      <c r="T21" s="107"/>
      <c r="U21" s="107"/>
      <c r="V21" s="107"/>
      <c r="W21" s="107"/>
      <c r="X21" s="107"/>
      <c r="Y21" s="107"/>
    </row>
    <row r="22" spans="1:25" ht="15" customHeight="1" x14ac:dyDescent="0.25">
      <c r="A22" s="107"/>
      <c r="B22" s="115" t="s">
        <v>107</v>
      </c>
      <c r="C22" s="116">
        <f>'SCENERIO 1 - QUESTION'!C16</f>
        <v>31.48</v>
      </c>
      <c r="D22" s="116">
        <f>'SCENERIO 1 - QUESTION'!D16</f>
        <v>24.36</v>
      </c>
      <c r="E22" s="116">
        <v>20.3</v>
      </c>
      <c r="F22" s="116">
        <f t="shared" ref="F22:J22" si="1">E22-$L$22</f>
        <v>16.240000000000002</v>
      </c>
      <c r="G22" s="116">
        <f t="shared" si="1"/>
        <v>12.180000000000003</v>
      </c>
      <c r="H22" s="116">
        <f t="shared" si="1"/>
        <v>8.1200000000000045</v>
      </c>
      <c r="I22" s="116">
        <f t="shared" si="1"/>
        <v>4.0600000000000049</v>
      </c>
      <c r="J22" s="116">
        <f t="shared" si="1"/>
        <v>0</v>
      </c>
      <c r="K22" s="110"/>
      <c r="L22" s="107">
        <v>4.0599999999999996</v>
      </c>
      <c r="M22" s="107" t="s">
        <v>131</v>
      </c>
      <c r="N22" s="107"/>
      <c r="O22" s="107"/>
      <c r="P22" s="107"/>
      <c r="Q22" s="107"/>
      <c r="R22" s="107"/>
      <c r="S22" s="107"/>
      <c r="T22" s="107"/>
      <c r="U22" s="107"/>
      <c r="V22" s="107"/>
      <c r="W22" s="107"/>
      <c r="X22" s="107"/>
      <c r="Y22" s="107"/>
    </row>
    <row r="23" spans="1:25" ht="15" customHeight="1" x14ac:dyDescent="0.25">
      <c r="A23" s="107"/>
      <c r="B23" s="115" t="s">
        <v>108</v>
      </c>
      <c r="C23" s="116">
        <f>'SCENERIO 1 - QUESTION'!C17</f>
        <v>666.97</v>
      </c>
      <c r="D23" s="116">
        <f>'SCENERIO 1 - QUESTION'!D17</f>
        <v>934.33</v>
      </c>
      <c r="E23" s="38">
        <f t="shared" ref="E23:J23" si="2">(E18+E19)-(E22+E21)</f>
        <v>445.37409246575339</v>
      </c>
      <c r="F23" s="38" t="str">
        <f t="shared" ca="1" si="2"/>
        <v>#REF!</v>
      </c>
      <c r="G23" s="38" t="str">
        <f t="shared" ca="1" si="2"/>
        <v>#REF!</v>
      </c>
      <c r="H23" s="38" t="str">
        <f t="shared" ca="1" si="2"/>
        <v>#REF!</v>
      </c>
      <c r="I23" s="38" t="str">
        <f t="shared" ca="1" si="2"/>
        <v>#REF!</v>
      </c>
      <c r="J23" s="38" t="str">
        <f t="shared" ca="1" si="2"/>
        <v>#REF!</v>
      </c>
      <c r="K23" s="110"/>
      <c r="L23" s="107"/>
      <c r="M23" s="107"/>
      <c r="N23" s="107"/>
      <c r="O23" s="107"/>
      <c r="P23" s="107"/>
      <c r="Q23" s="107"/>
      <c r="R23" s="107"/>
      <c r="S23" s="107"/>
      <c r="T23" s="107"/>
      <c r="U23" s="107"/>
      <c r="V23" s="107"/>
      <c r="W23" s="107"/>
      <c r="X23" s="107"/>
      <c r="Y23" s="107"/>
    </row>
    <row r="24" spans="1:25" ht="15" customHeight="1" x14ac:dyDescent="0.25">
      <c r="A24" s="107"/>
      <c r="B24" s="115" t="s">
        <v>132</v>
      </c>
      <c r="C24" s="116">
        <f>'SCENERIO 1 - QUESTION'!C18</f>
        <v>28.96</v>
      </c>
      <c r="D24" s="116">
        <f>'SCENERIO 1 - QUESTION'!D18</f>
        <v>30.08</v>
      </c>
      <c r="E24" s="116">
        <f>'FINANCIAL STATEMENTS'!$G$55*$L$24</f>
        <v>623.9</v>
      </c>
      <c r="F24" s="116">
        <f>'FINANCIAL STATEMENTS'!$G$55*$L$24</f>
        <v>623.9</v>
      </c>
      <c r="G24" s="116">
        <f>'FINANCIAL STATEMENTS'!$G$55*$L$24</f>
        <v>623.9</v>
      </c>
      <c r="H24" s="116">
        <f>'FINANCIAL STATEMENTS'!$G$55*$L$24</f>
        <v>623.9</v>
      </c>
      <c r="I24" s="116">
        <f>'FINANCIAL STATEMENTS'!$G$55*$L$24</f>
        <v>623.9</v>
      </c>
      <c r="J24" s="116">
        <f>'FINANCIAL STATEMENTS'!$G$55*$L$24</f>
        <v>623.9</v>
      </c>
      <c r="K24" s="110"/>
      <c r="L24" s="107">
        <v>10</v>
      </c>
      <c r="M24" s="107" t="s">
        <v>133</v>
      </c>
      <c r="N24" s="107"/>
      <c r="O24" s="107"/>
      <c r="P24" s="107"/>
      <c r="Q24" s="107"/>
      <c r="R24" s="107"/>
      <c r="S24" s="107"/>
      <c r="T24" s="107"/>
      <c r="U24" s="107"/>
      <c r="V24" s="107"/>
      <c r="W24" s="107"/>
      <c r="X24" s="107"/>
      <c r="Y24" s="107"/>
    </row>
    <row r="25" spans="1:25" ht="15" customHeight="1" x14ac:dyDescent="0.25">
      <c r="A25" s="107"/>
      <c r="B25" s="115"/>
      <c r="C25" s="37">
        <f t="shared" ref="C25:J25" si="3">SUM(C18:C24)</f>
        <v>1648.29</v>
      </c>
      <c r="D25" s="37">
        <f t="shared" si="3"/>
        <v>1900.6599999999999</v>
      </c>
      <c r="E25" s="37">
        <f t="shared" si="3"/>
        <v>2549.6656438356167</v>
      </c>
      <c r="F25" s="37" t="str">
        <f t="shared" ca="1" si="3"/>
        <v>#REF!</v>
      </c>
      <c r="G25" s="37" t="str">
        <f t="shared" ca="1" si="3"/>
        <v>#REF!</v>
      </c>
      <c r="H25" s="37" t="str">
        <f t="shared" ca="1" si="3"/>
        <v>#REF!</v>
      </c>
      <c r="I25" s="37" t="str">
        <f t="shared" ca="1" si="3"/>
        <v>#REF!</v>
      </c>
      <c r="J25" s="37" t="str">
        <f t="shared" ca="1" si="3"/>
        <v>#REF!</v>
      </c>
      <c r="K25" s="110"/>
      <c r="L25" s="107"/>
      <c r="M25" s="107"/>
      <c r="N25" s="107"/>
      <c r="O25" s="107"/>
      <c r="P25" s="107"/>
      <c r="Q25" s="107"/>
      <c r="R25" s="107"/>
      <c r="S25" s="107"/>
      <c r="T25" s="107"/>
      <c r="U25" s="107"/>
      <c r="V25" s="107"/>
      <c r="W25" s="107"/>
      <c r="X25" s="107"/>
      <c r="Y25" s="107"/>
    </row>
    <row r="26" spans="1:25" ht="15" customHeight="1" x14ac:dyDescent="0.25">
      <c r="A26" s="107"/>
      <c r="B26" s="110"/>
      <c r="C26" s="110"/>
      <c r="D26" s="110"/>
      <c r="E26" s="110"/>
      <c r="F26" s="110"/>
      <c r="G26" s="110"/>
      <c r="H26" s="110"/>
      <c r="I26" s="110"/>
      <c r="J26" s="110"/>
      <c r="K26" s="110"/>
      <c r="L26" s="107"/>
      <c r="M26" s="107"/>
      <c r="N26" s="107"/>
      <c r="O26" s="107"/>
      <c r="P26" s="107"/>
      <c r="Q26" s="107"/>
      <c r="R26" s="107"/>
      <c r="S26" s="107"/>
      <c r="T26" s="107"/>
      <c r="U26" s="107"/>
      <c r="V26" s="107"/>
      <c r="W26" s="107"/>
      <c r="X26" s="107"/>
      <c r="Y26" s="107"/>
    </row>
    <row r="27" spans="1:25" ht="15" customHeight="1" x14ac:dyDescent="0.25">
      <c r="A27" s="107"/>
      <c r="B27" s="110"/>
      <c r="C27" s="110"/>
      <c r="D27" s="110"/>
      <c r="E27" s="110"/>
      <c r="F27" s="110"/>
      <c r="G27" s="110"/>
      <c r="H27" s="110"/>
      <c r="I27" s="110"/>
      <c r="J27" s="110"/>
      <c r="K27" s="110"/>
      <c r="L27" s="107"/>
      <c r="M27" s="107"/>
      <c r="N27" s="107"/>
      <c r="O27" s="107"/>
      <c r="P27" s="107"/>
      <c r="Q27" s="107"/>
      <c r="R27" s="107"/>
      <c r="S27" s="107"/>
      <c r="T27" s="107"/>
      <c r="U27" s="107"/>
      <c r="V27" s="107"/>
      <c r="W27" s="107"/>
      <c r="X27" s="107"/>
      <c r="Y27" s="107"/>
    </row>
    <row r="28" spans="1:25" ht="15" customHeight="1" x14ac:dyDescent="0.25">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row>
    <row r="29" spans="1:25" ht="15" customHeight="1" x14ac:dyDescent="0.25">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row>
    <row r="30" spans="1:25" ht="15" customHeight="1" x14ac:dyDescent="0.25">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row>
    <row r="31" spans="1:25" ht="15" customHeight="1" x14ac:dyDescent="0.25">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row>
    <row r="32" spans="1:25" ht="15" customHeight="1" x14ac:dyDescent="0.25">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row>
    <row r="33" spans="1:25" ht="15" customHeight="1" x14ac:dyDescent="0.25">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row>
    <row r="34" spans="1:25" ht="15" customHeight="1" x14ac:dyDescent="0.25">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row>
    <row r="35" spans="1:25" ht="15" customHeight="1" x14ac:dyDescent="0.25">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row>
    <row r="36" spans="1:25" ht="15" customHeight="1" x14ac:dyDescent="0.25">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row>
    <row r="37" spans="1:25" ht="15" customHeight="1" x14ac:dyDescent="0.25">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row>
    <row r="38" spans="1:25" ht="15" customHeight="1" x14ac:dyDescent="0.25">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row>
    <row r="39" spans="1:25" ht="15" customHeight="1" x14ac:dyDescent="0.25">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row>
    <row r="40" spans="1:25" ht="15" customHeight="1" x14ac:dyDescent="0.25">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row>
    <row r="41" spans="1:25" ht="15" customHeight="1" x14ac:dyDescent="0.25">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row>
    <row r="42" spans="1:25" ht="15" customHeight="1" x14ac:dyDescent="0.25">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row>
    <row r="43" spans="1:25" ht="15" customHeight="1" x14ac:dyDescent="0.25">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row>
    <row r="44" spans="1:25" ht="15" customHeight="1" x14ac:dyDescent="0.25">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row>
    <row r="45" spans="1:25" ht="15.75" customHeight="1" x14ac:dyDescent="0.25">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row>
    <row r="46" spans="1:25" ht="15.75" customHeight="1" x14ac:dyDescent="0.25">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row>
    <row r="47" spans="1:25" ht="15.75" customHeight="1" x14ac:dyDescent="0.25">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row>
    <row r="48" spans="1:25" ht="15.75" customHeight="1" x14ac:dyDescent="0.25">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row>
    <row r="49" spans="1:25" ht="15.75" customHeight="1" x14ac:dyDescent="0.25">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row>
    <row r="50" spans="1:25" ht="15.75" customHeight="1" x14ac:dyDescent="0.25">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row>
    <row r="51" spans="1:25" ht="15.75" customHeight="1" x14ac:dyDescent="0.25">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row>
    <row r="52" spans="1:25" ht="15.75" customHeight="1" x14ac:dyDescent="0.25">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row>
    <row r="53" spans="1:25" ht="15.75" customHeight="1" x14ac:dyDescent="0.25">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row>
    <row r="54" spans="1:25" ht="15.75" customHeight="1" x14ac:dyDescent="0.25">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row>
    <row r="55" spans="1:25" ht="15.75" customHeight="1" x14ac:dyDescent="0.25">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row>
    <row r="56" spans="1:25" ht="15.75" customHeight="1" x14ac:dyDescent="0.25">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row>
    <row r="57" spans="1:25" ht="15.75" customHeight="1" x14ac:dyDescent="0.25">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row>
    <row r="58" spans="1:25" ht="15.75" customHeight="1" x14ac:dyDescent="0.25">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row>
    <row r="59" spans="1:25" ht="15.75" customHeight="1" x14ac:dyDescent="0.25">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row>
    <row r="60" spans="1:25" ht="15.75" customHeight="1" x14ac:dyDescent="0.25">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row>
    <row r="61" spans="1:25" ht="15.75" customHeight="1" x14ac:dyDescent="0.25">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row>
    <row r="62" spans="1:25" ht="15.75" customHeight="1" x14ac:dyDescent="0.25">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row>
    <row r="63" spans="1:25" ht="15.75" customHeight="1" x14ac:dyDescent="0.25">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row>
    <row r="64" spans="1:25" ht="15.75" customHeight="1" x14ac:dyDescent="0.25">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row>
    <row r="65" spans="1:25" ht="15.75" customHeight="1" x14ac:dyDescent="0.2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row>
    <row r="66" spans="1:25" ht="15.75" customHeight="1" x14ac:dyDescent="0.25">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row>
    <row r="67" spans="1:25" ht="15.75" customHeight="1" x14ac:dyDescent="0.25">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row>
    <row r="68" spans="1:25" ht="15.75" customHeight="1" x14ac:dyDescent="0.25">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row>
    <row r="69" spans="1:25" ht="15.75" customHeight="1" x14ac:dyDescent="0.25">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row>
    <row r="70" spans="1:25" ht="15.75" customHeight="1" x14ac:dyDescent="0.25">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row>
    <row r="71" spans="1:25" ht="15.75" customHeight="1" x14ac:dyDescent="0.25">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row>
    <row r="72" spans="1:25" ht="15.75" customHeight="1" x14ac:dyDescent="0.25">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row>
    <row r="73" spans="1:25" ht="15.75" customHeight="1" x14ac:dyDescent="0.25">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row>
    <row r="74" spans="1:25" ht="15.75" customHeight="1" x14ac:dyDescent="0.25">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row>
    <row r="75" spans="1:25" ht="15.75" customHeight="1" x14ac:dyDescent="0.2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row>
    <row r="76" spans="1:25" ht="15.75" customHeight="1" x14ac:dyDescent="0.25">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row>
    <row r="77" spans="1:25" ht="15.75" customHeight="1" x14ac:dyDescent="0.25">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row>
    <row r="78" spans="1:25" ht="15.75" customHeight="1" x14ac:dyDescent="0.25">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row>
    <row r="79" spans="1:25" ht="15.75" customHeight="1" x14ac:dyDescent="0.25">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row>
    <row r="80" spans="1:25" ht="15.75" customHeight="1" x14ac:dyDescent="0.25">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row>
    <row r="81" spans="1:25" ht="15.75" customHeight="1" x14ac:dyDescent="0.25">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row>
    <row r="82" spans="1:25" ht="15.75" customHeight="1" x14ac:dyDescent="0.25">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row>
    <row r="83" spans="1:25" ht="15.75" customHeight="1" x14ac:dyDescent="0.25">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row>
    <row r="84" spans="1:25" ht="15.75" customHeight="1" x14ac:dyDescent="0.25">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row>
    <row r="85" spans="1:25" ht="15.75" customHeight="1" x14ac:dyDescent="0.2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row>
    <row r="86" spans="1:25" ht="15.75" customHeight="1" x14ac:dyDescent="0.25">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row>
    <row r="87" spans="1:25" ht="15.75" customHeight="1" x14ac:dyDescent="0.25">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row>
    <row r="88" spans="1:25" ht="15.75" customHeight="1" x14ac:dyDescent="0.25">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row>
    <row r="89" spans="1:25" ht="15.75" customHeight="1" x14ac:dyDescent="0.25">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row>
    <row r="90" spans="1:25" ht="15.75" customHeight="1" x14ac:dyDescent="0.25">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row>
    <row r="91" spans="1:25" ht="15.75" customHeight="1" x14ac:dyDescent="0.2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row>
    <row r="92" spans="1:25" ht="15.75" customHeight="1" x14ac:dyDescent="0.25">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row>
    <row r="93" spans="1:25" ht="15.75" customHeight="1" x14ac:dyDescent="0.25">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row>
    <row r="94" spans="1:25" ht="15.75" customHeight="1" x14ac:dyDescent="0.25">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row>
    <row r="95" spans="1:25" ht="15.75" customHeight="1" x14ac:dyDescent="0.2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row>
    <row r="96" spans="1:25" ht="15.75" customHeight="1" x14ac:dyDescent="0.25">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row>
    <row r="97" spans="1:25" ht="15.75" customHeight="1" x14ac:dyDescent="0.25">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row>
    <row r="98" spans="1:25" ht="15.75" customHeight="1" x14ac:dyDescent="0.25">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row>
    <row r="99" spans="1:25" ht="15.75" customHeight="1" x14ac:dyDescent="0.25">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row>
    <row r="100" spans="1:25" ht="15.75" customHeight="1" x14ac:dyDescent="0.25">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row>
    <row r="101" spans="1:25" ht="15.75" customHeight="1" x14ac:dyDescent="0.25">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row>
    <row r="102" spans="1:25" ht="15.75" customHeight="1" x14ac:dyDescent="0.25">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row>
    <row r="103" spans="1:25" ht="15.75" customHeight="1" x14ac:dyDescent="0.25">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row>
    <row r="104" spans="1:25" ht="15.75" customHeight="1" x14ac:dyDescent="0.25">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row>
    <row r="105" spans="1:25" ht="15.75" customHeight="1" x14ac:dyDescent="0.2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row>
    <row r="106" spans="1:25" ht="15.75" customHeight="1" x14ac:dyDescent="0.25">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row>
    <row r="107" spans="1:25" ht="15.75" customHeight="1" x14ac:dyDescent="0.25">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row>
    <row r="108" spans="1:25" ht="15.75" customHeight="1" x14ac:dyDescent="0.25">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row>
    <row r="109" spans="1:25" ht="15.75" customHeight="1" x14ac:dyDescent="0.25">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row>
    <row r="110" spans="1:25" ht="15.75" customHeight="1" x14ac:dyDescent="0.25">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row>
    <row r="111" spans="1:25" ht="15.75" customHeight="1" x14ac:dyDescent="0.25">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row>
    <row r="112" spans="1:25" ht="15.75" customHeight="1" x14ac:dyDescent="0.25">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row>
    <row r="113" spans="1:25" ht="15.75" customHeight="1" x14ac:dyDescent="0.25">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row>
    <row r="114" spans="1:25" ht="15.75" customHeight="1" x14ac:dyDescent="0.25">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row>
    <row r="115" spans="1:25" ht="15.75" customHeight="1" x14ac:dyDescent="0.2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row>
    <row r="116" spans="1:25" ht="15.75" customHeight="1" x14ac:dyDescent="0.25">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row>
    <row r="117" spans="1:25" ht="15.75" customHeight="1" x14ac:dyDescent="0.25">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row>
    <row r="118" spans="1:25" ht="15.75" customHeight="1" x14ac:dyDescent="0.25">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row>
    <row r="119" spans="1:25" ht="15.75" customHeight="1" x14ac:dyDescent="0.25">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row>
    <row r="120" spans="1:25" ht="15.75" customHeight="1" x14ac:dyDescent="0.25">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row>
    <row r="121" spans="1:25" ht="15.75" customHeight="1" x14ac:dyDescent="0.25">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row>
    <row r="122" spans="1:25" ht="15.75" customHeight="1" x14ac:dyDescent="0.25">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row>
    <row r="123" spans="1:25" ht="15.75" customHeight="1" x14ac:dyDescent="0.25">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row>
    <row r="124" spans="1:25" ht="15.75" customHeight="1" x14ac:dyDescent="0.25">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row>
    <row r="125" spans="1:25" ht="15.75" customHeight="1" x14ac:dyDescent="0.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row>
    <row r="126" spans="1:25" ht="15.75" customHeight="1" x14ac:dyDescent="0.25">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row>
    <row r="127" spans="1:25" ht="15.75" customHeight="1" x14ac:dyDescent="0.25">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row>
    <row r="128" spans="1:25" ht="15.75" customHeight="1" x14ac:dyDescent="0.25">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row>
    <row r="129" spans="1:25" ht="15.75" customHeight="1" x14ac:dyDescent="0.25">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row>
    <row r="130" spans="1:25" ht="15.75" customHeight="1" x14ac:dyDescent="0.25">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row>
    <row r="131" spans="1:25" ht="15.75" customHeight="1" x14ac:dyDescent="0.25">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row>
    <row r="132" spans="1:25" ht="15.75" customHeight="1" x14ac:dyDescent="0.25">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row>
    <row r="133" spans="1:25" ht="15.75" customHeight="1" x14ac:dyDescent="0.25">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row>
    <row r="134" spans="1:25" ht="15.75" customHeight="1" x14ac:dyDescent="0.25">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row>
    <row r="135" spans="1:25" ht="15.75" customHeight="1" x14ac:dyDescent="0.2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row>
    <row r="136" spans="1:25" ht="15.75" customHeight="1" x14ac:dyDescent="0.25">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row>
    <row r="137" spans="1:25" ht="15.75" customHeight="1" x14ac:dyDescent="0.25">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row>
    <row r="138" spans="1:25" ht="15.75" customHeight="1" x14ac:dyDescent="0.25">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row>
    <row r="139" spans="1:25" ht="15.75" customHeight="1" x14ac:dyDescent="0.25">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row>
    <row r="140" spans="1:25" ht="15.75" customHeight="1" x14ac:dyDescent="0.25">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row>
    <row r="141" spans="1:25" ht="15.75" customHeight="1" x14ac:dyDescent="0.25">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row>
    <row r="142" spans="1:25" ht="15.75" customHeight="1" x14ac:dyDescent="0.25">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row>
    <row r="143" spans="1:25" ht="15.75" customHeight="1" x14ac:dyDescent="0.25">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row>
    <row r="144" spans="1:25" ht="15.75" customHeight="1" x14ac:dyDescent="0.25">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row>
    <row r="145" spans="1:25" ht="15.75" customHeight="1" x14ac:dyDescent="0.2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row>
    <row r="146" spans="1:25" ht="15.75" customHeight="1" x14ac:dyDescent="0.25">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row>
    <row r="147" spans="1:25" ht="15.75" customHeight="1" x14ac:dyDescent="0.25">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row>
    <row r="148" spans="1:25" ht="15.75" customHeight="1" x14ac:dyDescent="0.25">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row>
    <row r="149" spans="1:25" ht="15.75" customHeight="1" x14ac:dyDescent="0.25">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row>
    <row r="150" spans="1:25" ht="15.75" customHeight="1" x14ac:dyDescent="0.25">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row>
    <row r="151" spans="1:25" ht="15.75" customHeight="1" x14ac:dyDescent="0.25">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row>
    <row r="152" spans="1:25" ht="15.75" customHeight="1" x14ac:dyDescent="0.25">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row>
    <row r="153" spans="1:25" ht="15.75" customHeight="1" x14ac:dyDescent="0.25">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row>
    <row r="154" spans="1:25" ht="15.75" customHeight="1" x14ac:dyDescent="0.25">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row>
    <row r="155" spans="1:25" ht="15.75" customHeight="1" x14ac:dyDescent="0.2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row>
    <row r="156" spans="1:25" ht="15.75" customHeight="1" x14ac:dyDescent="0.25">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row>
    <row r="157" spans="1:25" ht="15.75" customHeight="1" x14ac:dyDescent="0.25">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row>
    <row r="158" spans="1:25" ht="15.75" customHeight="1" x14ac:dyDescent="0.25">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row>
    <row r="159" spans="1:25" ht="15.75" customHeight="1" x14ac:dyDescent="0.25">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row>
    <row r="160" spans="1:25" ht="15.75" customHeight="1" x14ac:dyDescent="0.25">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row>
    <row r="161" spans="1:25" ht="15.75" customHeight="1" x14ac:dyDescent="0.25">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row>
    <row r="162" spans="1:25" ht="15.75" customHeight="1" x14ac:dyDescent="0.25">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row>
    <row r="163" spans="1:25" ht="15.75" customHeight="1" x14ac:dyDescent="0.25">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row>
    <row r="164" spans="1:25" ht="15.75" customHeight="1" x14ac:dyDescent="0.25">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row>
    <row r="165" spans="1:25" ht="15.75" customHeight="1" x14ac:dyDescent="0.2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row>
    <row r="166" spans="1:25" ht="15.75" customHeight="1" x14ac:dyDescent="0.25">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row>
    <row r="167" spans="1:25" ht="15.75" customHeight="1" x14ac:dyDescent="0.25">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row>
    <row r="168" spans="1:25" ht="15.75" customHeight="1" x14ac:dyDescent="0.25">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row>
    <row r="169" spans="1:25" ht="15.75" customHeight="1" x14ac:dyDescent="0.25">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row>
    <row r="170" spans="1:25" ht="15.75" customHeight="1" x14ac:dyDescent="0.25">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row>
    <row r="171" spans="1:25" ht="15.75" customHeight="1" x14ac:dyDescent="0.25">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row>
    <row r="172" spans="1:25" ht="15.75" customHeight="1" x14ac:dyDescent="0.25">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row>
    <row r="173" spans="1:25" ht="15.75" customHeight="1" x14ac:dyDescent="0.25">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row>
    <row r="174" spans="1:25" ht="15.75" customHeight="1" x14ac:dyDescent="0.25">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row>
    <row r="175" spans="1:25" ht="15.75" customHeight="1" x14ac:dyDescent="0.2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row>
    <row r="176" spans="1:25" ht="15.75" customHeight="1" x14ac:dyDescent="0.25">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row>
    <row r="177" spans="1:25" ht="15.75" customHeight="1" x14ac:dyDescent="0.25">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row>
    <row r="178" spans="1:25" ht="15.75" customHeight="1" x14ac:dyDescent="0.25">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row>
    <row r="179" spans="1:25" ht="15.75" customHeight="1" x14ac:dyDescent="0.25">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row>
    <row r="180" spans="1:25" ht="15.75" customHeight="1" x14ac:dyDescent="0.25">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row>
    <row r="181" spans="1:25" ht="15.75" customHeight="1" x14ac:dyDescent="0.25">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row>
    <row r="182" spans="1:25" ht="15.75" customHeight="1" x14ac:dyDescent="0.25">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row>
    <row r="183" spans="1:25" ht="15.75" customHeight="1" x14ac:dyDescent="0.25">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row>
    <row r="184" spans="1:25" ht="15.75" customHeight="1" x14ac:dyDescent="0.25">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row>
    <row r="185" spans="1:25" ht="15.75" customHeight="1" x14ac:dyDescent="0.2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row>
    <row r="186" spans="1:25" ht="15.75" customHeight="1" x14ac:dyDescent="0.25">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row>
    <row r="187" spans="1:25" ht="15.75" customHeight="1" x14ac:dyDescent="0.25">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row>
    <row r="188" spans="1:25" ht="15.75" customHeight="1" x14ac:dyDescent="0.25">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row>
    <row r="189" spans="1:25" ht="15.75" customHeight="1" x14ac:dyDescent="0.25">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row>
    <row r="190" spans="1:25" ht="15.75" customHeight="1" x14ac:dyDescent="0.25">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row>
    <row r="191" spans="1:25" ht="15.75" customHeight="1" x14ac:dyDescent="0.25">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row>
    <row r="192" spans="1:25" ht="15.75" customHeight="1" x14ac:dyDescent="0.25">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row>
    <row r="193" spans="1:25" ht="15.75" customHeight="1" x14ac:dyDescent="0.25">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row>
    <row r="194" spans="1:25" ht="15.75" customHeight="1" x14ac:dyDescent="0.25">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row>
    <row r="195" spans="1:25" ht="15.75" customHeight="1" x14ac:dyDescent="0.2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row>
    <row r="196" spans="1:25" ht="15.75" customHeight="1" x14ac:dyDescent="0.25">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row>
    <row r="197" spans="1:25" ht="15.75" customHeight="1" x14ac:dyDescent="0.25">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row>
    <row r="198" spans="1:25" ht="15.75" customHeight="1" x14ac:dyDescent="0.25">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row>
    <row r="199" spans="1:25" ht="15.75" customHeight="1" x14ac:dyDescent="0.25">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row>
    <row r="200" spans="1:25" ht="15.75" customHeight="1" x14ac:dyDescent="0.25">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row>
    <row r="201" spans="1:25" ht="15.75" customHeight="1" x14ac:dyDescent="0.25">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row>
    <row r="202" spans="1:25" ht="15.75" customHeight="1" x14ac:dyDescent="0.25">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row>
    <row r="203" spans="1:25" ht="15.75" customHeight="1" x14ac:dyDescent="0.25">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row>
    <row r="204" spans="1:25" ht="15.75" customHeight="1" x14ac:dyDescent="0.25">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row>
    <row r="205" spans="1:25" ht="15.75" customHeight="1" x14ac:dyDescent="0.2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row>
    <row r="206" spans="1:25" ht="15.75" customHeight="1" x14ac:dyDescent="0.25">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row>
    <row r="207" spans="1:25" ht="15.75" customHeight="1" x14ac:dyDescent="0.25">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row>
    <row r="208" spans="1:25" ht="15.75" customHeight="1" x14ac:dyDescent="0.25">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row>
    <row r="209" spans="1:25" ht="15.75" customHeight="1" x14ac:dyDescent="0.25">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row>
    <row r="210" spans="1:25" ht="15.75" customHeight="1" x14ac:dyDescent="0.25">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row>
    <row r="211" spans="1:25" ht="15.75" customHeight="1" x14ac:dyDescent="0.25">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row>
    <row r="212" spans="1:25" ht="15.75" customHeight="1" x14ac:dyDescent="0.25">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row>
    <row r="213" spans="1:25" ht="15.75" customHeight="1" x14ac:dyDescent="0.25">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row>
    <row r="214" spans="1:25" ht="15.75" customHeight="1" x14ac:dyDescent="0.25">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row>
    <row r="215" spans="1:25" ht="15.75" customHeight="1" x14ac:dyDescent="0.2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row>
    <row r="216" spans="1:25" ht="15.75" customHeight="1" x14ac:dyDescent="0.25">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row>
    <row r="217" spans="1:25" ht="15.75" customHeight="1" x14ac:dyDescent="0.25">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row>
    <row r="218" spans="1:25" ht="15.75" customHeight="1" x14ac:dyDescent="0.25">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row>
    <row r="219" spans="1:25" ht="15.75" customHeight="1" x14ac:dyDescent="0.25">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row>
    <row r="220" spans="1:25" ht="15.75" customHeight="1" x14ac:dyDescent="0.25">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row>
    <row r="221" spans="1:25" ht="15.75" customHeight="1" x14ac:dyDescent="0.25">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row>
    <row r="222" spans="1:25" ht="15.75" customHeight="1" x14ac:dyDescent="0.25">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row>
    <row r="223" spans="1:25" ht="15.75" customHeight="1" x14ac:dyDescent="0.25">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row>
    <row r="224" spans="1:25" ht="15.75" customHeight="1" x14ac:dyDescent="0.25">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row>
    <row r="225" spans="1:25" ht="15.75" customHeight="1" x14ac:dyDescent="0.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row>
    <row r="226" spans="1:25" ht="15.75" customHeight="1" x14ac:dyDescent="0.25"/>
    <row r="227" spans="1:25" ht="15.75" customHeight="1" x14ac:dyDescent="0.25"/>
    <row r="228" spans="1:25" ht="15.75" customHeight="1" x14ac:dyDescent="0.25"/>
    <row r="229" spans="1:25" ht="15.75" customHeight="1" x14ac:dyDescent="0.25"/>
    <row r="230" spans="1:25" ht="15.75" customHeight="1" x14ac:dyDescent="0.25"/>
    <row r="231" spans="1:25" ht="15.75" customHeight="1" x14ac:dyDescent="0.25"/>
    <row r="232" spans="1:25" ht="15.75" customHeight="1" x14ac:dyDescent="0.25"/>
    <row r="233" spans="1:25" ht="15.75" customHeight="1" x14ac:dyDescent="0.25"/>
    <row r="234" spans="1:25" ht="15.75" customHeight="1" x14ac:dyDescent="0.25"/>
    <row r="235" spans="1:25" ht="15.75" customHeight="1" x14ac:dyDescent="0.25"/>
    <row r="236" spans="1:25" ht="15.75" customHeight="1" x14ac:dyDescent="0.25"/>
    <row r="237" spans="1:25" ht="15.75" customHeight="1" x14ac:dyDescent="0.25"/>
    <row r="238" spans="1:25" ht="15.75" customHeight="1" x14ac:dyDescent="0.25"/>
    <row r="239" spans="1:25" ht="15.75" customHeight="1" x14ac:dyDescent="0.25"/>
    <row r="240" spans="1:2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B1"/>
    <mergeCell ref="F2:H2"/>
    <mergeCell ref="B9:B10"/>
    <mergeCell ref="C10:H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MENU</vt:lpstr>
      <vt:lpstr>INTRODUCTION</vt:lpstr>
      <vt:lpstr>FINANCIAL STATEMENTS</vt:lpstr>
      <vt:lpstr>SENSITIVITY ANALYSIS</vt:lpstr>
      <vt:lpstr>SCENERIO 1 - QUESTION</vt:lpstr>
      <vt:lpstr>SCENERIO 1 -  DCF CALCULATION</vt:lpstr>
      <vt:lpstr>SCENERIO 1 - INCOME DCF</vt:lpstr>
      <vt:lpstr>SCENERIO 2 - QUESTION</vt:lpstr>
      <vt:lpstr>SCENERIO 2 - DCF CALCULATION</vt:lpstr>
      <vt:lpstr>SCENERIO 2 - INCOME DCF</vt:lpstr>
      <vt:lpstr>SCENERIO 3 - QUESTION</vt:lpstr>
      <vt:lpstr>SCENERIO 3  - DCF CALCULATION</vt:lpstr>
      <vt:lpstr>SCENERIO 3  - INCOME DCF</vt:lpstr>
      <vt:lpstr>ESG FRAMEWORK&amp;EIC APPROACH</vt:lpstr>
      <vt:lpstr>ANALYSIS&amp;INVESTORRECOMMENDATION</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2120343 Joel Jomon</cp:lastModifiedBy>
  <dcterms:modified xsi:type="dcterms:W3CDTF">2025-05-12T16:11:12Z</dcterms:modified>
</cp:coreProperties>
</file>