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Electronica_Avanzada\Laboratorio\6\"/>
    </mc:Choice>
  </mc:AlternateContent>
  <xr:revisionPtr revIDLastSave="0" documentId="13_ncr:1_{113993F4-0E91-4E38-B41B-9EA0F04B7D0D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41" i="1"/>
  <c r="M40" i="1"/>
  <c r="B62" i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M14" i="1"/>
  <c r="M13" i="1"/>
  <c r="I29" i="1"/>
  <c r="J29" i="1" s="1"/>
  <c r="B35" i="1"/>
  <c r="I18" i="1"/>
  <c r="J18" i="1" s="1"/>
  <c r="I19" i="1"/>
  <c r="J19" i="1" s="1"/>
  <c r="I23" i="1"/>
  <c r="J23" i="1" s="1"/>
  <c r="I21" i="1"/>
  <c r="J21" i="1" s="1"/>
  <c r="I24" i="1"/>
  <c r="J24" i="1" s="1"/>
  <c r="B8" i="1"/>
  <c r="D55" i="1" s="1"/>
  <c r="E55" i="1" s="1"/>
  <c r="F55" i="1" s="1"/>
  <c r="E8" i="1"/>
  <c r="D61" i="1" s="1"/>
  <c r="E61" i="1" s="1"/>
  <c r="F61" i="1" s="1"/>
  <c r="I33" i="1"/>
  <c r="J33" i="1" s="1"/>
  <c r="I31" i="1"/>
  <c r="J31" i="1" s="1"/>
  <c r="I22" i="1"/>
  <c r="J22" i="1" s="1"/>
  <c r="I27" i="1"/>
  <c r="J27" i="1" s="1"/>
  <c r="I25" i="1"/>
  <c r="J25" i="1" s="1"/>
  <c r="I35" i="1"/>
  <c r="J35" i="1" s="1"/>
  <c r="D47" i="1" l="1"/>
  <c r="E47" i="1" s="1"/>
  <c r="F47" i="1" s="1"/>
  <c r="D48" i="1"/>
  <c r="E48" i="1" s="1"/>
  <c r="F48" i="1" s="1"/>
  <c r="D59" i="1"/>
  <c r="E59" i="1" s="1"/>
  <c r="F59" i="1" s="1"/>
  <c r="D57" i="1"/>
  <c r="E57" i="1" s="1"/>
  <c r="F57" i="1" s="1"/>
  <c r="D44" i="1"/>
  <c r="E44" i="1" s="1"/>
  <c r="F44" i="1" s="1"/>
  <c r="D56" i="1"/>
  <c r="E56" i="1" s="1"/>
  <c r="F56" i="1" s="1"/>
  <c r="B52" i="1"/>
  <c r="D18" i="1"/>
  <c r="E18" i="1" s="1"/>
  <c r="F18" i="1" s="1"/>
  <c r="D54" i="1"/>
  <c r="E54" i="1" s="1"/>
  <c r="F54" i="1" s="1"/>
  <c r="D62" i="1"/>
  <c r="E62" i="1" s="1"/>
  <c r="F62" i="1" s="1"/>
  <c r="D43" i="1"/>
  <c r="E43" i="1" s="1"/>
  <c r="F43" i="1" s="1"/>
  <c r="D60" i="1"/>
  <c r="E60" i="1" s="1"/>
  <c r="F60" i="1" s="1"/>
  <c r="D45" i="1"/>
  <c r="E45" i="1" s="1"/>
  <c r="F45" i="1" s="1"/>
  <c r="D53" i="1"/>
  <c r="E53" i="1" s="1"/>
  <c r="F53" i="1" s="1"/>
  <c r="D29" i="1"/>
  <c r="E29" i="1" s="1"/>
  <c r="F29" i="1" s="1"/>
  <c r="D51" i="1"/>
  <c r="E51" i="1" s="1"/>
  <c r="F51" i="1" s="1"/>
  <c r="D49" i="1"/>
  <c r="E49" i="1" s="1"/>
  <c r="F49" i="1" s="1"/>
  <c r="D46" i="1"/>
  <c r="E46" i="1" s="1"/>
  <c r="F46" i="1" s="1"/>
  <c r="D50" i="1"/>
  <c r="E50" i="1" s="1"/>
  <c r="F50" i="1" s="1"/>
  <c r="D52" i="1"/>
  <c r="E52" i="1" s="1"/>
  <c r="F52" i="1" s="1"/>
  <c r="D19" i="1"/>
  <c r="E19" i="1" s="1"/>
  <c r="F19" i="1" s="1"/>
  <c r="D33" i="1"/>
  <c r="E33" i="1" s="1"/>
  <c r="F33" i="1" s="1"/>
  <c r="D32" i="1"/>
  <c r="E32" i="1" s="1"/>
  <c r="F32" i="1" s="1"/>
  <c r="D28" i="1"/>
  <c r="E28" i="1" s="1"/>
  <c r="F28" i="1" s="1"/>
  <c r="D30" i="1"/>
  <c r="D27" i="1"/>
  <c r="E27" i="1" s="1"/>
  <c r="F27" i="1" s="1"/>
  <c r="D26" i="1"/>
  <c r="E26" i="1" s="1"/>
  <c r="F26" i="1" s="1"/>
  <c r="D21" i="1"/>
  <c r="E21" i="1" s="1"/>
  <c r="F21" i="1" s="1"/>
  <c r="D25" i="1"/>
  <c r="E25" i="1" s="1"/>
  <c r="F25" i="1" s="1"/>
  <c r="D24" i="1"/>
  <c r="E24" i="1" s="1"/>
  <c r="F24" i="1" s="1"/>
  <c r="D23" i="1"/>
  <c r="D35" i="1"/>
  <c r="D34" i="1"/>
  <c r="E34" i="1" s="1"/>
  <c r="F34" i="1" s="1"/>
  <c r="E30" i="1"/>
  <c r="F30" i="1" s="1"/>
  <c r="D16" i="1"/>
  <c r="E16" i="1" s="1"/>
  <c r="F16" i="1" s="1"/>
  <c r="D22" i="1"/>
  <c r="E22" i="1" s="1"/>
  <c r="F22" i="1" s="1"/>
  <c r="D17" i="1"/>
  <c r="E17" i="1" s="1"/>
  <c r="F17" i="1" s="1"/>
  <c r="D20" i="1"/>
  <c r="E20" i="1" s="1"/>
  <c r="F20" i="1" s="1"/>
  <c r="B9" i="1"/>
  <c r="C8" i="1"/>
  <c r="C10" i="1" s="1"/>
  <c r="E23" i="1" l="1"/>
  <c r="F23" i="1" s="1"/>
  <c r="E35" i="1"/>
  <c r="F35" i="1" s="1"/>
  <c r="D4" i="1"/>
  <c r="D8" i="1" s="1"/>
  <c r="I20" i="1"/>
  <c r="J20" i="1" s="1"/>
  <c r="I26" i="1"/>
  <c r="J26" i="1" s="1"/>
  <c r="I30" i="1"/>
  <c r="J30" i="1" s="1"/>
  <c r="I32" i="1"/>
  <c r="J32" i="1" s="1"/>
  <c r="I34" i="1"/>
  <c r="J34" i="1" s="1"/>
  <c r="I17" i="1"/>
  <c r="J17" i="1" s="1"/>
  <c r="I28" i="1"/>
  <c r="J28" i="1" s="1"/>
  <c r="I16" i="1"/>
  <c r="J16" i="1" s="1"/>
  <c r="B31" i="1" l="1"/>
  <c r="D31" i="1" s="1"/>
  <c r="B58" i="1"/>
  <c r="D58" i="1" s="1"/>
  <c r="E58" i="1" s="1"/>
  <c r="F58" i="1" s="1"/>
  <c r="E31" i="1"/>
  <c r="F31" i="1" s="1"/>
</calcChain>
</file>

<file path=xl/sharedStrings.xml><?xml version="1.0" encoding="utf-8"?>
<sst xmlns="http://schemas.openxmlformats.org/spreadsheetml/2006/main" count="59" uniqueCount="38">
  <si>
    <t>A</t>
  </si>
  <si>
    <t>f</t>
  </si>
  <si>
    <t>Gain</t>
  </si>
  <si>
    <t>1 + AB</t>
  </si>
  <si>
    <t>UGB [Hz]</t>
  </si>
  <si>
    <t>f_o [Hz]</t>
  </si>
  <si>
    <t>AMPLIFICADOR NO INVERSOR</t>
  </si>
  <si>
    <t>DATOS DE OPAMP TL-081CP</t>
  </si>
  <si>
    <t>DATOS DE CIRCUITO</t>
  </si>
  <si>
    <t>R1 (Ohms)</t>
  </si>
  <si>
    <t>Rf (Ohms)</t>
  </si>
  <si>
    <t>UGB</t>
  </si>
  <si>
    <t>Vin [V]</t>
  </si>
  <si>
    <t>Vo [V]</t>
  </si>
  <si>
    <t>[]</t>
  </si>
  <si>
    <t>[dB]</t>
  </si>
  <si>
    <t>f_f = f_o (1 + AB) [Hz]</t>
  </si>
  <si>
    <t>B = 1/A_f</t>
  </si>
  <si>
    <t>A_f = 1 + R_f/R1</t>
  </si>
  <si>
    <t>f_h</t>
  </si>
  <si>
    <t>f_h / f_l</t>
  </si>
  <si>
    <t>C_c1 [F]</t>
  </si>
  <si>
    <t>C_c2 [F]</t>
  </si>
  <si>
    <t>R_c1 [Ohms]</t>
  </si>
  <si>
    <t>R_c2 [Ohms]</t>
  </si>
  <si>
    <t>FILTRO ACTIVO PASA ALTA</t>
  </si>
  <si>
    <t>FILTRO ACTIVO PASA BAJA</t>
  </si>
  <si>
    <t>PRACTICO</t>
  </si>
  <si>
    <t>TEORICO</t>
  </si>
  <si>
    <t>f_f</t>
  </si>
  <si>
    <t>Pendiente / decada</t>
  </si>
  <si>
    <t>10 kHz - 100 KHz</t>
  </si>
  <si>
    <t>100 kHz - 1 MHz</t>
  </si>
  <si>
    <t>f_l</t>
  </si>
  <si>
    <t>300 kHz - 3 MHz</t>
  </si>
  <si>
    <t>10 - 100</t>
  </si>
  <si>
    <t>100 - 1000</t>
  </si>
  <si>
    <t>Filtro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</si>
</sst>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-* #,##0_-;\-* #,##0_-;_-* &quot;-&quot;??_-;_-@_-"/>
    <numFmt numFmtId="166" formatCode="_-* #,##0.0000_-;\-* #,##0.0000_-;_-* &quot;-&quot;??_-;_-@_-"/>
    <numFmt numFmtId="167" formatCode="0.000"/>
    <numFmt numFmtId="171" formatCode="_-* #,##0.000_-;\-* #,##0.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6" fontId="3" fillId="4" borderId="2" xfId="0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67" fontId="0" fillId="3" borderId="1" xfId="0" applyNumberFormat="1" applyFill="1" applyBorder="1" applyAlignment="1">
      <alignment horizontal="center" vertical="center"/>
    </xf>
    <xf numFmtId="167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6" fontId="3" fillId="4" borderId="2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1" fontId="0" fillId="3" borderId="1" xfId="1" applyNumberFormat="1" applyFont="1" applyFill="1" applyBorder="1" applyAlignment="1">
      <alignment horizontal="center" vertical="center"/>
    </xf>
    <xf numFmtId="11" fontId="0" fillId="0" borderId="0" xfId="0" applyNumberFormat="1"/>
    <xf numFmtId="166" fontId="3" fillId="4" borderId="3" xfId="0" applyNumberFormat="1" applyFont="1" applyFill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71" fontId="0" fillId="3" borderId="1" xfId="0" applyNumberFormat="1" applyFill="1" applyBorder="1" applyAlignment="1">
      <alignment horizontal="center" vertical="center"/>
    </xf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Teorico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Hoja1!$B$16:$B$35</c:f>
              <c:numCache>
                <c:formatCode>_-* #,##0_-;\-* #,##0_-;_-* "-"??_-;_-@_-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3301.3944000000001</c:v>
                </c:pt>
                <c:pt idx="10">
                  <c:v>5000</c:v>
                </c:pt>
                <c:pt idx="11">
                  <c:v>10000</c:v>
                </c:pt>
                <c:pt idx="12">
                  <c:v>50000</c:v>
                </c:pt>
                <c:pt idx="13">
                  <c:v>100000</c:v>
                </c:pt>
                <c:pt idx="14">
                  <c:v>150000</c:v>
                </c:pt>
                <c:pt idx="15">
                  <c:v>268191.69878613442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3000000</c:v>
                </c:pt>
              </c:numCache>
            </c:numRef>
          </c:xVal>
          <c:yVal>
            <c:numRef>
              <c:f>Hoja1!$F$16:$F$35</c:f>
              <c:numCache>
                <c:formatCode>0.000</c:formatCode>
                <c:ptCount val="20"/>
                <c:pt idx="0">
                  <c:v>20.973964440634006</c:v>
                </c:pt>
                <c:pt idx="1">
                  <c:v>20.970021470112684</c:v>
                </c:pt>
                <c:pt idx="2">
                  <c:v>20.938289748400972</c:v>
                </c:pt>
                <c:pt idx="3">
                  <c:v>20.783018400404391</c:v>
                </c:pt>
                <c:pt idx="4">
                  <c:v>20.592773037784834</c:v>
                </c:pt>
                <c:pt idx="5">
                  <c:v>20.158957547677744</c:v>
                </c:pt>
                <c:pt idx="6">
                  <c:v>19.616321558972768</c:v>
                </c:pt>
                <c:pt idx="7">
                  <c:v>19.005512603298527</c:v>
                </c:pt>
                <c:pt idx="8">
                  <c:v>18.35959526683915</c:v>
                </c:pt>
                <c:pt idx="9">
                  <c:v>17.963704365692223</c:v>
                </c:pt>
                <c:pt idx="10">
                  <c:v>15.797104232828541</c:v>
                </c:pt>
                <c:pt idx="11">
                  <c:v>10.898668228517021</c:v>
                </c:pt>
                <c:pt idx="12">
                  <c:v>-2.6503402287929623</c:v>
                </c:pt>
                <c:pt idx="13">
                  <c:v>-8.6567783236532687</c:v>
                </c:pt>
                <c:pt idx="14">
                  <c:v>-12.175975870479547</c:v>
                </c:pt>
                <c:pt idx="15">
                  <c:v>-17.221612105781023</c:v>
                </c:pt>
                <c:pt idx="16">
                  <c:v>-18.194998439738686</c:v>
                </c:pt>
                <c:pt idx="17">
                  <c:v>-22.631636857851063</c:v>
                </c:pt>
                <c:pt idx="18">
                  <c:v>-28.652094771060121</c:v>
                </c:pt>
                <c:pt idx="19">
                  <c:v>-38.194477790466728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C-4473-8C32-6AECDC096A18}"/>
            </c:ext>
          </c:extLst>
        </c:ser>
        <c:ser>
          <c:idx val="1"/>
          <c:order val="1"/>
          <c:tx>
            <c:v>Practico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Hoja1!$B$16:$B$35</c:f>
              <c:numCache>
                <c:formatCode>_-* #,##0_-;\-* #,##0_-;_-* "-"??_-;_-@_-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3301.3944000000001</c:v>
                </c:pt>
                <c:pt idx="10">
                  <c:v>5000</c:v>
                </c:pt>
                <c:pt idx="11">
                  <c:v>10000</c:v>
                </c:pt>
                <c:pt idx="12">
                  <c:v>50000</c:v>
                </c:pt>
                <c:pt idx="13">
                  <c:v>100000</c:v>
                </c:pt>
                <c:pt idx="14">
                  <c:v>150000</c:v>
                </c:pt>
                <c:pt idx="15">
                  <c:v>268191.69878613442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3000000</c:v>
                </c:pt>
              </c:numCache>
            </c:numRef>
          </c:xVal>
          <c:yVal>
            <c:numRef>
              <c:f>Hoja1!$J$16:$J$35</c:f>
              <c:numCache>
                <c:formatCode>0.000</c:formatCode>
                <c:ptCount val="20"/>
                <c:pt idx="0">
                  <c:v>20.939931253524474</c:v>
                </c:pt>
                <c:pt idx="1">
                  <c:v>20.797430240753844</c:v>
                </c:pt>
                <c:pt idx="2">
                  <c:v>20.889565434430043</c:v>
                </c:pt>
                <c:pt idx="3">
                  <c:v>20.734456140494796</c:v>
                </c:pt>
                <c:pt idx="4">
                  <c:v>20.655850267926148</c:v>
                </c:pt>
                <c:pt idx="5">
                  <c:v>20.172003435238352</c:v>
                </c:pt>
                <c:pt idx="6">
                  <c:v>19.702568877680985</c:v>
                </c:pt>
                <c:pt idx="7">
                  <c:v>19.100657089669536</c:v>
                </c:pt>
                <c:pt idx="8">
                  <c:v>18.601037087774444</c:v>
                </c:pt>
                <c:pt idx="9">
                  <c:v>18.018261354753381</c:v>
                </c:pt>
                <c:pt idx="10">
                  <c:v>16.099290906117094</c:v>
                </c:pt>
                <c:pt idx="11">
                  <c:v>11.528746749871946</c:v>
                </c:pt>
                <c:pt idx="12">
                  <c:v>-1.9382002601611279</c:v>
                </c:pt>
                <c:pt idx="13">
                  <c:v>-7.680084614574902</c:v>
                </c:pt>
                <c:pt idx="14">
                  <c:v>-11.480625354554377</c:v>
                </c:pt>
                <c:pt idx="15">
                  <c:v>-16.063902408688499</c:v>
                </c:pt>
                <c:pt idx="16">
                  <c:v>-17.847322432003409</c:v>
                </c:pt>
                <c:pt idx="17">
                  <c:v>-23.521825181113627</c:v>
                </c:pt>
                <c:pt idx="18">
                  <c:v>-28.764063773785857</c:v>
                </c:pt>
                <c:pt idx="19">
                  <c:v>-31.480625354554377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C-4473-8C32-6AECDC096A1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781312"/>
        <c:axId val="20785632"/>
      </c:scatterChart>
      <c:valAx>
        <c:axId val="20781312"/>
        <c:scaling>
          <c:logBase val="10"/>
          <c:orientation val="minMax"/>
          <c:max val="3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5632"/>
        <c:crosses val="autoZero"/>
        <c:crossBetween val="midCat"/>
      </c:valAx>
      <c:valAx>
        <c:axId val="207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Amplitud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Teorico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Hoja1!$B$43:$B$62</c:f>
              <c:numCache>
                <c:formatCode>_-* #,##0_-;\-* #,##0_-;_-* "-"??_-;_-@_-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3301.3944269441699</c:v>
                </c:pt>
                <c:pt idx="10">
                  <c:v>5000</c:v>
                </c:pt>
                <c:pt idx="11">
                  <c:v>10000</c:v>
                </c:pt>
                <c:pt idx="12">
                  <c:v>50000</c:v>
                </c:pt>
                <c:pt idx="13">
                  <c:v>100000</c:v>
                </c:pt>
                <c:pt idx="14">
                  <c:v>150000</c:v>
                </c:pt>
                <c:pt idx="15">
                  <c:v>268191.69878613442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3000000</c:v>
                </c:pt>
              </c:numCache>
            </c:numRef>
          </c:xVal>
          <c:yVal>
            <c:numRef>
              <c:f>Hoja1!$F$43:$F$62</c:f>
              <c:numCache>
                <c:formatCode>0.000</c:formatCode>
                <c:ptCount val="20"/>
                <c:pt idx="0">
                  <c:v>-29.399983835807205</c:v>
                </c:pt>
                <c:pt idx="1">
                  <c:v>-9.4039268063285277</c:v>
                </c:pt>
                <c:pt idx="2">
                  <c:v>0.10676656635301</c:v>
                </c:pt>
                <c:pt idx="3">
                  <c:v>7.3110309242483149</c:v>
                </c:pt>
                <c:pt idx="4">
                  <c:v>10.218824761343621</c:v>
                </c:pt>
                <c:pt idx="5">
                  <c:v>13.306834452350156</c:v>
                </c:pt>
                <c:pt idx="6">
                  <c:v>15.262973195811178</c:v>
                </c:pt>
                <c:pt idx="7">
                  <c:v>16.590364500298065</c:v>
                </c:pt>
                <c:pt idx="8">
                  <c:v>17.528072084791184</c:v>
                </c:pt>
                <c:pt idx="9">
                  <c:v>17.963704330247488</c:v>
                </c:pt>
                <c:pt idx="10">
                  <c:v>19.402556043107705</c:v>
                </c:pt>
                <c:pt idx="11">
                  <c:v>20.524719952075809</c:v>
                </c:pt>
                <c:pt idx="12">
                  <c:v>20.9551115814862</c:v>
                </c:pt>
                <c:pt idx="13">
                  <c:v>20.969273399905518</c:v>
                </c:pt>
                <c:pt idx="14">
                  <c:v>20.971901034192864</c:v>
                </c:pt>
                <c:pt idx="15">
                  <c:v>20.973346241917184</c:v>
                </c:pt>
                <c:pt idx="16">
                  <c:v>20.97347837821335</c:v>
                </c:pt>
                <c:pt idx="17">
                  <c:v>20.9738149524281</c:v>
                </c:pt>
                <c:pt idx="18">
                  <c:v>20.973956952498661</c:v>
                </c:pt>
                <c:pt idx="19">
                  <c:v>20.973999027485309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E-4B9F-AD5B-2903B6ACEC5E}"/>
            </c:ext>
          </c:extLst>
        </c:ser>
        <c:ser>
          <c:idx val="1"/>
          <c:order val="1"/>
          <c:tx>
            <c:v>Practico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Hoja1!$B$43:$B$62</c:f>
              <c:numCache>
                <c:formatCode>_-* #,##0_-;\-* #,##0_-;_-* "-"??_-;_-@_-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3301.3944269441699</c:v>
                </c:pt>
                <c:pt idx="10">
                  <c:v>5000</c:v>
                </c:pt>
                <c:pt idx="11">
                  <c:v>10000</c:v>
                </c:pt>
                <c:pt idx="12">
                  <c:v>50000</c:v>
                </c:pt>
                <c:pt idx="13">
                  <c:v>100000</c:v>
                </c:pt>
                <c:pt idx="14">
                  <c:v>150000</c:v>
                </c:pt>
                <c:pt idx="15">
                  <c:v>268191.69878613442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3000000</c:v>
                </c:pt>
              </c:numCache>
            </c:numRef>
          </c:xVal>
          <c:yVal>
            <c:numRef>
              <c:f>Hoja1!$J$43:$J$62</c:f>
              <c:numCache>
                <c:formatCode>0.000</c:formatCode>
                <c:ptCount val="20"/>
                <c:pt idx="0">
                  <c:v>-28.9858432170981</c:v>
                </c:pt>
                <c:pt idx="1">
                  <c:v>-9.90765143387957</c:v>
                </c:pt>
                <c:pt idx="2">
                  <c:v>-0.45449628907047823</c:v>
                </c:pt>
                <c:pt idx="3">
                  <c:v>6.755056053774422</c:v>
                </c:pt>
                <c:pt idx="4">
                  <c:v>9.599010894770533</c:v>
                </c:pt>
                <c:pt idx="5">
                  <c:v>12.869053529723748</c:v>
                </c:pt>
                <c:pt idx="6">
                  <c:v>14.787973227832541</c:v>
                </c:pt>
                <c:pt idx="7">
                  <c:v>16.05883743663124</c:v>
                </c:pt>
                <c:pt idx="8">
                  <c:v>17.106344103918858</c:v>
                </c:pt>
                <c:pt idx="9">
                  <c:v>17.501225267834002</c:v>
                </c:pt>
                <c:pt idx="10">
                  <c:v>19.06006874647553</c:v>
                </c:pt>
                <c:pt idx="11">
                  <c:v>20.372842201121163</c:v>
                </c:pt>
                <c:pt idx="12">
                  <c:v>20.660005202058507</c:v>
                </c:pt>
                <c:pt idx="13">
                  <c:v>20.372842201121163</c:v>
                </c:pt>
                <c:pt idx="14">
                  <c:v>19.923471842938941</c:v>
                </c:pt>
                <c:pt idx="15">
                  <c:v>18.597337658595446</c:v>
                </c:pt>
                <c:pt idx="16">
                  <c:v>18.231561944349252</c:v>
                </c:pt>
                <c:pt idx="17">
                  <c:v>15.638884788015655</c:v>
                </c:pt>
                <c:pt idx="18">
                  <c:v>10.62733711011713</c:v>
                </c:pt>
                <c:pt idx="19">
                  <c:v>0.58414542171572537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E-4B9F-AD5B-2903B6AC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312"/>
        <c:axId val="20785632"/>
      </c:scatterChart>
      <c:valAx>
        <c:axId val="20781312"/>
        <c:scaling>
          <c:logBase val="10"/>
          <c:orientation val="minMax"/>
          <c:max val="3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5632"/>
        <c:crosses val="autoZero"/>
        <c:crossBetween val="midCat"/>
      </c:valAx>
      <c:valAx>
        <c:axId val="207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Amplitud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285968</xdr:colOff>
      <xdr:row>15</xdr:row>
      <xdr:rowOff>159543</xdr:rowOff>
    </xdr:from>
    <xdr:to>
      <xdr:col>14</xdr:col>
      <xdr:colOff>698090</xdr:colOff>
      <xdr:row>34</xdr:row>
      <xdr:rowOff>82565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529A2B-5CB7-4283-0958-A88CC908E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544825</xdr:colOff>
      <xdr:row>43</xdr:row>
      <xdr:rowOff>91755</xdr:rowOff>
    </xdr:from>
    <xdr:to>
      <xdr:col>15</xdr:col>
      <xdr:colOff>245723</xdr:colOff>
      <xdr:row>62</xdr:row>
      <xdr:rowOff>20289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BC9A88-E1B9-4361-9A0B-5257797DF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A2:N81"/>
  <sheetViews>
    <sheetView tabSelected="1" topLeftCell="A6" zoomScale="78" zoomScaleNormal="200" workbookViewId="0">
      <selection activeCell="H8" sqref="H8"/>
    </sheetView>
  </sheetViews>
  <sheetFormatPr baseColWidth="10" defaultRowHeight="15" x14ac:dyDescent="0.25"/>
  <cols>
    <col min="2" max="10" width="21.7109375" customWidth="1"/>
    <col min="11" max="13" width="17" customWidth="1"/>
  </cols>
  <sheetData>
    <row r="2" spans="1:13" x14ac:dyDescent="0.25">
      <c r="B2" s="18" t="s">
        <v>7</v>
      </c>
      <c r="C2" s="18"/>
      <c r="D2" s="18"/>
      <c r="F2" s="18" t="s">
        <v>8</v>
      </c>
      <c r="G2" s="18"/>
      <c r="H2" s="18"/>
      <c r="I2" s="18"/>
    </row>
    <row r="3" spans="1:13" x14ac:dyDescent="0.25">
      <c r="B3" s="5" t="s">
        <v>0</v>
      </c>
      <c r="C3" s="7" t="s">
        <v>4</v>
      </c>
      <c r="D3" s="7" t="s">
        <v>5</v>
      </c>
      <c r="F3" s="5" t="s">
        <v>10</v>
      </c>
      <c r="G3" s="5" t="s">
        <v>9</v>
      </c>
      <c r="H3" s="5" t="s">
        <v>23</v>
      </c>
      <c r="I3" s="5" t="s">
        <v>21</v>
      </c>
    </row>
    <row r="4" spans="1:13" x14ac:dyDescent="0.25">
      <c r="B4" s="4">
        <v>200000</v>
      </c>
      <c r="C4" s="4">
        <v>3000000</v>
      </c>
      <c r="D4" s="4">
        <f>C4/B4</f>
        <v>15</v>
      </c>
      <c r="F4" s="4">
        <v>21830</v>
      </c>
      <c r="G4" s="4">
        <v>2143</v>
      </c>
      <c r="H4" s="4">
        <v>504.8</v>
      </c>
      <c r="I4" s="20">
        <v>9.5500000000000002E-8</v>
      </c>
    </row>
    <row r="5" spans="1:13" x14ac:dyDescent="0.25">
      <c r="B5" s="3"/>
      <c r="C5" s="3"/>
      <c r="D5" s="3"/>
      <c r="E5" s="3"/>
      <c r="F5" s="3"/>
      <c r="G5" s="1"/>
      <c r="H5" s="5" t="s">
        <v>24</v>
      </c>
      <c r="I5" s="5" t="s">
        <v>22</v>
      </c>
    </row>
    <row r="6" spans="1:13" x14ac:dyDescent="0.25">
      <c r="B6" s="18" t="s">
        <v>6</v>
      </c>
      <c r="C6" s="18"/>
      <c r="D6" s="18"/>
      <c r="E6" s="11" t="s">
        <v>37</v>
      </c>
      <c r="H6" s="4">
        <v>520.29999999999995</v>
      </c>
      <c r="I6" s="20">
        <v>9.6099999999999994E-8</v>
      </c>
    </row>
    <row r="7" spans="1:13" x14ac:dyDescent="0.25">
      <c r="B7" s="6" t="s">
        <v>18</v>
      </c>
      <c r="C7" s="6" t="s">
        <v>17</v>
      </c>
      <c r="D7" s="7" t="s">
        <v>16</v>
      </c>
      <c r="E7" s="6" t="s">
        <v>20</v>
      </c>
    </row>
    <row r="8" spans="1:13" x14ac:dyDescent="0.25">
      <c r="B8" s="8">
        <f>1+F4/G4</f>
        <v>11.186654223051796</v>
      </c>
      <c r="C8" s="8">
        <f>1/B8</f>
        <v>8.9392232928711471E-2</v>
      </c>
      <c r="D8" s="10">
        <f>D4*C10</f>
        <v>268191.69878613442</v>
      </c>
      <c r="E8" s="8">
        <f>1/(2*PI()*H4*I4)</f>
        <v>3301.3944269441699</v>
      </c>
    </row>
    <row r="9" spans="1:13" x14ac:dyDescent="0.25">
      <c r="B9" s="8">
        <f>20*LOG(B8)</f>
        <v>20.9740042868873</v>
      </c>
      <c r="C9" s="7" t="s">
        <v>3</v>
      </c>
      <c r="D9" s="1"/>
      <c r="E9" s="2"/>
      <c r="F9" s="3"/>
    </row>
    <row r="10" spans="1:13" x14ac:dyDescent="0.25">
      <c r="C10" s="9">
        <f>1+(B4*C8)</f>
        <v>17879.446585742295</v>
      </c>
      <c r="D10" s="3"/>
      <c r="E10" s="3"/>
      <c r="F10" s="3"/>
      <c r="I10" s="1"/>
    </row>
    <row r="11" spans="1:13" x14ac:dyDescent="0.25">
      <c r="G11" s="1"/>
      <c r="H11" s="1"/>
      <c r="I11" s="1"/>
    </row>
    <row r="12" spans="1:13" x14ac:dyDescent="0.25">
      <c r="B12" s="18" t="s">
        <v>26</v>
      </c>
      <c r="C12" s="18"/>
      <c r="D12" s="18"/>
      <c r="E12" s="18"/>
      <c r="F12" s="18"/>
      <c r="G12" s="18"/>
      <c r="H12" s="18"/>
      <c r="I12" s="18"/>
      <c r="J12" s="18"/>
      <c r="M12" t="s">
        <v>30</v>
      </c>
    </row>
    <row r="13" spans="1:13" x14ac:dyDescent="0.25">
      <c r="B13" s="11"/>
      <c r="C13" s="22" t="s">
        <v>28</v>
      </c>
      <c r="D13" s="22"/>
      <c r="E13" s="22"/>
      <c r="F13" s="22"/>
      <c r="G13" s="22" t="s">
        <v>27</v>
      </c>
      <c r="H13" s="22"/>
      <c r="I13" s="22"/>
      <c r="J13" s="22"/>
      <c r="L13" t="s">
        <v>31</v>
      </c>
      <c r="M13" s="17">
        <f>J29-J27</f>
        <v>-19.208831364446848</v>
      </c>
    </row>
    <row r="14" spans="1:13" x14ac:dyDescent="0.25">
      <c r="A14" s="14"/>
      <c r="B14" s="19" t="s">
        <v>1</v>
      </c>
      <c r="C14" s="19" t="s">
        <v>12</v>
      </c>
      <c r="D14" s="19" t="s">
        <v>13</v>
      </c>
      <c r="E14" s="19" t="s">
        <v>2</v>
      </c>
      <c r="F14" s="19"/>
      <c r="G14" s="19" t="s">
        <v>12</v>
      </c>
      <c r="H14" s="19" t="s">
        <v>13</v>
      </c>
      <c r="I14" s="19" t="s">
        <v>2</v>
      </c>
      <c r="J14" s="19"/>
      <c r="L14" t="s">
        <v>32</v>
      </c>
      <c r="M14" s="17">
        <f>J34-J29</f>
        <v>-21.083979159210955</v>
      </c>
    </row>
    <row r="15" spans="1:13" x14ac:dyDescent="0.25">
      <c r="A15" s="14"/>
      <c r="B15" s="19"/>
      <c r="C15" s="19"/>
      <c r="D15" s="19"/>
      <c r="E15" s="6" t="s">
        <v>14</v>
      </c>
      <c r="F15" s="6" t="s">
        <v>15</v>
      </c>
      <c r="G15" s="19"/>
      <c r="H15" s="19"/>
      <c r="I15" s="6" t="s">
        <v>14</v>
      </c>
      <c r="J15" s="6" t="s">
        <v>15</v>
      </c>
    </row>
    <row r="16" spans="1:13" x14ac:dyDescent="0.25">
      <c r="A16" s="14"/>
      <c r="B16" s="4">
        <v>10</v>
      </c>
      <c r="C16" s="9">
        <v>1</v>
      </c>
      <c r="D16" s="24">
        <f>$B$8/(SQRT(1+(B16/$E$8)^2))</f>
        <v>11.186602904735096</v>
      </c>
      <c r="E16" s="15">
        <f>D16/C16</f>
        <v>11.186602904735096</v>
      </c>
      <c r="F16" s="15">
        <f>20*LOG(ABS(E16))</f>
        <v>20.973964440634006</v>
      </c>
      <c r="G16" s="9">
        <v>0.84</v>
      </c>
      <c r="H16" s="9">
        <v>9.36</v>
      </c>
      <c r="I16" s="15">
        <f>H16/G16</f>
        <v>11.142857142857142</v>
      </c>
      <c r="J16" s="15">
        <f>20*LOG(ABS(I16))</f>
        <v>20.939931253524474</v>
      </c>
    </row>
    <row r="17" spans="1:14" x14ac:dyDescent="0.25">
      <c r="A17" s="14"/>
      <c r="B17" s="4">
        <v>100</v>
      </c>
      <c r="C17" s="9">
        <v>1</v>
      </c>
      <c r="D17" s="24">
        <f t="shared" ref="D17:D21" si="0">$B$8/(SQRT(1+(B17/$E$8)^2))</f>
        <v>11.181525884729401</v>
      </c>
      <c r="E17" s="15">
        <f>D17/C17</f>
        <v>11.181525884729401</v>
      </c>
      <c r="F17" s="15">
        <f>20*LOG(E17)</f>
        <v>20.970021470112684</v>
      </c>
      <c r="G17" s="9">
        <v>1.04</v>
      </c>
      <c r="H17" s="9">
        <v>11.4</v>
      </c>
      <c r="I17" s="15">
        <f>H17/G17</f>
        <v>10.961538461538462</v>
      </c>
      <c r="J17" s="15">
        <f>20*LOG(I17)</f>
        <v>20.797430240753844</v>
      </c>
      <c r="K17" s="17"/>
    </row>
    <row r="18" spans="1:14" x14ac:dyDescent="0.25">
      <c r="A18" s="14"/>
      <c r="B18" s="4">
        <v>300</v>
      </c>
      <c r="C18" s="9">
        <v>1</v>
      </c>
      <c r="D18" s="24">
        <f t="shared" si="0"/>
        <v>11.140751506060997</v>
      </c>
      <c r="E18" s="15">
        <f t="shared" ref="E18:E19" si="1">D18/C18</f>
        <v>11.140751506060997</v>
      </c>
      <c r="F18" s="15">
        <f t="shared" ref="F18:F19" si="2">20*LOG(E18)</f>
        <v>20.938289748400972</v>
      </c>
      <c r="G18" s="9">
        <v>1.02</v>
      </c>
      <c r="H18" s="9">
        <v>11.3</v>
      </c>
      <c r="I18" s="15">
        <f t="shared" ref="I18:I19" si="3">H18/G18</f>
        <v>11.078431372549019</v>
      </c>
      <c r="J18" s="15">
        <f t="shared" ref="J18:J19" si="4">20*LOG(I18)</f>
        <v>20.889565434430043</v>
      </c>
    </row>
    <row r="19" spans="1:14" x14ac:dyDescent="0.25">
      <c r="A19" s="14"/>
      <c r="B19" s="4">
        <v>700</v>
      </c>
      <c r="C19" s="9">
        <v>1</v>
      </c>
      <c r="D19" s="24">
        <f t="shared" si="0"/>
        <v>10.943365889406804</v>
      </c>
      <c r="E19" s="15">
        <f t="shared" si="1"/>
        <v>10.943365889406804</v>
      </c>
      <c r="F19" s="15">
        <f t="shared" si="2"/>
        <v>20.783018400404391</v>
      </c>
      <c r="G19" s="9">
        <v>1.02</v>
      </c>
      <c r="H19" s="9">
        <v>11.1</v>
      </c>
      <c r="I19" s="15">
        <f t="shared" si="3"/>
        <v>10.882352941176469</v>
      </c>
      <c r="J19" s="15">
        <f t="shared" si="4"/>
        <v>20.734456140494796</v>
      </c>
    </row>
    <row r="20" spans="1:14" x14ac:dyDescent="0.25">
      <c r="A20" s="14"/>
      <c r="B20" s="4">
        <v>1000</v>
      </c>
      <c r="C20" s="9">
        <v>1</v>
      </c>
      <c r="D20" s="24">
        <f t="shared" si="0"/>
        <v>10.706281347093249</v>
      </c>
      <c r="E20" s="15">
        <f>D20/C20</f>
        <v>10.706281347093249</v>
      </c>
      <c r="F20" s="15">
        <f>20*LOG(E20)</f>
        <v>20.592773037784834</v>
      </c>
      <c r="G20" s="9">
        <v>1.02</v>
      </c>
      <c r="H20" s="9">
        <v>11</v>
      </c>
      <c r="I20" s="15">
        <f>H20/G20</f>
        <v>10.784313725490195</v>
      </c>
      <c r="J20" s="15">
        <f>20*LOG(I20)</f>
        <v>20.655850267926148</v>
      </c>
    </row>
    <row r="21" spans="1:14" x14ac:dyDescent="0.25">
      <c r="A21" s="14"/>
      <c r="B21" s="4">
        <v>1500</v>
      </c>
      <c r="C21" s="9">
        <v>1</v>
      </c>
      <c r="D21" s="24">
        <f t="shared" si="0"/>
        <v>10.184691473527238</v>
      </c>
      <c r="E21" s="15">
        <f>D21/C21</f>
        <v>10.184691473527238</v>
      </c>
      <c r="F21" s="15">
        <f>20*LOG(E21)</f>
        <v>20.158957547677744</v>
      </c>
      <c r="G21" s="9">
        <v>1</v>
      </c>
      <c r="H21" s="9">
        <v>10.199999999999999</v>
      </c>
      <c r="I21" s="15">
        <f>H21/G21</f>
        <v>10.199999999999999</v>
      </c>
      <c r="J21" s="15">
        <f>20*LOG(I21)</f>
        <v>20.172003435238352</v>
      </c>
    </row>
    <row r="22" spans="1:14" x14ac:dyDescent="0.25">
      <c r="A22" s="14"/>
      <c r="B22" s="4">
        <v>2000</v>
      </c>
      <c r="C22" s="9">
        <v>1</v>
      </c>
      <c r="D22" s="24">
        <f t="shared" ref="D22:D35" si="5">$B$8/(SQRT(1+(B22/$E$8)^2))</f>
        <v>9.5678878909191472</v>
      </c>
      <c r="E22" s="15">
        <f>D22/C22</f>
        <v>9.5678878909191472</v>
      </c>
      <c r="F22" s="15">
        <f>20*LOG(E22)</f>
        <v>19.616321558972768</v>
      </c>
      <c r="G22" s="9">
        <v>1.01</v>
      </c>
      <c r="H22" s="9">
        <v>9.76</v>
      </c>
      <c r="I22" s="15">
        <f>H22/G22</f>
        <v>9.6633663366336631</v>
      </c>
      <c r="J22" s="15">
        <f>20*LOG(I22)</f>
        <v>19.702568877680985</v>
      </c>
    </row>
    <row r="23" spans="1:14" x14ac:dyDescent="0.25">
      <c r="A23" s="14"/>
      <c r="B23" s="4">
        <v>2500</v>
      </c>
      <c r="C23" s="9">
        <v>1</v>
      </c>
      <c r="D23" s="24">
        <f t="shared" si="5"/>
        <v>8.9181676068950413</v>
      </c>
      <c r="E23" s="15">
        <f>D23/C23</f>
        <v>8.9181676068950413</v>
      </c>
      <c r="F23" s="15">
        <f>20*LOG(E23)</f>
        <v>19.005512603298527</v>
      </c>
      <c r="G23" s="9">
        <v>0.97599999999999998</v>
      </c>
      <c r="H23" s="9">
        <v>8.8000000000000007</v>
      </c>
      <c r="I23" s="15">
        <f>H23/G23</f>
        <v>9.0163934426229524</v>
      </c>
      <c r="J23" s="15">
        <f>20*LOG(I23)</f>
        <v>19.100657089669536</v>
      </c>
    </row>
    <row r="24" spans="1:14" x14ac:dyDescent="0.25">
      <c r="A24" s="14"/>
      <c r="B24" s="4">
        <v>3000</v>
      </c>
      <c r="C24" s="9">
        <v>1</v>
      </c>
      <c r="D24" s="24">
        <f t="shared" si="5"/>
        <v>8.2790358529885655</v>
      </c>
      <c r="E24" s="15">
        <f>D24/C24</f>
        <v>8.2790358529885655</v>
      </c>
      <c r="F24" s="15">
        <f>20*LOG(E24)</f>
        <v>18.35959526683915</v>
      </c>
      <c r="G24" s="9">
        <v>0.96799999999999997</v>
      </c>
      <c r="H24" s="9">
        <v>8.24</v>
      </c>
      <c r="I24" s="15">
        <f>H24/G24</f>
        <v>8.5123966942148765</v>
      </c>
      <c r="J24" s="15">
        <f>20*LOG(I24)</f>
        <v>18.601037087774444</v>
      </c>
    </row>
    <row r="25" spans="1:14" x14ac:dyDescent="0.25">
      <c r="A25" s="14" t="s">
        <v>19</v>
      </c>
      <c r="B25" s="12">
        <v>3301.3944000000001</v>
      </c>
      <c r="C25" s="13">
        <v>1</v>
      </c>
      <c r="D25" s="23">
        <f t="shared" si="5"/>
        <v>7.9101590921882439</v>
      </c>
      <c r="E25" s="16">
        <f>D25/C25</f>
        <v>7.9101590921882439</v>
      </c>
      <c r="F25" s="16">
        <f>20*LOG(E25)</f>
        <v>17.963704365692223</v>
      </c>
      <c r="G25" s="13">
        <v>1</v>
      </c>
      <c r="H25" s="13">
        <v>7.96</v>
      </c>
      <c r="I25" s="16">
        <f>H25/G25</f>
        <v>7.96</v>
      </c>
      <c r="J25" s="16">
        <f>20*LOG(I25)</f>
        <v>18.018261354753381</v>
      </c>
      <c r="L25" s="21"/>
      <c r="M25" s="21"/>
      <c r="N25" s="25"/>
    </row>
    <row r="26" spans="1:14" x14ac:dyDescent="0.25">
      <c r="A26" s="14"/>
      <c r="B26" s="4">
        <v>5000</v>
      </c>
      <c r="C26" s="9">
        <v>1</v>
      </c>
      <c r="D26" s="24">
        <f t="shared" si="5"/>
        <v>6.1638947104798598</v>
      </c>
      <c r="E26" s="15">
        <f>D26/C26</f>
        <v>6.1638947104798598</v>
      </c>
      <c r="F26" s="15">
        <f>20*LOG(E26)</f>
        <v>15.797104232828541</v>
      </c>
      <c r="G26" s="9">
        <v>0.98399999999999999</v>
      </c>
      <c r="H26" s="9">
        <v>6.28</v>
      </c>
      <c r="I26" s="15">
        <f>H26/G26</f>
        <v>6.382113821138212</v>
      </c>
      <c r="J26" s="15">
        <f>20*LOG(I26)</f>
        <v>16.099290906117094</v>
      </c>
    </row>
    <row r="27" spans="1:14" x14ac:dyDescent="0.25">
      <c r="A27" s="14"/>
      <c r="B27" s="4">
        <v>10000</v>
      </c>
      <c r="C27" s="9">
        <v>1</v>
      </c>
      <c r="D27" s="24">
        <f t="shared" si="5"/>
        <v>3.506980987431497</v>
      </c>
      <c r="E27" s="15">
        <f>D27/C27</f>
        <v>3.506980987431497</v>
      </c>
      <c r="F27" s="15">
        <f>20*LOG(E27)</f>
        <v>10.898668228517021</v>
      </c>
      <c r="G27" s="9">
        <v>0.96</v>
      </c>
      <c r="H27" s="9">
        <v>3.62</v>
      </c>
      <c r="I27" s="15">
        <f>H27/G27</f>
        <v>3.7708333333333335</v>
      </c>
      <c r="J27" s="15">
        <f>20*LOG(I27)</f>
        <v>11.528746749871946</v>
      </c>
    </row>
    <row r="28" spans="1:14" x14ac:dyDescent="0.25">
      <c r="A28" s="14"/>
      <c r="B28" s="4">
        <v>50000</v>
      </c>
      <c r="C28" s="9">
        <v>1</v>
      </c>
      <c r="D28" s="24">
        <f t="shared" si="5"/>
        <v>0.73702630524035662</v>
      </c>
      <c r="E28" s="15">
        <f>D28/C28</f>
        <v>0.73702630524035662</v>
      </c>
      <c r="F28" s="15">
        <f>20*LOG(E28)</f>
        <v>-2.6503402287929623</v>
      </c>
      <c r="G28" s="9">
        <v>0.96</v>
      </c>
      <c r="H28" s="9">
        <v>0.76800000000000002</v>
      </c>
      <c r="I28" s="15">
        <f>H28/G28</f>
        <v>0.8</v>
      </c>
      <c r="J28" s="15">
        <f>20*LOG(I28)</f>
        <v>-1.9382002601611279</v>
      </c>
    </row>
    <row r="29" spans="1:14" x14ac:dyDescent="0.25">
      <c r="A29" s="14"/>
      <c r="B29" s="4">
        <v>100000</v>
      </c>
      <c r="C29" s="9">
        <v>1</v>
      </c>
      <c r="D29" s="24">
        <f t="shared" si="5"/>
        <v>0.36911448113870299</v>
      </c>
      <c r="E29" s="15">
        <f>D29/C29</f>
        <v>0.36911448113870299</v>
      </c>
      <c r="F29" s="15">
        <f>20*LOG(E29)</f>
        <v>-8.6567783236532687</v>
      </c>
      <c r="G29" s="9">
        <v>0.92</v>
      </c>
      <c r="H29" s="9">
        <v>0.38</v>
      </c>
      <c r="I29" s="15">
        <f>H29/G29</f>
        <v>0.41304347826086957</v>
      </c>
      <c r="J29" s="15">
        <f>20*LOG(I29)</f>
        <v>-7.680084614574902</v>
      </c>
    </row>
    <row r="30" spans="1:14" x14ac:dyDescent="0.25">
      <c r="A30" s="14"/>
      <c r="B30" s="4">
        <v>150000</v>
      </c>
      <c r="C30" s="9">
        <v>1</v>
      </c>
      <c r="D30" s="24">
        <f t="shared" si="5"/>
        <v>0.24615077443265165</v>
      </c>
      <c r="E30" s="15">
        <f>D30/C30</f>
        <v>0.24615077443265165</v>
      </c>
      <c r="F30" s="15">
        <f>20*LOG(E30)</f>
        <v>-12.175975870479547</v>
      </c>
      <c r="G30" s="9">
        <v>0.96</v>
      </c>
      <c r="H30" s="9">
        <v>0.25600000000000001</v>
      </c>
      <c r="I30" s="15">
        <f>H30/G30</f>
        <v>0.26666666666666666</v>
      </c>
      <c r="J30" s="15">
        <f>20*LOG(I30)</f>
        <v>-11.480625354554377</v>
      </c>
    </row>
    <row r="31" spans="1:14" x14ac:dyDescent="0.25">
      <c r="A31" s="14" t="s">
        <v>29</v>
      </c>
      <c r="B31" s="12">
        <f>D8</f>
        <v>268191.69878613442</v>
      </c>
      <c r="C31" s="13">
        <v>1</v>
      </c>
      <c r="D31" s="23">
        <f t="shared" si="5"/>
        <v>0.13769538817962632</v>
      </c>
      <c r="E31" s="16">
        <f>D31/C31</f>
        <v>0.13769538817962632</v>
      </c>
      <c r="F31" s="16">
        <f>20*LOG(E31)</f>
        <v>-17.221612105781023</v>
      </c>
      <c r="G31" s="13">
        <v>0.92800000000000005</v>
      </c>
      <c r="H31" s="13">
        <v>0.14599999999999999</v>
      </c>
      <c r="I31" s="16">
        <f>H31/G31</f>
        <v>0.15732758620689655</v>
      </c>
      <c r="J31" s="16">
        <f>20*LOG(I31)</f>
        <v>-16.063902408688499</v>
      </c>
      <c r="L31" s="21"/>
      <c r="M31" s="21"/>
      <c r="N31" s="25"/>
    </row>
    <row r="32" spans="1:14" x14ac:dyDescent="0.25">
      <c r="A32" s="14"/>
      <c r="B32" s="4">
        <v>300000</v>
      </c>
      <c r="C32" s="9">
        <v>1</v>
      </c>
      <c r="D32" s="24">
        <f t="shared" si="5"/>
        <v>0.12309773954433213</v>
      </c>
      <c r="E32" s="15">
        <f>D32/C32</f>
        <v>0.12309773954433213</v>
      </c>
      <c r="F32" s="15">
        <f>20*LOG(E32)</f>
        <v>-18.194998439738686</v>
      </c>
      <c r="G32" s="9">
        <v>0.96</v>
      </c>
      <c r="H32" s="9">
        <v>0.123</v>
      </c>
      <c r="I32" s="15">
        <f>H32/G32</f>
        <v>0.12812500000000002</v>
      </c>
      <c r="J32" s="15">
        <f>20*LOG(I32)</f>
        <v>-17.847322432003409</v>
      </c>
    </row>
    <row r="33" spans="1:14" x14ac:dyDescent="0.25">
      <c r="A33" s="14"/>
      <c r="B33" s="4">
        <v>500000</v>
      </c>
      <c r="C33" s="9">
        <v>1</v>
      </c>
      <c r="D33" s="24">
        <f t="shared" si="5"/>
        <v>7.3861505770407385E-2</v>
      </c>
      <c r="E33" s="15">
        <f>D33/C33</f>
        <v>7.3861505770407385E-2</v>
      </c>
      <c r="F33" s="15">
        <f>20*LOG(E33)</f>
        <v>-22.631636857851063</v>
      </c>
      <c r="G33" s="9">
        <v>0.96</v>
      </c>
      <c r="H33" s="9">
        <v>6.4000000000000001E-2</v>
      </c>
      <c r="I33" s="15">
        <f>H33/G33</f>
        <v>6.6666666666666666E-2</v>
      </c>
      <c r="J33" s="15">
        <f>20*LOG(I33)</f>
        <v>-23.521825181113627</v>
      </c>
    </row>
    <row r="34" spans="1:14" x14ac:dyDescent="0.25">
      <c r="A34" s="14"/>
      <c r="B34" s="4">
        <v>1000000</v>
      </c>
      <c r="C34" s="9">
        <v>1</v>
      </c>
      <c r="D34" s="24">
        <f t="shared" si="5"/>
        <v>3.6931356647466551E-2</v>
      </c>
      <c r="E34" s="15">
        <f>D34/C34</f>
        <v>3.6931356647466551E-2</v>
      </c>
      <c r="F34" s="15">
        <f>20*LOG(E34)</f>
        <v>-28.652094771060121</v>
      </c>
      <c r="G34" s="9">
        <v>0.96</v>
      </c>
      <c r="H34" s="9">
        <v>3.5000000000000003E-2</v>
      </c>
      <c r="I34" s="15">
        <f>H34/G34</f>
        <v>3.6458333333333336E-2</v>
      </c>
      <c r="J34" s="15">
        <f>20*LOG(I34)</f>
        <v>-28.764063773785857</v>
      </c>
    </row>
    <row r="35" spans="1:14" x14ac:dyDescent="0.25">
      <c r="A35" s="14" t="s">
        <v>11</v>
      </c>
      <c r="B35" s="12">
        <f>C4</f>
        <v>3000000</v>
      </c>
      <c r="C35" s="13">
        <v>1</v>
      </c>
      <c r="D35" s="23">
        <f t="shared" si="5"/>
        <v>1.2310511848558572E-2</v>
      </c>
      <c r="E35" s="16">
        <f>D35/C35</f>
        <v>1.2310511848558572E-2</v>
      </c>
      <c r="F35" s="16">
        <f>20*LOG(E35)</f>
        <v>-38.194477790466728</v>
      </c>
      <c r="G35" s="13">
        <v>0.96</v>
      </c>
      <c r="H35" s="13">
        <v>2.5600000000000001E-2</v>
      </c>
      <c r="I35" s="16">
        <f>H35/G35</f>
        <v>2.6666666666666668E-2</v>
      </c>
      <c r="J35" s="16">
        <f>20*LOG(I35)</f>
        <v>-31.480625354554377</v>
      </c>
      <c r="L35" s="21"/>
      <c r="M35" s="21"/>
      <c r="N35" s="25"/>
    </row>
    <row r="36" spans="1:14" x14ac:dyDescent="0.25">
      <c r="E36" s="17"/>
      <c r="F36" s="17"/>
    </row>
    <row r="37" spans="1:14" x14ac:dyDescent="0.25">
      <c r="E37" s="17"/>
      <c r="F37" s="17"/>
    </row>
    <row r="38" spans="1:14" x14ac:dyDescent="0.25">
      <c r="A38" s="14"/>
    </row>
    <row r="39" spans="1:14" x14ac:dyDescent="0.25">
      <c r="B39" s="18" t="s">
        <v>25</v>
      </c>
      <c r="C39" s="18"/>
      <c r="D39" s="18"/>
      <c r="E39" s="18"/>
      <c r="F39" s="18"/>
      <c r="G39" s="18"/>
      <c r="H39" s="18"/>
      <c r="I39" s="18"/>
      <c r="J39" s="18"/>
      <c r="M39" t="s">
        <v>30</v>
      </c>
    </row>
    <row r="40" spans="1:14" x14ac:dyDescent="0.25">
      <c r="B40" s="11"/>
      <c r="C40" s="22" t="s">
        <v>28</v>
      </c>
      <c r="D40" s="22"/>
      <c r="E40" s="22"/>
      <c r="F40" s="22"/>
      <c r="G40" s="22" t="s">
        <v>27</v>
      </c>
      <c r="H40" s="22"/>
      <c r="I40" s="22"/>
      <c r="J40" s="22"/>
      <c r="L40" t="s">
        <v>35</v>
      </c>
      <c r="M40" s="17">
        <f>J44-J43</f>
        <v>19.078191783218529</v>
      </c>
    </row>
    <row r="41" spans="1:14" x14ac:dyDescent="0.25">
      <c r="A41" s="14"/>
      <c r="B41" s="19" t="s">
        <v>1</v>
      </c>
      <c r="C41" s="19" t="s">
        <v>12</v>
      </c>
      <c r="D41" s="19" t="s">
        <v>13</v>
      </c>
      <c r="E41" s="19" t="s">
        <v>2</v>
      </c>
      <c r="F41" s="19"/>
      <c r="G41" s="19" t="s">
        <v>12</v>
      </c>
      <c r="H41" s="19" t="s">
        <v>13</v>
      </c>
      <c r="I41" s="19" t="s">
        <v>2</v>
      </c>
      <c r="J41" s="19"/>
      <c r="L41" t="s">
        <v>36</v>
      </c>
      <c r="M41" s="17">
        <f>J47-J44</f>
        <v>19.506662328650101</v>
      </c>
    </row>
    <row r="42" spans="1:14" x14ac:dyDescent="0.25">
      <c r="A42" s="14"/>
      <c r="B42" s="19"/>
      <c r="C42" s="19"/>
      <c r="D42" s="19"/>
      <c r="E42" s="6" t="s">
        <v>14</v>
      </c>
      <c r="F42" s="6" t="s">
        <v>15</v>
      </c>
      <c r="G42" s="19"/>
      <c r="H42" s="19"/>
      <c r="I42" s="6" t="s">
        <v>14</v>
      </c>
      <c r="J42" s="6" t="s">
        <v>15</v>
      </c>
      <c r="L42" t="s">
        <v>34</v>
      </c>
      <c r="M42" s="17">
        <f>J62-J59</f>
        <v>-17.647416522633527</v>
      </c>
    </row>
    <row r="43" spans="1:14" x14ac:dyDescent="0.25">
      <c r="A43" s="14"/>
      <c r="B43" s="4">
        <v>10</v>
      </c>
      <c r="C43" s="9">
        <v>1</v>
      </c>
      <c r="D43" s="24">
        <f>($B$8*(B43/$E$8)/(SQRT(1+(B43/$E$8)^2)))</f>
        <v>3.3884478671909607E-2</v>
      </c>
      <c r="E43" s="15">
        <f>D43/C43</f>
        <v>3.3884478671909607E-2</v>
      </c>
      <c r="F43" s="15">
        <f>20*LOG(ABS(E43))</f>
        <v>-29.399983835807205</v>
      </c>
      <c r="G43" s="9">
        <v>0.81599999999999995</v>
      </c>
      <c r="H43" s="9">
        <v>2.9000000000000001E-2</v>
      </c>
      <c r="I43" s="15">
        <f>H43/G43</f>
        <v>3.5539215686274515E-2</v>
      </c>
      <c r="J43" s="15">
        <f>20*LOG(ABS(I43))</f>
        <v>-28.9858432170981</v>
      </c>
    </row>
    <row r="44" spans="1:14" x14ac:dyDescent="0.25">
      <c r="A44" s="14"/>
      <c r="B44" s="4">
        <v>100</v>
      </c>
      <c r="C44" s="9">
        <v>1</v>
      </c>
      <c r="D44" s="24">
        <f t="shared" ref="D44:D62" si="6">($B$8*(B44/$E$8)/(SQRT(1+(B44/$E$8)^2)))</f>
        <v>0.33869100261004631</v>
      </c>
      <c r="E44" s="15">
        <f>D44/C44</f>
        <v>0.33869100261004631</v>
      </c>
      <c r="F44" s="15">
        <f>20*LOG(E44)</f>
        <v>-9.4039268063285277</v>
      </c>
      <c r="G44" s="9">
        <v>1.02</v>
      </c>
      <c r="H44" s="9">
        <v>0.32600000000000001</v>
      </c>
      <c r="I44" s="15">
        <f>H44/G44</f>
        <v>0.31960784313725493</v>
      </c>
      <c r="J44" s="15">
        <f>20*LOG(I44)</f>
        <v>-9.90765143387957</v>
      </c>
      <c r="K44" s="17"/>
    </row>
    <row r="45" spans="1:14" x14ac:dyDescent="0.25">
      <c r="A45" s="14"/>
      <c r="B45" s="4">
        <v>300</v>
      </c>
      <c r="C45" s="9">
        <v>1</v>
      </c>
      <c r="D45" s="24">
        <f t="shared" si="6"/>
        <v>1.0123678117770143</v>
      </c>
      <c r="E45" s="15">
        <f t="shared" ref="E45:E46" si="7">D45/C45</f>
        <v>1.0123678117770143</v>
      </c>
      <c r="F45" s="15">
        <f t="shared" ref="F45:F46" si="8">20*LOG(E45)</f>
        <v>0.10676656635301</v>
      </c>
      <c r="G45" s="9">
        <v>1.02</v>
      </c>
      <c r="H45" s="9">
        <v>0.96799999999999997</v>
      </c>
      <c r="I45" s="15">
        <f t="shared" ref="I45:I46" si="9">H45/G45</f>
        <v>0.94901960784313721</v>
      </c>
      <c r="J45" s="15">
        <f t="shared" ref="J45:J46" si="10">20*LOG(I45)</f>
        <v>-0.45449628907047823</v>
      </c>
    </row>
    <row r="46" spans="1:14" x14ac:dyDescent="0.25">
      <c r="A46" s="14"/>
      <c r="B46" s="4">
        <v>700</v>
      </c>
      <c r="C46" s="9">
        <v>1</v>
      </c>
      <c r="D46" s="24">
        <f t="shared" si="6"/>
        <v>2.3203395692635636</v>
      </c>
      <c r="E46" s="15">
        <f t="shared" si="7"/>
        <v>2.3203395692635636</v>
      </c>
      <c r="F46" s="15">
        <f t="shared" si="8"/>
        <v>7.3110309242483149</v>
      </c>
      <c r="G46" s="9">
        <v>1.02</v>
      </c>
      <c r="H46" s="9">
        <v>2.2200000000000002</v>
      </c>
      <c r="I46" s="15">
        <f t="shared" si="9"/>
        <v>2.1764705882352944</v>
      </c>
      <c r="J46" s="15">
        <f t="shared" si="10"/>
        <v>6.755056053774422</v>
      </c>
    </row>
    <row r="47" spans="1:14" x14ac:dyDescent="0.25">
      <c r="A47" s="14"/>
      <c r="B47" s="4">
        <v>1000</v>
      </c>
      <c r="C47" s="9">
        <v>1</v>
      </c>
      <c r="D47" s="24">
        <f t="shared" si="6"/>
        <v>3.2429573575682009</v>
      </c>
      <c r="E47" s="15">
        <f>D47/C47</f>
        <v>3.2429573575682009</v>
      </c>
      <c r="F47" s="15">
        <f>20*LOG(E47)</f>
        <v>10.218824761343621</v>
      </c>
      <c r="G47" s="9">
        <v>1.02</v>
      </c>
      <c r="H47" s="9">
        <v>3.08</v>
      </c>
      <c r="I47" s="15">
        <f>H47/G47</f>
        <v>3.0196078431372548</v>
      </c>
      <c r="J47" s="15">
        <f>20*LOG(I47)</f>
        <v>9.599010894770533</v>
      </c>
    </row>
    <row r="48" spans="1:14" x14ac:dyDescent="0.25">
      <c r="A48" s="14"/>
      <c r="B48" s="4">
        <v>1500</v>
      </c>
      <c r="C48" s="9">
        <v>1</v>
      </c>
      <c r="D48" s="24">
        <f t="shared" si="6"/>
        <v>4.6274498695484736</v>
      </c>
      <c r="E48" s="15">
        <f>D48/C48</f>
        <v>4.6274498695484736</v>
      </c>
      <c r="F48" s="15">
        <f>20*LOG(E48)</f>
        <v>13.306834452350156</v>
      </c>
      <c r="G48" s="9">
        <v>1</v>
      </c>
      <c r="H48" s="9">
        <v>4.4000000000000004</v>
      </c>
      <c r="I48" s="15">
        <f>H48/G48</f>
        <v>4.4000000000000004</v>
      </c>
      <c r="J48" s="15">
        <f>20*LOG(I48)</f>
        <v>12.869053529723748</v>
      </c>
    </row>
    <row r="49" spans="1:10" x14ac:dyDescent="0.25">
      <c r="A49" s="14"/>
      <c r="B49" s="4">
        <v>2000</v>
      </c>
      <c r="C49" s="9">
        <v>1</v>
      </c>
      <c r="D49" s="24">
        <f t="shared" si="6"/>
        <v>5.7962706987273593</v>
      </c>
      <c r="E49" s="15">
        <f>D49/C49</f>
        <v>5.7962706987273593</v>
      </c>
      <c r="F49" s="15">
        <f>20*LOG(E49)</f>
        <v>15.262973195811178</v>
      </c>
      <c r="G49" s="9">
        <v>0.98399999999999999</v>
      </c>
      <c r="H49" s="9">
        <v>5.4</v>
      </c>
      <c r="I49" s="15">
        <f>H49/G49</f>
        <v>5.4878048780487809</v>
      </c>
      <c r="J49" s="15">
        <f>20*LOG(I49)</f>
        <v>14.787973227832541</v>
      </c>
    </row>
    <row r="50" spans="1:10" x14ac:dyDescent="0.25">
      <c r="A50" s="14"/>
      <c r="B50" s="4">
        <v>2500</v>
      </c>
      <c r="C50" s="9">
        <v>1</v>
      </c>
      <c r="D50" s="24">
        <f t="shared" si="6"/>
        <v>6.7533339352834156</v>
      </c>
      <c r="E50" s="15">
        <f>D50/C50</f>
        <v>6.7533339352834156</v>
      </c>
      <c r="F50" s="15">
        <f>20*LOG(E50)</f>
        <v>16.590364500298065</v>
      </c>
      <c r="G50" s="9">
        <v>0.97599999999999998</v>
      </c>
      <c r="H50" s="9">
        <v>6.2</v>
      </c>
      <c r="I50" s="15">
        <f>H50/G50</f>
        <v>6.3524590163934427</v>
      </c>
      <c r="J50" s="15">
        <f>20*LOG(I50)</f>
        <v>16.05883743663124</v>
      </c>
    </row>
    <row r="51" spans="1:10" x14ac:dyDescent="0.25">
      <c r="A51" s="14"/>
      <c r="B51" s="4">
        <v>3000</v>
      </c>
      <c r="C51" s="9">
        <v>1</v>
      </c>
      <c r="D51" s="24">
        <f t="shared" si="6"/>
        <v>7.5232172673034308</v>
      </c>
      <c r="E51" s="15">
        <f>D51/C51</f>
        <v>7.5232172673034308</v>
      </c>
      <c r="F51" s="15">
        <f>20*LOG(E51)</f>
        <v>17.528072084791184</v>
      </c>
      <c r="G51" s="9">
        <v>0.96</v>
      </c>
      <c r="H51" s="9">
        <v>6.88</v>
      </c>
      <c r="I51" s="15">
        <f>H51/G51</f>
        <v>7.166666666666667</v>
      </c>
      <c r="J51" s="15">
        <f>20*LOG(I51)</f>
        <v>17.106344103918858</v>
      </c>
    </row>
    <row r="52" spans="1:10" x14ac:dyDescent="0.25">
      <c r="A52" s="14" t="s">
        <v>33</v>
      </c>
      <c r="B52" s="12">
        <f>$E$8</f>
        <v>3301.3944269441699</v>
      </c>
      <c r="C52" s="13">
        <v>1</v>
      </c>
      <c r="D52" s="23">
        <f t="shared" si="6"/>
        <v>7.9101590599090539</v>
      </c>
      <c r="E52" s="16">
        <f>D52/C52</f>
        <v>7.9101590599090539</v>
      </c>
      <c r="F52" s="16">
        <f>20*LOG(E52)</f>
        <v>17.963704330247488</v>
      </c>
      <c r="G52" s="13">
        <v>0.96</v>
      </c>
      <c r="H52" s="13">
        <v>7.2</v>
      </c>
      <c r="I52" s="16">
        <f>H52/G52</f>
        <v>7.5000000000000009</v>
      </c>
      <c r="J52" s="16">
        <f>20*LOG(I52)</f>
        <v>17.501225267834002</v>
      </c>
    </row>
    <row r="53" spans="1:10" x14ac:dyDescent="0.25">
      <c r="A53" s="14"/>
      <c r="B53" s="4">
        <v>5000</v>
      </c>
      <c r="C53" s="9">
        <v>1</v>
      </c>
      <c r="D53" s="24">
        <f t="shared" si="6"/>
        <v>9.3352897493458133</v>
      </c>
      <c r="E53" s="15">
        <f>D53/C53</f>
        <v>9.3352897493458133</v>
      </c>
      <c r="F53" s="15">
        <f>20*LOG(E53)</f>
        <v>19.402556043107705</v>
      </c>
      <c r="G53" s="9">
        <v>0.93600000000000005</v>
      </c>
      <c r="H53" s="9">
        <v>8.4</v>
      </c>
      <c r="I53" s="15">
        <f>H53/G53</f>
        <v>8.9743589743589745</v>
      </c>
      <c r="J53" s="15">
        <f>20*LOG(I53)</f>
        <v>19.06006874647553</v>
      </c>
    </row>
    <row r="54" spans="1:10" x14ac:dyDescent="0.25">
      <c r="A54" s="14"/>
      <c r="B54" s="4">
        <v>10000</v>
      </c>
      <c r="C54" s="9">
        <v>1</v>
      </c>
      <c r="D54" s="24">
        <f t="shared" si="6"/>
        <v>10.622726441922365</v>
      </c>
      <c r="E54" s="15">
        <f>D54/C54</f>
        <v>10.622726441922365</v>
      </c>
      <c r="F54" s="15">
        <f>20*LOG(E54)</f>
        <v>20.524719952075809</v>
      </c>
      <c r="G54" s="9">
        <v>0.91200000000000003</v>
      </c>
      <c r="H54" s="9">
        <v>9.52</v>
      </c>
      <c r="I54" s="15">
        <f>H54/G54</f>
        <v>10.43859649122807</v>
      </c>
      <c r="J54" s="15">
        <f>20*LOG(I54)</f>
        <v>20.372842201121163</v>
      </c>
    </row>
    <row r="55" spans="1:10" x14ac:dyDescent="0.25">
      <c r="A55" s="14"/>
      <c r="B55" s="4">
        <v>50000</v>
      </c>
      <c r="C55" s="9">
        <v>1</v>
      </c>
      <c r="D55" s="24">
        <f t="shared" si="6"/>
        <v>11.162348540137346</v>
      </c>
      <c r="E55" s="15">
        <f>D55/C55</f>
        <v>11.162348540137346</v>
      </c>
      <c r="F55" s="15">
        <f>20*LOG(E55)</f>
        <v>20.9551115814862</v>
      </c>
      <c r="G55" s="9">
        <v>0.91200000000000003</v>
      </c>
      <c r="H55" s="9">
        <v>9.84</v>
      </c>
      <c r="I55" s="15">
        <f>H55/G55</f>
        <v>10.789473684210526</v>
      </c>
      <c r="J55" s="15">
        <f>20*LOG(I55)</f>
        <v>20.660005202058507</v>
      </c>
    </row>
    <row r="56" spans="1:10" x14ac:dyDescent="0.25">
      <c r="A56" s="14"/>
      <c r="B56" s="4">
        <v>100000</v>
      </c>
      <c r="C56" s="9">
        <v>1</v>
      </c>
      <c r="D56" s="24">
        <f t="shared" si="6"/>
        <v>11.18056291990418</v>
      </c>
      <c r="E56" s="15">
        <f>D56/C56</f>
        <v>11.18056291990418</v>
      </c>
      <c r="F56" s="15">
        <f>20*LOG(E56)</f>
        <v>20.969273399905518</v>
      </c>
      <c r="G56" s="9">
        <v>0.91200000000000003</v>
      </c>
      <c r="H56" s="9">
        <v>9.52</v>
      </c>
      <c r="I56" s="15">
        <f>H56/G56</f>
        <v>10.43859649122807</v>
      </c>
      <c r="J56" s="15">
        <f>20*LOG(I56)</f>
        <v>20.372842201121163</v>
      </c>
    </row>
    <row r="57" spans="1:10" x14ac:dyDescent="0.25">
      <c r="A57" s="14"/>
      <c r="B57" s="4">
        <v>150000</v>
      </c>
      <c r="C57" s="9">
        <v>1</v>
      </c>
      <c r="D57" s="24">
        <f t="shared" si="6"/>
        <v>11.183945748364877</v>
      </c>
      <c r="E57" s="15">
        <f>D57/C57</f>
        <v>11.183945748364877</v>
      </c>
      <c r="F57" s="15">
        <f>20*LOG(E57)</f>
        <v>20.971901034192864</v>
      </c>
      <c r="G57" s="9">
        <v>0.91200000000000003</v>
      </c>
      <c r="H57" s="9">
        <v>9.0399999999999991</v>
      </c>
      <c r="I57" s="15">
        <f>H57/G57</f>
        <v>9.9122807017543852</v>
      </c>
      <c r="J57" s="15">
        <f>20*LOG(I57)</f>
        <v>19.923471842938941</v>
      </c>
    </row>
    <row r="58" spans="1:10" x14ac:dyDescent="0.25">
      <c r="A58" s="14" t="s">
        <v>29</v>
      </c>
      <c r="B58" s="12">
        <f>$D$8</f>
        <v>268191.69878613442</v>
      </c>
      <c r="C58" s="13">
        <v>1</v>
      </c>
      <c r="D58" s="23">
        <f t="shared" si="6"/>
        <v>11.185806751691926</v>
      </c>
      <c r="E58" s="16">
        <f>D58/C58</f>
        <v>11.185806751691926</v>
      </c>
      <c r="F58" s="16">
        <f>20*LOG(E58)</f>
        <v>20.973346241917184</v>
      </c>
      <c r="G58" s="13">
        <v>0.91200000000000003</v>
      </c>
      <c r="H58" s="13">
        <v>7.76</v>
      </c>
      <c r="I58" s="16">
        <f>H58/G58</f>
        <v>8.5087719298245617</v>
      </c>
      <c r="J58" s="16">
        <f>20*LOG(I58)</f>
        <v>18.597337658595446</v>
      </c>
    </row>
    <row r="59" spans="1:10" x14ac:dyDescent="0.25">
      <c r="A59" s="14"/>
      <c r="B59" s="4">
        <v>300000</v>
      </c>
      <c r="C59" s="9">
        <v>1</v>
      </c>
      <c r="D59" s="24">
        <f t="shared" si="6"/>
        <v>11.185976919904746</v>
      </c>
      <c r="E59" s="15">
        <f>D59/C59</f>
        <v>11.185976919904746</v>
      </c>
      <c r="F59" s="15">
        <f>20*LOG(E59)</f>
        <v>20.97347837821335</v>
      </c>
      <c r="G59" s="9">
        <v>0.91200000000000003</v>
      </c>
      <c r="H59" s="9">
        <v>7.44</v>
      </c>
      <c r="I59" s="15">
        <f>H59/G59</f>
        <v>8.1578947368421062</v>
      </c>
      <c r="J59" s="15">
        <f>20*LOG(I59)</f>
        <v>18.231561944349252</v>
      </c>
    </row>
    <row r="60" spans="1:10" x14ac:dyDescent="0.25">
      <c r="A60" s="14"/>
      <c r="B60" s="4">
        <v>500000</v>
      </c>
      <c r="C60" s="9">
        <v>1</v>
      </c>
      <c r="D60" s="24">
        <f t="shared" si="6"/>
        <v>11.186410379745949</v>
      </c>
      <c r="E60" s="15">
        <f>D60/C60</f>
        <v>11.186410379745949</v>
      </c>
      <c r="F60" s="15">
        <f>20*LOG(E60)</f>
        <v>20.9738149524281</v>
      </c>
      <c r="G60" s="9">
        <v>0.91200000000000003</v>
      </c>
      <c r="H60" s="9">
        <v>5.52</v>
      </c>
      <c r="I60" s="15">
        <f>H60/G60</f>
        <v>6.0526315789473681</v>
      </c>
      <c r="J60" s="15">
        <f>20*LOG(I60)</f>
        <v>15.638884788015655</v>
      </c>
    </row>
    <row r="61" spans="1:10" x14ac:dyDescent="0.25">
      <c r="A61" s="14"/>
      <c r="B61" s="4">
        <v>1000000</v>
      </c>
      <c r="C61" s="9">
        <v>1</v>
      </c>
      <c r="D61" s="24">
        <f t="shared" si="6"/>
        <v>11.186593260730399</v>
      </c>
      <c r="E61" s="15">
        <f>D61/C61</f>
        <v>11.186593260730399</v>
      </c>
      <c r="F61" s="15">
        <f>20*LOG(E61)</f>
        <v>20.973956952498661</v>
      </c>
      <c r="G61" s="9">
        <v>0.91200000000000003</v>
      </c>
      <c r="H61" s="9">
        <v>3.1</v>
      </c>
      <c r="I61" s="15">
        <f>H61/G61</f>
        <v>3.3991228070175437</v>
      </c>
      <c r="J61" s="15">
        <f>20*LOG(I61)</f>
        <v>10.62733711011713</v>
      </c>
    </row>
    <row r="62" spans="1:10" x14ac:dyDescent="0.25">
      <c r="A62" s="14" t="s">
        <v>11</v>
      </c>
      <c r="B62" s="12">
        <f>$C$4</f>
        <v>3000000</v>
      </c>
      <c r="C62" s="13">
        <v>1</v>
      </c>
      <c r="D62" s="23">
        <f t="shared" si="6"/>
        <v>11.186647449411312</v>
      </c>
      <c r="E62" s="16">
        <f>D62/C62</f>
        <v>11.186647449411312</v>
      </c>
      <c r="F62" s="16">
        <f>20*LOG(E62)</f>
        <v>20.973999027485309</v>
      </c>
      <c r="G62" s="13">
        <v>0.92</v>
      </c>
      <c r="H62" s="13">
        <v>0.98399999999999999</v>
      </c>
      <c r="I62" s="16">
        <f>H62/G62</f>
        <v>1.0695652173913044</v>
      </c>
      <c r="J62" s="16">
        <f>20*LOG(I62)</f>
        <v>0.58414542171572537</v>
      </c>
    </row>
    <row r="71" spans="3:5" x14ac:dyDescent="0.25">
      <c r="C71" s="21"/>
      <c r="D71" s="21"/>
      <c r="E71" s="25"/>
    </row>
    <row r="77" spans="3:5" x14ac:dyDescent="0.25">
      <c r="C77" s="21"/>
      <c r="D77" s="21"/>
      <c r="E77" s="25"/>
    </row>
    <row r="81" spans="3:5" x14ac:dyDescent="0.25">
      <c r="C81" s="21"/>
      <c r="D81" s="21"/>
      <c r="E81" s="25"/>
    </row>
  </sheetData>
  <mergeCells count="23">
    <mergeCell ref="C40:F40"/>
    <mergeCell ref="G40:J40"/>
    <mergeCell ref="B41:B42"/>
    <mergeCell ref="C41:C42"/>
    <mergeCell ref="D41:D42"/>
    <mergeCell ref="E41:F41"/>
    <mergeCell ref="G41:G42"/>
    <mergeCell ref="H41:H42"/>
    <mergeCell ref="I41:J41"/>
    <mergeCell ref="D14:D15"/>
    <mergeCell ref="E14:F14"/>
    <mergeCell ref="B12:J12"/>
    <mergeCell ref="B39:J39"/>
    <mergeCell ref="I14:J14"/>
    <mergeCell ref="B14:B15"/>
    <mergeCell ref="G14:G15"/>
    <mergeCell ref="H14:H15"/>
    <mergeCell ref="B6:D6"/>
    <mergeCell ref="B2:D2"/>
    <mergeCell ref="G13:J13"/>
    <mergeCell ref="C13:F13"/>
    <mergeCell ref="C14:C15"/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2025-04-03T18:57:46Z</dcterms:modified>
</cp:coreProperties>
</file>