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Ing_en_automatizacion\5_Semestre\Electronica_Avanzada\Laboratorio\2\"/>
    </mc:Choice>
  </mc:AlternateContent>
  <xr:revisionPtr revIDLastSave="0" documentId="13_ncr:1_{A2187AD5-6A08-404B-8FDD-3789361304AB}" xr6:coauthVersionLast="47" xr6:coauthVersionMax="47" xr10:uidLastSave="{00000000-0000-0000-0000-000000000000}"/>
  <bookViews>
    <workbookView xWindow="-120" yWindow="-120" windowWidth="29040" windowHeight="16440" xr2:uid="{EE8F81DC-0CDE-41BA-AE8B-C8AD40841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1" l="1"/>
  <c r="F45" i="1" s="1"/>
  <c r="E44" i="1"/>
  <c r="F44" i="1" s="1"/>
  <c r="E42" i="1"/>
  <c r="F42" i="1" s="1"/>
  <c r="E43" i="1"/>
  <c r="F43" i="1" s="1"/>
  <c r="E41" i="1"/>
  <c r="F41" i="1" s="1"/>
  <c r="K47" i="1"/>
  <c r="L47" i="1" s="1"/>
  <c r="K46" i="1"/>
  <c r="L46" i="1" s="1"/>
  <c r="K45" i="1"/>
  <c r="L45" i="1" s="1"/>
  <c r="K44" i="1"/>
  <c r="L44" i="1" s="1"/>
  <c r="K43" i="1"/>
  <c r="L43" i="1" s="1"/>
  <c r="K42" i="1"/>
  <c r="L42" i="1" s="1"/>
  <c r="K41" i="1"/>
  <c r="L41" i="1" s="1"/>
  <c r="K40" i="1"/>
  <c r="L40" i="1" s="1"/>
  <c r="K39" i="1"/>
  <c r="L39" i="1" s="1"/>
  <c r="K38" i="1"/>
  <c r="L38" i="1" s="1"/>
  <c r="K37" i="1"/>
  <c r="L37" i="1" s="1"/>
  <c r="K36" i="1"/>
  <c r="L36" i="1" s="1"/>
  <c r="K35" i="1"/>
  <c r="L35" i="1" s="1"/>
  <c r="K34" i="1"/>
  <c r="L34" i="1" s="1"/>
  <c r="K33" i="1"/>
  <c r="L33" i="1" s="1"/>
  <c r="K32" i="1"/>
  <c r="L32" i="1" s="1"/>
  <c r="K31" i="1"/>
  <c r="L31" i="1" s="1"/>
  <c r="K30" i="1"/>
  <c r="L30" i="1" s="1"/>
  <c r="K29" i="1"/>
  <c r="L29" i="1" s="1"/>
  <c r="K28" i="1"/>
  <c r="L28" i="1" s="1"/>
  <c r="K27" i="1"/>
  <c r="L27" i="1" s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D14" i="1"/>
  <c r="D16" i="1" s="1"/>
  <c r="E39" i="1"/>
  <c r="F39" i="1" s="1"/>
  <c r="E38" i="1"/>
  <c r="F38" i="1" s="1"/>
  <c r="E31" i="1"/>
  <c r="F31" i="1" s="1"/>
  <c r="C14" i="1"/>
  <c r="C15" i="1" s="1"/>
  <c r="F14" i="1"/>
  <c r="B8" i="1"/>
  <c r="B9" i="1" l="1"/>
  <c r="C8" i="1"/>
  <c r="C10" i="1" s="1"/>
  <c r="F8" i="1" l="1"/>
  <c r="E8" i="1"/>
  <c r="B14" i="1"/>
  <c r="E14" i="1" s="1"/>
  <c r="D4" i="1"/>
  <c r="D8" i="1" s="1"/>
  <c r="E23" i="1"/>
  <c r="F23" i="1" s="1"/>
  <c r="E25" i="1"/>
  <c r="F25" i="1" s="1"/>
  <c r="E32" i="1"/>
  <c r="F32" i="1" s="1"/>
  <c r="E30" i="1"/>
  <c r="F30" i="1" s="1"/>
  <c r="E28" i="1"/>
  <c r="F28" i="1" s="1"/>
  <c r="E24" i="1"/>
  <c r="F24" i="1" s="1"/>
  <c r="E29" i="1"/>
  <c r="F29" i="1" s="1"/>
  <c r="E34" i="1"/>
  <c r="F34" i="1" s="1"/>
  <c r="E33" i="1"/>
  <c r="F33" i="1" s="1"/>
  <c r="E40" i="1"/>
  <c r="F40" i="1" s="1"/>
  <c r="E37" i="1"/>
  <c r="F37" i="1" s="1"/>
  <c r="E36" i="1"/>
  <c r="F36" i="1" s="1"/>
  <c r="E22" i="1"/>
  <c r="F22" i="1" s="1"/>
  <c r="E26" i="1"/>
  <c r="F26" i="1" s="1"/>
  <c r="E27" i="1"/>
  <c r="F27" i="1" s="1"/>
  <c r="E35" i="1"/>
  <c r="F35" i="1" s="1"/>
  <c r="E21" i="1"/>
  <c r="F21" i="1" s="1"/>
  <c r="G14" i="1" l="1"/>
</calcChain>
</file>

<file path=xl/sharedStrings.xml><?xml version="1.0" encoding="utf-8"?>
<sst xmlns="http://schemas.openxmlformats.org/spreadsheetml/2006/main" count="41" uniqueCount="32">
  <si>
    <t>A</t>
  </si>
  <si>
    <t>f</t>
  </si>
  <si>
    <t>Gain</t>
  </si>
  <si>
    <t>Af = 1 + Rf/R1</t>
  </si>
  <si>
    <t>B = 1/Af</t>
  </si>
  <si>
    <t>1 + AB</t>
  </si>
  <si>
    <t>Rof = Ro/(1+AB) [Ohms]</t>
  </si>
  <si>
    <t>UGB [Hz]</t>
  </si>
  <si>
    <t>Rif = Ri(1+AB) [TOhms]</t>
  </si>
  <si>
    <t>Af</t>
  </si>
  <si>
    <t>B</t>
  </si>
  <si>
    <t>f_of [Hz]</t>
  </si>
  <si>
    <t>f_o [Hz]</t>
  </si>
  <si>
    <t>R_i [TOhms]</t>
  </si>
  <si>
    <t>R_o [Ohms]</t>
  </si>
  <si>
    <t>R_if [Ohms]</t>
  </si>
  <si>
    <t>R_of [Ohms]</t>
  </si>
  <si>
    <t>K</t>
  </si>
  <si>
    <t>f_f = fo (1 + AB) [Hz]</t>
  </si>
  <si>
    <t>AMPLIFICADOR NO INVERSOR</t>
  </si>
  <si>
    <t>AMPLIFICADOR INVERSOR</t>
  </si>
  <si>
    <t>DATOS DE OPAMP TL-081CP</t>
  </si>
  <si>
    <t>DATOS DE CIRCUITO</t>
  </si>
  <si>
    <t>R1 (Ohms)</t>
  </si>
  <si>
    <t>Rf (Ohms)</t>
  </si>
  <si>
    <t>`</t>
  </si>
  <si>
    <t>UGB</t>
  </si>
  <si>
    <t>f_of</t>
  </si>
  <si>
    <t>Vin [V]</t>
  </si>
  <si>
    <t>Vo [V]</t>
  </si>
  <si>
    <t>[]</t>
  </si>
  <si>
    <t>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</si>
</sst>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-* #,##0.0000_-;\-* #,##0.0000_-;_-* &quot;-&quot;??_-;_-@_-"/>
    <numFmt numFmtId="177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/>
    <xf numFmtId="166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3" borderId="1" xfId="1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66" fontId="3" fillId="4" borderId="2" xfId="0" applyNumberFormat="1" applyFont="1" applyFill="1" applyBorder="1" applyAlignment="1">
      <alignment horizontal="center" vertical="center"/>
    </xf>
    <xf numFmtId="165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77" fontId="0" fillId="3" borderId="1" xfId="0" applyNumberForma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/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782353630062289E-2"/>
          <c:y val="3.2429350040466445E-2"/>
          <c:w val="0.91172716160529343"/>
          <c:h val="0.93529978260852287"/>
        </c:manualLayout>
      </c:layout>
      <c:scatterChart>
        <c:scatterStyle val="smoothMarker"/>
        <c:varyColors val="0"/>
        <c:ser>
          <c:idx val="0"/>
          <c:order val="0"/>
          <c:tx>
            <c:v>Inversor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Hoja1!$B$21:$B$45</c:f>
              <c:numCache>
                <c:formatCode>_-* #,##0_-;\-* #,##0_-;_-* "-"??_-;_-@_-</c:formatCode>
                <c:ptCount val="25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150000</c:v>
                </c:pt>
                <c:pt idx="8">
                  <c:v>300000</c:v>
                </c:pt>
                <c:pt idx="9">
                  <c:v>400000</c:v>
                </c:pt>
                <c:pt idx="10">
                  <c:v>429825.73</c:v>
                </c:pt>
                <c:pt idx="11">
                  <c:v>500000</c:v>
                </c:pt>
                <c:pt idx="12">
                  <c:v>700000</c:v>
                </c:pt>
                <c:pt idx="13">
                  <c:v>750000</c:v>
                </c:pt>
                <c:pt idx="14">
                  <c:v>800000</c:v>
                </c:pt>
                <c:pt idx="15">
                  <c:v>900000</c:v>
                </c:pt>
                <c:pt idx="16">
                  <c:v>1000000</c:v>
                </c:pt>
                <c:pt idx="17">
                  <c:v>1500000</c:v>
                </c:pt>
                <c:pt idx="18">
                  <c:v>1900000</c:v>
                </c:pt>
                <c:pt idx="19">
                  <c:v>2000000</c:v>
                </c:pt>
                <c:pt idx="20">
                  <c:v>2500000</c:v>
                </c:pt>
                <c:pt idx="21">
                  <c:v>3000000</c:v>
                </c:pt>
                <c:pt idx="22">
                  <c:v>5000000</c:v>
                </c:pt>
                <c:pt idx="23">
                  <c:v>7000000</c:v>
                </c:pt>
                <c:pt idx="24">
                  <c:v>10000000</c:v>
                </c:pt>
              </c:numCache>
            </c:numRef>
          </c:xVal>
          <c:yVal>
            <c:numRef>
              <c:f>Hoja1!$F$21:$F$45</c:f>
              <c:numCache>
                <c:formatCode>0.000</c:formatCode>
                <c:ptCount val="25"/>
                <c:pt idx="0">
                  <c:v>13.727617540559967</c:v>
                </c:pt>
                <c:pt idx="1">
                  <c:v>13.776607459702777</c:v>
                </c:pt>
                <c:pt idx="2">
                  <c:v>13.776607459702777</c:v>
                </c:pt>
                <c:pt idx="3">
                  <c:v>13.776607459702777</c:v>
                </c:pt>
                <c:pt idx="4">
                  <c:v>13.33570641929235</c:v>
                </c:pt>
                <c:pt idx="5">
                  <c:v>13.33570641929235</c:v>
                </c:pt>
                <c:pt idx="6">
                  <c:v>13.268633579140594</c:v>
                </c:pt>
                <c:pt idx="7">
                  <c:v>12.925273076400316</c:v>
                </c:pt>
                <c:pt idx="8">
                  <c:v>11.805369331968087</c:v>
                </c:pt>
                <c:pt idx="9">
                  <c:v>10.969543265106612</c:v>
                </c:pt>
                <c:pt idx="10">
                  <c:v>10.611311478932571</c:v>
                </c:pt>
                <c:pt idx="11">
                  <c:v>9.9464928161589885</c:v>
                </c:pt>
                <c:pt idx="12">
                  <c:v>8.0820063475371189</c:v>
                </c:pt>
                <c:pt idx="13">
                  <c:v>7.5783354271721439</c:v>
                </c:pt>
                <c:pt idx="14">
                  <c:v>7.0436503622272495</c:v>
                </c:pt>
                <c:pt idx="15">
                  <c:v>6.4738796059984978</c:v>
                </c:pt>
                <c:pt idx="16">
                  <c:v>5.5423567651713963</c:v>
                </c:pt>
                <c:pt idx="17">
                  <c:v>2.3050293841033649</c:v>
                </c:pt>
                <c:pt idx="18">
                  <c:v>0</c:v>
                </c:pt>
                <c:pt idx="19">
                  <c:v>-0.500560114038621</c:v>
                </c:pt>
                <c:pt idx="20">
                  <c:v>-2.498774732165999</c:v>
                </c:pt>
                <c:pt idx="21">
                  <c:v>-4.4987965318699636</c:v>
                </c:pt>
                <c:pt idx="22">
                  <c:v>-9.9937416523680778</c:v>
                </c:pt>
                <c:pt idx="23">
                  <c:v>-13.201038766112983</c:v>
                </c:pt>
                <c:pt idx="24">
                  <c:v>-14.552303715710977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C0-416D-9A40-3CD33AF652A4}"/>
            </c:ext>
          </c:extLst>
        </c:ser>
        <c:ser>
          <c:idx val="1"/>
          <c:order val="1"/>
          <c:tx>
            <c:v>Seguidor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Hoja1!$H$21:$H$47</c:f>
              <c:numCache>
                <c:formatCode>_-* #,##0_-;\-* #,##0_-;_-* "-"??_-;_-@_-</c:formatCode>
                <c:ptCount val="2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150000</c:v>
                </c:pt>
                <c:pt idx="8">
                  <c:v>300000</c:v>
                </c:pt>
                <c:pt idx="9">
                  <c:v>400000</c:v>
                </c:pt>
                <c:pt idx="10">
                  <c:v>500000</c:v>
                </c:pt>
                <c:pt idx="11">
                  <c:v>700000</c:v>
                </c:pt>
                <c:pt idx="12">
                  <c:v>750000</c:v>
                </c:pt>
                <c:pt idx="13">
                  <c:v>800000</c:v>
                </c:pt>
                <c:pt idx="14">
                  <c:v>900000</c:v>
                </c:pt>
                <c:pt idx="15">
                  <c:v>1000000</c:v>
                </c:pt>
                <c:pt idx="16">
                  <c:v>1500000</c:v>
                </c:pt>
                <c:pt idx="17">
                  <c:v>2000000</c:v>
                </c:pt>
                <c:pt idx="18">
                  <c:v>2500000</c:v>
                </c:pt>
                <c:pt idx="19">
                  <c:v>2650000</c:v>
                </c:pt>
                <c:pt idx="20">
                  <c:v>2800000</c:v>
                </c:pt>
                <c:pt idx="21">
                  <c:v>3000000</c:v>
                </c:pt>
                <c:pt idx="22">
                  <c:v>3500000</c:v>
                </c:pt>
                <c:pt idx="23">
                  <c:v>10000000</c:v>
                </c:pt>
                <c:pt idx="24">
                  <c:v>15000000</c:v>
                </c:pt>
                <c:pt idx="25">
                  <c:v>20000000</c:v>
                </c:pt>
                <c:pt idx="26">
                  <c:v>25000000</c:v>
                </c:pt>
              </c:numCache>
            </c:numRef>
          </c:xVal>
          <c:yVal>
            <c:numRef>
              <c:f>Hoja1!$L$21:$L$47</c:f>
              <c:numCache>
                <c:formatCode>0.000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-8.2331323896643341E-2</c:v>
                </c:pt>
                <c:pt idx="5">
                  <c:v>-8.2331323896643341E-2</c:v>
                </c:pt>
                <c:pt idx="6">
                  <c:v>-0.16545051931979771</c:v>
                </c:pt>
                <c:pt idx="7">
                  <c:v>-0.16545051931979771</c:v>
                </c:pt>
                <c:pt idx="8">
                  <c:v>-0.16545051931979771</c:v>
                </c:pt>
                <c:pt idx="9">
                  <c:v>-0.16545051931979771</c:v>
                </c:pt>
                <c:pt idx="10">
                  <c:v>-0.16545051931979771</c:v>
                </c:pt>
                <c:pt idx="11">
                  <c:v>-8.2331323896643341E-2</c:v>
                </c:pt>
                <c:pt idx="12">
                  <c:v>-8.2331323896643341E-2</c:v>
                </c:pt>
                <c:pt idx="13">
                  <c:v>-8.2331323896643341E-2</c:v>
                </c:pt>
                <c:pt idx="14">
                  <c:v>0</c:v>
                </c:pt>
                <c:pt idx="15">
                  <c:v>0</c:v>
                </c:pt>
                <c:pt idx="16">
                  <c:v>0.24937281119196061</c:v>
                </c:pt>
                <c:pt idx="17">
                  <c:v>0.3406667859756074</c:v>
                </c:pt>
                <c:pt idx="18">
                  <c:v>0.17726920662610063</c:v>
                </c:pt>
                <c:pt idx="19">
                  <c:v>0</c:v>
                </c:pt>
                <c:pt idx="20">
                  <c:v>-0.27871555886584887</c:v>
                </c:pt>
                <c:pt idx="21">
                  <c:v>-0.48000552807533042</c:v>
                </c:pt>
                <c:pt idx="22">
                  <c:v>-1.5836249209524975</c:v>
                </c:pt>
                <c:pt idx="23">
                  <c:v>-10.282096419456648</c:v>
                </c:pt>
                <c:pt idx="24">
                  <c:v>-5.325357788095384</c:v>
                </c:pt>
                <c:pt idx="25">
                  <c:v>4.0823996531184958</c:v>
                </c:pt>
                <c:pt idx="26">
                  <c:v>3.936414878288506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42-4DB6-BBD4-9CCB4BB06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363376"/>
        <c:axId val="700366736"/>
      </c:scatterChart>
      <c:valAx>
        <c:axId val="700363376"/>
        <c:scaling>
          <c:logBase val="10"/>
          <c:orientation val="minMax"/>
          <c:max val="10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366736"/>
        <c:crosses val="autoZero"/>
        <c:crossBetween val="midCat"/>
      </c:valAx>
      <c:valAx>
        <c:axId val="700366736"/>
        <c:scaling>
          <c:orientation val="minMax"/>
          <c:max val="14"/>
          <c:min val="-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0363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716637</xdr:colOff>
      <xdr:row>46</xdr:row>
      <xdr:rowOff>3094</xdr:rowOff>
    </xdr:from>
    <xdr:to>
      <xdr:col>6</xdr:col>
      <xdr:colOff>90714</xdr:colOff>
      <xdr:row>74</xdr:row>
      <xdr:rowOff>48419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A3E2E7-7EF0-A038-20FA-FD07BCCF1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C140-7A0E-4E6E-9DFB-6DE334BD7185}">
  <dimension ref="A2:L69"/>
  <sheetViews>
    <sheetView tabSelected="1" zoomScale="89" workbookViewId="0">
      <selection activeCell="H60" sqref="H60"/>
    </sheetView>
  </sheetViews>
  <sheetFormatPr baseColWidth="10" defaultRowHeight="15" x14ac:dyDescent="0.25"/>
  <cols>
    <col min="2" max="12" width="21.7109375" customWidth="1"/>
  </cols>
  <sheetData>
    <row r="2" spans="1:10" x14ac:dyDescent="0.25">
      <c r="B2" s="15" t="s">
        <v>21</v>
      </c>
      <c r="C2" s="15"/>
      <c r="D2" s="15"/>
      <c r="E2" s="15"/>
      <c r="F2" s="15"/>
      <c r="I2" s="15" t="s">
        <v>22</v>
      </c>
      <c r="J2" s="15"/>
    </row>
    <row r="3" spans="1:10" x14ac:dyDescent="0.25">
      <c r="B3" s="6" t="s">
        <v>0</v>
      </c>
      <c r="C3" s="9" t="s">
        <v>7</v>
      </c>
      <c r="D3" s="9" t="s">
        <v>12</v>
      </c>
      <c r="E3" s="6" t="s">
        <v>13</v>
      </c>
      <c r="F3" s="6" t="s">
        <v>14</v>
      </c>
      <c r="H3" s="1"/>
      <c r="I3" s="6" t="s">
        <v>24</v>
      </c>
      <c r="J3" s="6" t="s">
        <v>23</v>
      </c>
    </row>
    <row r="4" spans="1:10" x14ac:dyDescent="0.25">
      <c r="B4" s="5">
        <v>200000</v>
      </c>
      <c r="C4" s="5">
        <v>2650000</v>
      </c>
      <c r="D4" s="5">
        <f>C4/B4</f>
        <v>13.25</v>
      </c>
      <c r="E4" s="5">
        <v>1</v>
      </c>
      <c r="F4" s="5">
        <v>125</v>
      </c>
      <c r="H4" s="1"/>
      <c r="I4" s="5">
        <v>5000</v>
      </c>
      <c r="J4" s="5">
        <v>968</v>
      </c>
    </row>
    <row r="5" spans="1:10" x14ac:dyDescent="0.25">
      <c r="B5" s="4"/>
      <c r="C5" s="4"/>
      <c r="D5" s="4"/>
      <c r="E5" s="4"/>
      <c r="F5" s="4"/>
      <c r="G5" s="1"/>
      <c r="H5" s="1"/>
      <c r="I5" s="1"/>
    </row>
    <row r="6" spans="1:10" x14ac:dyDescent="0.25">
      <c r="B6" s="15" t="s">
        <v>19</v>
      </c>
      <c r="C6" s="15"/>
      <c r="D6" s="15"/>
      <c r="E6" s="15"/>
      <c r="F6" s="15"/>
      <c r="H6" s="1"/>
      <c r="I6" s="1"/>
    </row>
    <row r="7" spans="1:10" x14ac:dyDescent="0.25">
      <c r="B7" s="8" t="s">
        <v>3</v>
      </c>
      <c r="C7" s="8" t="s">
        <v>4</v>
      </c>
      <c r="D7" s="9" t="s">
        <v>18</v>
      </c>
      <c r="E7" s="8" t="s">
        <v>8</v>
      </c>
      <c r="F7" s="8" t="s">
        <v>6</v>
      </c>
    </row>
    <row r="8" spans="1:10" x14ac:dyDescent="0.25">
      <c r="B8" s="10">
        <f>1+I4/J4</f>
        <v>6.1652892561983474</v>
      </c>
      <c r="C8" s="10">
        <f>1/B8</f>
        <v>0.16219839142091153</v>
      </c>
      <c r="D8" s="12">
        <f>D4*C10</f>
        <v>429838.98726541555</v>
      </c>
      <c r="E8" s="10">
        <f>E4*C10</f>
        <v>32440.678284182304</v>
      </c>
      <c r="F8" s="10">
        <f>F4/C10</f>
        <v>3.853187005061745E-3</v>
      </c>
    </row>
    <row r="9" spans="1:10" x14ac:dyDescent="0.25">
      <c r="B9" s="10">
        <f>20*LOG(B8)</f>
        <v>15.799069143124376</v>
      </c>
      <c r="C9" s="9" t="s">
        <v>5</v>
      </c>
      <c r="D9" s="1"/>
      <c r="E9" s="3"/>
      <c r="F9" s="4"/>
      <c r="I9" s="1"/>
    </row>
    <row r="10" spans="1:10" x14ac:dyDescent="0.25">
      <c r="C10" s="11">
        <f>1+(B4*C8)</f>
        <v>32440.678284182304</v>
      </c>
      <c r="D10" s="4"/>
      <c r="E10" s="4"/>
      <c r="F10" s="4"/>
      <c r="I10" s="1"/>
    </row>
    <row r="11" spans="1:10" x14ac:dyDescent="0.25">
      <c r="E11" s="4"/>
      <c r="F11" s="4"/>
      <c r="G11" s="4"/>
      <c r="I11" s="1"/>
    </row>
    <row r="12" spans="1:10" x14ac:dyDescent="0.25">
      <c r="B12" s="15" t="s">
        <v>20</v>
      </c>
      <c r="C12" s="15"/>
      <c r="D12" s="15"/>
      <c r="E12" s="15"/>
      <c r="F12" s="15"/>
      <c r="G12" s="15"/>
      <c r="I12" s="1"/>
    </row>
    <row r="13" spans="1:10" x14ac:dyDescent="0.25">
      <c r="B13" s="6" t="s">
        <v>17</v>
      </c>
      <c r="C13" s="8" t="s">
        <v>9</v>
      </c>
      <c r="D13" s="8" t="s">
        <v>10</v>
      </c>
      <c r="E13" s="9" t="s">
        <v>11</v>
      </c>
      <c r="F13" s="8" t="s">
        <v>15</v>
      </c>
      <c r="G13" s="8" t="s">
        <v>16</v>
      </c>
      <c r="I13" s="1"/>
    </row>
    <row r="14" spans="1:10" x14ac:dyDescent="0.25">
      <c r="A14" s="2"/>
      <c r="B14" s="7">
        <f>I4/(J4+I4)</f>
        <v>0.83780160857908847</v>
      </c>
      <c r="C14" s="10">
        <f>(-I4)/J4</f>
        <v>-5.1652892561983474</v>
      </c>
      <c r="D14" s="10">
        <f>J4/(J4+I4)</f>
        <v>0.16219839142091153</v>
      </c>
      <c r="E14" s="12">
        <f>(C4*B14)/ABS(C14)</f>
        <v>429825.73726541555</v>
      </c>
      <c r="F14" s="10">
        <f>J4</f>
        <v>968</v>
      </c>
      <c r="G14" s="10">
        <f>F4/D16</f>
        <v>3.853187005061745E-3</v>
      </c>
      <c r="I14" s="1"/>
    </row>
    <row r="15" spans="1:10" x14ac:dyDescent="0.25">
      <c r="C15" s="10">
        <f>-20*LOG(ABS(C14))</f>
        <v>-14.261892940552503</v>
      </c>
      <c r="D15" s="9" t="s">
        <v>5</v>
      </c>
      <c r="E15" s="14"/>
      <c r="F15" s="3"/>
      <c r="G15" s="4"/>
      <c r="H15" s="1"/>
      <c r="I15" s="1"/>
    </row>
    <row r="16" spans="1:10" x14ac:dyDescent="0.25">
      <c r="D16" s="11">
        <f>1+(B4*D14)</f>
        <v>32440.678284182304</v>
      </c>
      <c r="E16" s="4"/>
      <c r="F16" s="4"/>
      <c r="G16" s="4"/>
      <c r="H16" s="1"/>
      <c r="I16" s="1"/>
    </row>
    <row r="17" spans="1:12" x14ac:dyDescent="0.25">
      <c r="B17" s="2"/>
      <c r="G17" s="1"/>
      <c r="H17" s="1"/>
      <c r="I17" s="1"/>
    </row>
    <row r="18" spans="1:12" x14ac:dyDescent="0.25">
      <c r="G18" s="1"/>
      <c r="H18" s="1"/>
      <c r="I18" s="1"/>
    </row>
    <row r="19" spans="1:12" x14ac:dyDescent="0.25">
      <c r="A19" s="18"/>
      <c r="B19" s="13" t="s">
        <v>1</v>
      </c>
      <c r="C19" s="13" t="s">
        <v>28</v>
      </c>
      <c r="D19" s="13" t="s">
        <v>29</v>
      </c>
      <c r="E19" s="13" t="s">
        <v>2</v>
      </c>
      <c r="F19" s="13"/>
      <c r="G19" s="1"/>
      <c r="H19" s="13" t="s">
        <v>1</v>
      </c>
      <c r="I19" s="13" t="s">
        <v>28</v>
      </c>
      <c r="J19" s="13" t="s">
        <v>29</v>
      </c>
      <c r="K19" s="22" t="s">
        <v>2</v>
      </c>
      <c r="L19" s="22"/>
    </row>
    <row r="20" spans="1:12" x14ac:dyDescent="0.25">
      <c r="A20" s="18"/>
      <c r="B20" s="13"/>
      <c r="C20" s="13"/>
      <c r="D20" s="13"/>
      <c r="E20" s="8" t="s">
        <v>30</v>
      </c>
      <c r="F20" s="8" t="s">
        <v>31</v>
      </c>
      <c r="G20" s="1"/>
      <c r="H20" s="13"/>
      <c r="I20" s="13"/>
      <c r="J20" s="13"/>
      <c r="K20" s="23" t="s">
        <v>30</v>
      </c>
      <c r="L20" s="23" t="s">
        <v>31</v>
      </c>
    </row>
    <row r="21" spans="1:12" x14ac:dyDescent="0.25">
      <c r="A21" s="18"/>
      <c r="B21" s="5">
        <v>10</v>
      </c>
      <c r="C21" s="11">
        <v>0.84</v>
      </c>
      <c r="D21" s="11">
        <v>4.08</v>
      </c>
      <c r="E21" s="19">
        <f>D21/C21</f>
        <v>4.8571428571428577</v>
      </c>
      <c r="F21" s="19">
        <f>20*LOG(ABS(E21))</f>
        <v>13.727617540559967</v>
      </c>
      <c r="G21" s="1"/>
      <c r="H21" s="5">
        <v>10</v>
      </c>
      <c r="I21" s="11">
        <v>0.84</v>
      </c>
      <c r="J21" s="11">
        <v>0.84</v>
      </c>
      <c r="K21" s="19">
        <f>J21/I21</f>
        <v>1</v>
      </c>
      <c r="L21" s="19">
        <f>20*LOG(ABS(K21))</f>
        <v>0</v>
      </c>
    </row>
    <row r="22" spans="1:12" x14ac:dyDescent="0.25">
      <c r="A22" s="18"/>
      <c r="B22" s="5">
        <v>100</v>
      </c>
      <c r="C22" s="11">
        <v>1.04</v>
      </c>
      <c r="D22" s="11">
        <v>5.08</v>
      </c>
      <c r="E22" s="19">
        <f t="shared" ref="E22:E35" si="0">D22/C22</f>
        <v>4.8846153846153841</v>
      </c>
      <c r="F22" s="19">
        <f t="shared" ref="F22:F39" si="1">20*LOG(E22)</f>
        <v>13.776607459702777</v>
      </c>
      <c r="G22" s="1"/>
      <c r="H22" s="5">
        <v>100</v>
      </c>
      <c r="I22" s="11">
        <v>1.02</v>
      </c>
      <c r="J22" s="11">
        <v>1.02</v>
      </c>
      <c r="K22" s="19">
        <f t="shared" ref="K22:K38" si="2">J22/I22</f>
        <v>1</v>
      </c>
      <c r="L22" s="19">
        <f t="shared" ref="L22:L37" si="3">20*LOG(K22)</f>
        <v>0</v>
      </c>
    </row>
    <row r="23" spans="1:12" x14ac:dyDescent="0.25">
      <c r="A23" s="18"/>
      <c r="B23" s="5">
        <v>500</v>
      </c>
      <c r="C23" s="11">
        <v>1.04</v>
      </c>
      <c r="D23" s="11">
        <v>5.08</v>
      </c>
      <c r="E23" s="19">
        <f t="shared" ref="E23" si="4">D23/C23</f>
        <v>4.8846153846153841</v>
      </c>
      <c r="F23" s="19">
        <f t="shared" si="1"/>
        <v>13.776607459702777</v>
      </c>
      <c r="G23" s="1"/>
      <c r="H23" s="5">
        <v>500</v>
      </c>
      <c r="I23" s="11">
        <v>1.02</v>
      </c>
      <c r="J23" s="11">
        <v>1.02</v>
      </c>
      <c r="K23" s="19">
        <f t="shared" si="2"/>
        <v>1</v>
      </c>
      <c r="L23" s="19">
        <f t="shared" si="3"/>
        <v>0</v>
      </c>
    </row>
    <row r="24" spans="1:12" x14ac:dyDescent="0.25">
      <c r="A24" s="18"/>
      <c r="B24" s="5">
        <v>1000</v>
      </c>
      <c r="C24" s="11">
        <v>1.04</v>
      </c>
      <c r="D24" s="11">
        <v>5.08</v>
      </c>
      <c r="E24" s="19">
        <f t="shared" ref="E24" si="5">D24/C24</f>
        <v>4.8846153846153841</v>
      </c>
      <c r="F24" s="19">
        <f t="shared" si="1"/>
        <v>13.776607459702777</v>
      </c>
      <c r="G24" s="1"/>
      <c r="H24" s="5">
        <v>1000</v>
      </c>
      <c r="I24" s="11">
        <v>1.02</v>
      </c>
      <c r="J24" s="11">
        <v>1.02</v>
      </c>
      <c r="K24" s="19">
        <f t="shared" si="2"/>
        <v>1</v>
      </c>
      <c r="L24" s="19">
        <f t="shared" si="3"/>
        <v>0</v>
      </c>
    </row>
    <row r="25" spans="1:12" x14ac:dyDescent="0.25">
      <c r="A25" s="18"/>
      <c r="B25" s="5">
        <v>5000</v>
      </c>
      <c r="C25" s="11">
        <v>1.1200000000000001</v>
      </c>
      <c r="D25" s="11">
        <v>5.2</v>
      </c>
      <c r="E25" s="19">
        <f t="shared" ref="E25" si="6">D25/C25</f>
        <v>4.6428571428571423</v>
      </c>
      <c r="F25" s="19">
        <f t="shared" si="1"/>
        <v>13.33570641929235</v>
      </c>
      <c r="G25" s="1"/>
      <c r="H25" s="5">
        <v>5000</v>
      </c>
      <c r="I25" s="11">
        <v>1.06</v>
      </c>
      <c r="J25" s="11">
        <v>1.05</v>
      </c>
      <c r="K25" s="19">
        <f t="shared" si="2"/>
        <v>0.99056603773584906</v>
      </c>
      <c r="L25" s="19">
        <f t="shared" si="3"/>
        <v>-8.2331323896643341E-2</v>
      </c>
    </row>
    <row r="26" spans="1:12" x14ac:dyDescent="0.25">
      <c r="A26" s="18"/>
      <c r="B26" s="5">
        <v>10000</v>
      </c>
      <c r="C26" s="11">
        <v>1.1200000000000001</v>
      </c>
      <c r="D26" s="11">
        <v>5.2</v>
      </c>
      <c r="E26" s="19">
        <f t="shared" si="0"/>
        <v>4.6428571428571423</v>
      </c>
      <c r="F26" s="19">
        <f t="shared" si="1"/>
        <v>13.33570641929235</v>
      </c>
      <c r="G26" s="1"/>
      <c r="H26" s="5">
        <v>10000</v>
      </c>
      <c r="I26" s="11">
        <v>1.06</v>
      </c>
      <c r="J26" s="11">
        <v>1.05</v>
      </c>
      <c r="K26" s="19">
        <f t="shared" si="2"/>
        <v>0.99056603773584906</v>
      </c>
      <c r="L26" s="19">
        <f t="shared" si="3"/>
        <v>-8.2331323896643341E-2</v>
      </c>
    </row>
    <row r="27" spans="1:12" x14ac:dyDescent="0.25">
      <c r="A27" s="18"/>
      <c r="B27" s="5">
        <v>50000</v>
      </c>
      <c r="C27" s="11">
        <v>1.1200000000000001</v>
      </c>
      <c r="D27" s="11">
        <v>5.16</v>
      </c>
      <c r="E27" s="19">
        <f t="shared" si="0"/>
        <v>4.6071428571428568</v>
      </c>
      <c r="F27" s="19">
        <f t="shared" si="1"/>
        <v>13.268633579140594</v>
      </c>
      <c r="H27" s="5">
        <v>50000</v>
      </c>
      <c r="I27" s="11">
        <v>1.06</v>
      </c>
      <c r="J27" s="11">
        <v>1.04</v>
      </c>
      <c r="K27" s="19">
        <f t="shared" si="2"/>
        <v>0.98113207547169812</v>
      </c>
      <c r="L27" s="19">
        <f t="shared" si="3"/>
        <v>-0.16545051931979771</v>
      </c>
    </row>
    <row r="28" spans="1:12" x14ac:dyDescent="0.25">
      <c r="A28" s="18"/>
      <c r="B28" s="5">
        <v>150000</v>
      </c>
      <c r="C28" s="11">
        <v>1.1200000000000001</v>
      </c>
      <c r="D28" s="11">
        <v>4.96</v>
      </c>
      <c r="E28" s="19">
        <f t="shared" si="0"/>
        <v>4.4285714285714279</v>
      </c>
      <c r="F28" s="19">
        <f t="shared" si="1"/>
        <v>12.925273076400316</v>
      </c>
      <c r="H28" s="5">
        <v>150000</v>
      </c>
      <c r="I28" s="11">
        <v>1.06</v>
      </c>
      <c r="J28" s="11">
        <v>1.04</v>
      </c>
      <c r="K28" s="19">
        <f t="shared" si="2"/>
        <v>0.98113207547169812</v>
      </c>
      <c r="L28" s="19">
        <f t="shared" si="3"/>
        <v>-0.16545051931979771</v>
      </c>
    </row>
    <row r="29" spans="1:12" x14ac:dyDescent="0.25">
      <c r="A29" s="18"/>
      <c r="B29" s="5">
        <v>300000</v>
      </c>
      <c r="C29" s="11">
        <v>1.1200000000000001</v>
      </c>
      <c r="D29" s="11">
        <v>4.3600000000000003</v>
      </c>
      <c r="E29" s="19">
        <f t="shared" si="0"/>
        <v>3.8928571428571428</v>
      </c>
      <c r="F29" s="19">
        <f t="shared" si="1"/>
        <v>11.805369331968087</v>
      </c>
      <c r="H29" s="5">
        <v>300000</v>
      </c>
      <c r="I29" s="11">
        <v>1.06</v>
      </c>
      <c r="J29" s="11">
        <v>1.04</v>
      </c>
      <c r="K29" s="19">
        <f t="shared" si="2"/>
        <v>0.98113207547169812</v>
      </c>
      <c r="L29" s="19">
        <f t="shared" si="3"/>
        <v>-0.16545051931979771</v>
      </c>
    </row>
    <row r="30" spans="1:12" x14ac:dyDescent="0.25">
      <c r="A30" s="18"/>
      <c r="B30" s="5">
        <v>400000</v>
      </c>
      <c r="C30" s="11">
        <v>1.1200000000000001</v>
      </c>
      <c r="D30" s="11">
        <v>3.96</v>
      </c>
      <c r="E30" s="19">
        <f t="shared" si="0"/>
        <v>3.5357142857142851</v>
      </c>
      <c r="F30" s="19">
        <f t="shared" si="1"/>
        <v>10.969543265106612</v>
      </c>
      <c r="H30" s="5">
        <v>400000</v>
      </c>
      <c r="I30" s="11">
        <v>1.06</v>
      </c>
      <c r="J30" s="11">
        <v>1.04</v>
      </c>
      <c r="K30" s="19">
        <f t="shared" si="2"/>
        <v>0.98113207547169812</v>
      </c>
      <c r="L30" s="19">
        <f t="shared" si="3"/>
        <v>-0.16545051931979771</v>
      </c>
    </row>
    <row r="31" spans="1:12" x14ac:dyDescent="0.25">
      <c r="A31" s="18" t="s">
        <v>27</v>
      </c>
      <c r="B31" s="16">
        <v>429825.73</v>
      </c>
      <c r="C31" s="17">
        <v>1.1200000000000001</v>
      </c>
      <c r="D31" s="17">
        <v>3.8</v>
      </c>
      <c r="E31" s="20">
        <f t="shared" si="0"/>
        <v>3.3928571428571423</v>
      </c>
      <c r="F31" s="20">
        <f t="shared" si="1"/>
        <v>10.611311478932571</v>
      </c>
      <c r="H31" s="5">
        <v>500000</v>
      </c>
      <c r="I31" s="11">
        <v>1.06</v>
      </c>
      <c r="J31" s="11">
        <v>1.04</v>
      </c>
      <c r="K31" s="19">
        <f t="shared" si="2"/>
        <v>0.98113207547169812</v>
      </c>
      <c r="L31" s="19">
        <f t="shared" si="3"/>
        <v>-0.16545051931979771</v>
      </c>
    </row>
    <row r="32" spans="1:12" x14ac:dyDescent="0.25">
      <c r="A32" s="18"/>
      <c r="B32" s="5">
        <v>500000</v>
      </c>
      <c r="C32" s="11">
        <v>1.1200000000000001</v>
      </c>
      <c r="D32" s="11">
        <v>3.52</v>
      </c>
      <c r="E32" s="19">
        <f t="shared" si="0"/>
        <v>3.1428571428571428</v>
      </c>
      <c r="F32" s="19">
        <f t="shared" si="1"/>
        <v>9.9464928161589885</v>
      </c>
      <c r="H32" s="5">
        <v>700000</v>
      </c>
      <c r="I32" s="11">
        <v>1.06</v>
      </c>
      <c r="J32" s="11">
        <v>1.05</v>
      </c>
      <c r="K32" s="19">
        <f t="shared" si="2"/>
        <v>0.99056603773584906</v>
      </c>
      <c r="L32" s="19">
        <f t="shared" si="3"/>
        <v>-8.2331323896643341E-2</v>
      </c>
    </row>
    <row r="33" spans="1:12" x14ac:dyDescent="0.25">
      <c r="A33" s="18"/>
      <c r="B33" s="5">
        <v>700000</v>
      </c>
      <c r="C33" s="11">
        <v>1.1200000000000001</v>
      </c>
      <c r="D33" s="11">
        <v>2.84</v>
      </c>
      <c r="E33" s="19">
        <f t="shared" ref="E33:E34" si="7">D33/C33</f>
        <v>2.5357142857142851</v>
      </c>
      <c r="F33" s="19">
        <f t="shared" si="1"/>
        <v>8.0820063475371189</v>
      </c>
      <c r="H33" s="5">
        <v>750000</v>
      </c>
      <c r="I33" s="11">
        <v>1.06</v>
      </c>
      <c r="J33" s="11">
        <v>1.05</v>
      </c>
      <c r="K33" s="19">
        <f t="shared" si="2"/>
        <v>0.99056603773584906</v>
      </c>
      <c r="L33" s="19">
        <f t="shared" si="3"/>
        <v>-8.2331323896643341E-2</v>
      </c>
    </row>
    <row r="34" spans="1:12" x14ac:dyDescent="0.25">
      <c r="A34" s="18"/>
      <c r="B34" s="5">
        <v>750000</v>
      </c>
      <c r="C34" s="11">
        <v>1.1200000000000001</v>
      </c>
      <c r="D34" s="11">
        <v>2.68</v>
      </c>
      <c r="E34" s="19">
        <f t="shared" si="7"/>
        <v>2.3928571428571428</v>
      </c>
      <c r="F34" s="19">
        <f t="shared" si="1"/>
        <v>7.5783354271721439</v>
      </c>
      <c r="H34" s="5">
        <v>800000</v>
      </c>
      <c r="I34" s="11">
        <v>1.06</v>
      </c>
      <c r="J34" s="11">
        <v>1.05</v>
      </c>
      <c r="K34" s="19">
        <f t="shared" si="2"/>
        <v>0.99056603773584906</v>
      </c>
      <c r="L34" s="19">
        <f t="shared" si="3"/>
        <v>-8.2331323896643341E-2</v>
      </c>
    </row>
    <row r="35" spans="1:12" x14ac:dyDescent="0.25">
      <c r="A35" s="18"/>
      <c r="B35" s="5">
        <v>800000</v>
      </c>
      <c r="C35" s="11">
        <v>1.1200000000000001</v>
      </c>
      <c r="D35" s="11">
        <v>2.52</v>
      </c>
      <c r="E35" s="19">
        <f t="shared" si="0"/>
        <v>2.25</v>
      </c>
      <c r="F35" s="19">
        <f t="shared" si="1"/>
        <v>7.0436503622272495</v>
      </c>
      <c r="H35" s="5">
        <v>900000</v>
      </c>
      <c r="I35" s="11">
        <v>1.06</v>
      </c>
      <c r="J35" s="11">
        <v>1.06</v>
      </c>
      <c r="K35" s="19">
        <f t="shared" si="2"/>
        <v>1</v>
      </c>
      <c r="L35" s="19">
        <f t="shared" si="3"/>
        <v>0</v>
      </c>
    </row>
    <row r="36" spans="1:12" x14ac:dyDescent="0.25">
      <c r="A36" s="18" t="s">
        <v>25</v>
      </c>
      <c r="B36" s="5">
        <v>900000</v>
      </c>
      <c r="C36" s="11">
        <v>1.1200000000000001</v>
      </c>
      <c r="D36" s="11">
        <v>2.36</v>
      </c>
      <c r="E36" s="19">
        <f t="shared" ref="E36" si="8">D36/C36</f>
        <v>2.1071428571428568</v>
      </c>
      <c r="F36" s="19">
        <f t="shared" si="1"/>
        <v>6.4738796059984978</v>
      </c>
      <c r="H36" s="5">
        <v>1000000</v>
      </c>
      <c r="I36" s="11">
        <v>1.06</v>
      </c>
      <c r="J36" s="11">
        <v>1.06</v>
      </c>
      <c r="K36" s="19">
        <f t="shared" si="2"/>
        <v>1</v>
      </c>
      <c r="L36" s="19">
        <f t="shared" si="3"/>
        <v>0</v>
      </c>
    </row>
    <row r="37" spans="1:12" x14ac:dyDescent="0.25">
      <c r="A37" s="18"/>
      <c r="B37" s="5">
        <v>1000000</v>
      </c>
      <c r="C37" s="11">
        <v>1.1200000000000001</v>
      </c>
      <c r="D37" s="11">
        <v>2.12</v>
      </c>
      <c r="E37" s="19">
        <f t="shared" ref="E37:E39" si="9">D37/C37</f>
        <v>1.8928571428571428</v>
      </c>
      <c r="F37" s="19">
        <f t="shared" si="1"/>
        <v>5.5423567651713963</v>
      </c>
      <c r="H37" s="5">
        <v>1500000</v>
      </c>
      <c r="I37" s="11">
        <v>1.03</v>
      </c>
      <c r="J37" s="11">
        <v>1.06</v>
      </c>
      <c r="K37" s="19">
        <f t="shared" si="2"/>
        <v>1.029126213592233</v>
      </c>
      <c r="L37" s="19">
        <f t="shared" si="3"/>
        <v>0.24937281119196061</v>
      </c>
    </row>
    <row r="38" spans="1:12" x14ac:dyDescent="0.25">
      <c r="A38" s="18"/>
      <c r="B38" s="5">
        <v>1500000</v>
      </c>
      <c r="C38" s="11">
        <v>1.02</v>
      </c>
      <c r="D38" s="11">
        <v>1.33</v>
      </c>
      <c r="E38" s="19">
        <f t="shared" si="9"/>
        <v>1.303921568627451</v>
      </c>
      <c r="F38" s="19">
        <f t="shared" si="1"/>
        <v>2.3050293841033649</v>
      </c>
      <c r="H38" s="5">
        <v>2000000</v>
      </c>
      <c r="I38" s="11">
        <v>1</v>
      </c>
      <c r="J38" s="11">
        <v>1.04</v>
      </c>
      <c r="K38" s="19">
        <f t="shared" si="2"/>
        <v>1.04</v>
      </c>
      <c r="L38" s="19">
        <f>20*LOG(K38)</f>
        <v>0.3406667859756074</v>
      </c>
    </row>
    <row r="39" spans="1:12" x14ac:dyDescent="0.25">
      <c r="A39" s="18" t="s">
        <v>26</v>
      </c>
      <c r="B39" s="16">
        <v>1900000</v>
      </c>
      <c r="C39" s="17">
        <v>1</v>
      </c>
      <c r="D39" s="17">
        <v>1</v>
      </c>
      <c r="E39" s="20">
        <f t="shared" si="9"/>
        <v>1</v>
      </c>
      <c r="F39" s="20">
        <f t="shared" si="1"/>
        <v>0</v>
      </c>
      <c r="H39" s="5">
        <v>2500000</v>
      </c>
      <c r="I39" s="11">
        <v>0.97</v>
      </c>
      <c r="J39" s="11">
        <v>0.99</v>
      </c>
      <c r="K39" s="19">
        <f t="shared" ref="K39:K40" si="10">J39/I39</f>
        <v>1.0206185567010309</v>
      </c>
      <c r="L39" s="19">
        <f>20*LOG(K39)</f>
        <v>0.17726920662610063</v>
      </c>
    </row>
    <row r="40" spans="1:12" x14ac:dyDescent="0.25">
      <c r="A40" s="18"/>
      <c r="B40" s="5">
        <v>2000000</v>
      </c>
      <c r="C40" s="11">
        <v>1</v>
      </c>
      <c r="D40" s="11">
        <v>0.94399999999999995</v>
      </c>
      <c r="E40" s="19">
        <f t="shared" ref="E40" si="11">D40/C40</f>
        <v>0.94399999999999995</v>
      </c>
      <c r="F40" s="19">
        <f>20*LOG(E40)</f>
        <v>-0.500560114038621</v>
      </c>
      <c r="H40" s="16">
        <v>2650000</v>
      </c>
      <c r="I40" s="17">
        <v>0.96</v>
      </c>
      <c r="J40" s="17">
        <v>0.96</v>
      </c>
      <c r="K40" s="20">
        <f>J40/I40</f>
        <v>1</v>
      </c>
      <c r="L40" s="20">
        <f>20*LOG(K40)</f>
        <v>0</v>
      </c>
    </row>
    <row r="41" spans="1:12" x14ac:dyDescent="0.25">
      <c r="B41" s="5">
        <v>2500000</v>
      </c>
      <c r="C41" s="11">
        <v>0.96</v>
      </c>
      <c r="D41" s="11">
        <v>0.72</v>
      </c>
      <c r="E41" s="19">
        <f t="shared" ref="E41:E42" si="12">D41/C41</f>
        <v>0.75</v>
      </c>
      <c r="F41" s="19">
        <f>20*LOG(E41)</f>
        <v>-2.498774732165999</v>
      </c>
      <c r="H41" s="5">
        <v>2800000</v>
      </c>
      <c r="I41" s="11">
        <v>0.95</v>
      </c>
      <c r="J41" s="11">
        <v>0.92</v>
      </c>
      <c r="K41" s="19">
        <f>J41/I41</f>
        <v>0.96842105263157907</v>
      </c>
      <c r="L41" s="19">
        <f>20*LOG(K41)</f>
        <v>-0.27871555886584887</v>
      </c>
    </row>
    <row r="42" spans="1:12" x14ac:dyDescent="0.25">
      <c r="B42" s="5">
        <v>3000000</v>
      </c>
      <c r="C42" s="11">
        <v>0.94</v>
      </c>
      <c r="D42" s="11">
        <v>0.56000000000000005</v>
      </c>
      <c r="E42" s="19">
        <f t="shared" si="12"/>
        <v>0.59574468085106391</v>
      </c>
      <c r="F42" s="19">
        <f>20*LOG(E42)</f>
        <v>-4.4987965318699636</v>
      </c>
      <c r="H42" s="5">
        <v>3000000</v>
      </c>
      <c r="I42" s="11">
        <v>0.93</v>
      </c>
      <c r="J42" s="11">
        <v>0.88</v>
      </c>
      <c r="K42" s="19">
        <f>J42/I42</f>
        <v>0.94623655913978488</v>
      </c>
      <c r="L42" s="19">
        <f>20*LOG(K42)</f>
        <v>-0.48000552807533042</v>
      </c>
    </row>
    <row r="43" spans="1:12" x14ac:dyDescent="0.25">
      <c r="B43" s="5">
        <v>5000000</v>
      </c>
      <c r="C43" s="11">
        <v>0.79</v>
      </c>
      <c r="D43" s="11">
        <v>0.25</v>
      </c>
      <c r="E43" s="19">
        <f t="shared" ref="E43" si="13">D43/C43</f>
        <v>0.31645569620253161</v>
      </c>
      <c r="F43" s="19">
        <f>20*LOG(E43)</f>
        <v>-9.9937416523680778</v>
      </c>
      <c r="H43" s="5">
        <v>3500000</v>
      </c>
      <c r="I43" s="11">
        <v>0.9</v>
      </c>
      <c r="J43" s="11">
        <v>0.75</v>
      </c>
      <c r="K43" s="19">
        <f>J43/I43</f>
        <v>0.83333333333333326</v>
      </c>
      <c r="L43" s="19">
        <f>20*LOG(K43)</f>
        <v>-1.5836249209524975</v>
      </c>
    </row>
    <row r="44" spans="1:12" x14ac:dyDescent="0.25">
      <c r="B44" s="5">
        <v>7000000</v>
      </c>
      <c r="C44" s="11">
        <v>0.64</v>
      </c>
      <c r="D44" s="11">
        <v>0.14000000000000001</v>
      </c>
      <c r="E44" s="19">
        <f t="shared" ref="E44" si="14">D44/C44</f>
        <v>0.21875000000000003</v>
      </c>
      <c r="F44" s="19">
        <f>20*LOG(E44)</f>
        <v>-13.201038766112983</v>
      </c>
      <c r="H44" s="5">
        <v>10000000</v>
      </c>
      <c r="I44" s="11">
        <v>0.49</v>
      </c>
      <c r="J44" s="11">
        <v>0.15</v>
      </c>
      <c r="K44" s="19">
        <f>J44/I44</f>
        <v>0.30612244897959184</v>
      </c>
      <c r="L44" s="19">
        <f>20*LOG(K44)</f>
        <v>-10.282096419456648</v>
      </c>
    </row>
    <row r="45" spans="1:12" x14ac:dyDescent="0.25">
      <c r="B45" s="5">
        <v>10000000</v>
      </c>
      <c r="C45" s="11">
        <v>0.47</v>
      </c>
      <c r="D45" s="11">
        <v>8.7999999999999995E-2</v>
      </c>
      <c r="E45" s="19">
        <f t="shared" ref="E45" si="15">D45/C45</f>
        <v>0.18723404255319148</v>
      </c>
      <c r="F45" s="19">
        <f>20*LOG(E45)</f>
        <v>-14.552303715710977</v>
      </c>
      <c r="H45" s="5">
        <v>15000000</v>
      </c>
      <c r="I45" s="11">
        <v>0.24</v>
      </c>
      <c r="J45" s="11">
        <v>0.13</v>
      </c>
      <c r="K45" s="19">
        <f>J45/I45</f>
        <v>0.54166666666666674</v>
      </c>
      <c r="L45" s="19">
        <f>20*LOG(K45)</f>
        <v>-5.325357788095384</v>
      </c>
    </row>
    <row r="46" spans="1:12" x14ac:dyDescent="0.25">
      <c r="E46" s="21"/>
      <c r="F46" s="21"/>
      <c r="H46" s="5">
        <v>20000000</v>
      </c>
      <c r="I46" s="11">
        <v>7.4999999999999997E-2</v>
      </c>
      <c r="J46" s="11">
        <v>0.12</v>
      </c>
      <c r="K46" s="19">
        <f>J46/I46</f>
        <v>1.6</v>
      </c>
      <c r="L46" s="19">
        <f>20*LOG(K46)</f>
        <v>4.0823996531184958</v>
      </c>
    </row>
    <row r="47" spans="1:12" x14ac:dyDescent="0.25">
      <c r="E47" s="21"/>
      <c r="F47" s="21"/>
      <c r="H47" s="5">
        <v>25000000</v>
      </c>
      <c r="I47" s="11">
        <v>7.4999999999999997E-2</v>
      </c>
      <c r="J47" s="11">
        <v>0.11799999999999999</v>
      </c>
      <c r="K47" s="19">
        <f>J47/I47</f>
        <v>1.5733333333333333</v>
      </c>
      <c r="L47" s="19">
        <f>20*LOG(K47)</f>
        <v>3.936414878288506</v>
      </c>
    </row>
    <row r="48" spans="1:12" x14ac:dyDescent="0.25">
      <c r="A48" s="18"/>
    </row>
    <row r="49" spans="1:1" x14ac:dyDescent="0.25">
      <c r="A49" s="18"/>
    </row>
    <row r="50" spans="1:1" x14ac:dyDescent="0.25">
      <c r="A50" s="18"/>
    </row>
    <row r="51" spans="1:1" x14ac:dyDescent="0.25">
      <c r="A51" s="18"/>
    </row>
    <row r="52" spans="1:1" x14ac:dyDescent="0.25">
      <c r="A52" s="18"/>
    </row>
    <row r="53" spans="1:1" x14ac:dyDescent="0.25">
      <c r="A53" s="18"/>
    </row>
    <row r="54" spans="1:1" x14ac:dyDescent="0.25">
      <c r="A54" s="18"/>
    </row>
    <row r="55" spans="1:1" x14ac:dyDescent="0.25">
      <c r="A55" s="18"/>
    </row>
    <row r="56" spans="1:1" x14ac:dyDescent="0.25">
      <c r="A56" s="18"/>
    </row>
    <row r="57" spans="1:1" x14ac:dyDescent="0.25">
      <c r="A57" s="18"/>
    </row>
    <row r="58" spans="1:1" x14ac:dyDescent="0.25">
      <c r="A58" s="18"/>
    </row>
    <row r="59" spans="1:1" x14ac:dyDescent="0.25">
      <c r="A59" s="18"/>
    </row>
    <row r="60" spans="1:1" x14ac:dyDescent="0.25">
      <c r="A60" s="18"/>
    </row>
    <row r="61" spans="1:1" x14ac:dyDescent="0.25">
      <c r="A61" s="18"/>
    </row>
    <row r="62" spans="1:1" x14ac:dyDescent="0.25">
      <c r="A62" s="18"/>
    </row>
    <row r="63" spans="1:1" x14ac:dyDescent="0.25">
      <c r="A63" s="18"/>
    </row>
    <row r="64" spans="1:1" x14ac:dyDescent="0.25">
      <c r="A64" s="18" t="s">
        <v>25</v>
      </c>
    </row>
    <row r="65" spans="1:1" x14ac:dyDescent="0.25">
      <c r="A65" s="18"/>
    </row>
    <row r="66" spans="1:1" x14ac:dyDescent="0.25">
      <c r="A66" s="18"/>
    </row>
    <row r="67" spans="1:1" x14ac:dyDescent="0.25">
      <c r="A67" s="18"/>
    </row>
    <row r="69" spans="1:1" x14ac:dyDescent="0.25">
      <c r="A69" s="18" t="s">
        <v>26</v>
      </c>
    </row>
  </sheetData>
  <mergeCells count="12">
    <mergeCell ref="I2:J2"/>
    <mergeCell ref="H19:H20"/>
    <mergeCell ref="I19:I20"/>
    <mergeCell ref="J19:J20"/>
    <mergeCell ref="K19:L19"/>
    <mergeCell ref="B6:F6"/>
    <mergeCell ref="B2:F2"/>
    <mergeCell ref="E19:F19"/>
    <mergeCell ref="B19:B20"/>
    <mergeCell ref="C19:C20"/>
    <mergeCell ref="D19:D20"/>
    <mergeCell ref="B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dcterms:created xsi:type="dcterms:W3CDTF">2025-02-06T16:28:42Z</dcterms:created>
  <dcterms:modified xsi:type="dcterms:W3CDTF">2025-02-20T18:40:13Z</dcterms:modified>
</cp:coreProperties>
</file>