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Control_II\Laboratorio\2\"/>
    </mc:Choice>
  </mc:AlternateContent>
  <xr:revisionPtr revIDLastSave="0" documentId="13_ncr:1_{EB891D53-A988-415E-9787-E498141BE0B6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definedNames>
    <definedName name="a">Hoja1!$E$3</definedName>
    <definedName name="cap">Hoja1!$C$3</definedName>
    <definedName name="res">Hoja1!$B$3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8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8" i="1"/>
  <c r="F3" i="1"/>
  <c r="E3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9" i="1"/>
  <c r="G9" i="1" s="1"/>
  <c r="F10" i="1"/>
  <c r="G10" i="1" s="1"/>
  <c r="F11" i="1"/>
  <c r="G11" i="1" s="1"/>
  <c r="F12" i="1"/>
  <c r="G12" i="1" s="1"/>
  <c r="F13" i="1"/>
  <c r="G13" i="1" s="1"/>
  <c r="G14" i="1"/>
  <c r="F15" i="1"/>
  <c r="G15" i="1" s="1"/>
  <c r="F16" i="1"/>
  <c r="G16" i="1" s="1"/>
  <c r="F17" i="1"/>
  <c r="G17" i="1" s="1"/>
  <c r="F18" i="1"/>
  <c r="G18" i="1" s="1"/>
  <c r="F19" i="1"/>
  <c r="G19" i="1" s="1"/>
  <c r="F8" i="1"/>
  <c r="G8" i="1" s="1"/>
  <c r="F20" i="1"/>
  <c r="G20" i="1" s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8" i="1"/>
  <c r="K19" i="1" l="1"/>
  <c r="K18" i="1"/>
  <c r="K16" i="1"/>
  <c r="K15" i="1"/>
  <c r="L15" i="1" s="1"/>
  <c r="K14" i="1"/>
  <c r="L14" i="1" s="1"/>
  <c r="K24" i="1"/>
  <c r="K17" i="1"/>
  <c r="K8" i="1"/>
  <c r="L8" i="1" s="1"/>
  <c r="K26" i="1"/>
  <c r="L26" i="1" s="1"/>
  <c r="K13" i="1"/>
  <c r="L13" i="1" s="1"/>
  <c r="K25" i="1"/>
  <c r="L25" i="1" s="1"/>
  <c r="K12" i="1"/>
  <c r="K11" i="1"/>
  <c r="K23" i="1"/>
  <c r="L23" i="1" s="1"/>
  <c r="K10" i="1"/>
  <c r="K22" i="1"/>
  <c r="K9" i="1"/>
  <c r="L9" i="1" s="1"/>
  <c r="K21" i="1"/>
  <c r="L21" i="1" s="1"/>
  <c r="C20" i="1"/>
  <c r="L12" i="1"/>
  <c r="L11" i="1"/>
  <c r="L18" i="1"/>
  <c r="L10" i="1"/>
  <c r="L22" i="1"/>
  <c r="L19" i="1"/>
  <c r="L16" i="1"/>
  <c r="L24" i="1"/>
  <c r="L17" i="1"/>
  <c r="B20" i="1" l="1"/>
  <c r="K20" i="1" l="1"/>
  <c r="L20" i="1" s="1"/>
</calcChain>
</file>

<file path=xl/sharedStrings.xml><?xml version="1.0" encoding="utf-8"?>
<sst xmlns="http://schemas.openxmlformats.org/spreadsheetml/2006/main" count="18" uniqueCount="13">
  <si>
    <t>w [rad/s]</t>
  </si>
  <si>
    <t>f [Hz]</t>
  </si>
  <si>
    <t>A [V]</t>
  </si>
  <si>
    <t>B [V]</t>
  </si>
  <si>
    <t>B/A</t>
  </si>
  <si>
    <t>B/A [dB]</t>
  </si>
  <si>
    <t>Teorico</t>
  </si>
  <si>
    <t>Practico</t>
  </si>
  <si>
    <t xml:space="preserve">phi [°] </t>
  </si>
  <si>
    <t>R [Ohms]</t>
  </si>
  <si>
    <t>a</t>
  </si>
  <si>
    <t>C [nF]</t>
  </si>
  <si>
    <t>f_o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</si>
</sst>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  <numFmt numFmtId="167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66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67" fontId="2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43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7" fontId="0" fillId="8" borderId="1" xfId="0" applyNumberForma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166" fontId="2" fillId="6" borderId="3" xfId="0" applyNumberFormat="1" applyFont="1" applyFill="1" applyBorder="1" applyAlignment="1">
      <alignment horizontal="center" vertical="center"/>
    </xf>
    <xf numFmtId="166" fontId="2" fillId="6" borderId="4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Amplitud / Frecuecia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Practico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Hoja1!$G$8:$G$26</c:f>
              <c:numCache>
                <c:formatCode>0.00</c:formatCode>
                <c:ptCount val="19"/>
                <c:pt idx="0">
                  <c:v>-29.629721202442248</c:v>
                </c:pt>
                <c:pt idx="1">
                  <c:v>-25.352124803540633</c:v>
                </c:pt>
                <c:pt idx="2">
                  <c:v>-20.264565314675103</c:v>
                </c:pt>
                <c:pt idx="3">
                  <c:v>-14.470763916535116</c:v>
                </c:pt>
                <c:pt idx="4">
                  <c:v>-11.404954399951839</c:v>
                </c:pt>
                <c:pt idx="5">
                  <c:v>-9.2184780241444688</c:v>
                </c:pt>
                <c:pt idx="6">
                  <c:v>-7.659993177582022</c:v>
                </c:pt>
                <c:pt idx="7">
                  <c:v>-6.2672746147541325</c:v>
                </c:pt>
                <c:pt idx="8">
                  <c:v>-5.3682246962652256</c:v>
                </c:pt>
                <c:pt idx="9">
                  <c:v>-4.6272379750477111</c:v>
                </c:pt>
                <c:pt idx="10">
                  <c:v>-4.0546491833856715</c:v>
                </c:pt>
                <c:pt idx="11">
                  <c:v>-3.5697294319045367</c:v>
                </c:pt>
                <c:pt idx="12">
                  <c:v>-3.0980391997148637</c:v>
                </c:pt>
                <c:pt idx="13">
                  <c:v>-2.1136787463112308</c:v>
                </c:pt>
                <c:pt idx="14">
                  <c:v>-1.297672581336796</c:v>
                </c:pt>
                <c:pt idx="15">
                  <c:v>-0.93486807084652457</c:v>
                </c:pt>
                <c:pt idx="16">
                  <c:v>-0.73002569426863728</c:v>
                </c:pt>
                <c:pt idx="17">
                  <c:v>-0.50168685906924404</c:v>
                </c:pt>
                <c:pt idx="18">
                  <c:v>-0.36196444185592436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9-4A69-997D-6B48A456C2C3}"/>
            </c:ext>
          </c:extLst>
        </c:ser>
        <c:ser>
          <c:idx val="1"/>
          <c:order val="1"/>
          <c:tx>
            <c:v>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Hoja1!$L$8:$L$26</c:f>
              <c:numCache>
                <c:formatCode>0.000</c:formatCode>
                <c:ptCount val="19"/>
                <c:pt idx="0">
                  <c:v>-31.087712309632192</c:v>
                </c:pt>
                <c:pt idx="1">
                  <c:v>-26.656743384899077</c:v>
                </c:pt>
                <c:pt idx="2">
                  <c:v>-20.664186719487656</c:v>
                </c:pt>
                <c:pt idx="3">
                  <c:v>-14.753983324190898</c:v>
                </c:pt>
                <c:pt idx="4">
                  <c:v>-11.410136295545591</c:v>
                </c:pt>
                <c:pt idx="5">
                  <c:v>-9.14887938298763</c:v>
                </c:pt>
                <c:pt idx="6">
                  <c:v>-7.4981322072510759</c:v>
                </c:pt>
                <c:pt idx="7">
                  <c:v>-6.2418145381284464</c:v>
                </c:pt>
                <c:pt idx="8">
                  <c:v>-5.2603550805685391</c:v>
                </c:pt>
                <c:pt idx="9">
                  <c:v>-4.4794467604620918</c:v>
                </c:pt>
                <c:pt idx="10">
                  <c:v>-3.8493252538527996</c:v>
                </c:pt>
                <c:pt idx="11">
                  <c:v>-3.3349741606229379</c:v>
                </c:pt>
                <c:pt idx="12">
                  <c:v>-3.0102999566398116</c:v>
                </c:pt>
                <c:pt idx="13">
                  <c:v>-1.7996633304600227</c:v>
                </c:pt>
                <c:pt idx="14">
                  <c:v>-1.1018964021279345</c:v>
                </c:pt>
                <c:pt idx="15">
                  <c:v>-0.73659638287799967</c:v>
                </c:pt>
                <c:pt idx="16">
                  <c:v>-0.52448059363824351</c:v>
                </c:pt>
                <c:pt idx="17">
                  <c:v>-0.30277038805231632</c:v>
                </c:pt>
                <c:pt idx="18">
                  <c:v>-0.19618847245526996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9-4A69-997D-6B48A456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37024"/>
        <c:axId val="1230836544"/>
      </c:scatterChart>
      <c:valAx>
        <c:axId val="1230837024"/>
        <c:scaling>
          <c:logBase val="10"/>
          <c:orientation val="minMax"/>
          <c:max val="10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6544"/>
        <c:crosses val="autoZero"/>
        <c:crossBetween val="midCat"/>
      </c:valAx>
      <c:valAx>
        <c:axId val="1230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Fase</a:t>
            </a:r>
            <a:r>
              <a:rPr lang="es-MX" baseline="0"/>
              <a:t> / Frecuencia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Practico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Hoja1!$H$8:$H$26</c:f>
              <c:numCache>
                <c:formatCode>General</c:formatCode>
                <c:ptCount val="19"/>
                <c:pt idx="0">
                  <c:v>89.1</c:v>
                </c:pt>
                <c:pt idx="1">
                  <c:v>87.71</c:v>
                </c:pt>
                <c:pt idx="2">
                  <c:v>84.6</c:v>
                </c:pt>
                <c:pt idx="3">
                  <c:v>80.3</c:v>
                </c:pt>
                <c:pt idx="4">
                  <c:v>74.099999999999994</c:v>
                </c:pt>
                <c:pt idx="5">
                  <c:v>69.62</c:v>
                </c:pt>
                <c:pt idx="6">
                  <c:v>65.25</c:v>
                </c:pt>
                <c:pt idx="7">
                  <c:v>61.03</c:v>
                </c:pt>
                <c:pt idx="8">
                  <c:v>56.12</c:v>
                </c:pt>
                <c:pt idx="9">
                  <c:v>53.27</c:v>
                </c:pt>
                <c:pt idx="10">
                  <c:v>50.5</c:v>
                </c:pt>
                <c:pt idx="11">
                  <c:v>47</c:v>
                </c:pt>
                <c:pt idx="12">
                  <c:v>45.6</c:v>
                </c:pt>
                <c:pt idx="13">
                  <c:v>36</c:v>
                </c:pt>
                <c:pt idx="14">
                  <c:v>28.7</c:v>
                </c:pt>
                <c:pt idx="15">
                  <c:v>22.9</c:v>
                </c:pt>
                <c:pt idx="16">
                  <c:v>18.899999999999999</c:v>
                </c:pt>
                <c:pt idx="17">
                  <c:v>14.64</c:v>
                </c:pt>
                <c:pt idx="18">
                  <c:v>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E-4D75-8955-08245331B24D}"/>
            </c:ext>
          </c:extLst>
        </c:ser>
        <c:ser>
          <c:idx val="1"/>
          <c:order val="1"/>
          <c:tx>
            <c:v>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Hoja1!$M$8:$M$26</c:f>
              <c:numCache>
                <c:formatCode>0.00</c:formatCode>
                <c:ptCount val="19"/>
                <c:pt idx="0">
                  <c:v>88.40120280054461</c:v>
                </c:pt>
                <c:pt idx="1">
                  <c:v>87.336566321645819</c:v>
                </c:pt>
                <c:pt idx="2">
                  <c:v>84.68459407736961</c:v>
                </c:pt>
                <c:pt idx="3">
                  <c:v>79.459138942818768</c:v>
                </c:pt>
                <c:pt idx="4">
                  <c:v>74.404774076347792</c:v>
                </c:pt>
                <c:pt idx="5">
                  <c:v>69.587068535822965</c:v>
                </c:pt>
                <c:pt idx="6">
                  <c:v>65.052527980141221</c:v>
                </c:pt>
                <c:pt idx="7">
                  <c:v>60.828417190006668</c:v>
                </c:pt>
                <c:pt idx="8">
                  <c:v>56.925057053768271</c:v>
                </c:pt>
                <c:pt idx="9">
                  <c:v>53.3394243918097</c:v>
                </c:pt>
                <c:pt idx="10">
                  <c:v>50.059025949107571</c:v>
                </c:pt>
                <c:pt idx="11">
                  <c:v>47.065379298046615</c:v>
                </c:pt>
                <c:pt idx="12">
                  <c:v>45</c:v>
                </c:pt>
                <c:pt idx="13">
                  <c:v>35.623491249157659</c:v>
                </c:pt>
                <c:pt idx="14">
                  <c:v>28.254140244173477</c:v>
                </c:pt>
                <c:pt idx="15">
                  <c:v>23.264320235210477</c:v>
                </c:pt>
                <c:pt idx="16">
                  <c:v>19.711332840005355</c:v>
                </c:pt>
                <c:pt idx="17">
                  <c:v>15.040463130930632</c:v>
                </c:pt>
                <c:pt idx="18">
                  <c:v>12.131963608844529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E-4D75-8955-08245331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37024"/>
        <c:axId val="1230836544"/>
      </c:scatterChart>
      <c:valAx>
        <c:axId val="1230837024"/>
        <c:scaling>
          <c:logBase val="10"/>
          <c:orientation val="minMax"/>
          <c:max val="10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6544"/>
        <c:crosses val="autoZero"/>
        <c:crossBetween val="midCat"/>
      </c:valAx>
      <c:valAx>
        <c:axId val="1230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7846</xdr:colOff>
      <xdr:row>28</xdr:row>
      <xdr:rowOff>64046</xdr:rowOff>
    </xdr:from>
    <xdr:to>
      <xdr:col>7</xdr:col>
      <xdr:colOff>922883</xdr:colOff>
      <xdr:row>50</xdr:row>
      <xdr:rowOff>126937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581B8E-2045-C4A1-62AF-A5A4562D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1023938</xdr:colOff>
      <xdr:row>28</xdr:row>
      <xdr:rowOff>55562</xdr:rowOff>
    </xdr:from>
    <xdr:to>
      <xdr:col>12</xdr:col>
      <xdr:colOff>907101</xdr:colOff>
      <xdr:row>50</xdr:row>
      <xdr:rowOff>118453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F6F001-5FF5-4994-82FD-C84E09607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M26"/>
  <sheetViews>
    <sheetView tabSelected="1" topLeftCell="B20" zoomScale="131" workbookViewId="0">
      <selection activeCell="N8" sqref="N8"/>
    </sheetView>
  </sheetViews>
  <sheetFormatPr baseColWidth="10" defaultRowHeight="15" x14ac:dyDescent="0.25"/>
  <cols>
    <col min="2" max="5" width="22.5703125" customWidth="1"/>
    <col min="6" max="6" width="20.5703125" style="10" customWidth="1"/>
    <col min="7" max="8" width="15.42578125" style="10" customWidth="1"/>
    <col min="9" max="10" width="22.5703125" customWidth="1"/>
    <col min="11" max="11" width="20.5703125" style="10" customWidth="1"/>
    <col min="12" max="12" width="15.42578125" style="11" customWidth="1"/>
    <col min="13" max="13" width="15.42578125" style="10" customWidth="1"/>
  </cols>
  <sheetData>
    <row r="2" spans="2:13" x14ac:dyDescent="0.25">
      <c r="B2" s="4" t="s">
        <v>9</v>
      </c>
      <c r="C2" s="6" t="s">
        <v>11</v>
      </c>
      <c r="D2" s="1"/>
      <c r="E2" s="6" t="s">
        <v>10</v>
      </c>
      <c r="F2" s="6" t="s">
        <v>12</v>
      </c>
      <c r="J2" s="1"/>
    </row>
    <row r="3" spans="2:13" x14ac:dyDescent="0.25">
      <c r="B3" s="3">
        <v>994</v>
      </c>
      <c r="C3" s="5">
        <v>93.6</v>
      </c>
      <c r="D3" s="1"/>
      <c r="E3" s="7">
        <f>(1/(res*(cap*10^-9)))</f>
        <v>10748.250184869903</v>
      </c>
      <c r="F3" s="9">
        <f>a/(2*PI())</f>
        <v>1710.637146510423</v>
      </c>
      <c r="J3" s="1"/>
    </row>
    <row r="4" spans="2:13" x14ac:dyDescent="0.25">
      <c r="B4" s="2"/>
      <c r="C4" s="2"/>
      <c r="D4" s="2"/>
      <c r="E4" s="1"/>
      <c r="I4" s="2"/>
      <c r="J4" s="1"/>
    </row>
    <row r="5" spans="2:13" x14ac:dyDescent="0.25">
      <c r="E5" s="1"/>
      <c r="J5" s="1"/>
    </row>
    <row r="6" spans="2:13" x14ac:dyDescent="0.25">
      <c r="B6" s="30" t="s">
        <v>0</v>
      </c>
      <c r="C6" s="30" t="s">
        <v>1</v>
      </c>
      <c r="D6" s="31" t="s">
        <v>7</v>
      </c>
      <c r="E6" s="32"/>
      <c r="F6" s="32"/>
      <c r="G6" s="32"/>
      <c r="H6" s="33"/>
      <c r="I6" s="27" t="s">
        <v>6</v>
      </c>
      <c r="J6" s="28"/>
      <c r="K6" s="28"/>
      <c r="L6" s="28"/>
      <c r="M6" s="29"/>
    </row>
    <row r="7" spans="2:13" ht="29.25" customHeight="1" x14ac:dyDescent="0.25">
      <c r="B7" s="30"/>
      <c r="C7" s="30"/>
      <c r="D7" s="12" t="s">
        <v>2</v>
      </c>
      <c r="E7" s="12" t="s">
        <v>3</v>
      </c>
      <c r="F7" s="13" t="s">
        <v>4</v>
      </c>
      <c r="G7" s="13" t="s">
        <v>5</v>
      </c>
      <c r="H7" s="12" t="s">
        <v>8</v>
      </c>
      <c r="I7" s="16" t="s">
        <v>2</v>
      </c>
      <c r="J7" s="16" t="s">
        <v>3</v>
      </c>
      <c r="K7" s="17" t="s">
        <v>4</v>
      </c>
      <c r="L7" s="18" t="s">
        <v>5</v>
      </c>
      <c r="M7" s="17" t="s">
        <v>8</v>
      </c>
    </row>
    <row r="8" spans="2:13" x14ac:dyDescent="0.25">
      <c r="B8" s="3">
        <v>300</v>
      </c>
      <c r="C8" s="8">
        <f>B8/(2*PI())</f>
        <v>47.7464829275686</v>
      </c>
      <c r="D8" s="14">
        <v>1</v>
      </c>
      <c r="E8" s="14">
        <v>3.3000000000000002E-2</v>
      </c>
      <c r="F8" s="34">
        <f>E8/D8</f>
        <v>3.3000000000000002E-2</v>
      </c>
      <c r="G8" s="15">
        <f>20*LOG(F8)</f>
        <v>-29.629721202442248</v>
      </c>
      <c r="H8" s="14">
        <v>89.1</v>
      </c>
      <c r="I8" s="19">
        <v>1</v>
      </c>
      <c r="J8" s="21">
        <f>I8*K8</f>
        <v>2.7900654072458161E-2</v>
      </c>
      <c r="K8" s="21">
        <f>B8/SQRT(a^2+B8^2)</f>
        <v>2.7900654072458161E-2</v>
      </c>
      <c r="L8" s="21">
        <f>20*LOG(K8)</f>
        <v>-31.087712309632192</v>
      </c>
      <c r="M8" s="20">
        <f>90-(ATAN(B8/a)*180/PI())</f>
        <v>88.40120280054461</v>
      </c>
    </row>
    <row r="9" spans="2:13" x14ac:dyDescent="0.25">
      <c r="B9" s="3">
        <v>500</v>
      </c>
      <c r="C9" s="8">
        <f t="shared" ref="C9:C26" si="0">B9/(2*PI())</f>
        <v>79.577471545947674</v>
      </c>
      <c r="D9" s="14">
        <v>1</v>
      </c>
      <c r="E9" s="14">
        <v>5.3999999999999999E-2</v>
      </c>
      <c r="F9" s="34">
        <f t="shared" ref="F9:F19" si="1">E9/D9</f>
        <v>5.3999999999999999E-2</v>
      </c>
      <c r="G9" s="15">
        <f t="shared" ref="G9:G26" si="2">20*LOG(F9)</f>
        <v>-25.352124803540633</v>
      </c>
      <c r="H9" s="14">
        <v>87.71</v>
      </c>
      <c r="I9" s="19">
        <v>1</v>
      </c>
      <c r="J9" s="21">
        <f t="shared" ref="J9:J26" si="3">I9*K9</f>
        <v>4.6468946936369035E-2</v>
      </c>
      <c r="K9" s="21">
        <f>B9/SQRT(a^2+B9^2)</f>
        <v>4.6468946936369035E-2</v>
      </c>
      <c r="L9" s="21">
        <f t="shared" ref="L9:L26" si="4">20*LOG(K9)</f>
        <v>-26.656743384899077</v>
      </c>
      <c r="M9" s="20">
        <f>90-(ATAN(B9/a)*180/PI())</f>
        <v>87.336566321645819</v>
      </c>
    </row>
    <row r="10" spans="2:13" x14ac:dyDescent="0.25">
      <c r="B10" s="3">
        <v>1000</v>
      </c>
      <c r="C10" s="8">
        <f t="shared" si="0"/>
        <v>159.15494309189535</v>
      </c>
      <c r="D10" s="14">
        <v>1</v>
      </c>
      <c r="E10" s="14">
        <v>9.7000000000000003E-2</v>
      </c>
      <c r="F10" s="34">
        <f t="shared" si="1"/>
        <v>9.7000000000000003E-2</v>
      </c>
      <c r="G10" s="15">
        <f t="shared" si="2"/>
        <v>-20.264565314675103</v>
      </c>
      <c r="H10" s="14">
        <v>84.6</v>
      </c>
      <c r="I10" s="19">
        <v>1</v>
      </c>
      <c r="J10" s="21">
        <f t="shared" si="3"/>
        <v>9.2638318617838417E-2</v>
      </c>
      <c r="K10" s="21">
        <f>B10/SQRT(a^2+B10^2)</f>
        <v>9.2638318617838417E-2</v>
      </c>
      <c r="L10" s="21">
        <f t="shared" si="4"/>
        <v>-20.664186719487656</v>
      </c>
      <c r="M10" s="20">
        <f>90-(ATAN(B10/a)*180/PI())</f>
        <v>84.68459407736961</v>
      </c>
    </row>
    <row r="11" spans="2:13" x14ac:dyDescent="0.25">
      <c r="B11" s="3">
        <v>2000</v>
      </c>
      <c r="C11" s="8">
        <f t="shared" si="0"/>
        <v>318.3098861837907</v>
      </c>
      <c r="D11" s="14">
        <v>1</v>
      </c>
      <c r="E11" s="14">
        <v>0.189</v>
      </c>
      <c r="F11" s="34">
        <f t="shared" si="1"/>
        <v>0.189</v>
      </c>
      <c r="G11" s="15">
        <f t="shared" si="2"/>
        <v>-14.470763916535116</v>
      </c>
      <c r="H11" s="14">
        <v>80.3</v>
      </c>
      <c r="I11" s="19">
        <v>1</v>
      </c>
      <c r="J11" s="21">
        <f t="shared" si="3"/>
        <v>0.18293669714428434</v>
      </c>
      <c r="K11" s="21">
        <f>B11/SQRT(a^2+B11^2)</f>
        <v>0.18293669714428434</v>
      </c>
      <c r="L11" s="21">
        <f t="shared" si="4"/>
        <v>-14.753983324190898</v>
      </c>
      <c r="M11" s="20">
        <f>90-(ATAN(B11/a)*180/PI())</f>
        <v>79.459138942818768</v>
      </c>
    </row>
    <row r="12" spans="2:13" x14ac:dyDescent="0.25">
      <c r="B12" s="3">
        <v>3000</v>
      </c>
      <c r="C12" s="8">
        <f t="shared" si="0"/>
        <v>477.46482927568604</v>
      </c>
      <c r="D12" s="14">
        <v>1</v>
      </c>
      <c r="E12" s="14">
        <v>0.26900000000000002</v>
      </c>
      <c r="F12" s="34">
        <f t="shared" si="1"/>
        <v>0.26900000000000002</v>
      </c>
      <c r="G12" s="15">
        <f t="shared" si="2"/>
        <v>-11.404954399951839</v>
      </c>
      <c r="H12" s="14">
        <v>74.099999999999994</v>
      </c>
      <c r="I12" s="19">
        <v>1</v>
      </c>
      <c r="J12" s="21">
        <f t="shared" si="3"/>
        <v>0.26883956574919943</v>
      </c>
      <c r="K12" s="21">
        <f>B12/SQRT(a^2+B12^2)</f>
        <v>0.26883956574919943</v>
      </c>
      <c r="L12" s="21">
        <f t="shared" si="4"/>
        <v>-11.410136295545591</v>
      </c>
      <c r="M12" s="20">
        <f>90-(ATAN(B12/a)*180/PI())</f>
        <v>74.404774076347792</v>
      </c>
    </row>
    <row r="13" spans="2:13" x14ac:dyDescent="0.25">
      <c r="B13" s="3">
        <v>4000</v>
      </c>
      <c r="C13" s="8">
        <f t="shared" si="0"/>
        <v>636.61977236758139</v>
      </c>
      <c r="D13" s="14">
        <v>1</v>
      </c>
      <c r="E13" s="14">
        <v>0.34599999999999997</v>
      </c>
      <c r="F13" s="34">
        <f t="shared" si="1"/>
        <v>0.34599999999999997</v>
      </c>
      <c r="G13" s="15">
        <f t="shared" si="2"/>
        <v>-9.2184780241444688</v>
      </c>
      <c r="H13" s="14">
        <v>69.62</v>
      </c>
      <c r="I13" s="19">
        <v>1</v>
      </c>
      <c r="J13" s="21">
        <f t="shared" si="3"/>
        <v>0.34878357982563857</v>
      </c>
      <c r="K13" s="21">
        <f>B13/SQRT(a^2+B13^2)</f>
        <v>0.34878357982563857</v>
      </c>
      <c r="L13" s="21">
        <f t="shared" si="4"/>
        <v>-9.14887938298763</v>
      </c>
      <c r="M13" s="20">
        <f>90-(ATAN(B13/a)*180/PI())</f>
        <v>69.587068535822965</v>
      </c>
    </row>
    <row r="14" spans="2:13" x14ac:dyDescent="0.25">
      <c r="B14" s="3">
        <v>5000</v>
      </c>
      <c r="C14" s="8">
        <f t="shared" si="0"/>
        <v>795.77471545947674</v>
      </c>
      <c r="D14" s="14">
        <v>1</v>
      </c>
      <c r="E14" s="14">
        <v>0.41499999999999998</v>
      </c>
      <c r="F14" s="34">
        <v>0.41399999999999998</v>
      </c>
      <c r="G14" s="15">
        <f t="shared" si="2"/>
        <v>-7.659993177582022</v>
      </c>
      <c r="H14" s="14">
        <v>65.25</v>
      </c>
      <c r="I14" s="19">
        <v>1</v>
      </c>
      <c r="J14" s="21">
        <f t="shared" si="3"/>
        <v>0.42178719377770335</v>
      </c>
      <c r="K14" s="21">
        <f>B14/SQRT(a^2+B14^2)</f>
        <v>0.42178719377770335</v>
      </c>
      <c r="L14" s="21">
        <f t="shared" si="4"/>
        <v>-7.4981322072510759</v>
      </c>
      <c r="M14" s="20">
        <f>90-(ATAN(B14/a)*180/PI())</f>
        <v>65.052527980141221</v>
      </c>
    </row>
    <row r="15" spans="2:13" x14ac:dyDescent="0.25">
      <c r="B15" s="3">
        <v>6000</v>
      </c>
      <c r="C15" s="8">
        <f t="shared" si="0"/>
        <v>954.92965855137209</v>
      </c>
      <c r="D15" s="14">
        <v>1</v>
      </c>
      <c r="E15" s="14">
        <v>0.48599999999999999</v>
      </c>
      <c r="F15" s="34">
        <f t="shared" si="1"/>
        <v>0.48599999999999999</v>
      </c>
      <c r="G15" s="15">
        <f t="shared" si="2"/>
        <v>-6.2672746147541325</v>
      </c>
      <c r="H15" s="14">
        <v>61.03</v>
      </c>
      <c r="I15" s="19">
        <v>1</v>
      </c>
      <c r="J15" s="21">
        <f t="shared" si="3"/>
        <v>0.48742665290836068</v>
      </c>
      <c r="K15" s="21">
        <f>B15/SQRT(a^2+B15^2)</f>
        <v>0.48742665290836068</v>
      </c>
      <c r="L15" s="21">
        <f t="shared" si="4"/>
        <v>-6.2418145381284464</v>
      </c>
      <c r="M15" s="20">
        <f>90-(ATAN(B15/a)*180/PI())</f>
        <v>60.828417190006668</v>
      </c>
    </row>
    <row r="16" spans="2:13" x14ac:dyDescent="0.25">
      <c r="B16" s="3">
        <v>7000</v>
      </c>
      <c r="C16" s="8">
        <f t="shared" si="0"/>
        <v>1114.0846016432674</v>
      </c>
      <c r="D16" s="14">
        <v>1</v>
      </c>
      <c r="E16" s="14">
        <v>0.53900000000000003</v>
      </c>
      <c r="F16" s="34">
        <f t="shared" si="1"/>
        <v>0.53900000000000003</v>
      </c>
      <c r="G16" s="15">
        <f t="shared" si="2"/>
        <v>-5.3682246962652256</v>
      </c>
      <c r="H16" s="14">
        <v>56.12</v>
      </c>
      <c r="I16" s="19">
        <v>1</v>
      </c>
      <c r="J16" s="21">
        <f t="shared" si="3"/>
        <v>0.54573555087796088</v>
      </c>
      <c r="K16" s="21">
        <f>B16/SQRT(a^2+B16^2)</f>
        <v>0.54573555087796088</v>
      </c>
      <c r="L16" s="21">
        <f t="shared" si="4"/>
        <v>-5.2603550805685391</v>
      </c>
      <c r="M16" s="20">
        <f>90-(ATAN(B16/a)*180/PI())</f>
        <v>56.925057053768271</v>
      </c>
    </row>
    <row r="17" spans="2:13" x14ac:dyDescent="0.25">
      <c r="B17" s="3">
        <v>8000</v>
      </c>
      <c r="C17" s="8">
        <f t="shared" si="0"/>
        <v>1273.2395447351628</v>
      </c>
      <c r="D17" s="14">
        <v>1</v>
      </c>
      <c r="E17" s="14">
        <v>0.58699999999999997</v>
      </c>
      <c r="F17" s="34">
        <f t="shared" si="1"/>
        <v>0.58699999999999997</v>
      </c>
      <c r="G17" s="15">
        <f t="shared" si="2"/>
        <v>-4.6272379750477111</v>
      </c>
      <c r="H17" s="14">
        <v>53.27</v>
      </c>
      <c r="I17" s="19">
        <v>1</v>
      </c>
      <c r="J17" s="21">
        <f t="shared" si="3"/>
        <v>0.59707331539369257</v>
      </c>
      <c r="K17" s="21">
        <f>B17/SQRT(a^2+B17^2)</f>
        <v>0.59707331539369257</v>
      </c>
      <c r="L17" s="21">
        <f t="shared" si="4"/>
        <v>-4.4794467604620918</v>
      </c>
      <c r="M17" s="20">
        <f>90-(ATAN(B17/a)*180/PI())</f>
        <v>53.3394243918097</v>
      </c>
    </row>
    <row r="18" spans="2:13" x14ac:dyDescent="0.25">
      <c r="B18" s="3">
        <v>9000</v>
      </c>
      <c r="C18" s="8">
        <f t="shared" si="0"/>
        <v>1432.3944878270581</v>
      </c>
      <c r="D18" s="14">
        <v>1</v>
      </c>
      <c r="E18" s="14">
        <v>0.627</v>
      </c>
      <c r="F18" s="34">
        <f t="shared" si="1"/>
        <v>0.627</v>
      </c>
      <c r="G18" s="15">
        <f t="shared" si="2"/>
        <v>-4.0546491833856715</v>
      </c>
      <c r="H18" s="14">
        <v>50.5</v>
      </c>
      <c r="I18" s="19">
        <v>1</v>
      </c>
      <c r="J18" s="21">
        <f t="shared" si="3"/>
        <v>0.64199809192222845</v>
      </c>
      <c r="K18" s="21">
        <f>B18/SQRT(a^2+B18^2)</f>
        <v>0.64199809192222845</v>
      </c>
      <c r="L18" s="21">
        <f t="shared" si="4"/>
        <v>-3.8493252538527996</v>
      </c>
      <c r="M18" s="20">
        <f>90-(ATAN(B18/a)*180/PI())</f>
        <v>50.059025949107571</v>
      </c>
    </row>
    <row r="19" spans="2:13" x14ac:dyDescent="0.25">
      <c r="B19" s="3">
        <v>10000</v>
      </c>
      <c r="C19" s="8">
        <f t="shared" si="0"/>
        <v>1591.5494309189535</v>
      </c>
      <c r="D19" s="14">
        <v>1</v>
      </c>
      <c r="E19" s="14">
        <v>0.66300000000000003</v>
      </c>
      <c r="F19" s="34">
        <f t="shared" si="1"/>
        <v>0.66300000000000003</v>
      </c>
      <c r="G19" s="15">
        <f t="shared" si="2"/>
        <v>-3.5697294319045367</v>
      </c>
      <c r="H19" s="14">
        <v>47</v>
      </c>
      <c r="I19" s="19">
        <v>1</v>
      </c>
      <c r="J19" s="21">
        <f t="shared" si="3"/>
        <v>0.68116338022074641</v>
      </c>
      <c r="K19" s="21">
        <f>B19/SQRT(a^2+B19^2)</f>
        <v>0.68116338022074641</v>
      </c>
      <c r="L19" s="21">
        <f t="shared" si="4"/>
        <v>-3.3349741606229379</v>
      </c>
      <c r="M19" s="20">
        <f>90-(ATAN(B19/a)*180/PI())</f>
        <v>47.065379298046615</v>
      </c>
    </row>
    <row r="20" spans="2:13" x14ac:dyDescent="0.25">
      <c r="B20" s="22">
        <f>C20*2*PI()</f>
        <v>10748.250184869903</v>
      </c>
      <c r="C20" s="23">
        <f>F3</f>
        <v>1710.637146510423</v>
      </c>
      <c r="D20" s="24">
        <v>1</v>
      </c>
      <c r="E20" s="24">
        <v>0.7</v>
      </c>
      <c r="F20" s="26">
        <f>E20/D20</f>
        <v>0.7</v>
      </c>
      <c r="G20" s="25">
        <f>20*LOG(F20)</f>
        <v>-3.0980391997148637</v>
      </c>
      <c r="H20" s="24">
        <v>45.6</v>
      </c>
      <c r="I20" s="19">
        <v>1</v>
      </c>
      <c r="J20" s="21">
        <f t="shared" si="3"/>
        <v>0.70710678118654757</v>
      </c>
      <c r="K20" s="26">
        <f>B20/SQRT(a^2+B20^2)</f>
        <v>0.70710678118654757</v>
      </c>
      <c r="L20" s="26">
        <f t="shared" si="4"/>
        <v>-3.0102999566398116</v>
      </c>
      <c r="M20" s="20">
        <f>90-(ATAN(B20/a)*180/PI())</f>
        <v>45</v>
      </c>
    </row>
    <row r="21" spans="2:13" x14ac:dyDescent="0.25">
      <c r="B21" s="3">
        <v>15000</v>
      </c>
      <c r="C21" s="8">
        <f t="shared" si="0"/>
        <v>2387.3241463784302</v>
      </c>
      <c r="D21" s="14">
        <v>1</v>
      </c>
      <c r="E21" s="14">
        <v>0.78400000000000003</v>
      </c>
      <c r="F21" s="34">
        <f t="shared" ref="F21:F26" si="5">E21/D21</f>
        <v>0.78400000000000003</v>
      </c>
      <c r="G21" s="15">
        <f t="shared" si="2"/>
        <v>-2.1136787463112308</v>
      </c>
      <c r="H21" s="14">
        <v>36</v>
      </c>
      <c r="I21" s="19">
        <v>1</v>
      </c>
      <c r="J21" s="21">
        <f t="shared" si="3"/>
        <v>0.81286202250264805</v>
      </c>
      <c r="K21" s="21">
        <f>B21/SQRT(a^2+B21^2)</f>
        <v>0.81286202250264805</v>
      </c>
      <c r="L21" s="21">
        <f t="shared" si="4"/>
        <v>-1.7996633304600227</v>
      </c>
      <c r="M21" s="20">
        <f>90-(ATAN(B21/a)*180/PI())</f>
        <v>35.623491249157659</v>
      </c>
    </row>
    <row r="22" spans="2:13" x14ac:dyDescent="0.25">
      <c r="B22" s="3">
        <v>20000</v>
      </c>
      <c r="C22" s="8">
        <f t="shared" si="0"/>
        <v>3183.098861837907</v>
      </c>
      <c r="D22" s="14">
        <v>0.98</v>
      </c>
      <c r="E22" s="14">
        <v>0.84399999999999997</v>
      </c>
      <c r="F22" s="34">
        <f t="shared" si="5"/>
        <v>0.86122448979591837</v>
      </c>
      <c r="G22" s="15">
        <f t="shared" si="2"/>
        <v>-1.297672581336796</v>
      </c>
      <c r="H22" s="14">
        <v>28.7</v>
      </c>
      <c r="I22" s="19">
        <v>1</v>
      </c>
      <c r="J22" s="21">
        <f t="shared" si="3"/>
        <v>0.88085653340390357</v>
      </c>
      <c r="K22" s="21">
        <f>B22/SQRT(a^2+B22^2)</f>
        <v>0.88085653340390357</v>
      </c>
      <c r="L22" s="21">
        <f t="shared" si="4"/>
        <v>-1.1018964021279345</v>
      </c>
      <c r="M22" s="20">
        <f>90-(ATAN(B22/a)*180/PI())</f>
        <v>28.254140244173477</v>
      </c>
    </row>
    <row r="23" spans="2:13" x14ac:dyDescent="0.25">
      <c r="B23" s="3">
        <v>25000</v>
      </c>
      <c r="C23" s="8">
        <f t="shared" si="0"/>
        <v>3978.8735772973837</v>
      </c>
      <c r="D23" s="14">
        <v>0.98</v>
      </c>
      <c r="E23" s="14">
        <v>0.88</v>
      </c>
      <c r="F23" s="34">
        <f t="shared" si="5"/>
        <v>0.89795918367346939</v>
      </c>
      <c r="G23" s="15">
        <f t="shared" si="2"/>
        <v>-0.93486807084652457</v>
      </c>
      <c r="H23" s="14">
        <v>22.9</v>
      </c>
      <c r="I23" s="19">
        <v>1</v>
      </c>
      <c r="J23" s="21">
        <f t="shared" si="3"/>
        <v>0.91869252104652732</v>
      </c>
      <c r="K23" s="21">
        <f>B23/SQRT(a^2+B23^2)</f>
        <v>0.91869252104652732</v>
      </c>
      <c r="L23" s="21">
        <f t="shared" si="4"/>
        <v>-0.73659638287799967</v>
      </c>
      <c r="M23" s="20">
        <f>90-(ATAN(B23/a)*180/PI())</f>
        <v>23.264320235210477</v>
      </c>
    </row>
    <row r="24" spans="2:13" x14ac:dyDescent="0.25">
      <c r="B24" s="3">
        <v>30000</v>
      </c>
      <c r="C24" s="8">
        <f t="shared" si="0"/>
        <v>4774.6482927568604</v>
      </c>
      <c r="D24" s="14">
        <v>0.98</v>
      </c>
      <c r="E24" s="14">
        <v>0.90100000000000002</v>
      </c>
      <c r="F24" s="34">
        <f t="shared" si="5"/>
        <v>0.91938775510204085</v>
      </c>
      <c r="G24" s="15">
        <f t="shared" si="2"/>
        <v>-0.73002569426863728</v>
      </c>
      <c r="H24" s="14">
        <v>18.899999999999999</v>
      </c>
      <c r="I24" s="19">
        <v>1</v>
      </c>
      <c r="J24" s="21">
        <f t="shared" si="3"/>
        <v>0.94140385051395581</v>
      </c>
      <c r="K24" s="21">
        <f>B24/SQRT(a^2+B24^2)</f>
        <v>0.94140385051395581</v>
      </c>
      <c r="L24" s="21">
        <f t="shared" si="4"/>
        <v>-0.52448059363824351</v>
      </c>
      <c r="M24" s="20">
        <f>90-(ATAN(B24/a)*180/PI())</f>
        <v>19.711332840005355</v>
      </c>
    </row>
    <row r="25" spans="2:13" x14ac:dyDescent="0.25">
      <c r="B25" s="3">
        <v>40000</v>
      </c>
      <c r="C25" s="8">
        <f t="shared" si="0"/>
        <v>6366.1977236758139</v>
      </c>
      <c r="D25" s="14">
        <v>0.98</v>
      </c>
      <c r="E25" s="14">
        <v>0.92500000000000004</v>
      </c>
      <c r="F25" s="34">
        <f t="shared" si="5"/>
        <v>0.94387755102040827</v>
      </c>
      <c r="G25" s="15">
        <f t="shared" si="2"/>
        <v>-0.50168685906924404</v>
      </c>
      <c r="H25" s="14">
        <v>14.64</v>
      </c>
      <c r="I25" s="19">
        <v>1</v>
      </c>
      <c r="J25" s="21">
        <f t="shared" si="3"/>
        <v>0.96574280357581688</v>
      </c>
      <c r="K25" s="21">
        <f>B25/SQRT(a^2+B25^2)</f>
        <v>0.96574280357581688</v>
      </c>
      <c r="L25" s="21">
        <f t="shared" si="4"/>
        <v>-0.30277038805231632</v>
      </c>
      <c r="M25" s="20">
        <f>90-(ATAN(B25/a)*180/PI())</f>
        <v>15.040463130930632</v>
      </c>
    </row>
    <row r="26" spans="2:13" x14ac:dyDescent="0.25">
      <c r="B26" s="3">
        <v>50000</v>
      </c>
      <c r="C26" s="8">
        <f t="shared" si="0"/>
        <v>7957.7471545947674</v>
      </c>
      <c r="D26" s="14">
        <v>0.98</v>
      </c>
      <c r="E26" s="14">
        <v>0.94</v>
      </c>
      <c r="F26" s="34">
        <f t="shared" si="5"/>
        <v>0.95918367346938771</v>
      </c>
      <c r="G26" s="15">
        <f t="shared" si="2"/>
        <v>-0.36196444185592436</v>
      </c>
      <c r="H26" s="14">
        <v>12.59</v>
      </c>
      <c r="I26" s="19">
        <v>1</v>
      </c>
      <c r="J26" s="21">
        <f t="shared" si="3"/>
        <v>0.97766614465944068</v>
      </c>
      <c r="K26" s="21">
        <f>B26/SQRT(a^2+B26^2)</f>
        <v>0.97766614465944068</v>
      </c>
      <c r="L26" s="21">
        <f t="shared" si="4"/>
        <v>-0.19618847245526996</v>
      </c>
      <c r="M26" s="20">
        <f>90-(ATAN(B26/a)*180/PI())</f>
        <v>12.131963608844529</v>
      </c>
    </row>
  </sheetData>
  <mergeCells count="4">
    <mergeCell ref="I6:M6"/>
    <mergeCell ref="B6:B7"/>
    <mergeCell ref="C6:C7"/>
    <mergeCell ref="D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a</vt:lpstr>
      <vt:lpstr>cap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2025-02-20T20:43:14Z</dcterms:modified>
</cp:coreProperties>
</file>