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diego\Desktop\Ing_en_automatizacion\6_Semestre\Mecanica_de_materiales\Tareas\2\"/>
    </mc:Choice>
  </mc:AlternateContent>
  <xr:revisionPtr revIDLastSave="0" documentId="13_ncr:1_{302CE3B8-946D-4D63-9C3A-BC4D76200D0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J24" i="1"/>
  <c r="F9" i="1"/>
  <c r="E9" i="1"/>
  <c r="E22" i="1"/>
  <c r="I22" i="1"/>
  <c r="J9" i="1"/>
  <c r="J10" i="1"/>
  <c r="J11" i="1"/>
  <c r="J12" i="1"/>
  <c r="J13" i="1"/>
  <c r="J14" i="1"/>
  <c r="J15" i="1"/>
  <c r="J16" i="1"/>
  <c r="J17" i="1"/>
  <c r="J18" i="1"/>
  <c r="J19" i="1"/>
  <c r="J20" i="1"/>
  <c r="J8" i="1"/>
  <c r="F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8" i="1"/>
  <c r="G9" i="1"/>
  <c r="G10" i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G22" i="1"/>
  <c r="G23" i="1"/>
  <c r="I23" i="1" s="1"/>
  <c r="G8" i="1"/>
  <c r="I8" i="1" s="1"/>
  <c r="E28" i="1"/>
  <c r="F28" i="1"/>
  <c r="I28" i="1"/>
  <c r="H28" i="1"/>
  <c r="E8" i="1" s="1"/>
  <c r="D9" i="1"/>
  <c r="I9" i="1"/>
  <c r="I10" i="1"/>
  <c r="I21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E32" i="1"/>
  <c r="C32" i="1"/>
  <c r="B32" i="1"/>
  <c r="E15" i="1"/>
  <c r="F15" i="1" s="1"/>
  <c r="E13" i="1" l="1"/>
  <c r="F13" i="1" s="1"/>
  <c r="E12" i="1"/>
  <c r="F12" i="1" s="1"/>
  <c r="E11" i="1"/>
  <c r="F11" i="1" s="1"/>
  <c r="E23" i="1"/>
  <c r="E10" i="1"/>
  <c r="F10" i="1" s="1"/>
  <c r="F32" i="1"/>
  <c r="E14" i="1"/>
  <c r="F14" i="1" s="1"/>
  <c r="E21" i="1"/>
  <c r="E19" i="1"/>
  <c r="F19" i="1" s="1"/>
  <c r="E18" i="1"/>
  <c r="F18" i="1" s="1"/>
  <c r="E17" i="1"/>
  <c r="F17" i="1" s="1"/>
  <c r="E16" i="1"/>
  <c r="F16" i="1" s="1"/>
  <c r="E20" i="1"/>
  <c r="F20" i="1" s="1"/>
  <c r="B28" i="1"/>
  <c r="C28" i="1" s="1"/>
  <c r="F24" i="1"/>
</calcChain>
</file>

<file path=xl/sharedStrings.xml><?xml version="1.0" encoding="utf-8"?>
<sst xmlns="http://schemas.openxmlformats.org/spreadsheetml/2006/main" count="38" uniqueCount="35">
  <si>
    <t>Ductil: Capacidad del material de deformarse hasta antes de la ruptura</t>
  </si>
  <si>
    <t>Midiendo reduccion de area</t>
  </si>
  <si>
    <t>Dado un espécimen de latón con las siguientes medidas:</t>
  </si>
  <si>
    <t>Do (in)</t>
  </si>
  <si>
    <t>Df (in)</t>
  </si>
  <si>
    <t>Su = Pu / Ao (psi)</t>
  </si>
  <si>
    <t>Esfuerzo ultimo</t>
  </si>
  <si>
    <t>Esfuerzo real</t>
  </si>
  <si>
    <t>Esfuerzo de ruptura</t>
  </si>
  <si>
    <t>Su = Pu / Au (psi)</t>
  </si>
  <si>
    <t>Ar = Ao(Lo / Lr)</t>
  </si>
  <si>
    <t>Sr = Pr / Ar (psi)</t>
  </si>
  <si>
    <t>Au = Ao (lo / lf) (in^2)</t>
  </si>
  <si>
    <t>Ao = (pi*d^2)/4 (in^2)</t>
  </si>
  <si>
    <t>Deformacion unitaria</t>
  </si>
  <si>
    <t>E = (lf - lo)/lo</t>
  </si>
  <si>
    <t>Deformacion real</t>
  </si>
  <si>
    <t>Er = ln(lf/lo)</t>
  </si>
  <si>
    <t>lo (in)</t>
  </si>
  <si>
    <t>Longitud (in)</t>
  </si>
  <si>
    <t xml:space="preserve">Carga (lb) </t>
  </si>
  <si>
    <t>% R. A. = ((Ao - Af)/Ao)*100</t>
  </si>
  <si>
    <t>Porcentaje de reduccion de area</t>
  </si>
  <si>
    <t>Af = (pi*Df^2)/4</t>
  </si>
  <si>
    <t>Def. Unitaria</t>
  </si>
  <si>
    <t>Mod. Elástico (psi)</t>
  </si>
  <si>
    <t>Esfuerzo (psi)</t>
  </si>
  <si>
    <t>Area</t>
  </si>
  <si>
    <t>Esfuerzo-Deformación Real</t>
  </si>
  <si>
    <t>Esfuerzo-Deformación Ingenieril</t>
  </si>
  <si>
    <t>Esfuerzo maximo (Su)</t>
  </si>
  <si>
    <t>Esfuerzo de ruptura (Sr)</t>
  </si>
  <si>
    <t>Esfuerzo elastico (Sy)</t>
  </si>
  <si>
    <t>El area bajo la curva de esf-def representa la energia de deformacion</t>
  </si>
  <si>
    <t>Los coches actuales utilizan materiales con una mayor area de energia de deformacion, para que el material absorba la maxica parte del impacto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</si>
</sst>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%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65" fontId="0" fillId="3" borderId="1" xfId="0" applyNumberFormat="1" applyFill="1" applyBorder="1"/>
    <xf numFmtId="2" fontId="0" fillId="3" borderId="1" xfId="0" applyNumberFormat="1" applyFill="1" applyBorder="1"/>
    <xf numFmtId="0" fontId="3" fillId="2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/>
    <xf numFmtId="167" fontId="0" fillId="3" borderId="1" xfId="1" applyNumberFormat="1" applyFont="1" applyFill="1" applyBorder="1"/>
    <xf numFmtId="0" fontId="4" fillId="4" borderId="0" xfId="0" applyFont="1" applyFill="1" applyAlignment="1">
      <alignment horizontal="center" vertical="center" wrapText="1" shrinkToFit="1"/>
    </xf>
    <xf numFmtId="0" fontId="4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6" fontId="0" fillId="7" borderId="0" xfId="0" applyNumberFormat="1" applyFill="1" applyAlignment="1">
      <alignment horizontal="center" vertical="center"/>
    </xf>
    <xf numFmtId="166" fontId="0" fillId="8" borderId="0" xfId="0" applyNumberFormat="1" applyFill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aseline="0"/>
              <a:t>Esf-Def Ingenieril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Hoja1!$E$7</c:f>
              <c:strCache>
                <c:ptCount val="1"/>
                <c:pt idx="0">
                  <c:v>Esfuerzo (psi)</c:v>
                </c:pt>
              </c:strCache>
            </c:strRef>
          </c:tx>
          <c:xVal>
            <c:numRef>
              <c:f>Hoja1!$D$8:$D$23</c:f>
              <c:numCache>
                <c:formatCode>General</c:formatCode>
                <c:ptCount val="16"/>
                <c:pt idx="0">
                  <c:v>9.9999999999988987E-5</c:v>
                </c:pt>
                <c:pt idx="1">
                  <c:v>1.9999999999997797E-4</c:v>
                </c:pt>
                <c:pt idx="2">
                  <c:v>2.9999999999996696E-4</c:v>
                </c:pt>
                <c:pt idx="3">
                  <c:v>3.9999999999995595E-4</c:v>
                </c:pt>
                <c:pt idx="4">
                  <c:v>4.9999999999994493E-4</c:v>
                </c:pt>
                <c:pt idx="5">
                  <c:v>5.9999999999993392E-4</c:v>
                </c:pt>
                <c:pt idx="6">
                  <c:v>6.9999999999992291E-4</c:v>
                </c:pt>
                <c:pt idx="7">
                  <c:v>7.9999999999991189E-4</c:v>
                </c:pt>
                <c:pt idx="8">
                  <c:v>8.9999999999990088E-4</c:v>
                </c:pt>
                <c:pt idx="9">
                  <c:v>9.9999999999988987E-4</c:v>
                </c:pt>
                <c:pt idx="10">
                  <c:v>1.5000000000000568E-3</c:v>
                </c:pt>
                <c:pt idx="11">
                  <c:v>2.0000000000000018E-3</c:v>
                </c:pt>
                <c:pt idx="12">
                  <c:v>2.9999999999998916E-3</c:v>
                </c:pt>
                <c:pt idx="13">
                  <c:v>0.14999999999999991</c:v>
                </c:pt>
                <c:pt idx="14">
                  <c:v>0.55000000000000004</c:v>
                </c:pt>
                <c:pt idx="15">
                  <c:v>0.60000000000000009</c:v>
                </c:pt>
              </c:numCache>
            </c:numRef>
          </c:xVal>
          <c:yVal>
            <c:numRef>
              <c:f>Hoja1!$E$8:$E$23</c:f>
              <c:numCache>
                <c:formatCode>0.000</c:formatCode>
                <c:ptCount val="16"/>
                <c:pt idx="0">
                  <c:v>1597.6341704352594</c:v>
                </c:pt>
                <c:pt idx="1">
                  <c:v>2945.6380017400097</c:v>
                </c:pt>
                <c:pt idx="2">
                  <c:v>4593.1982400013712</c:v>
                </c:pt>
                <c:pt idx="3">
                  <c:v>6540.3148852193435</c:v>
                </c:pt>
                <c:pt idx="4">
                  <c:v>7988.1708521762976</c:v>
                </c:pt>
                <c:pt idx="5">
                  <c:v>9386.100751307149</c:v>
                </c:pt>
                <c:pt idx="6">
                  <c:v>11333.217396525122</c:v>
                </c:pt>
                <c:pt idx="7">
                  <c:v>12781.073363482075</c:v>
                </c:pt>
                <c:pt idx="8">
                  <c:v>13779.594720004114</c:v>
                </c:pt>
                <c:pt idx="9">
                  <c:v>14578.411805221744</c:v>
                </c:pt>
                <c:pt idx="10">
                  <c:v>15077.672483482762</c:v>
                </c:pt>
                <c:pt idx="11">
                  <c:v>15377.228890439374</c:v>
                </c:pt>
                <c:pt idx="12">
                  <c:v>16076.193840004798</c:v>
                </c:pt>
                <c:pt idx="13">
                  <c:v>36046.62097044554</c:v>
                </c:pt>
                <c:pt idx="14">
                  <c:v>44733.756772187269</c:v>
                </c:pt>
                <c:pt idx="15">
                  <c:v>31004.088120009255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F0-4FFB-8D7C-AA9CB1D16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989695"/>
        <c:axId val="1482990175"/>
      </c:scatterChart>
      <c:valAx>
        <c:axId val="148298969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2990175"/>
        <c:crosses val="autoZero"/>
        <c:crossBetween val="midCat"/>
      </c:valAx>
      <c:valAx>
        <c:axId val="14829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2989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Esf-Def Ingenieril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Hoja1!$E$7</c:f>
              <c:strCache>
                <c:ptCount val="1"/>
                <c:pt idx="0">
                  <c:v>Esfuerzo (psi)</c:v>
                </c:pt>
              </c:strCache>
            </c:strRef>
          </c:tx>
          <c:xVal>
            <c:numRef>
              <c:f>Hoja1!$D$8:$D$23</c:f>
              <c:numCache>
                <c:formatCode>General</c:formatCode>
                <c:ptCount val="16"/>
                <c:pt idx="0">
                  <c:v>9.9999999999988987E-5</c:v>
                </c:pt>
                <c:pt idx="1">
                  <c:v>1.9999999999997797E-4</c:v>
                </c:pt>
                <c:pt idx="2">
                  <c:v>2.9999999999996696E-4</c:v>
                </c:pt>
                <c:pt idx="3">
                  <c:v>3.9999999999995595E-4</c:v>
                </c:pt>
                <c:pt idx="4">
                  <c:v>4.9999999999994493E-4</c:v>
                </c:pt>
                <c:pt idx="5">
                  <c:v>5.9999999999993392E-4</c:v>
                </c:pt>
                <c:pt idx="6">
                  <c:v>6.9999999999992291E-4</c:v>
                </c:pt>
                <c:pt idx="7">
                  <c:v>7.9999999999991189E-4</c:v>
                </c:pt>
                <c:pt idx="8">
                  <c:v>8.9999999999990088E-4</c:v>
                </c:pt>
                <c:pt idx="9">
                  <c:v>9.9999999999988987E-4</c:v>
                </c:pt>
                <c:pt idx="10">
                  <c:v>1.5000000000000568E-3</c:v>
                </c:pt>
                <c:pt idx="11">
                  <c:v>2.0000000000000018E-3</c:v>
                </c:pt>
                <c:pt idx="12">
                  <c:v>2.9999999999998916E-3</c:v>
                </c:pt>
                <c:pt idx="13">
                  <c:v>0.14999999999999991</c:v>
                </c:pt>
                <c:pt idx="14">
                  <c:v>0.55000000000000004</c:v>
                </c:pt>
                <c:pt idx="15">
                  <c:v>0.60000000000000009</c:v>
                </c:pt>
              </c:numCache>
            </c:numRef>
          </c:xVal>
          <c:yVal>
            <c:numRef>
              <c:f>Hoja1!$E$8:$E$23</c:f>
              <c:numCache>
                <c:formatCode>0.000</c:formatCode>
                <c:ptCount val="16"/>
                <c:pt idx="0">
                  <c:v>1597.6341704352594</c:v>
                </c:pt>
                <c:pt idx="1">
                  <c:v>2945.6380017400097</c:v>
                </c:pt>
                <c:pt idx="2">
                  <c:v>4593.1982400013712</c:v>
                </c:pt>
                <c:pt idx="3">
                  <c:v>6540.3148852193435</c:v>
                </c:pt>
                <c:pt idx="4">
                  <c:v>7988.1708521762976</c:v>
                </c:pt>
                <c:pt idx="5">
                  <c:v>9386.100751307149</c:v>
                </c:pt>
                <c:pt idx="6">
                  <c:v>11333.217396525122</c:v>
                </c:pt>
                <c:pt idx="7">
                  <c:v>12781.073363482075</c:v>
                </c:pt>
                <c:pt idx="8">
                  <c:v>13779.594720004114</c:v>
                </c:pt>
                <c:pt idx="9">
                  <c:v>14578.411805221744</c:v>
                </c:pt>
                <c:pt idx="10">
                  <c:v>15077.672483482762</c:v>
                </c:pt>
                <c:pt idx="11">
                  <c:v>15377.228890439374</c:v>
                </c:pt>
                <c:pt idx="12">
                  <c:v>16076.193840004798</c:v>
                </c:pt>
                <c:pt idx="13">
                  <c:v>36046.62097044554</c:v>
                </c:pt>
                <c:pt idx="14">
                  <c:v>44733.756772187269</c:v>
                </c:pt>
                <c:pt idx="15">
                  <c:v>31004.088120009255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30-4C60-A0E4-BE3C0B252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989695"/>
        <c:axId val="1482990175"/>
      </c:scatterChart>
      <c:valAx>
        <c:axId val="1482989695"/>
        <c:scaling>
          <c:orientation val="minMax"/>
          <c:max val="1.0000000000000002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2990175"/>
        <c:crosses val="autoZero"/>
        <c:crossBetween val="midCat"/>
      </c:valAx>
      <c:valAx>
        <c:axId val="1482990175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2989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aseline="0"/>
              <a:t>Esf-Def Real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Hoja1!$I$7</c:f>
              <c:strCache>
                <c:ptCount val="1"/>
                <c:pt idx="0">
                  <c:v>Esfuerzo (psi)</c:v>
                </c:pt>
              </c:strCache>
            </c:strRef>
          </c:tx>
          <c:xVal>
            <c:numRef>
              <c:f>Hoja1!$H$8:$H$23</c:f>
              <c:numCache>
                <c:formatCode>0.0000</c:formatCode>
                <c:ptCount val="16"/>
                <c:pt idx="0">
                  <c:v>9.9995000333297321E-5</c:v>
                </c:pt>
                <c:pt idx="1">
                  <c:v>1.9998000266624471E-4</c:v>
                </c:pt>
                <c:pt idx="2">
                  <c:v>2.9995500899794244E-4</c:v>
                </c:pt>
                <c:pt idx="3">
                  <c:v>3.9992002132689132E-4</c:v>
                </c:pt>
                <c:pt idx="4">
                  <c:v>4.9987504165099287E-4</c:v>
                </c:pt>
                <c:pt idx="5">
                  <c:v>5.9982007196754947E-4</c:v>
                </c:pt>
                <c:pt idx="6">
                  <c:v>6.9975511427326493E-4</c:v>
                </c:pt>
                <c:pt idx="7">
                  <c:v>7.9968017056424414E-4</c:v>
                </c:pt>
                <c:pt idx="8">
                  <c:v>8.9959524283599393E-4</c:v>
                </c:pt>
                <c:pt idx="9">
                  <c:v>9.9950033308342321E-4</c:v>
                </c:pt>
                <c:pt idx="10">
                  <c:v>1.4988761237359487E-3</c:v>
                </c:pt>
                <c:pt idx="11">
                  <c:v>1.9980026626730579E-3</c:v>
                </c:pt>
                <c:pt idx="12">
                  <c:v>2.9955089797983709E-3</c:v>
                </c:pt>
                <c:pt idx="13">
                  <c:v>0.13976194237515863</c:v>
                </c:pt>
                <c:pt idx="14">
                  <c:v>0.43825493093115531</c:v>
                </c:pt>
                <c:pt idx="15">
                  <c:v>0.47000362924573563</c:v>
                </c:pt>
              </c:numCache>
            </c:numRef>
          </c:xVal>
          <c:yVal>
            <c:numRef>
              <c:f>Hoja1!$I$8:$I$23</c:f>
              <c:numCache>
                <c:formatCode>0.000</c:formatCode>
                <c:ptCount val="16"/>
                <c:pt idx="0">
                  <c:v>1597.7939338523031</c:v>
                </c:pt>
                <c:pt idx="1">
                  <c:v>2946.2271293403574</c:v>
                </c:pt>
                <c:pt idx="2">
                  <c:v>4594.5761994733721</c:v>
                </c:pt>
                <c:pt idx="3">
                  <c:v>6542.9310111734321</c:v>
                </c:pt>
                <c:pt idx="4">
                  <c:v>7992.1649376023852</c:v>
                </c:pt>
                <c:pt idx="5">
                  <c:v>9391.7324117579337</c:v>
                </c:pt>
                <c:pt idx="6">
                  <c:v>11341.150648702689</c:v>
                </c:pt>
                <c:pt idx="7">
                  <c:v>12791.298222172862</c:v>
                </c:pt>
                <c:pt idx="8">
                  <c:v>13791.996355252115</c:v>
                </c:pt>
                <c:pt idx="9">
                  <c:v>14592.990217026963</c:v>
                </c:pt>
                <c:pt idx="10">
                  <c:v>15100.288992207987</c:v>
                </c:pt>
                <c:pt idx="11">
                  <c:v>15407.983348220252</c:v>
                </c:pt>
                <c:pt idx="12">
                  <c:v>16124.422421524812</c:v>
                </c:pt>
                <c:pt idx="13">
                  <c:v>41453.614116012373</c:v>
                </c:pt>
                <c:pt idx="14">
                  <c:v>69337.32299689026</c:v>
                </c:pt>
                <c:pt idx="15">
                  <c:v>49606.540992014816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7B-47EA-A5E4-ED657D6E8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989695"/>
        <c:axId val="1482990175"/>
      </c:scatterChart>
      <c:valAx>
        <c:axId val="148298969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2990175"/>
        <c:crosses val="autoZero"/>
        <c:crossBetween val="midCat"/>
      </c:valAx>
      <c:valAx>
        <c:axId val="14829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2989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Esf-Def real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Hoja1!$I$7</c:f>
              <c:strCache>
                <c:ptCount val="1"/>
                <c:pt idx="0">
                  <c:v>Esfuerzo (psi)</c:v>
                </c:pt>
              </c:strCache>
            </c:strRef>
          </c:tx>
          <c:xVal>
            <c:numRef>
              <c:f>Hoja1!$H$8:$H$23</c:f>
              <c:numCache>
                <c:formatCode>0.0000</c:formatCode>
                <c:ptCount val="16"/>
                <c:pt idx="0">
                  <c:v>9.9995000333297321E-5</c:v>
                </c:pt>
                <c:pt idx="1">
                  <c:v>1.9998000266624471E-4</c:v>
                </c:pt>
                <c:pt idx="2">
                  <c:v>2.9995500899794244E-4</c:v>
                </c:pt>
                <c:pt idx="3">
                  <c:v>3.9992002132689132E-4</c:v>
                </c:pt>
                <c:pt idx="4">
                  <c:v>4.9987504165099287E-4</c:v>
                </c:pt>
                <c:pt idx="5">
                  <c:v>5.9982007196754947E-4</c:v>
                </c:pt>
                <c:pt idx="6">
                  <c:v>6.9975511427326493E-4</c:v>
                </c:pt>
                <c:pt idx="7">
                  <c:v>7.9968017056424414E-4</c:v>
                </c:pt>
                <c:pt idx="8">
                  <c:v>8.9959524283599393E-4</c:v>
                </c:pt>
                <c:pt idx="9">
                  <c:v>9.9950033308342321E-4</c:v>
                </c:pt>
                <c:pt idx="10">
                  <c:v>1.4988761237359487E-3</c:v>
                </c:pt>
                <c:pt idx="11">
                  <c:v>1.9980026626730579E-3</c:v>
                </c:pt>
                <c:pt idx="12">
                  <c:v>2.9955089797983709E-3</c:v>
                </c:pt>
                <c:pt idx="13">
                  <c:v>0.13976194237515863</c:v>
                </c:pt>
                <c:pt idx="14">
                  <c:v>0.43825493093115531</c:v>
                </c:pt>
                <c:pt idx="15">
                  <c:v>0.47000362924573563</c:v>
                </c:pt>
              </c:numCache>
            </c:numRef>
          </c:xVal>
          <c:yVal>
            <c:numRef>
              <c:f>Hoja1!$I$8:$I$23</c:f>
              <c:numCache>
                <c:formatCode>0.000</c:formatCode>
                <c:ptCount val="16"/>
                <c:pt idx="0">
                  <c:v>1597.7939338523031</c:v>
                </c:pt>
                <c:pt idx="1">
                  <c:v>2946.2271293403574</c:v>
                </c:pt>
                <c:pt idx="2">
                  <c:v>4594.5761994733721</c:v>
                </c:pt>
                <c:pt idx="3">
                  <c:v>6542.9310111734321</c:v>
                </c:pt>
                <c:pt idx="4">
                  <c:v>7992.1649376023852</c:v>
                </c:pt>
                <c:pt idx="5">
                  <c:v>9391.7324117579337</c:v>
                </c:pt>
                <c:pt idx="6">
                  <c:v>11341.150648702689</c:v>
                </c:pt>
                <c:pt idx="7">
                  <c:v>12791.298222172862</c:v>
                </c:pt>
                <c:pt idx="8">
                  <c:v>13791.996355252115</c:v>
                </c:pt>
                <c:pt idx="9">
                  <c:v>14592.990217026963</c:v>
                </c:pt>
                <c:pt idx="10">
                  <c:v>15100.288992207987</c:v>
                </c:pt>
                <c:pt idx="11">
                  <c:v>15407.983348220252</c:v>
                </c:pt>
                <c:pt idx="12">
                  <c:v>16124.422421524812</c:v>
                </c:pt>
                <c:pt idx="13">
                  <c:v>41453.614116012373</c:v>
                </c:pt>
                <c:pt idx="14">
                  <c:v>69337.32299689026</c:v>
                </c:pt>
                <c:pt idx="15">
                  <c:v>49606.540992014816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F2-4EEC-A4ED-616FCD512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989695"/>
        <c:axId val="1482990175"/>
      </c:scatterChart>
      <c:valAx>
        <c:axId val="1482989695"/>
        <c:scaling>
          <c:orientation val="minMax"/>
          <c:max val="1.0000000000000002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2990175"/>
        <c:crosses val="autoZero"/>
        <c:crossBetween val="midCat"/>
      </c:valAx>
      <c:valAx>
        <c:axId val="1482990175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2989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386875</xdr:colOff>
      <xdr:row>2</xdr:row>
      <xdr:rowOff>164449</xdr:rowOff>
    </xdr:from>
    <xdr:to>
      <xdr:col>15</xdr:col>
      <xdr:colOff>315508</xdr:colOff>
      <xdr:row>16</xdr:row>
      <xdr:rowOff>138311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7910D0-B73D-538E-CF6A-78AE4F3D2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516601</xdr:colOff>
      <xdr:row>2</xdr:row>
      <xdr:rowOff>170836</xdr:rowOff>
    </xdr:from>
    <xdr:to>
      <xdr:col>20</xdr:col>
      <xdr:colOff>307764</xdr:colOff>
      <xdr:row>16</xdr:row>
      <xdr:rowOff>140108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9C3E1B-6CFF-4086-A61A-5A3AB9E1A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384343</xdr:colOff>
      <xdr:row>17</xdr:row>
      <xdr:rowOff>66842</xdr:rowOff>
    </xdr:from>
    <xdr:to>
      <xdr:col>15</xdr:col>
      <xdr:colOff>312976</xdr:colOff>
      <xdr:row>30</xdr:row>
      <xdr:rowOff>40704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DC9567-EC59-477C-82FF-77262709A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493464</xdr:colOff>
      <xdr:row>17</xdr:row>
      <xdr:rowOff>68855</xdr:rowOff>
    </xdr:from>
    <xdr:to>
      <xdr:col>20</xdr:col>
      <xdr:colOff>284627</xdr:colOff>
      <xdr:row>30</xdr:row>
      <xdr:rowOff>49603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374E12-B6EB-433D-9BE6-2882BC930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0.19536</cdr:x>
      <cdr:y>0.10161</cdr:y>
    </cdr:from>
    <cdr:to>
      <cdr:x>0.28281</cdr:x>
      <cdr:y>0.826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658AE46B-CB48-A0DE-906D-C791BDD77F8D}"/>
            </a:ext>
          </a:extLst>
        </cdr:cNvPr>
        <cdr:cNvCxnSpPr/>
      </cdr:nvCxnSpPr>
      <cdr:spPr>
        <a:xfrm xmlns:a="http://schemas.openxmlformats.org/drawingml/2006/main" flipH="1">
          <a:off x="705175" y="279637"/>
          <a:ext cx="315654" cy="199360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0.33625</cdr:x>
      <cdr:y>0.16334</cdr:y>
    </cdr:from>
    <cdr:to>
      <cdr:x>0.4237</cdr:x>
      <cdr:y>0.88773</cdr:y>
    </cdr:to>
    <cdr:cxnSp macro="">
      <cdr:nvCxnSpPr>
        <cdr:cNvPr id="7" name="Conector recto 6">
          <a:extLst xmlns:a="http://schemas.openxmlformats.org/drawingml/2006/main">
            <a:ext uri="{FF2B5EF4-FFF2-40B4-BE49-F238E27FC236}">
              <a16:creationId xmlns:a16="http://schemas.microsoft.com/office/drawing/2014/main" id="{D0624288-8A18-8CCE-3E1D-8E9B777C87AB}"/>
            </a:ext>
          </a:extLst>
        </cdr:cNvPr>
        <cdr:cNvCxnSpPr/>
      </cdr:nvCxnSpPr>
      <cdr:spPr>
        <a:xfrm xmlns:a="http://schemas.openxmlformats.org/drawingml/2006/main" flipH="1">
          <a:off x="1213736" y="449520"/>
          <a:ext cx="315654" cy="199360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0.19359</cdr:x>
      <cdr:y>0.12116</cdr:y>
    </cdr:from>
    <cdr:to>
      <cdr:x>0.28256</cdr:x>
      <cdr:y>0.85209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658AE46B-CB48-A0DE-906D-C791BDD77F8D}"/>
            </a:ext>
          </a:extLst>
        </cdr:cNvPr>
        <cdr:cNvCxnSpPr/>
      </cdr:nvCxnSpPr>
      <cdr:spPr>
        <a:xfrm xmlns:a="http://schemas.openxmlformats.org/drawingml/2006/main" flipH="1">
          <a:off x="697161" y="320804"/>
          <a:ext cx="320387" cy="193530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0.33631</cdr:x>
      <cdr:y>0.16145</cdr:y>
    </cdr:from>
    <cdr:to>
      <cdr:x>0.42528</cdr:x>
      <cdr:y>0.89237</cdr:y>
    </cdr:to>
    <cdr:cxnSp macro="">
      <cdr:nvCxnSpPr>
        <cdr:cNvPr id="5" name="Conector recto 4">
          <a:extLst xmlns:a="http://schemas.openxmlformats.org/drawingml/2006/main">
            <a:ext uri="{FF2B5EF4-FFF2-40B4-BE49-F238E27FC236}">
              <a16:creationId xmlns:a16="http://schemas.microsoft.com/office/drawing/2014/main" id="{E368AF3E-26B6-FCB1-5B31-E0154C049F1B}"/>
            </a:ext>
          </a:extLst>
        </cdr:cNvPr>
        <cdr:cNvCxnSpPr/>
      </cdr:nvCxnSpPr>
      <cdr:spPr>
        <a:xfrm xmlns:a="http://schemas.openxmlformats.org/drawingml/2006/main" flipH="1">
          <a:off x="1211118" y="427471"/>
          <a:ext cx="320387" cy="193530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J42"/>
  <sheetViews>
    <sheetView tabSelected="1" topLeftCell="A5" zoomScale="159" zoomScaleNormal="177" workbookViewId="0">
      <selection activeCell="B36" sqref="B36"/>
    </sheetView>
  </sheetViews>
  <sheetFormatPr baseColWidth="10" defaultRowHeight="15" x14ac:dyDescent="0.25"/>
  <cols>
    <col min="2" max="2" width="17.7109375" customWidth="1"/>
    <col min="3" max="3" width="14.5703125" customWidth="1"/>
    <col min="4" max="4" width="14.85546875" customWidth="1"/>
    <col min="5" max="5" width="19.42578125" bestFit="1" customWidth="1"/>
    <col min="6" max="6" width="25.28515625" bestFit="1" customWidth="1"/>
    <col min="7" max="7" width="11.28515625" customWidth="1"/>
    <col min="8" max="8" width="17.28515625" customWidth="1"/>
    <col min="9" max="9" width="15" customWidth="1"/>
    <col min="10" max="10" width="18" customWidth="1"/>
    <col min="11" max="11" width="17.140625" customWidth="1"/>
    <col min="12" max="12" width="12.5703125" customWidth="1"/>
  </cols>
  <sheetData>
    <row r="2" spans="2:10" x14ac:dyDescent="0.25">
      <c r="B2" s="4" t="s">
        <v>2</v>
      </c>
      <c r="C2" s="3"/>
      <c r="D2" s="3"/>
      <c r="E2" s="3"/>
      <c r="F2" s="21" t="s">
        <v>32</v>
      </c>
      <c r="G2" s="3"/>
      <c r="H2" t="s">
        <v>0</v>
      </c>
    </row>
    <row r="3" spans="2:10" x14ac:dyDescent="0.25">
      <c r="B3" s="3" t="s">
        <v>3</v>
      </c>
      <c r="C3" s="3" t="s">
        <v>18</v>
      </c>
      <c r="D3" s="3" t="s">
        <v>4</v>
      </c>
      <c r="E3" s="3"/>
      <c r="F3" s="23" t="s">
        <v>30</v>
      </c>
      <c r="H3" t="s">
        <v>1</v>
      </c>
    </row>
    <row r="4" spans="2:10" x14ac:dyDescent="0.25">
      <c r="B4" s="3">
        <v>0.505</v>
      </c>
      <c r="C4" s="3">
        <v>2</v>
      </c>
      <c r="D4" s="3">
        <v>0.252</v>
      </c>
      <c r="E4" s="3"/>
      <c r="F4" s="22" t="s">
        <v>31</v>
      </c>
      <c r="G4" s="3"/>
    </row>
    <row r="5" spans="2:10" x14ac:dyDescent="0.25">
      <c r="B5" s="3"/>
      <c r="C5" s="3"/>
      <c r="D5" s="3"/>
      <c r="E5" s="3"/>
      <c r="F5" s="3"/>
      <c r="G5" s="3"/>
    </row>
    <row r="6" spans="2:10" x14ac:dyDescent="0.25">
      <c r="B6" s="3"/>
      <c r="C6" s="3"/>
      <c r="D6" s="26" t="s">
        <v>29</v>
      </c>
      <c r="E6" s="26"/>
      <c r="F6" s="26"/>
      <c r="G6" s="27" t="s">
        <v>28</v>
      </c>
      <c r="H6" s="27"/>
      <c r="I6" s="27"/>
      <c r="J6" s="27"/>
    </row>
    <row r="7" spans="2:10" x14ac:dyDescent="0.25">
      <c r="B7" s="1" t="s">
        <v>20</v>
      </c>
      <c r="C7" s="2" t="s">
        <v>19</v>
      </c>
      <c r="D7" s="15" t="s">
        <v>24</v>
      </c>
      <c r="E7" s="16" t="s">
        <v>26</v>
      </c>
      <c r="F7" s="16" t="s">
        <v>25</v>
      </c>
      <c r="G7" s="17" t="s">
        <v>27</v>
      </c>
      <c r="H7" s="17" t="s">
        <v>24</v>
      </c>
      <c r="I7" s="17" t="s">
        <v>26</v>
      </c>
      <c r="J7" s="17" t="s">
        <v>25</v>
      </c>
    </row>
    <row r="8" spans="2:10" x14ac:dyDescent="0.25">
      <c r="B8" s="3">
        <v>320</v>
      </c>
      <c r="C8" s="3">
        <v>2.0002</v>
      </c>
      <c r="D8" s="3">
        <f>(C8-$C$4)/$C$4</f>
        <v>9.9999999999988987E-5</v>
      </c>
      <c r="E8" s="6">
        <f>B8/$H$28</f>
        <v>1597.6341704352594</v>
      </c>
      <c r="F8" s="3">
        <f>E8/D8</f>
        <v>15976341.704354353</v>
      </c>
      <c r="G8" s="5">
        <f>$H$28*($C$4/C8)</f>
        <v>0.2002761390065336</v>
      </c>
      <c r="H8" s="5">
        <f>LN(C8/$C$4)</f>
        <v>9.9995000333297321E-5</v>
      </c>
      <c r="I8" s="6">
        <f>B8/G8</f>
        <v>1597.7939338523031</v>
      </c>
      <c r="J8" s="3">
        <f>I8/H8</f>
        <v>15978738.222177433</v>
      </c>
    </row>
    <row r="9" spans="2:10" x14ac:dyDescent="0.25">
      <c r="B9" s="3">
        <v>590</v>
      </c>
      <c r="C9" s="3">
        <v>2.0004</v>
      </c>
      <c r="D9" s="3">
        <f>(C9-$C$4)/$C$4</f>
        <v>1.9999999999997797E-4</v>
      </c>
      <c r="E9" s="6">
        <f t="shared" ref="E9:E23" si="0">B9/$H$28</f>
        <v>2945.6380017400097</v>
      </c>
      <c r="F9" s="3">
        <f>E9/D9</f>
        <v>14728190.008701671</v>
      </c>
      <c r="G9" s="5">
        <f t="shared" ref="G9:G23" si="1">$H$28*($C$4/C9)</f>
        <v>0.2002561153973548</v>
      </c>
      <c r="H9" s="5">
        <f t="shared" ref="H9:H23" si="2">LN(C9/$C$4)</f>
        <v>1.9998000266624471E-4</v>
      </c>
      <c r="I9" s="6">
        <f t="shared" ref="I9:I23" si="3">B9/G9</f>
        <v>2946.2271293403574</v>
      </c>
      <c r="J9" s="3">
        <f t="shared" ref="J9:J20" si="4">I9/H9</f>
        <v>14732608.711169204</v>
      </c>
    </row>
    <row r="10" spans="2:10" x14ac:dyDescent="0.25">
      <c r="B10" s="3">
        <v>920</v>
      </c>
      <c r="C10" s="3">
        <v>2.0005999999999999</v>
      </c>
      <c r="D10" s="3">
        <f t="shared" ref="D10:D23" si="5">(C10-$C$4)/$C$4</f>
        <v>2.9999999999996696E-4</v>
      </c>
      <c r="E10" s="6">
        <f t="shared" si="0"/>
        <v>4593.1982400013712</v>
      </c>
      <c r="F10" s="3">
        <f t="shared" ref="F10:F20" si="6">E10/D10</f>
        <v>15310660.800006257</v>
      </c>
      <c r="G10" s="5">
        <f t="shared" si="1"/>
        <v>0.20023609579169674</v>
      </c>
      <c r="H10" s="5">
        <f t="shared" si="2"/>
        <v>2.9995500899794244E-4</v>
      </c>
      <c r="I10" s="6">
        <f t="shared" si="3"/>
        <v>4594.5761994733721</v>
      </c>
      <c r="J10" s="3">
        <f t="shared" si="4"/>
        <v>15317551.171498818</v>
      </c>
    </row>
    <row r="11" spans="2:10" x14ac:dyDescent="0.25">
      <c r="B11" s="3">
        <v>1310</v>
      </c>
      <c r="C11" s="3">
        <v>2.0007999999999999</v>
      </c>
      <c r="D11" s="3">
        <f t="shared" si="5"/>
        <v>3.9999999999995595E-4</v>
      </c>
      <c r="E11" s="6">
        <f t="shared" si="0"/>
        <v>6540.3148852193435</v>
      </c>
      <c r="F11" s="3">
        <f t="shared" si="6"/>
        <v>16350787.213050159</v>
      </c>
      <c r="G11" s="5">
        <f t="shared" si="1"/>
        <v>0.2002160801883589</v>
      </c>
      <c r="H11" s="5">
        <f t="shared" si="2"/>
        <v>3.9992002132689132E-4</v>
      </c>
      <c r="I11" s="6">
        <f t="shared" si="3"/>
        <v>6542.9310111734321</v>
      </c>
      <c r="J11" s="3">
        <f t="shared" si="4"/>
        <v>16360598.775386877</v>
      </c>
    </row>
    <row r="12" spans="2:10" x14ac:dyDescent="0.25">
      <c r="B12" s="3">
        <v>1600</v>
      </c>
      <c r="C12" s="3">
        <v>2.0009999999999999</v>
      </c>
      <c r="D12" s="3">
        <f t="shared" si="5"/>
        <v>4.9999999999994493E-4</v>
      </c>
      <c r="E12" s="6">
        <f t="shared" si="0"/>
        <v>7988.1708521762976</v>
      </c>
      <c r="F12" s="3">
        <f t="shared" si="6"/>
        <v>15976341.704354355</v>
      </c>
      <c r="G12" s="5">
        <f t="shared" si="1"/>
        <v>0.2001960685861412</v>
      </c>
      <c r="H12" s="5">
        <f t="shared" si="2"/>
        <v>4.9987504165099287E-4</v>
      </c>
      <c r="I12" s="6">
        <f t="shared" si="3"/>
        <v>7992.1649376023852</v>
      </c>
      <c r="J12" s="3">
        <f t="shared" si="4"/>
        <v>15988325.624751685</v>
      </c>
    </row>
    <row r="13" spans="2:10" x14ac:dyDescent="0.25">
      <c r="B13" s="3">
        <v>1880</v>
      </c>
      <c r="C13" s="3">
        <v>2.0011999999999999</v>
      </c>
      <c r="D13" s="3">
        <f t="shared" si="5"/>
        <v>5.9999999999993392E-4</v>
      </c>
      <c r="E13" s="6">
        <f t="shared" si="0"/>
        <v>9386.100751307149</v>
      </c>
      <c r="F13" s="3">
        <f t="shared" si="6"/>
        <v>15643501.252180304</v>
      </c>
      <c r="G13" s="5">
        <f t="shared" si="1"/>
        <v>0.20017606098384397</v>
      </c>
      <c r="H13" s="5">
        <f t="shared" si="2"/>
        <v>5.9982007196754947E-4</v>
      </c>
      <c r="I13" s="6">
        <f t="shared" si="3"/>
        <v>9391.7324117579337</v>
      </c>
      <c r="J13" s="3">
        <f t="shared" si="4"/>
        <v>15657582.749691695</v>
      </c>
    </row>
    <row r="14" spans="2:10" x14ac:dyDescent="0.25">
      <c r="B14" s="3">
        <v>2270</v>
      </c>
      <c r="C14" s="3">
        <v>2.0013999999999998</v>
      </c>
      <c r="D14" s="3">
        <f t="shared" si="5"/>
        <v>6.9999999999992291E-4</v>
      </c>
      <c r="E14" s="6">
        <f t="shared" si="0"/>
        <v>11333.217396525122</v>
      </c>
      <c r="F14" s="3">
        <f t="shared" si="6"/>
        <v>16190310.566466244</v>
      </c>
      <c r="G14" s="5">
        <f t="shared" si="1"/>
        <v>0.20015605738026809</v>
      </c>
      <c r="H14" s="5">
        <f t="shared" si="2"/>
        <v>6.9975511427326493E-4</v>
      </c>
      <c r="I14" s="6">
        <f t="shared" si="3"/>
        <v>11341.150648702689</v>
      </c>
      <c r="J14" s="3">
        <f t="shared" si="4"/>
        <v>16207313.697851444</v>
      </c>
    </row>
    <row r="15" spans="2:10" x14ac:dyDescent="0.25">
      <c r="B15" s="3">
        <v>2560</v>
      </c>
      <c r="C15" s="3">
        <v>2.0015999999999998</v>
      </c>
      <c r="D15" s="3">
        <f t="shared" si="5"/>
        <v>7.9999999999991189E-4</v>
      </c>
      <c r="E15" s="6">
        <f t="shared" si="0"/>
        <v>12781.073363482075</v>
      </c>
      <c r="F15" s="3">
        <f t="shared" si="6"/>
        <v>15976341.704354353</v>
      </c>
      <c r="G15" s="5">
        <f t="shared" si="1"/>
        <v>0.20013605777421489</v>
      </c>
      <c r="H15" s="5">
        <f t="shared" si="2"/>
        <v>7.9968017056424414E-4</v>
      </c>
      <c r="I15" s="6">
        <f t="shared" si="3"/>
        <v>12791.298222172862</v>
      </c>
      <c r="J15" s="3">
        <f t="shared" si="4"/>
        <v>15995517.574416637</v>
      </c>
    </row>
    <row r="16" spans="2:10" x14ac:dyDescent="0.25">
      <c r="B16" s="3">
        <v>2760</v>
      </c>
      <c r="C16" s="3">
        <v>2.0017999999999998</v>
      </c>
      <c r="D16" s="3">
        <f t="shared" si="5"/>
        <v>8.9999999999990088E-4</v>
      </c>
      <c r="E16" s="6">
        <f t="shared" si="0"/>
        <v>13779.594720004114</v>
      </c>
      <c r="F16" s="3">
        <f t="shared" si="6"/>
        <v>15310660.800006257</v>
      </c>
      <c r="G16" s="5">
        <f t="shared" si="1"/>
        <v>0.20011606216448624</v>
      </c>
      <c r="H16" s="5">
        <f t="shared" si="2"/>
        <v>8.9959524283599393E-4</v>
      </c>
      <c r="I16" s="6">
        <f t="shared" si="3"/>
        <v>13791.996355252115</v>
      </c>
      <c r="J16" s="3">
        <f t="shared" si="4"/>
        <v>15331335.358969375</v>
      </c>
    </row>
    <row r="17" spans="2:10" x14ac:dyDescent="0.25">
      <c r="B17" s="3">
        <v>2920</v>
      </c>
      <c r="C17" s="3">
        <v>2.0019999999999998</v>
      </c>
      <c r="D17" s="3">
        <f t="shared" si="5"/>
        <v>9.9999999999988987E-4</v>
      </c>
      <c r="E17" s="6">
        <f t="shared" si="0"/>
        <v>14578.411805221744</v>
      </c>
      <c r="F17" s="3">
        <f t="shared" si="6"/>
        <v>14578411.805223349</v>
      </c>
      <c r="G17" s="5">
        <f t="shared" si="1"/>
        <v>0.2000960705498844</v>
      </c>
      <c r="H17" s="5">
        <f t="shared" si="2"/>
        <v>9.9950033308342321E-4</v>
      </c>
      <c r="I17" s="6">
        <f t="shared" si="3"/>
        <v>14592.990217026963</v>
      </c>
      <c r="J17" s="3">
        <f t="shared" si="4"/>
        <v>14600285.496662222</v>
      </c>
    </row>
    <row r="18" spans="2:10" x14ac:dyDescent="0.25">
      <c r="B18" s="3">
        <v>3020</v>
      </c>
      <c r="C18" s="3">
        <v>2.0030000000000001</v>
      </c>
      <c r="D18" s="3">
        <f t="shared" si="5"/>
        <v>1.5000000000000568E-3</v>
      </c>
      <c r="E18" s="6">
        <f t="shared" si="0"/>
        <v>15077.672483482762</v>
      </c>
      <c r="F18" s="3">
        <f t="shared" si="6"/>
        <v>10051781.655654794</v>
      </c>
      <c r="G18" s="5">
        <f t="shared" si="1"/>
        <v>0.19999617236189141</v>
      </c>
      <c r="H18" s="5">
        <f t="shared" si="2"/>
        <v>1.4988761237359487E-3</v>
      </c>
      <c r="I18" s="6">
        <f t="shared" si="3"/>
        <v>15100.288992207987</v>
      </c>
      <c r="J18" s="3">
        <f t="shared" si="4"/>
        <v>10074407.586512564</v>
      </c>
    </row>
    <row r="19" spans="2:10" x14ac:dyDescent="0.25">
      <c r="B19" s="3">
        <v>3080</v>
      </c>
      <c r="C19" s="3">
        <v>2.004</v>
      </c>
      <c r="D19" s="3">
        <f t="shared" si="5"/>
        <v>2.0000000000000018E-3</v>
      </c>
      <c r="E19" s="6">
        <f t="shared" si="0"/>
        <v>15377.228890439374</v>
      </c>
      <c r="F19" s="3">
        <f t="shared" si="6"/>
        <v>7688614.4452196797</v>
      </c>
      <c r="G19" s="5">
        <f t="shared" si="1"/>
        <v>0.19989637387268888</v>
      </c>
      <c r="H19" s="5">
        <f t="shared" si="2"/>
        <v>1.9980026626730579E-3</v>
      </c>
      <c r="I19" s="6">
        <f t="shared" si="3"/>
        <v>15407.983348220252</v>
      </c>
      <c r="J19" s="3">
        <f t="shared" si="4"/>
        <v>7711693.1003517527</v>
      </c>
    </row>
    <row r="20" spans="2:10" x14ac:dyDescent="0.25">
      <c r="B20" s="3">
        <v>3220</v>
      </c>
      <c r="C20" s="3">
        <v>2.0059999999999998</v>
      </c>
      <c r="D20" s="3">
        <f t="shared" si="5"/>
        <v>2.9999999999998916E-3</v>
      </c>
      <c r="E20" s="18">
        <f t="shared" si="0"/>
        <v>16076.193840004798</v>
      </c>
      <c r="F20" s="3">
        <f t="shared" si="6"/>
        <v>5358731.2800017931</v>
      </c>
      <c r="G20" s="5">
        <f t="shared" si="1"/>
        <v>0.19969707539425152</v>
      </c>
      <c r="H20" s="5">
        <f t="shared" si="2"/>
        <v>2.9955089797983709E-3</v>
      </c>
      <c r="I20" s="6">
        <f t="shared" si="3"/>
        <v>16124.422421524812</v>
      </c>
      <c r="J20" s="3">
        <f t="shared" si="4"/>
        <v>5382865.6599821495</v>
      </c>
    </row>
    <row r="21" spans="2:10" x14ac:dyDescent="0.25">
      <c r="B21" s="3">
        <v>7220</v>
      </c>
      <c r="C21" s="3">
        <v>2.2999999999999998</v>
      </c>
      <c r="D21" s="3">
        <f t="shared" si="5"/>
        <v>0.14999999999999991</v>
      </c>
      <c r="E21" s="6">
        <f t="shared" si="0"/>
        <v>36046.62097044554</v>
      </c>
      <c r="F21" s="3"/>
      <c r="G21" s="5">
        <f t="shared" si="1"/>
        <v>0.17417057966994284</v>
      </c>
      <c r="H21" s="5">
        <f t="shared" si="2"/>
        <v>0.13976194237515863</v>
      </c>
      <c r="I21" s="6">
        <f t="shared" si="3"/>
        <v>41453.614116012373</v>
      </c>
      <c r="J21" s="3"/>
    </row>
    <row r="22" spans="2:10" x14ac:dyDescent="0.25">
      <c r="B22" s="3">
        <v>8960</v>
      </c>
      <c r="C22" s="3">
        <v>3.1</v>
      </c>
      <c r="D22" s="3">
        <f t="shared" si="5"/>
        <v>0.55000000000000004</v>
      </c>
      <c r="E22" s="19">
        <f>B22/$H$28</f>
        <v>44733.756772187269</v>
      </c>
      <c r="F22" s="3"/>
      <c r="G22" s="5">
        <f t="shared" si="1"/>
        <v>0.12922333330350597</v>
      </c>
      <c r="H22" s="5">
        <f t="shared" si="2"/>
        <v>0.43825493093115531</v>
      </c>
      <c r="I22" s="6">
        <f>B22/G22</f>
        <v>69337.32299689026</v>
      </c>
      <c r="J22" s="3"/>
    </row>
    <row r="23" spans="2:10" x14ac:dyDescent="0.25">
      <c r="B23" s="3">
        <v>6210</v>
      </c>
      <c r="C23" s="3">
        <v>3.2</v>
      </c>
      <c r="D23" s="3">
        <f t="shared" si="5"/>
        <v>0.60000000000000009</v>
      </c>
      <c r="E23" s="20">
        <f t="shared" si="0"/>
        <v>31004.088120009255</v>
      </c>
      <c r="F23" s="3"/>
      <c r="G23" s="5">
        <f t="shared" si="1"/>
        <v>0.1251851041377714</v>
      </c>
      <c r="H23" s="5">
        <f t="shared" si="2"/>
        <v>0.47000362924573563</v>
      </c>
      <c r="I23" s="6">
        <f t="shared" si="3"/>
        <v>49606.540992014816</v>
      </c>
      <c r="J23" s="3"/>
    </row>
    <row r="24" spans="2:10" x14ac:dyDescent="0.25">
      <c r="F24">
        <f>AVERAGE(F8:F20)</f>
        <v>13780051.918428736</v>
      </c>
      <c r="J24">
        <f>AVERAGE(J8:J20)</f>
        <v>13795294.133032452</v>
      </c>
    </row>
    <row r="26" spans="2:10" x14ac:dyDescent="0.25">
      <c r="B26" s="24" t="s">
        <v>8</v>
      </c>
      <c r="C26" s="24"/>
      <c r="E26" s="24" t="s">
        <v>7</v>
      </c>
      <c r="F26" s="24"/>
      <c r="H26" s="24" t="s">
        <v>6</v>
      </c>
      <c r="I26" s="24"/>
    </row>
    <row r="27" spans="2:10" ht="30" x14ac:dyDescent="0.25">
      <c r="B27" s="7" t="s">
        <v>10</v>
      </c>
      <c r="C27" s="7" t="s">
        <v>11</v>
      </c>
      <c r="E27" s="7" t="s">
        <v>12</v>
      </c>
      <c r="F27" s="7" t="s">
        <v>9</v>
      </c>
      <c r="H27" s="7" t="s">
        <v>13</v>
      </c>
      <c r="I27" s="7" t="s">
        <v>5</v>
      </c>
    </row>
    <row r="28" spans="2:10" x14ac:dyDescent="0.25">
      <c r="B28" s="8">
        <f>H28*(C4/C23)</f>
        <v>0.1251851041377714</v>
      </c>
      <c r="C28" s="9">
        <f>B23/B28</f>
        <v>49606.540992014816</v>
      </c>
      <c r="E28" s="8">
        <f>H28*(C4/C22)</f>
        <v>0.12922333330350597</v>
      </c>
      <c r="F28" s="11">
        <f>LARGE(B8:B23,1)/E28</f>
        <v>69337.32299689026</v>
      </c>
      <c r="H28" s="8">
        <f>(PI()*B4^2)/4</f>
        <v>0.20029616662043426</v>
      </c>
      <c r="I28" s="11">
        <f>LARGE(B8:B23,1)/H28</f>
        <v>44733.756772187269</v>
      </c>
    </row>
    <row r="30" spans="2:10" x14ac:dyDescent="0.25">
      <c r="B30" s="10" t="s">
        <v>14</v>
      </c>
      <c r="C30" s="10" t="s">
        <v>16</v>
      </c>
      <c r="E30" s="25" t="s">
        <v>22</v>
      </c>
      <c r="F30" s="25"/>
    </row>
    <row r="31" spans="2:10" x14ac:dyDescent="0.25">
      <c r="B31" s="12" t="s">
        <v>15</v>
      </c>
      <c r="C31" s="12" t="s">
        <v>17</v>
      </c>
      <c r="E31" s="12" t="s">
        <v>23</v>
      </c>
      <c r="F31" s="12" t="s">
        <v>21</v>
      </c>
    </row>
    <row r="32" spans="2:10" x14ac:dyDescent="0.25">
      <c r="B32" s="12">
        <f>(C23-C4)/C4</f>
        <v>0.60000000000000009</v>
      </c>
      <c r="C32" s="11">
        <f>LN(C23/C4)</f>
        <v>0.47000362924573563</v>
      </c>
      <c r="E32" s="13">
        <f>(PI()*D4^2)/4</f>
        <v>4.9875924968391556E-2</v>
      </c>
      <c r="F32" s="14">
        <f>((H28-E32)/H28)</f>
        <v>0.75098911871385166</v>
      </c>
    </row>
    <row r="35" spans="2:9" x14ac:dyDescent="0.25">
      <c r="B35" t="s">
        <v>33</v>
      </c>
    </row>
    <row r="36" spans="2:9" x14ac:dyDescent="0.25">
      <c r="B36" t="s">
        <v>34</v>
      </c>
    </row>
    <row r="38" spans="2:9" x14ac:dyDescent="0.25">
      <c r="H38" s="3"/>
      <c r="I38" s="3"/>
    </row>
    <row r="42" spans="2:9" x14ac:dyDescent="0.25">
      <c r="H42" s="3"/>
      <c r="I42" s="3"/>
    </row>
  </sheetData>
  <mergeCells count="6">
    <mergeCell ref="H26:I26"/>
    <mergeCell ref="E26:F26"/>
    <mergeCell ref="B26:C26"/>
    <mergeCell ref="E30:F30"/>
    <mergeCell ref="D6:F6"/>
    <mergeCell ref="G6:J6"/>
  </mergeCells>
  <pageMargins left="0.47244094488188976" right="0.47244094488188976" top="0.47244094488188976" bottom="0.47244094488188976" header="0" footer="0"/>
  <pageSetup scale="4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Perez</dc:creator>
  <cp:lastModifiedBy>Joel Zuñiga</cp:lastModifiedBy>
  <cp:lastPrinted>2025-01-27T06:24:19Z</cp:lastPrinted>
  <dcterms:created xsi:type="dcterms:W3CDTF">2022-01-27T17:26:34Z</dcterms:created>
  <dcterms:modified xsi:type="dcterms:W3CDTF">2025-01-27T14:37:54Z</dcterms:modified>
</cp:coreProperties>
</file>