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B5618A9A-091F-4F86-BA6A-24636895F35E}" xr6:coauthVersionLast="47" xr6:coauthVersionMax="47" xr10:uidLastSave="{00000000-0000-0000-0000-000000000000}"/>
  <bookViews>
    <workbookView xWindow="-120" yWindow="-120" windowWidth="29040" windowHeight="16440" activeTab="8" xr2:uid="{76846A06-3645-4BF7-81BF-43B02C0EC4EC}"/>
  </bookViews>
  <sheets>
    <sheet name="Tablero principal" sheetId="24" r:id="rId1"/>
    <sheet name="Planta baja" sheetId="16" r:id="rId2"/>
    <sheet name="Iluminacion PB" sheetId="30" r:id="rId3"/>
    <sheet name="Coordinacion" sheetId="20" r:id="rId4"/>
    <sheet name="D1" sheetId="23" r:id="rId5"/>
    <sheet name="D2-D14" sheetId="25" r:id="rId6"/>
    <sheet name="Planta alta" sheetId="31" r:id="rId7"/>
    <sheet name="D7-Posgrado" sheetId="26" r:id="rId8"/>
    <sheet name="Iluminacion PA" sheetId="3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24" l="1"/>
  <c r="L9" i="24"/>
  <c r="K9" i="24"/>
  <c r="F50" i="24"/>
  <c r="L15" i="31"/>
  <c r="E15" i="31"/>
  <c r="D15" i="31"/>
  <c r="C15" i="31"/>
  <c r="N8" i="32"/>
  <c r="N8" i="30"/>
  <c r="M8" i="30"/>
  <c r="K8" i="32"/>
  <c r="C26" i="32" s="1"/>
  <c r="F26" i="32" s="1"/>
  <c r="D8" i="32"/>
  <c r="G8" i="32" s="1"/>
  <c r="G9" i="32" s="1"/>
  <c r="F21" i="32"/>
  <c r="F9" i="32"/>
  <c r="C9" i="32"/>
  <c r="M8" i="32"/>
  <c r="K9" i="31"/>
  <c r="L10" i="31"/>
  <c r="L9" i="31"/>
  <c r="M28" i="31"/>
  <c r="M8" i="24"/>
  <c r="L8" i="24"/>
  <c r="K8" i="24"/>
  <c r="F74" i="31"/>
  <c r="M51" i="31"/>
  <c r="F51" i="31"/>
  <c r="F28" i="31"/>
  <c r="G16" i="31"/>
  <c r="M15" i="31"/>
  <c r="K15" i="31"/>
  <c r="M14" i="31"/>
  <c r="L14" i="31"/>
  <c r="K14" i="31"/>
  <c r="M13" i="31"/>
  <c r="L13" i="31"/>
  <c r="K13" i="31"/>
  <c r="M12" i="31"/>
  <c r="L12" i="31"/>
  <c r="K12" i="31"/>
  <c r="M11" i="31"/>
  <c r="L11" i="31"/>
  <c r="K11" i="31"/>
  <c r="M10" i="31"/>
  <c r="K10" i="31"/>
  <c r="M9" i="31"/>
  <c r="M8" i="31"/>
  <c r="L8" i="31"/>
  <c r="K8" i="31"/>
  <c r="M15" i="16"/>
  <c r="L15" i="16"/>
  <c r="K15" i="16"/>
  <c r="F74" i="16"/>
  <c r="E15" i="16"/>
  <c r="D15" i="16"/>
  <c r="E8" i="30"/>
  <c r="E9" i="30" s="1"/>
  <c r="G9" i="30"/>
  <c r="F8" i="30"/>
  <c r="F9" i="30" s="1"/>
  <c r="L8" i="30"/>
  <c r="C15" i="30" s="1"/>
  <c r="C9" i="30"/>
  <c r="F21" i="30"/>
  <c r="D9" i="30"/>
  <c r="O8" i="30"/>
  <c r="M14" i="16"/>
  <c r="L14" i="16"/>
  <c r="K14" i="16"/>
  <c r="M13" i="16"/>
  <c r="L13" i="16"/>
  <c r="K13" i="16"/>
  <c r="M12" i="16"/>
  <c r="L12" i="16"/>
  <c r="K12" i="16"/>
  <c r="M11" i="16"/>
  <c r="L11" i="16"/>
  <c r="K11" i="16"/>
  <c r="M10" i="16"/>
  <c r="L10" i="16"/>
  <c r="K10" i="16"/>
  <c r="M9" i="16"/>
  <c r="L9" i="16"/>
  <c r="K9" i="16"/>
  <c r="M51" i="16"/>
  <c r="F51" i="16"/>
  <c r="M28" i="16"/>
  <c r="F11" i="26"/>
  <c r="H11" i="25"/>
  <c r="F11" i="23"/>
  <c r="H10" i="23"/>
  <c r="I10" i="23" s="1"/>
  <c r="G10" i="26"/>
  <c r="G9" i="23"/>
  <c r="I9" i="23" s="1"/>
  <c r="G10" i="25"/>
  <c r="G12" i="25"/>
  <c r="D12" i="16" s="1"/>
  <c r="I10" i="26"/>
  <c r="F47" i="26"/>
  <c r="M24" i="26"/>
  <c r="F24" i="26"/>
  <c r="J18" i="26"/>
  <c r="E12" i="26"/>
  <c r="D12" i="26"/>
  <c r="C12" i="26"/>
  <c r="P11" i="26"/>
  <c r="O11" i="26"/>
  <c r="M11" i="26"/>
  <c r="C52" i="26" s="1"/>
  <c r="F52" i="26" s="1"/>
  <c r="H11" i="26"/>
  <c r="P10" i="26"/>
  <c r="O10" i="26"/>
  <c r="M10" i="26"/>
  <c r="J29" i="26" s="1"/>
  <c r="M29" i="26" s="1"/>
  <c r="H10" i="26"/>
  <c r="P9" i="26"/>
  <c r="O9" i="26"/>
  <c r="M9" i="26"/>
  <c r="C29" i="26" s="1"/>
  <c r="F29" i="26" s="1"/>
  <c r="H9" i="26"/>
  <c r="G9" i="26"/>
  <c r="F9" i="26"/>
  <c r="I9" i="26" s="1"/>
  <c r="M9" i="25"/>
  <c r="M12" i="25" s="1"/>
  <c r="M24" i="25"/>
  <c r="F47" i="25"/>
  <c r="F24" i="25"/>
  <c r="E12" i="25"/>
  <c r="D12" i="25"/>
  <c r="C12" i="25"/>
  <c r="P11" i="25"/>
  <c r="O11" i="25"/>
  <c r="M11" i="25"/>
  <c r="C41" i="25" s="1"/>
  <c r="P10" i="25"/>
  <c r="O10" i="25"/>
  <c r="M10" i="25"/>
  <c r="J29" i="25" s="1"/>
  <c r="M29" i="25" s="1"/>
  <c r="I10" i="25"/>
  <c r="P9" i="25"/>
  <c r="O9" i="25"/>
  <c r="F9" i="25"/>
  <c r="I9" i="25" s="1"/>
  <c r="M10" i="23"/>
  <c r="J29" i="23" s="1"/>
  <c r="M29" i="23" s="1"/>
  <c r="M9" i="23"/>
  <c r="C18" i="23" s="1"/>
  <c r="M8" i="16"/>
  <c r="L8" i="16"/>
  <c r="K8" i="16"/>
  <c r="F46" i="20"/>
  <c r="M23" i="20"/>
  <c r="M8" i="20"/>
  <c r="C17" i="20" s="1"/>
  <c r="F8" i="20"/>
  <c r="G9" i="20"/>
  <c r="H10" i="20"/>
  <c r="I9" i="20"/>
  <c r="G8" i="20"/>
  <c r="F27" i="24"/>
  <c r="M22" i="24"/>
  <c r="G10" i="24"/>
  <c r="C17" i="24" s="1"/>
  <c r="D12" i="23"/>
  <c r="E12" i="23"/>
  <c r="F47" i="23"/>
  <c r="M24" i="23"/>
  <c r="F24" i="23"/>
  <c r="C12" i="23"/>
  <c r="P11" i="23"/>
  <c r="O11" i="23"/>
  <c r="M11" i="23"/>
  <c r="C52" i="23" s="1"/>
  <c r="F52" i="23" s="1"/>
  <c r="P10" i="23"/>
  <c r="O10" i="23"/>
  <c r="P9" i="23"/>
  <c r="O9" i="23"/>
  <c r="G16" i="16"/>
  <c r="F28" i="16"/>
  <c r="P10" i="20"/>
  <c r="P8" i="20"/>
  <c r="P9" i="20"/>
  <c r="O10" i="20"/>
  <c r="O9" i="20"/>
  <c r="O8" i="20"/>
  <c r="F23" i="20"/>
  <c r="H8" i="20"/>
  <c r="F10" i="20"/>
  <c r="M10" i="20"/>
  <c r="C51" i="20" s="1"/>
  <c r="F51" i="20" s="1"/>
  <c r="M9" i="20"/>
  <c r="J28" i="20" s="1"/>
  <c r="M28" i="20" s="1"/>
  <c r="E11" i="20"/>
  <c r="D11" i="20"/>
  <c r="C11" i="20"/>
  <c r="D9" i="32" l="1"/>
  <c r="C18" i="26"/>
  <c r="J10" i="31"/>
  <c r="C45" i="31" s="1"/>
  <c r="J11" i="16"/>
  <c r="J11" i="31"/>
  <c r="J12" i="31"/>
  <c r="J13" i="16"/>
  <c r="J13" i="31"/>
  <c r="J14" i="16"/>
  <c r="J56" i="16" s="1"/>
  <c r="M56" i="16" s="1"/>
  <c r="J14" i="31"/>
  <c r="J10" i="16"/>
  <c r="J9" i="31"/>
  <c r="J12" i="16"/>
  <c r="C18" i="25"/>
  <c r="D10" i="31"/>
  <c r="C52" i="25"/>
  <c r="F52" i="25" s="1"/>
  <c r="D14" i="31"/>
  <c r="J18" i="25"/>
  <c r="D11" i="31"/>
  <c r="D12" i="31"/>
  <c r="D9" i="31"/>
  <c r="D13" i="31"/>
  <c r="I10" i="20"/>
  <c r="J17" i="20"/>
  <c r="C15" i="16"/>
  <c r="F15" i="16" s="1"/>
  <c r="F15" i="31"/>
  <c r="E9" i="32"/>
  <c r="K9" i="32"/>
  <c r="J15" i="31" s="1"/>
  <c r="C79" i="31" s="1"/>
  <c r="F79" i="31" s="1"/>
  <c r="C15" i="32"/>
  <c r="C56" i="31"/>
  <c r="F56" i="31" s="1"/>
  <c r="J45" i="16"/>
  <c r="M45" i="16" s="1"/>
  <c r="C26" i="30"/>
  <c r="F26" i="30" s="1"/>
  <c r="L9" i="30"/>
  <c r="J15" i="16" s="1"/>
  <c r="C79" i="16" s="1"/>
  <c r="F79" i="16" s="1"/>
  <c r="H8" i="30"/>
  <c r="H9" i="30" s="1"/>
  <c r="H12" i="26"/>
  <c r="E8" i="31" s="1"/>
  <c r="M12" i="26"/>
  <c r="I11" i="26"/>
  <c r="D13" i="16"/>
  <c r="D11" i="16"/>
  <c r="D14" i="16"/>
  <c r="D10" i="16"/>
  <c r="I11" i="25"/>
  <c r="I12" i="25" s="1"/>
  <c r="H12" i="25"/>
  <c r="I11" i="23"/>
  <c r="G12" i="26"/>
  <c r="D8" i="31" s="1"/>
  <c r="I12" i="26"/>
  <c r="F12" i="26"/>
  <c r="C8" i="31" s="1"/>
  <c r="F8" i="31" s="1"/>
  <c r="C41" i="26"/>
  <c r="F12" i="25"/>
  <c r="C29" i="25"/>
  <c r="F29" i="25" s="1"/>
  <c r="I8" i="20"/>
  <c r="G11" i="20"/>
  <c r="D8" i="16" s="1"/>
  <c r="H12" i="23"/>
  <c r="E9" i="16" s="1"/>
  <c r="G12" i="23"/>
  <c r="D9" i="16" s="1"/>
  <c r="M12" i="23"/>
  <c r="J9" i="16" s="1"/>
  <c r="F12" i="23"/>
  <c r="C9" i="16" s="1"/>
  <c r="J18" i="23"/>
  <c r="C29" i="23"/>
  <c r="F29" i="23" s="1"/>
  <c r="C41" i="23"/>
  <c r="C28" i="20"/>
  <c r="F28" i="20" s="1"/>
  <c r="C40" i="20"/>
  <c r="M11" i="20"/>
  <c r="J8" i="31" s="1"/>
  <c r="H11" i="20"/>
  <c r="F11" i="20"/>
  <c r="C8" i="16" s="1"/>
  <c r="C68" i="31" l="1"/>
  <c r="D16" i="31"/>
  <c r="D9" i="24" s="1"/>
  <c r="C45" i="16"/>
  <c r="C56" i="16"/>
  <c r="F56" i="16" s="1"/>
  <c r="J22" i="31"/>
  <c r="J33" i="31"/>
  <c r="M33" i="31" s="1"/>
  <c r="J45" i="31"/>
  <c r="M45" i="31" s="1"/>
  <c r="J56" i="31"/>
  <c r="M56" i="31" s="1"/>
  <c r="E12" i="31"/>
  <c r="E11" i="31"/>
  <c r="E14" i="31"/>
  <c r="E10" i="31"/>
  <c r="E13" i="31"/>
  <c r="E9" i="31"/>
  <c r="C13" i="31"/>
  <c r="C9" i="31"/>
  <c r="C12" i="31"/>
  <c r="C14" i="31"/>
  <c r="C10" i="31"/>
  <c r="C11" i="31"/>
  <c r="J33" i="16"/>
  <c r="M33" i="16" s="1"/>
  <c r="J22" i="16"/>
  <c r="M22" i="16" s="1"/>
  <c r="C33" i="31"/>
  <c r="F33" i="31" s="1"/>
  <c r="C22" i="31"/>
  <c r="F22" i="31" s="1"/>
  <c r="J16" i="31"/>
  <c r="J9" i="24" s="1"/>
  <c r="C68" i="16"/>
  <c r="D16" i="16"/>
  <c r="D8" i="24" s="1"/>
  <c r="E12" i="16"/>
  <c r="E11" i="16"/>
  <c r="E13" i="16"/>
  <c r="E14" i="16"/>
  <c r="E10" i="16"/>
  <c r="C13" i="16"/>
  <c r="F13" i="16" s="1"/>
  <c r="C11" i="16"/>
  <c r="C12" i="16"/>
  <c r="C14" i="16"/>
  <c r="C10" i="16"/>
  <c r="F9" i="16"/>
  <c r="J8" i="16"/>
  <c r="C33" i="16" s="1"/>
  <c r="F33" i="16" s="1"/>
  <c r="E8" i="16"/>
  <c r="I12" i="23"/>
  <c r="I11" i="20"/>
  <c r="D10" i="24" l="1"/>
  <c r="F10" i="31"/>
  <c r="F13" i="31"/>
  <c r="F11" i="31"/>
  <c r="F14" i="31"/>
  <c r="F9" i="31"/>
  <c r="E16" i="31"/>
  <c r="E9" i="24" s="1"/>
  <c r="F11" i="16"/>
  <c r="F12" i="31"/>
  <c r="C16" i="31"/>
  <c r="C9" i="24" s="1"/>
  <c r="F9" i="24" s="1"/>
  <c r="C55" i="24"/>
  <c r="F55" i="24" s="1"/>
  <c r="C44" i="24"/>
  <c r="F10" i="16"/>
  <c r="F14" i="16"/>
  <c r="F12" i="16"/>
  <c r="E16" i="16"/>
  <c r="E8" i="24" s="1"/>
  <c r="C16" i="16"/>
  <c r="C8" i="24" s="1"/>
  <c r="F8" i="16"/>
  <c r="C22" i="16"/>
  <c r="F22" i="16" s="1"/>
  <c r="J16" i="16"/>
  <c r="E10" i="24" l="1"/>
  <c r="F16" i="16"/>
  <c r="F16" i="31"/>
  <c r="J16" i="24"/>
  <c r="J8" i="24"/>
  <c r="F8" i="24"/>
  <c r="F10" i="24" s="1"/>
  <c r="C16" i="24" s="1"/>
  <c r="F16" i="24" s="1"/>
  <c r="C10" i="24"/>
  <c r="J10" i="24" l="1"/>
  <c r="J27" i="24"/>
  <c r="M27" i="24" s="1"/>
  <c r="C21" i="24" l="1"/>
  <c r="F21" i="24" s="1"/>
  <c r="C32" i="24"/>
  <c r="F32" i="24" s="1"/>
</calcChain>
</file>

<file path=xl/sharedStrings.xml><?xml version="1.0" encoding="utf-8"?>
<sst xmlns="http://schemas.openxmlformats.org/spreadsheetml/2006/main" count="1337" uniqueCount="123">
  <si>
    <t>Planta alta</t>
  </si>
  <si>
    <t>Aire acondicionado</t>
  </si>
  <si>
    <t>D</t>
  </si>
  <si>
    <t>Transformador</t>
  </si>
  <si>
    <t>Cuadro de cargas</t>
  </si>
  <si>
    <t>Watts</t>
  </si>
  <si>
    <t>Corriente (A)</t>
  </si>
  <si>
    <t>Voltaje (V)</t>
  </si>
  <si>
    <t>Tipo de sistema</t>
  </si>
  <si>
    <t>Factor de potencia</t>
  </si>
  <si>
    <t>Proteccion (A)</t>
  </si>
  <si>
    <t>L1</t>
  </si>
  <si>
    <t>L2</t>
  </si>
  <si>
    <t>C1</t>
  </si>
  <si>
    <t>C2</t>
  </si>
  <si>
    <t>C3</t>
  </si>
  <si>
    <t>Monofasico a 2 hilos</t>
  </si>
  <si>
    <t>TOTAL</t>
  </si>
  <si>
    <t>Monofasico a 3 hilos</t>
  </si>
  <si>
    <t>127 / 220</t>
  </si>
  <si>
    <t>Circuito derivado</t>
  </si>
  <si>
    <t>Coordinacion</t>
  </si>
  <si>
    <t>D1</t>
  </si>
  <si>
    <t>D2</t>
  </si>
  <si>
    <t>D3</t>
  </si>
  <si>
    <t>D4</t>
  </si>
  <si>
    <t>D5</t>
  </si>
  <si>
    <t>D6</t>
  </si>
  <si>
    <t>A</t>
  </si>
  <si>
    <t>Capacidad del transformador</t>
  </si>
  <si>
    <t>Voltaje</t>
  </si>
  <si>
    <t>Trifasico a 4 hilos</t>
  </si>
  <si>
    <t>L3</t>
  </si>
  <si>
    <t>Numero de cables</t>
  </si>
  <si>
    <t>Interruptor termomagnetico</t>
  </si>
  <si>
    <t>B</t>
  </si>
  <si>
    <t>C</t>
  </si>
  <si>
    <t>E</t>
  </si>
  <si>
    <t>Calibre</t>
  </si>
  <si>
    <t>Potencia instalada</t>
  </si>
  <si>
    <t>KW</t>
  </si>
  <si>
    <t>Datos</t>
  </si>
  <si>
    <t>KVA</t>
  </si>
  <si>
    <t>Cableado</t>
  </si>
  <si>
    <t>Calculos</t>
  </si>
  <si>
    <t>V</t>
  </si>
  <si>
    <t>Corriente demanada</t>
  </si>
  <si>
    <t>Longitud</t>
  </si>
  <si>
    <t>m</t>
  </si>
  <si>
    <t>Area del cable</t>
  </si>
  <si>
    <t>mm^2</t>
  </si>
  <si>
    <t>Area nominal</t>
  </si>
  <si>
    <t>AWG/MCM</t>
  </si>
  <si>
    <t>Tuberia</t>
  </si>
  <si>
    <t>Area de cable con aislamiento</t>
  </si>
  <si>
    <t>in</t>
  </si>
  <si>
    <t>Area de cables</t>
  </si>
  <si>
    <t>Corriente del interruptor</t>
  </si>
  <si>
    <t>Interruptor</t>
  </si>
  <si>
    <t>Lamparas</t>
  </si>
  <si>
    <t>Iluminacion</t>
  </si>
  <si>
    <r>
      <t xml:space="preserve">Dado que la longitud es menor a 20 metros, utilizamos el método de capacidad de corriente. Con base en la corriente del circuito, se selecciona un cableado de calibre </t>
    </r>
    <r>
      <rPr>
        <b/>
        <sz val="12"/>
        <color theme="1"/>
        <rFont val="Aptos Narrow"/>
        <family val="2"/>
        <scheme val="minor"/>
      </rPr>
      <t>12 AWG/MCM</t>
    </r>
    <r>
      <rPr>
        <sz val="12"/>
        <color theme="1"/>
        <rFont val="Aptos Narrow"/>
        <family val="2"/>
        <scheme val="minor"/>
      </rPr>
      <t>.</t>
    </r>
  </si>
  <si>
    <r>
      <t xml:space="preserve">En base al valor del calibre obtenido, se buscó en la tabla de cables Vinanel 2000 el área total, incluyendo el aislamiento. Con esta información y el número de cables que contendrá la tubería, se determinó una medida de </t>
    </r>
    <r>
      <rPr>
        <b/>
        <sz val="12"/>
        <color theme="1"/>
        <rFont val="Aptos Narrow"/>
        <family val="2"/>
        <scheme val="minor"/>
      </rPr>
      <t>1/2 in.</t>
    </r>
  </si>
  <si>
    <t>Tuberia electrica (in)</t>
  </si>
  <si>
    <t>Balanceo de fases (KW)</t>
  </si>
  <si>
    <t>Tablero principal</t>
  </si>
  <si>
    <t>Calibre (AWG/MCM)</t>
  </si>
  <si>
    <t>Contactos</t>
  </si>
  <si>
    <t>Planta baja</t>
  </si>
  <si>
    <t>Contacto computadoras</t>
  </si>
  <si>
    <r>
      <t xml:space="preserve">Dado que la longitud es menor a 20 metros, utilizamos el método de capacidad de corriente. Con base en la corriente del circuito, se selecciona un cableado de calibre </t>
    </r>
    <r>
      <rPr>
        <b/>
        <sz val="12"/>
        <color theme="1"/>
        <rFont val="Aptos Narrow"/>
        <family val="2"/>
        <scheme val="minor"/>
      </rPr>
      <t>8 AWG/MCM</t>
    </r>
    <r>
      <rPr>
        <sz val="12"/>
        <color theme="1"/>
        <rFont val="Aptos Narrow"/>
        <family val="2"/>
        <scheme val="minor"/>
      </rPr>
      <t>.</t>
    </r>
  </si>
  <si>
    <r>
      <t xml:space="preserve">Dado que la longitud es menor a 20 metros, utilizamos el método de capacidad de corriente. Con base en la corriente del circuito, se selecciona un cableado de calibre </t>
    </r>
    <r>
      <rPr>
        <b/>
        <sz val="12"/>
        <color theme="1"/>
        <rFont val="Aptos Narrow"/>
        <family val="2"/>
        <scheme val="minor"/>
      </rPr>
      <t>10 AWG/MCM</t>
    </r>
    <r>
      <rPr>
        <sz val="12"/>
        <color theme="1"/>
        <rFont val="Aptos Narrow"/>
        <family val="2"/>
        <scheme val="minor"/>
      </rPr>
      <t>.</t>
    </r>
  </si>
  <si>
    <r>
      <t xml:space="preserve">Por tener una longitud mayor a 20 metros, utilizamos metodo de caida de voltaje. En base al valor de área del cable se busco en la tabla de de cables vinanel 200, se obtiene un cableado de </t>
    </r>
    <r>
      <rPr>
        <b/>
        <sz val="12"/>
        <color theme="1"/>
        <rFont val="Aptos Narrow"/>
        <family val="2"/>
        <scheme val="minor"/>
      </rPr>
      <t>4 AWG/MCM.</t>
    </r>
  </si>
  <si>
    <r>
      <t xml:space="preserve">En base al valor del calibre obtenido, se buscó en la tabla de cables Vinanel 2000 el área total, incluyendo el aislamiento. Con esta información y el número de cables que contendrá la tubería, se determinó una medida de </t>
    </r>
    <r>
      <rPr>
        <b/>
        <sz val="12"/>
        <color theme="1"/>
        <rFont val="Aptos Narrow"/>
        <family val="2"/>
        <scheme val="minor"/>
      </rPr>
      <t>3/4 in.</t>
    </r>
  </si>
  <si>
    <t>3 polos a 150 A</t>
  </si>
  <si>
    <r>
      <t xml:space="preserve">En base a la corriente y las ganancias en funcion de las condiciones de trabajo, obtenemos un interruptor termomagnetico de </t>
    </r>
    <r>
      <rPr>
        <b/>
        <sz val="12"/>
        <color theme="1"/>
        <rFont val="Aptos Narrow"/>
        <family val="2"/>
        <scheme val="minor"/>
      </rPr>
      <t>3 polos a 150 A</t>
    </r>
  </si>
  <si>
    <t>1 polos a 80 A</t>
  </si>
  <si>
    <t>1 polos a 60 A</t>
  </si>
  <si>
    <t>1 polo a 60 A</t>
  </si>
  <si>
    <t>2 polos a 40 A</t>
  </si>
  <si>
    <r>
      <t>En base a la corriente y las ganancias en funcion de las condiciones de trabajo, obtenemos un interruptor termomagnetico de</t>
    </r>
    <r>
      <rPr>
        <b/>
        <sz val="12"/>
        <color theme="1"/>
        <rFont val="Aptos Narrow"/>
        <family val="2"/>
        <scheme val="minor"/>
      </rPr>
      <t xml:space="preserve"> 1 polos a 60 A.</t>
    </r>
  </si>
  <si>
    <r>
      <t>En base a la corriente y las ganancias en funcion de las condiciones de trabajo, obtenemos un interruptor termomagnetico de</t>
    </r>
    <r>
      <rPr>
        <b/>
        <sz val="12"/>
        <color theme="1"/>
        <rFont val="Aptos Narrow"/>
        <family val="2"/>
        <scheme val="minor"/>
      </rPr>
      <t xml:space="preserve"> 2 polos a 40 A.</t>
    </r>
  </si>
  <si>
    <r>
      <t xml:space="preserve">Dado que la longitud es menor a 20 metros, utilizamos el método de capacidad de corriente. Con base en la corriente del circuito, se selecciona un cableado de calibre </t>
    </r>
    <r>
      <rPr>
        <b/>
        <sz val="12"/>
        <color theme="1"/>
        <rFont val="Aptos Narrow"/>
        <family val="2"/>
        <scheme val="minor"/>
      </rPr>
      <t>6 AWG/MCM</t>
    </r>
    <r>
      <rPr>
        <sz val="12"/>
        <color theme="1"/>
        <rFont val="Aptos Narrow"/>
        <family val="2"/>
        <scheme val="minor"/>
      </rPr>
      <t>.</t>
    </r>
  </si>
  <si>
    <r>
      <t xml:space="preserve">En base a la corriente y las ganancias en funcion de las condiciones de trabajo, obtenemos un interruptor termomagnetico de </t>
    </r>
    <r>
      <rPr>
        <b/>
        <sz val="12"/>
        <color theme="1"/>
        <rFont val="Aptos Narrow"/>
        <family val="2"/>
        <scheme val="minor"/>
      </rPr>
      <t>1 polo a 60 A.</t>
    </r>
  </si>
  <si>
    <r>
      <t xml:space="preserve">En base a la corriente y las ganancias en funcion de las condiciones de trabajo, obtenemos un interruptor termomagnetico de </t>
    </r>
    <r>
      <rPr>
        <b/>
        <sz val="12"/>
        <color theme="1"/>
        <rFont val="Aptos Narrow"/>
        <family val="2"/>
        <scheme val="minor"/>
      </rPr>
      <t>1 polos a 80 A.</t>
    </r>
  </si>
  <si>
    <r>
      <t xml:space="preserve">En base a la corriente y las ganancias en funcion de las condiciones de trabajo, obtenemos un interruptor termomagnetico de </t>
    </r>
    <r>
      <rPr>
        <b/>
        <sz val="12"/>
        <color theme="1"/>
        <rFont val="Aptos Narrow"/>
        <family val="2"/>
        <scheme val="minor"/>
      </rPr>
      <t>2 polos a 40 A.</t>
    </r>
  </si>
  <si>
    <t>127/220</t>
  </si>
  <si>
    <t>3 polos a 180 A</t>
  </si>
  <si>
    <r>
      <t xml:space="preserve">En base a la corriente y las ganancias en funcion de las condiciones de trabajo, obtenemos un interruptor termomagnetico de </t>
    </r>
    <r>
      <rPr>
        <b/>
        <sz val="12"/>
        <color theme="1"/>
        <rFont val="Aptos Narrow"/>
        <family val="2"/>
        <scheme val="minor"/>
      </rPr>
      <t>3 polos a 180 A</t>
    </r>
  </si>
  <si>
    <t>D2-D5</t>
  </si>
  <si>
    <r>
      <t xml:space="preserve">Dado que la longitud es menor a 20 metros, utilizamos el método de capacidad de corriente. Con base en la corriente del circuito, se selecciona un cableado de calibre </t>
    </r>
    <r>
      <rPr>
        <b/>
        <sz val="12"/>
        <color theme="1"/>
        <rFont val="Aptos Narrow"/>
        <family val="2"/>
        <scheme val="minor"/>
      </rPr>
      <t>4 AWG/MCM</t>
    </r>
    <r>
      <rPr>
        <sz val="12"/>
        <color theme="1"/>
        <rFont val="Aptos Narrow"/>
        <family val="2"/>
        <scheme val="minor"/>
      </rPr>
      <t>.</t>
    </r>
  </si>
  <si>
    <t>2 polos a 30 A</t>
  </si>
  <si>
    <r>
      <t>En base a la corriente y las ganancias en funcion de las condiciones de trabajo, obtenemos un interruptor termomagnetico de</t>
    </r>
    <r>
      <rPr>
        <b/>
        <sz val="12"/>
        <color theme="1"/>
        <rFont val="Aptos Narrow"/>
        <family val="2"/>
        <scheme val="minor"/>
      </rPr>
      <t xml:space="preserve"> 2 polos a 30 A.</t>
    </r>
  </si>
  <si>
    <t>Iluminación</t>
  </si>
  <si>
    <r>
      <t xml:space="preserve">En base a la corriente y las ganancias en funcion de las condiciones de trabajo, obtenemos un interruptor termomagnetico de </t>
    </r>
    <r>
      <rPr>
        <b/>
        <sz val="12"/>
        <color theme="1"/>
        <rFont val="Aptos Narrow"/>
        <family val="2"/>
        <scheme val="minor"/>
      </rPr>
      <t>2 polos a 30 A</t>
    </r>
  </si>
  <si>
    <r>
      <t xml:space="preserve">Dado que la longitud es menor a 20 metros, utilizamos el método de capacidad de corriente. Con base en la corriente del circuito, se selecciona un cableado de calibre </t>
    </r>
    <r>
      <rPr>
        <b/>
        <sz val="12"/>
        <color theme="1"/>
        <rFont val="Aptos Narrow"/>
        <family val="2"/>
        <scheme val="minor"/>
      </rPr>
      <t>1000 AWG/MCM</t>
    </r>
    <r>
      <rPr>
        <sz val="12"/>
        <color theme="1"/>
        <rFont val="Aptos Narrow"/>
        <family val="2"/>
        <scheme val="minor"/>
      </rPr>
      <t>.</t>
    </r>
  </si>
  <si>
    <r>
      <t xml:space="preserve">En base al valor del calibre obtenido, se buscó en la tabla de cables Vinanel 2000 el área total, incluyendo el aislamiento. Con esta información y el número de cables que contendrá la tubería, se determinó una medida de </t>
    </r>
    <r>
      <rPr>
        <b/>
        <sz val="12"/>
        <color theme="1"/>
        <rFont val="Aptos Narrow"/>
        <family val="2"/>
        <scheme val="minor"/>
      </rPr>
      <t>3 in.</t>
    </r>
  </si>
  <si>
    <t>3 polos a 1100 A</t>
  </si>
  <si>
    <r>
      <t xml:space="preserve">En base a la corriente y las ganancias en funcion de las condiciones de trabajo, obtenemos un interruptor termomagnetico de </t>
    </r>
    <r>
      <rPr>
        <b/>
        <sz val="12"/>
        <color theme="1"/>
        <rFont val="Aptos Narrow"/>
        <family val="2"/>
        <scheme val="minor"/>
      </rPr>
      <t>3 polos a 1100 A</t>
    </r>
  </si>
  <si>
    <t>D8</t>
  </si>
  <si>
    <t>D9</t>
  </si>
  <si>
    <t>D10</t>
  </si>
  <si>
    <t>D11</t>
  </si>
  <si>
    <t>D7 - Posgrado</t>
  </si>
  <si>
    <t>D12</t>
  </si>
  <si>
    <t>D13</t>
  </si>
  <si>
    <t>1 polo a 20 A</t>
  </si>
  <si>
    <r>
      <t>En base a la corriente y las ganancias en funcion de las condiciones de trabajo, obtenemos un interruptor termomagnetico de</t>
    </r>
    <r>
      <rPr>
        <b/>
        <sz val="12"/>
        <color theme="1"/>
        <rFont val="Aptos Narrow"/>
        <family val="2"/>
        <scheme val="minor"/>
      </rPr>
      <t xml:space="preserve"> 1 polo a 20 A.</t>
    </r>
  </si>
  <si>
    <r>
      <t xml:space="preserve">En base a la corriente y las ganancias en funcion de las condiciones de trabajo, obtenemos un interruptor termomagnetico de </t>
    </r>
    <r>
      <rPr>
        <b/>
        <sz val="12"/>
        <color theme="1"/>
        <rFont val="Aptos Narrow"/>
        <family val="2"/>
        <scheme val="minor"/>
      </rPr>
      <t>1 polos a 20 A</t>
    </r>
  </si>
  <si>
    <r>
      <t xml:space="preserve">Transformador trifasico de 220V con una capacidad de </t>
    </r>
    <r>
      <rPr>
        <b/>
        <sz val="12"/>
        <color theme="1"/>
        <rFont val="Aptos Narrow"/>
        <family val="2"/>
        <scheme val="minor"/>
      </rPr>
      <t>250 KVA</t>
    </r>
    <r>
      <rPr>
        <sz val="12"/>
        <color theme="1"/>
        <rFont val="Aptos Narrow"/>
        <family val="2"/>
        <scheme val="minor"/>
      </rPr>
      <t>. Y por la potencia instalada sera un sistema trifasico a 4 hilos</t>
    </r>
  </si>
  <si>
    <r>
      <t xml:space="preserve">Por tener una longitud mayor a 20 metros, utilizamos metodo de caida de voltaje. En base al valor de área del cable se busco en la tabla de de cables vinanel 200, se obtiene un cableado de </t>
    </r>
    <r>
      <rPr>
        <b/>
        <sz val="12"/>
        <color theme="1"/>
        <rFont val="Aptos Narrow"/>
        <family val="2"/>
        <scheme val="minor"/>
      </rPr>
      <t>500 AWG/MCM.</t>
    </r>
  </si>
  <si>
    <r>
      <t xml:space="preserve">En base al valor del calibre obtenido, se buscó en la tabla de cables Vinanel 2000 el área total, incluyendo el aislamiento. Con esta información y el número de cables que contendrá la tubería, se determinó una medida de </t>
    </r>
    <r>
      <rPr>
        <b/>
        <sz val="12"/>
        <color theme="1"/>
        <rFont val="Aptos Narrow"/>
        <family val="2"/>
        <scheme val="minor"/>
      </rPr>
      <t>2 in</t>
    </r>
    <r>
      <rPr>
        <sz val="12"/>
        <color theme="1"/>
        <rFont val="Aptos Narrow"/>
        <family val="2"/>
        <scheme val="minor"/>
      </rPr>
      <t>.</t>
    </r>
  </si>
  <si>
    <t>3 polos a 2500 A</t>
  </si>
  <si>
    <r>
      <t xml:space="preserve">En base a la corriente y las ganancias en funcion de las condiciones de trabajo, obtenemos un interruptor termomagnetico de </t>
    </r>
    <r>
      <rPr>
        <b/>
        <sz val="12"/>
        <color theme="1"/>
        <rFont val="Aptos Narrow"/>
        <family val="2"/>
        <scheme val="minor"/>
      </rPr>
      <t>3 polos a 2500 A</t>
    </r>
  </si>
  <si>
    <t>TABLERO PRINCIPAL</t>
  </si>
  <si>
    <t>PLANTA BAJA</t>
  </si>
  <si>
    <t>ILUMINACION PLANTA BAJA</t>
  </si>
  <si>
    <t>COORDINACION</t>
  </si>
  <si>
    <t>SALON D1</t>
  </si>
  <si>
    <t>SALON D2-D14</t>
  </si>
  <si>
    <t>PLANTA ALTA</t>
  </si>
  <si>
    <t>SALONES D7-POSGRADO</t>
  </si>
  <si>
    <t>ILUMINACION PLANTA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</si>
</sst>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0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2" fontId="3" fillId="3" borderId="11" xfId="0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2" fontId="3" fillId="3" borderId="5" xfId="0" applyNumberFormat="1" applyFont="1" applyFill="1" applyBorder="1" applyAlignment="1">
      <alignment horizontal="center" vertical="center"/>
    </xf>
    <xf numFmtId="1" fontId="3" fillId="3" borderId="11" xfId="0" applyNumberFormat="1" applyFont="1" applyFill="1" applyBorder="1" applyAlignment="1">
      <alignment horizontal="center" vertical="center"/>
    </xf>
    <xf numFmtId="12" fontId="3" fillId="3" borderId="11" xfId="0" applyNumberFormat="1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2" fontId="2" fillId="3" borderId="1" xfId="0" applyNumberFormat="1" applyFont="1" applyFill="1" applyBorder="1" applyAlignment="1">
      <alignment horizontal="center" vertical="center"/>
    </xf>
    <xf numFmtId="2" fontId="1" fillId="7" borderId="1" xfId="0" applyNumberFormat="1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2" fontId="3" fillId="3" borderId="11" xfId="0" applyNumberFormat="1" applyFont="1" applyFill="1" applyBorder="1" applyAlignment="1">
      <alignment horizontal="center" vertical="center"/>
    </xf>
    <xf numFmtId="2" fontId="3" fillId="3" borderId="13" xfId="0" applyNumberFormat="1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2" fontId="3" fillId="3" borderId="8" xfId="0" applyNumberFormat="1" applyFont="1" applyFill="1" applyBorder="1" applyAlignment="1">
      <alignment horizontal="center" vertical="center"/>
    </xf>
    <xf numFmtId="2" fontId="3" fillId="3" borderId="10" xfId="0" applyNumberFormat="1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88F5-34B7-49DF-AAAD-DB56B27C1558}">
  <sheetPr>
    <tabColor theme="7" tint="-0.499984740745262"/>
    <pageSetUpPr fitToPage="1"/>
  </sheetPr>
  <dimension ref="B1:N61"/>
  <sheetViews>
    <sheetView zoomScale="53" zoomScaleNormal="40" workbookViewId="0">
      <selection sqref="A1:XFD2"/>
    </sheetView>
  </sheetViews>
  <sheetFormatPr baseColWidth="10" defaultRowHeight="15.75" x14ac:dyDescent="0.25"/>
  <cols>
    <col min="1" max="1" width="5.5703125" customWidth="1"/>
    <col min="2" max="2" width="22.7109375" style="9" customWidth="1"/>
    <col min="3" max="9" width="22.7109375" style="8" customWidth="1"/>
    <col min="10" max="11" width="22.7109375" customWidth="1"/>
    <col min="12" max="14" width="22.5703125" customWidth="1"/>
  </cols>
  <sheetData>
    <row r="1" spans="2:14" ht="15.75" customHeight="1" x14ac:dyDescent="0.25">
      <c r="B1" s="64" t="s">
        <v>114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2:14" ht="15.75" customHeight="1" x14ac:dyDescent="0.25"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</row>
    <row r="4" spans="2:14" ht="21" x14ac:dyDescent="0.25">
      <c r="B4" s="45" t="s">
        <v>4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2:14" ht="15.75" customHeight="1" x14ac:dyDescent="0.25">
      <c r="B5" s="47" t="s">
        <v>20</v>
      </c>
      <c r="C5" s="50" t="s">
        <v>64</v>
      </c>
      <c r="D5" s="51"/>
      <c r="E5" s="51"/>
      <c r="F5" s="52"/>
      <c r="G5" s="47" t="s">
        <v>9</v>
      </c>
      <c r="H5" s="47" t="s">
        <v>8</v>
      </c>
      <c r="I5" s="47" t="s">
        <v>7</v>
      </c>
      <c r="J5" s="43" t="s">
        <v>6</v>
      </c>
      <c r="K5" s="43" t="s">
        <v>66</v>
      </c>
      <c r="L5" s="43" t="s">
        <v>10</v>
      </c>
      <c r="M5" s="47" t="s">
        <v>63</v>
      </c>
    </row>
    <row r="6" spans="2:14" ht="15.75" customHeight="1" x14ac:dyDescent="0.25">
      <c r="B6" s="48"/>
      <c r="C6" s="53"/>
      <c r="D6" s="54"/>
      <c r="E6" s="54"/>
      <c r="F6" s="55"/>
      <c r="G6" s="48"/>
      <c r="H6" s="48"/>
      <c r="I6" s="48"/>
      <c r="J6" s="56"/>
      <c r="K6" s="56"/>
      <c r="L6" s="56"/>
      <c r="M6" s="48"/>
    </row>
    <row r="7" spans="2:14" ht="15.75" customHeight="1" x14ac:dyDescent="0.25">
      <c r="B7" s="49"/>
      <c r="C7" s="12" t="s">
        <v>11</v>
      </c>
      <c r="D7" s="12" t="s">
        <v>12</v>
      </c>
      <c r="E7" s="26" t="s">
        <v>32</v>
      </c>
      <c r="F7" s="22" t="s">
        <v>17</v>
      </c>
      <c r="G7" s="49"/>
      <c r="H7" s="49"/>
      <c r="I7" s="49"/>
      <c r="J7" s="57"/>
      <c r="K7" s="57"/>
      <c r="L7" s="57"/>
      <c r="M7" s="49"/>
    </row>
    <row r="8" spans="2:14" x14ac:dyDescent="0.25">
      <c r="B8" s="29" t="s">
        <v>68</v>
      </c>
      <c r="C8" s="2">
        <f>'Planta baja'!C16</f>
        <v>36.250000000000007</v>
      </c>
      <c r="D8" s="2">
        <f>'Planta baja'!D16</f>
        <v>36.200000000000003</v>
      </c>
      <c r="E8" s="2">
        <f>'Planta baja'!E16</f>
        <v>35.859999999999992</v>
      </c>
      <c r="F8" s="2">
        <f>SUM(C8:E8)</f>
        <v>108.31</v>
      </c>
      <c r="G8" s="2">
        <v>0.95</v>
      </c>
      <c r="H8" s="3" t="s">
        <v>31</v>
      </c>
      <c r="I8" s="3" t="s">
        <v>19</v>
      </c>
      <c r="J8" s="2">
        <f>'Planta baja'!J16</f>
        <v>756.80028632784547</v>
      </c>
      <c r="K8" s="31">
        <f>M16</f>
        <v>1000</v>
      </c>
      <c r="L8" s="2" t="str">
        <f>M28</f>
        <v>3 polos a 1100 A</v>
      </c>
      <c r="M8" s="28">
        <f>M23</f>
        <v>3</v>
      </c>
    </row>
    <row r="9" spans="2:14" x14ac:dyDescent="0.25">
      <c r="B9" s="29" t="s">
        <v>0</v>
      </c>
      <c r="C9" s="2">
        <f>'Planta alta'!C16</f>
        <v>37.07</v>
      </c>
      <c r="D9" s="2">
        <f>'Planta alta'!D16</f>
        <v>37</v>
      </c>
      <c r="E9" s="2">
        <f>'Planta alta'!E16</f>
        <v>37.4</v>
      </c>
      <c r="F9" s="2">
        <f>SUM(C9:E9)</f>
        <v>111.47</v>
      </c>
      <c r="G9" s="2">
        <v>0.95</v>
      </c>
      <c r="H9" s="3" t="s">
        <v>31</v>
      </c>
      <c r="I9" s="3" t="s">
        <v>19</v>
      </c>
      <c r="J9" s="2">
        <f>'Planta alta'!J16</f>
        <v>731.60343593414461</v>
      </c>
      <c r="K9" s="31">
        <f>F44</f>
        <v>1000</v>
      </c>
      <c r="L9" s="2" t="str">
        <f>F56</f>
        <v>3 polos a 1100 A</v>
      </c>
      <c r="M9" s="28">
        <f>F51</f>
        <v>3</v>
      </c>
    </row>
    <row r="10" spans="2:14" x14ac:dyDescent="0.25">
      <c r="B10" s="30"/>
      <c r="C10" s="5">
        <f>SUM(C8:C9)</f>
        <v>73.320000000000007</v>
      </c>
      <c r="D10" s="5">
        <f>SUM(D8:D9)</f>
        <v>73.2</v>
      </c>
      <c r="E10" s="5">
        <f>SUM(E8:E9)</f>
        <v>73.259999999999991</v>
      </c>
      <c r="F10" s="5">
        <f>SUM(F8:F9)</f>
        <v>219.78</v>
      </c>
      <c r="G10" s="5">
        <f>AVERAGE(G8:G9)</f>
        <v>0.95</v>
      </c>
      <c r="H10" s="32"/>
      <c r="I10" s="32"/>
      <c r="J10" s="5">
        <f>SUM(J8:J9)</f>
        <v>1488.40372226199</v>
      </c>
      <c r="K10" s="5"/>
      <c r="L10" s="32"/>
      <c r="M10" s="32"/>
    </row>
    <row r="11" spans="2:14" x14ac:dyDescent="0.25">
      <c r="B11" s="6"/>
      <c r="C11" s="7"/>
    </row>
    <row r="12" spans="2:14" x14ac:dyDescent="0.25">
      <c r="B12" s="6"/>
      <c r="C12" s="7"/>
    </row>
    <row r="13" spans="2:14" ht="21" x14ac:dyDescent="0.25">
      <c r="B13" s="44" t="s">
        <v>65</v>
      </c>
      <c r="C13" s="44"/>
      <c r="D13" s="44"/>
      <c r="E13" s="44"/>
      <c r="F13" s="44"/>
      <c r="G13" s="44"/>
      <c r="I13" s="44" t="s">
        <v>68</v>
      </c>
      <c r="J13" s="44"/>
      <c r="K13" s="44"/>
      <c r="L13" s="44"/>
      <c r="M13" s="44"/>
      <c r="N13" s="44"/>
    </row>
    <row r="14" spans="2:14" ht="21" x14ac:dyDescent="0.25">
      <c r="B14" s="40" t="s">
        <v>3</v>
      </c>
      <c r="C14" s="40"/>
      <c r="D14" s="40"/>
      <c r="E14" s="40"/>
      <c r="F14" s="40"/>
      <c r="G14" s="40"/>
      <c r="I14" s="40" t="s">
        <v>43</v>
      </c>
      <c r="J14" s="40"/>
      <c r="K14" s="40"/>
      <c r="L14" s="40"/>
      <c r="M14" s="40"/>
      <c r="N14" s="40"/>
    </row>
    <row r="15" spans="2:14" x14ac:dyDescent="0.25">
      <c r="B15" s="41" t="s">
        <v>41</v>
      </c>
      <c r="C15" s="47"/>
      <c r="D15" s="47"/>
      <c r="E15" s="42" t="s">
        <v>44</v>
      </c>
      <c r="F15" s="43"/>
      <c r="G15" s="43"/>
      <c r="I15" s="41" t="s">
        <v>41</v>
      </c>
      <c r="J15" s="41"/>
      <c r="K15" s="41"/>
      <c r="L15" s="42" t="s">
        <v>44</v>
      </c>
      <c r="M15" s="43"/>
      <c r="N15" s="43"/>
    </row>
    <row r="16" spans="2:14" ht="31.5" x14ac:dyDescent="0.25">
      <c r="B16" s="14" t="s">
        <v>39</v>
      </c>
      <c r="C16" s="23">
        <f>F10</f>
        <v>219.78</v>
      </c>
      <c r="D16" s="19" t="s">
        <v>40</v>
      </c>
      <c r="E16" s="21" t="s">
        <v>29</v>
      </c>
      <c r="F16" s="13">
        <f>C16/C17</f>
        <v>231.34736842105264</v>
      </c>
      <c r="G16" s="17" t="s">
        <v>42</v>
      </c>
      <c r="I16" s="14" t="s">
        <v>46</v>
      </c>
      <c r="J16" s="23">
        <f>'Planta baja'!J16</f>
        <v>756.80028632784547</v>
      </c>
      <c r="K16" s="19" t="s">
        <v>28</v>
      </c>
      <c r="L16" s="14" t="s">
        <v>38</v>
      </c>
      <c r="M16" s="24">
        <v>1000</v>
      </c>
      <c r="N16" s="17" t="s">
        <v>52</v>
      </c>
    </row>
    <row r="17" spans="2:14" x14ac:dyDescent="0.25">
      <c r="B17" s="14" t="s">
        <v>9</v>
      </c>
      <c r="C17" s="13">
        <f>G10</f>
        <v>0.95</v>
      </c>
      <c r="D17" s="20"/>
      <c r="E17" s="15" t="s">
        <v>8</v>
      </c>
      <c r="F17" s="58" t="s">
        <v>31</v>
      </c>
      <c r="G17" s="59"/>
      <c r="I17" s="14" t="s">
        <v>30</v>
      </c>
      <c r="J17" s="18">
        <v>220</v>
      </c>
      <c r="K17" s="19" t="s">
        <v>45</v>
      </c>
      <c r="L17" s="1"/>
      <c r="M17" s="1"/>
      <c r="N17" s="1"/>
    </row>
    <row r="18" spans="2:14" s="1" customFormat="1" ht="46.5" customHeight="1" x14ac:dyDescent="0.25">
      <c r="B18" s="35" t="s">
        <v>109</v>
      </c>
      <c r="C18" s="36"/>
      <c r="D18" s="36"/>
      <c r="E18" s="36"/>
      <c r="F18" s="36"/>
      <c r="G18" s="37"/>
      <c r="H18" s="10"/>
      <c r="I18" s="14" t="s">
        <v>47</v>
      </c>
      <c r="J18" s="16">
        <v>3</v>
      </c>
      <c r="K18" s="17" t="s">
        <v>48</v>
      </c>
    </row>
    <row r="19" spans="2:14" ht="46.5" customHeight="1" x14ac:dyDescent="0.25">
      <c r="B19" s="40" t="s">
        <v>43</v>
      </c>
      <c r="C19" s="40"/>
      <c r="D19" s="40"/>
      <c r="E19" s="40"/>
      <c r="F19" s="40"/>
      <c r="G19" s="40"/>
      <c r="I19" s="35" t="s">
        <v>95</v>
      </c>
      <c r="J19" s="36"/>
      <c r="K19" s="36"/>
      <c r="L19" s="36"/>
      <c r="M19" s="36"/>
      <c r="N19" s="37"/>
    </row>
    <row r="20" spans="2:14" ht="21" x14ac:dyDescent="0.25">
      <c r="B20" s="41" t="s">
        <v>41</v>
      </c>
      <c r="C20" s="41"/>
      <c r="D20" s="41"/>
      <c r="E20" s="42" t="s">
        <v>44</v>
      </c>
      <c r="F20" s="43"/>
      <c r="G20" s="43"/>
      <c r="I20" s="40" t="s">
        <v>53</v>
      </c>
      <c r="J20" s="40"/>
      <c r="K20" s="40"/>
      <c r="L20" s="40"/>
      <c r="M20" s="40"/>
      <c r="N20" s="40"/>
    </row>
    <row r="21" spans="2:14" x14ac:dyDescent="0.25">
      <c r="B21" s="14" t="s">
        <v>46</v>
      </c>
      <c r="C21" s="23">
        <f>J10</f>
        <v>1488.40372226199</v>
      </c>
      <c r="D21" s="19" t="s">
        <v>28</v>
      </c>
      <c r="E21" s="14" t="s">
        <v>49</v>
      </c>
      <c r="F21" s="13">
        <f>(3.448*C21*C23)/(3*C22)</f>
        <v>233.27345610724279</v>
      </c>
      <c r="G21" s="17" t="s">
        <v>50</v>
      </c>
      <c r="I21" s="41" t="s">
        <v>41</v>
      </c>
      <c r="J21" s="41"/>
      <c r="K21" s="41"/>
      <c r="L21" s="42" t="s">
        <v>44</v>
      </c>
      <c r="M21" s="43"/>
      <c r="N21" s="43"/>
    </row>
    <row r="22" spans="2:14" ht="31.5" x14ac:dyDescent="0.25">
      <c r="B22" s="14" t="s">
        <v>30</v>
      </c>
      <c r="C22" s="18">
        <v>220</v>
      </c>
      <c r="D22" s="19" t="s">
        <v>45</v>
      </c>
      <c r="E22" s="14" t="s">
        <v>38</v>
      </c>
      <c r="F22" s="24">
        <v>500</v>
      </c>
      <c r="G22" s="17" t="s">
        <v>52</v>
      </c>
      <c r="I22" s="14" t="s">
        <v>54</v>
      </c>
      <c r="J22" s="23">
        <v>934.82</v>
      </c>
      <c r="K22" s="19" t="s">
        <v>50</v>
      </c>
      <c r="L22" s="14" t="s">
        <v>56</v>
      </c>
      <c r="M22" s="13">
        <f>J22*J23</f>
        <v>3739.28</v>
      </c>
      <c r="N22" s="17" t="s">
        <v>50</v>
      </c>
    </row>
    <row r="23" spans="2:14" x14ac:dyDescent="0.25">
      <c r="B23" s="14" t="s">
        <v>47</v>
      </c>
      <c r="C23" s="16">
        <v>30</v>
      </c>
      <c r="D23" s="17" t="s">
        <v>48</v>
      </c>
      <c r="E23" s="14" t="s">
        <v>51</v>
      </c>
      <c r="F23" s="13">
        <v>253</v>
      </c>
      <c r="G23" s="17" t="s">
        <v>50</v>
      </c>
      <c r="I23" s="14" t="s">
        <v>33</v>
      </c>
      <c r="J23" s="38">
        <v>4</v>
      </c>
      <c r="K23" s="39"/>
      <c r="L23" s="14" t="s">
        <v>53</v>
      </c>
      <c r="M23" s="25">
        <v>3</v>
      </c>
      <c r="N23" s="17" t="s">
        <v>55</v>
      </c>
    </row>
    <row r="24" spans="2:14" s="1" customFormat="1" ht="45.75" customHeight="1" x14ac:dyDescent="0.25">
      <c r="B24" s="35" t="s">
        <v>110</v>
      </c>
      <c r="C24" s="36"/>
      <c r="D24" s="36"/>
      <c r="E24" s="36"/>
      <c r="F24" s="36"/>
      <c r="G24" s="37"/>
      <c r="H24" s="10"/>
      <c r="I24" s="35" t="s">
        <v>96</v>
      </c>
      <c r="J24" s="36"/>
      <c r="K24" s="36"/>
      <c r="L24" s="36"/>
      <c r="M24" s="36"/>
      <c r="N24" s="37"/>
    </row>
    <row r="25" spans="2:14" ht="21" x14ac:dyDescent="0.25">
      <c r="B25" s="40" t="s">
        <v>53</v>
      </c>
      <c r="C25" s="40"/>
      <c r="D25" s="40"/>
      <c r="E25" s="40"/>
      <c r="F25" s="40"/>
      <c r="G25" s="40"/>
      <c r="I25" s="40" t="s">
        <v>34</v>
      </c>
      <c r="J25" s="40"/>
      <c r="K25" s="40"/>
      <c r="L25" s="40"/>
      <c r="M25" s="40"/>
      <c r="N25" s="40"/>
    </row>
    <row r="26" spans="2:14" x14ac:dyDescent="0.25">
      <c r="B26" s="41" t="s">
        <v>41</v>
      </c>
      <c r="C26" s="41"/>
      <c r="D26" s="41"/>
      <c r="E26" s="42" t="s">
        <v>44</v>
      </c>
      <c r="F26" s="43"/>
      <c r="G26" s="43"/>
      <c r="I26" s="41" t="s">
        <v>41</v>
      </c>
      <c r="J26" s="41"/>
      <c r="K26" s="41"/>
      <c r="L26" s="42" t="s">
        <v>44</v>
      </c>
      <c r="M26" s="43"/>
      <c r="N26" s="43"/>
    </row>
    <row r="27" spans="2:14" ht="31.5" x14ac:dyDescent="0.25">
      <c r="B27" s="14" t="s">
        <v>54</v>
      </c>
      <c r="C27" s="23">
        <v>514.72</v>
      </c>
      <c r="D27" s="19" t="s">
        <v>50</v>
      </c>
      <c r="E27" s="14" t="s">
        <v>56</v>
      </c>
      <c r="F27" s="13">
        <f>C27*C28</f>
        <v>2058.88</v>
      </c>
      <c r="G27" s="17" t="s">
        <v>50</v>
      </c>
      <c r="I27" s="14" t="s">
        <v>46</v>
      </c>
      <c r="J27" s="23">
        <f>J8</f>
        <v>756.80028632784547</v>
      </c>
      <c r="K27" s="19" t="s">
        <v>28</v>
      </c>
      <c r="L27" s="14" t="s">
        <v>57</v>
      </c>
      <c r="M27" s="13">
        <f>J27*J28*J29*J30*J31*J32</f>
        <v>1087.9004115962778</v>
      </c>
      <c r="N27" s="17" t="s">
        <v>28</v>
      </c>
    </row>
    <row r="28" spans="2:14" x14ac:dyDescent="0.25">
      <c r="B28" s="14" t="s">
        <v>33</v>
      </c>
      <c r="C28" s="38">
        <v>4</v>
      </c>
      <c r="D28" s="39"/>
      <c r="E28" s="14" t="s">
        <v>53</v>
      </c>
      <c r="F28" s="25">
        <v>2</v>
      </c>
      <c r="G28" s="17" t="s">
        <v>55</v>
      </c>
      <c r="I28" s="14" t="s">
        <v>28</v>
      </c>
      <c r="J28" s="33">
        <v>1</v>
      </c>
      <c r="K28" s="34"/>
      <c r="L28" s="14" t="s">
        <v>58</v>
      </c>
      <c r="M28" s="33" t="s">
        <v>97</v>
      </c>
      <c r="N28" s="34"/>
    </row>
    <row r="29" spans="2:14" s="1" customFormat="1" ht="45.75" customHeight="1" x14ac:dyDescent="0.25">
      <c r="B29" s="35" t="s">
        <v>111</v>
      </c>
      <c r="C29" s="36"/>
      <c r="D29" s="36"/>
      <c r="E29" s="36"/>
      <c r="F29" s="36"/>
      <c r="G29" s="37"/>
      <c r="H29" s="10"/>
      <c r="I29" s="14" t="s">
        <v>35</v>
      </c>
      <c r="J29" s="33">
        <v>1.1499999999999999</v>
      </c>
      <c r="K29" s="34"/>
      <c r="L29" s="8"/>
      <c r="M29" s="8"/>
      <c r="N29" s="8"/>
    </row>
    <row r="30" spans="2:14" ht="21" x14ac:dyDescent="0.25">
      <c r="B30" s="40" t="s">
        <v>34</v>
      </c>
      <c r="C30" s="40"/>
      <c r="D30" s="40"/>
      <c r="E30" s="40"/>
      <c r="F30" s="40"/>
      <c r="G30" s="40"/>
      <c r="I30" s="14" t="s">
        <v>36</v>
      </c>
      <c r="J30" s="33">
        <v>1.25</v>
      </c>
      <c r="K30" s="34"/>
      <c r="L30" s="8"/>
      <c r="M30" s="8"/>
      <c r="N30" s="8"/>
    </row>
    <row r="31" spans="2:14" x14ac:dyDescent="0.25">
      <c r="B31" s="41" t="s">
        <v>41</v>
      </c>
      <c r="C31" s="41"/>
      <c r="D31" s="41"/>
      <c r="E31" s="42" t="s">
        <v>44</v>
      </c>
      <c r="F31" s="43"/>
      <c r="G31" s="43"/>
      <c r="I31" s="14" t="s">
        <v>2</v>
      </c>
      <c r="J31" s="33">
        <v>1</v>
      </c>
      <c r="K31" s="34"/>
      <c r="L31" s="8"/>
      <c r="M31" s="8"/>
      <c r="N31" s="8"/>
    </row>
    <row r="32" spans="2:14" ht="31.5" x14ac:dyDescent="0.25">
      <c r="B32" s="14" t="s">
        <v>46</v>
      </c>
      <c r="C32" s="23">
        <f>J10</f>
        <v>1488.40372226199</v>
      </c>
      <c r="D32" s="19" t="s">
        <v>28</v>
      </c>
      <c r="E32" s="14" t="s">
        <v>57</v>
      </c>
      <c r="F32" s="13">
        <f>C32*C33*C34*C35*C36*C37</f>
        <v>2139.5803507516102</v>
      </c>
      <c r="G32" s="17" t="s">
        <v>28</v>
      </c>
      <c r="I32" s="14" t="s">
        <v>37</v>
      </c>
      <c r="J32" s="33">
        <v>1</v>
      </c>
      <c r="K32" s="34"/>
      <c r="L32" s="8"/>
      <c r="M32" s="8"/>
      <c r="N32" s="8"/>
    </row>
    <row r="33" spans="2:14" ht="45.75" customHeight="1" x14ac:dyDescent="0.25">
      <c r="B33" s="14" t="s">
        <v>28</v>
      </c>
      <c r="C33" s="33">
        <v>1</v>
      </c>
      <c r="D33" s="34"/>
      <c r="E33" s="14" t="s">
        <v>58</v>
      </c>
      <c r="F33" s="33" t="s">
        <v>112</v>
      </c>
      <c r="G33" s="34"/>
      <c r="I33" s="35" t="s">
        <v>98</v>
      </c>
      <c r="J33" s="36"/>
      <c r="K33" s="36"/>
      <c r="L33" s="36"/>
      <c r="M33" s="36"/>
      <c r="N33" s="37"/>
    </row>
    <row r="34" spans="2:14" x14ac:dyDescent="0.25">
      <c r="B34" s="14" t="s">
        <v>35</v>
      </c>
      <c r="C34" s="33">
        <v>1.1499999999999999</v>
      </c>
      <c r="D34" s="34"/>
    </row>
    <row r="35" spans="2:14" x14ac:dyDescent="0.25">
      <c r="B35" s="14" t="s">
        <v>36</v>
      </c>
      <c r="C35" s="33">
        <v>1.25</v>
      </c>
      <c r="D35" s="34"/>
    </row>
    <row r="36" spans="2:14" x14ac:dyDescent="0.25">
      <c r="B36" s="14" t="s">
        <v>2</v>
      </c>
      <c r="C36" s="33">
        <v>1</v>
      </c>
      <c r="D36" s="34"/>
    </row>
    <row r="37" spans="2:14" x14ac:dyDescent="0.25">
      <c r="B37" s="14" t="s">
        <v>37</v>
      </c>
      <c r="C37" s="33">
        <v>1</v>
      </c>
      <c r="D37" s="34"/>
    </row>
    <row r="38" spans="2:14" s="1" customFormat="1" ht="45.75" customHeight="1" x14ac:dyDescent="0.25">
      <c r="B38" s="35" t="s">
        <v>113</v>
      </c>
      <c r="C38" s="36"/>
      <c r="D38" s="36"/>
      <c r="E38" s="36"/>
      <c r="F38" s="36"/>
      <c r="G38" s="37"/>
      <c r="H38" s="10"/>
      <c r="I38" s="10"/>
    </row>
    <row r="41" spans="2:14" ht="21" x14ac:dyDescent="0.25">
      <c r="B41" s="44" t="s">
        <v>68</v>
      </c>
      <c r="C41" s="44"/>
      <c r="D41" s="44"/>
      <c r="E41" s="44"/>
      <c r="F41" s="44"/>
      <c r="G41" s="44"/>
      <c r="I41"/>
    </row>
    <row r="42" spans="2:14" ht="21" x14ac:dyDescent="0.25">
      <c r="B42" s="40" t="s">
        <v>43</v>
      </c>
      <c r="C42" s="40"/>
      <c r="D42" s="40"/>
      <c r="E42" s="40"/>
      <c r="F42" s="40"/>
      <c r="G42" s="40"/>
    </row>
    <row r="43" spans="2:14" x14ac:dyDescent="0.25">
      <c r="B43" s="41" t="s">
        <v>41</v>
      </c>
      <c r="C43" s="41"/>
      <c r="D43" s="41"/>
      <c r="E43" s="42" t="s">
        <v>44</v>
      </c>
      <c r="F43" s="43"/>
      <c r="G43" s="43"/>
    </row>
    <row r="44" spans="2:14" x14ac:dyDescent="0.25">
      <c r="B44" s="14" t="s">
        <v>46</v>
      </c>
      <c r="C44" s="23">
        <f>J9</f>
        <v>731.60343593414461</v>
      </c>
      <c r="D44" s="19" t="s">
        <v>28</v>
      </c>
      <c r="E44" s="14" t="s">
        <v>38</v>
      </c>
      <c r="F44" s="24">
        <v>1000</v>
      </c>
      <c r="G44" s="17" t="s">
        <v>52</v>
      </c>
    </row>
    <row r="45" spans="2:14" x14ac:dyDescent="0.25">
      <c r="B45" s="14" t="s">
        <v>30</v>
      </c>
      <c r="C45" s="18">
        <v>220</v>
      </c>
      <c r="D45" s="19" t="s">
        <v>45</v>
      </c>
      <c r="E45" s="1"/>
      <c r="F45" s="1"/>
      <c r="G45" s="1"/>
    </row>
    <row r="46" spans="2:14" s="1" customFormat="1" ht="46.5" customHeight="1" x14ac:dyDescent="0.25">
      <c r="B46" s="14" t="s">
        <v>47</v>
      </c>
      <c r="C46" s="16">
        <v>3</v>
      </c>
      <c r="D46" s="17" t="s">
        <v>48</v>
      </c>
    </row>
    <row r="47" spans="2:14" ht="46.5" customHeight="1" x14ac:dyDescent="0.25">
      <c r="B47" s="35" t="s">
        <v>95</v>
      </c>
      <c r="C47" s="36"/>
      <c r="D47" s="36"/>
      <c r="E47" s="36"/>
      <c r="F47" s="36"/>
      <c r="G47" s="37"/>
    </row>
    <row r="48" spans="2:14" ht="21" x14ac:dyDescent="0.25">
      <c r="B48" s="40" t="s">
        <v>53</v>
      </c>
      <c r="C48" s="40"/>
      <c r="D48" s="40"/>
      <c r="E48" s="40"/>
      <c r="F48" s="40"/>
      <c r="G48" s="40"/>
    </row>
    <row r="49" spans="2:7" x14ac:dyDescent="0.25">
      <c r="B49" s="41" t="s">
        <v>41</v>
      </c>
      <c r="C49" s="41"/>
      <c r="D49" s="41"/>
      <c r="E49" s="42" t="s">
        <v>44</v>
      </c>
      <c r="F49" s="43"/>
      <c r="G49" s="43"/>
    </row>
    <row r="50" spans="2:7" ht="31.5" x14ac:dyDescent="0.25">
      <c r="B50" s="14" t="s">
        <v>54</v>
      </c>
      <c r="C50" s="23">
        <v>934.82</v>
      </c>
      <c r="D50" s="19" t="s">
        <v>50</v>
      </c>
      <c r="E50" s="14" t="s">
        <v>56</v>
      </c>
      <c r="F50" s="13">
        <f>C50*C51</f>
        <v>3739.28</v>
      </c>
      <c r="G50" s="17" t="s">
        <v>50</v>
      </c>
    </row>
    <row r="51" spans="2:7" x14ac:dyDescent="0.25">
      <c r="B51" s="14" t="s">
        <v>33</v>
      </c>
      <c r="C51" s="38">
        <v>4</v>
      </c>
      <c r="D51" s="39"/>
      <c r="E51" s="14" t="s">
        <v>53</v>
      </c>
      <c r="F51" s="25">
        <v>3</v>
      </c>
      <c r="G51" s="17" t="s">
        <v>55</v>
      </c>
    </row>
    <row r="52" spans="2:7" s="1" customFormat="1" ht="45.75" customHeight="1" x14ac:dyDescent="0.25">
      <c r="B52" s="35" t="s">
        <v>96</v>
      </c>
      <c r="C52" s="36"/>
      <c r="D52" s="36"/>
      <c r="E52" s="36"/>
      <c r="F52" s="36"/>
      <c r="G52" s="37"/>
    </row>
    <row r="53" spans="2:7" ht="21" x14ac:dyDescent="0.25">
      <c r="B53" s="40" t="s">
        <v>34</v>
      </c>
      <c r="C53" s="40"/>
      <c r="D53" s="40"/>
      <c r="E53" s="40"/>
      <c r="F53" s="40"/>
      <c r="G53" s="40"/>
    </row>
    <row r="54" spans="2:7" x14ac:dyDescent="0.25">
      <c r="B54" s="41" t="s">
        <v>41</v>
      </c>
      <c r="C54" s="41"/>
      <c r="D54" s="41"/>
      <c r="E54" s="42" t="s">
        <v>44</v>
      </c>
      <c r="F54" s="43"/>
      <c r="G54" s="43"/>
    </row>
    <row r="55" spans="2:7" ht="31.5" x14ac:dyDescent="0.25">
      <c r="B55" s="14" t="s">
        <v>46</v>
      </c>
      <c r="C55" s="23">
        <f>J9</f>
        <v>731.60343593414461</v>
      </c>
      <c r="D55" s="19" t="s">
        <v>28</v>
      </c>
      <c r="E55" s="14" t="s">
        <v>57</v>
      </c>
      <c r="F55" s="13">
        <f>C55*C56*C57*C58*C59*C60</f>
        <v>1051.6799391553327</v>
      </c>
      <c r="G55" s="17" t="s">
        <v>28</v>
      </c>
    </row>
    <row r="56" spans="2:7" x14ac:dyDescent="0.25">
      <c r="B56" s="14" t="s">
        <v>28</v>
      </c>
      <c r="C56" s="33">
        <v>1</v>
      </c>
      <c r="D56" s="34"/>
      <c r="E56" s="14" t="s">
        <v>58</v>
      </c>
      <c r="F56" s="33" t="s">
        <v>97</v>
      </c>
      <c r="G56" s="34"/>
    </row>
    <row r="57" spans="2:7" s="1" customFormat="1" ht="45.75" customHeight="1" x14ac:dyDescent="0.25">
      <c r="B57" s="14" t="s">
        <v>35</v>
      </c>
      <c r="C57" s="33">
        <v>1.1499999999999999</v>
      </c>
      <c r="D57" s="34"/>
      <c r="E57" s="8"/>
      <c r="F57" s="8"/>
      <c r="G57" s="8"/>
    </row>
    <row r="58" spans="2:7" x14ac:dyDescent="0.25">
      <c r="B58" s="14" t="s">
        <v>36</v>
      </c>
      <c r="C58" s="33">
        <v>1.25</v>
      </c>
      <c r="D58" s="34"/>
    </row>
    <row r="59" spans="2:7" x14ac:dyDescent="0.25">
      <c r="B59" s="14" t="s">
        <v>2</v>
      </c>
      <c r="C59" s="33">
        <v>1</v>
      </c>
      <c r="D59" s="34"/>
    </row>
    <row r="60" spans="2:7" x14ac:dyDescent="0.25">
      <c r="B60" s="14" t="s">
        <v>37</v>
      </c>
      <c r="C60" s="33">
        <v>1</v>
      </c>
      <c r="D60" s="34"/>
    </row>
    <row r="61" spans="2:7" ht="45.75" customHeight="1" x14ac:dyDescent="0.25">
      <c r="B61" s="35" t="s">
        <v>98</v>
      </c>
      <c r="C61" s="36"/>
      <c r="D61" s="36"/>
      <c r="E61" s="36"/>
      <c r="F61" s="36"/>
      <c r="G61" s="37"/>
    </row>
  </sheetData>
  <mergeCells count="76">
    <mergeCell ref="B1:M2"/>
    <mergeCell ref="C36:D36"/>
    <mergeCell ref="C37:D37"/>
    <mergeCell ref="B38:G38"/>
    <mergeCell ref="J32:K32"/>
    <mergeCell ref="C33:D33"/>
    <mergeCell ref="F33:G33"/>
    <mergeCell ref="I33:N33"/>
    <mergeCell ref="C34:D34"/>
    <mergeCell ref="C35:D35"/>
    <mergeCell ref="B29:G29"/>
    <mergeCell ref="J29:K29"/>
    <mergeCell ref="B30:G30"/>
    <mergeCell ref="J30:K30"/>
    <mergeCell ref="B31:D31"/>
    <mergeCell ref="E31:G31"/>
    <mergeCell ref="J31:K31"/>
    <mergeCell ref="B26:D26"/>
    <mergeCell ref="E26:G26"/>
    <mergeCell ref="I26:K26"/>
    <mergeCell ref="L26:N26"/>
    <mergeCell ref="C28:D28"/>
    <mergeCell ref="J28:K28"/>
    <mergeCell ref="M28:N28"/>
    <mergeCell ref="B25:G25"/>
    <mergeCell ref="I25:N25"/>
    <mergeCell ref="F17:G17"/>
    <mergeCell ref="B18:G18"/>
    <mergeCell ref="B19:G19"/>
    <mergeCell ref="I19:N19"/>
    <mergeCell ref="B20:D20"/>
    <mergeCell ref="E20:G20"/>
    <mergeCell ref="I20:N20"/>
    <mergeCell ref="I21:K21"/>
    <mergeCell ref="L21:N21"/>
    <mergeCell ref="J23:K23"/>
    <mergeCell ref="B24:G24"/>
    <mergeCell ref="I24:N24"/>
    <mergeCell ref="B13:G13"/>
    <mergeCell ref="I13:N13"/>
    <mergeCell ref="B14:G14"/>
    <mergeCell ref="I14:N14"/>
    <mergeCell ref="B15:D15"/>
    <mergeCell ref="E15:G15"/>
    <mergeCell ref="I15:K15"/>
    <mergeCell ref="L15:N15"/>
    <mergeCell ref="B4:M4"/>
    <mergeCell ref="B5:B7"/>
    <mergeCell ref="C5:F6"/>
    <mergeCell ref="G5:G7"/>
    <mergeCell ref="H5:H7"/>
    <mergeCell ref="I5:I7"/>
    <mergeCell ref="J5:J7"/>
    <mergeCell ref="K5:K7"/>
    <mergeCell ref="L5:L7"/>
    <mergeCell ref="M5:M7"/>
    <mergeCell ref="B47:G47"/>
    <mergeCell ref="B48:G48"/>
    <mergeCell ref="B49:D49"/>
    <mergeCell ref="E49:G49"/>
    <mergeCell ref="B41:G41"/>
    <mergeCell ref="B42:G42"/>
    <mergeCell ref="B43:D43"/>
    <mergeCell ref="E43:G43"/>
    <mergeCell ref="C51:D51"/>
    <mergeCell ref="B52:G52"/>
    <mergeCell ref="B53:G53"/>
    <mergeCell ref="B54:D54"/>
    <mergeCell ref="E54:G54"/>
    <mergeCell ref="C59:D59"/>
    <mergeCell ref="C60:D60"/>
    <mergeCell ref="B61:G61"/>
    <mergeCell ref="C56:D56"/>
    <mergeCell ref="F56:G56"/>
    <mergeCell ref="C57:D57"/>
    <mergeCell ref="C58:D58"/>
  </mergeCells>
  <pageMargins left="0.7" right="0.7" top="0.75" bottom="0.75" header="0.3" footer="0.3"/>
  <pageSetup scale="4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B795-4361-46AA-A917-92872455A935}">
  <sheetPr>
    <tabColor theme="7" tint="-0.249977111117893"/>
    <pageSetUpPr fitToPage="1"/>
  </sheetPr>
  <dimension ref="B1:N90"/>
  <sheetViews>
    <sheetView zoomScale="73" zoomScaleNormal="92" workbookViewId="0">
      <selection sqref="A1:XFD2"/>
    </sheetView>
  </sheetViews>
  <sheetFormatPr baseColWidth="10" defaultRowHeight="15.75" x14ac:dyDescent="0.25"/>
  <cols>
    <col min="1" max="1" width="5.5703125" customWidth="1"/>
    <col min="2" max="2" width="22.7109375" style="9" customWidth="1"/>
    <col min="3" max="9" width="22.7109375" style="8" customWidth="1"/>
    <col min="10" max="11" width="22.7109375" customWidth="1"/>
    <col min="12" max="14" width="22.5703125" customWidth="1"/>
  </cols>
  <sheetData>
    <row r="1" spans="2:13" ht="15.75" customHeight="1" x14ac:dyDescent="0.25">
      <c r="B1" s="64" t="s">
        <v>115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2:13" ht="15.75" customHeight="1" x14ac:dyDescent="0.25"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</row>
    <row r="4" spans="2:13" ht="21" x14ac:dyDescent="0.25">
      <c r="B4" s="45" t="s">
        <v>4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2:13" ht="15.75" customHeight="1" x14ac:dyDescent="0.25">
      <c r="B5" s="47" t="s">
        <v>20</v>
      </c>
      <c r="C5" s="50" t="s">
        <v>64</v>
      </c>
      <c r="D5" s="51"/>
      <c r="E5" s="51"/>
      <c r="F5" s="52"/>
      <c r="G5" s="47" t="s">
        <v>9</v>
      </c>
      <c r="H5" s="47" t="s">
        <v>8</v>
      </c>
      <c r="I5" s="47" t="s">
        <v>7</v>
      </c>
      <c r="J5" s="43" t="s">
        <v>6</v>
      </c>
      <c r="K5" s="43" t="s">
        <v>66</v>
      </c>
      <c r="L5" s="43" t="s">
        <v>10</v>
      </c>
      <c r="M5" s="47" t="s">
        <v>63</v>
      </c>
    </row>
    <row r="6" spans="2:13" ht="15.75" customHeight="1" x14ac:dyDescent="0.25">
      <c r="B6" s="48"/>
      <c r="C6" s="53"/>
      <c r="D6" s="54"/>
      <c r="E6" s="54"/>
      <c r="F6" s="55"/>
      <c r="G6" s="48"/>
      <c r="H6" s="48"/>
      <c r="I6" s="48"/>
      <c r="J6" s="56"/>
      <c r="K6" s="56"/>
      <c r="L6" s="56"/>
      <c r="M6" s="48"/>
    </row>
    <row r="7" spans="2:13" ht="15.75" customHeight="1" x14ac:dyDescent="0.25">
      <c r="B7" s="49"/>
      <c r="C7" s="12" t="s">
        <v>11</v>
      </c>
      <c r="D7" s="12" t="s">
        <v>12</v>
      </c>
      <c r="E7" s="26" t="s">
        <v>32</v>
      </c>
      <c r="F7" s="22" t="s">
        <v>17</v>
      </c>
      <c r="G7" s="49"/>
      <c r="H7" s="49"/>
      <c r="I7" s="49"/>
      <c r="J7" s="57"/>
      <c r="K7" s="57"/>
      <c r="L7" s="57"/>
      <c r="M7" s="49"/>
    </row>
    <row r="8" spans="2:13" x14ac:dyDescent="0.25">
      <c r="B8" s="29" t="s">
        <v>21</v>
      </c>
      <c r="C8" s="2">
        <f>Coordinacion!F11</f>
        <v>5.36</v>
      </c>
      <c r="D8" s="2">
        <f>Coordinacion!G11</f>
        <v>5</v>
      </c>
      <c r="E8" s="2">
        <f>Coordinacion!H11</f>
        <v>4.3600000000000003</v>
      </c>
      <c r="F8" s="2">
        <f>SUM(C8:E8)</f>
        <v>14.719999999999999</v>
      </c>
      <c r="G8" s="2">
        <v>0.95</v>
      </c>
      <c r="H8" s="3" t="s">
        <v>31</v>
      </c>
      <c r="I8" s="3" t="s">
        <v>19</v>
      </c>
      <c r="J8" s="2">
        <f>Coordinacion!M11</f>
        <v>99.756621331424483</v>
      </c>
      <c r="K8" s="31">
        <f>F23</f>
        <v>4</v>
      </c>
      <c r="L8" s="2" t="str">
        <f>F34</f>
        <v>3 polos a 150 A</v>
      </c>
      <c r="M8" s="28">
        <f>F29</f>
        <v>0.75</v>
      </c>
    </row>
    <row r="9" spans="2:13" x14ac:dyDescent="0.25">
      <c r="B9" s="29" t="s">
        <v>22</v>
      </c>
      <c r="C9" s="2">
        <f>'D1'!F12</f>
        <v>4.9000000000000004</v>
      </c>
      <c r="D9" s="2">
        <f>'D1'!G12</f>
        <v>5</v>
      </c>
      <c r="E9" s="2">
        <f>'D1'!H12</f>
        <v>7</v>
      </c>
      <c r="F9" s="2">
        <f t="shared" ref="F9:F15" si="0">SUM(C9:E9)</f>
        <v>16.899999999999999</v>
      </c>
      <c r="G9" s="2">
        <v>0.95</v>
      </c>
      <c r="H9" s="3" t="s">
        <v>31</v>
      </c>
      <c r="I9" s="3" t="s">
        <v>86</v>
      </c>
      <c r="J9" s="2">
        <f>'D1'!M12</f>
        <v>119.75662133142448</v>
      </c>
      <c r="K9" s="31">
        <f>M23</f>
        <v>4</v>
      </c>
      <c r="L9" s="2" t="str">
        <f>M34</f>
        <v>3 polos a 180 A</v>
      </c>
      <c r="M9" s="28">
        <f>M29</f>
        <v>0.75</v>
      </c>
    </row>
    <row r="10" spans="2:13" x14ac:dyDescent="0.25">
      <c r="B10" s="29" t="s">
        <v>23</v>
      </c>
      <c r="C10" s="2">
        <f>'D2-D14'!$F$12</f>
        <v>5</v>
      </c>
      <c r="D10" s="2">
        <f>'D2-D14'!$G$12</f>
        <v>5</v>
      </c>
      <c r="E10" s="2">
        <f>'D2-D14'!$H$12</f>
        <v>4.9000000000000004</v>
      </c>
      <c r="F10" s="2">
        <f t="shared" si="0"/>
        <v>14.9</v>
      </c>
      <c r="G10" s="2">
        <v>0.95</v>
      </c>
      <c r="H10" s="3" t="s">
        <v>31</v>
      </c>
      <c r="I10" s="3" t="s">
        <v>86</v>
      </c>
      <c r="J10" s="2">
        <f>'D2-D14'!$M$12</f>
        <v>104.00858983536149</v>
      </c>
      <c r="K10" s="31">
        <f>$F$45</f>
        <v>4</v>
      </c>
      <c r="L10" s="2" t="str">
        <f>$F$57</f>
        <v>3 polos a 150 A</v>
      </c>
      <c r="M10" s="28">
        <f>$F$52</f>
        <v>0.75</v>
      </c>
    </row>
    <row r="11" spans="2:13" x14ac:dyDescent="0.25">
      <c r="B11" s="29" t="s">
        <v>24</v>
      </c>
      <c r="C11" s="2">
        <f>'D2-D14'!$F$12</f>
        <v>5</v>
      </c>
      <c r="D11" s="2">
        <f>'D2-D14'!$G$12</f>
        <v>5</v>
      </c>
      <c r="E11" s="2">
        <f>'D2-D14'!$H$12</f>
        <v>4.9000000000000004</v>
      </c>
      <c r="F11" s="2">
        <f t="shared" si="0"/>
        <v>14.9</v>
      </c>
      <c r="G11" s="2">
        <v>0.95</v>
      </c>
      <c r="H11" s="3" t="s">
        <v>31</v>
      </c>
      <c r="I11" s="3" t="s">
        <v>86</v>
      </c>
      <c r="J11" s="2">
        <f>'D2-D14'!$M$12</f>
        <v>104.00858983536149</v>
      </c>
      <c r="K11" s="31">
        <f>$F$45</f>
        <v>4</v>
      </c>
      <c r="L11" s="2" t="str">
        <f>$F$57</f>
        <v>3 polos a 150 A</v>
      </c>
      <c r="M11" s="28">
        <f>$F$52</f>
        <v>0.75</v>
      </c>
    </row>
    <row r="12" spans="2:13" x14ac:dyDescent="0.25">
      <c r="B12" s="29" t="s">
        <v>25</v>
      </c>
      <c r="C12" s="2">
        <f>'D2-D14'!$F$12</f>
        <v>5</v>
      </c>
      <c r="D12" s="2">
        <f>'D2-D14'!$G$12</f>
        <v>5</v>
      </c>
      <c r="E12" s="2">
        <f>'D2-D14'!$H$12</f>
        <v>4.9000000000000004</v>
      </c>
      <c r="F12" s="2">
        <f t="shared" si="0"/>
        <v>14.9</v>
      </c>
      <c r="G12" s="2">
        <v>0.95</v>
      </c>
      <c r="H12" s="3" t="s">
        <v>31</v>
      </c>
      <c r="I12" s="3" t="s">
        <v>86</v>
      </c>
      <c r="J12" s="2">
        <f>'D2-D14'!$M$12</f>
        <v>104.00858983536149</v>
      </c>
      <c r="K12" s="31">
        <f>$F$45</f>
        <v>4</v>
      </c>
      <c r="L12" s="2" t="str">
        <f>$F$57</f>
        <v>3 polos a 150 A</v>
      </c>
      <c r="M12" s="28">
        <f>$F$52</f>
        <v>0.75</v>
      </c>
    </row>
    <row r="13" spans="2:13" x14ac:dyDescent="0.25">
      <c r="B13" s="29" t="s">
        <v>26</v>
      </c>
      <c r="C13" s="2">
        <f>'D2-D14'!$F$12</f>
        <v>5</v>
      </c>
      <c r="D13" s="2">
        <f>'D2-D14'!$G$12</f>
        <v>5</v>
      </c>
      <c r="E13" s="2">
        <f>'D2-D14'!$H$12</f>
        <v>4.9000000000000004</v>
      </c>
      <c r="F13" s="2">
        <f t="shared" si="0"/>
        <v>14.9</v>
      </c>
      <c r="G13" s="2">
        <v>0.95</v>
      </c>
      <c r="H13" s="3" t="s">
        <v>31</v>
      </c>
      <c r="I13" s="3" t="s">
        <v>86</v>
      </c>
      <c r="J13" s="2">
        <f>'D2-D14'!$M$12</f>
        <v>104.00858983536149</v>
      </c>
      <c r="K13" s="31">
        <f>$F$45</f>
        <v>4</v>
      </c>
      <c r="L13" s="2" t="str">
        <f>$F$57</f>
        <v>3 polos a 150 A</v>
      </c>
      <c r="M13" s="28">
        <f>$F$52</f>
        <v>0.75</v>
      </c>
    </row>
    <row r="14" spans="2:13" x14ac:dyDescent="0.25">
      <c r="B14" s="29" t="s">
        <v>27</v>
      </c>
      <c r="C14" s="2">
        <f>'D2-D14'!$F$12</f>
        <v>5</v>
      </c>
      <c r="D14" s="2">
        <f>'D2-D14'!$G$12</f>
        <v>5</v>
      </c>
      <c r="E14" s="2">
        <f>'D2-D14'!$H$12</f>
        <v>4.9000000000000004</v>
      </c>
      <c r="F14" s="2">
        <f t="shared" si="0"/>
        <v>14.9</v>
      </c>
      <c r="G14" s="2">
        <v>0.95</v>
      </c>
      <c r="H14" s="3" t="s">
        <v>31</v>
      </c>
      <c r="I14" s="3" t="s">
        <v>86</v>
      </c>
      <c r="J14" s="2">
        <f>'D2-D14'!$M$12</f>
        <v>104.00858983536149</v>
      </c>
      <c r="K14" s="31">
        <f>M46</f>
        <v>4</v>
      </c>
      <c r="L14" s="2" t="str">
        <f>M57</f>
        <v>3 polos a 150 A</v>
      </c>
      <c r="M14" s="28">
        <f>M52</f>
        <v>0.75</v>
      </c>
    </row>
    <row r="15" spans="2:13" x14ac:dyDescent="0.25">
      <c r="B15" s="29" t="s">
        <v>60</v>
      </c>
      <c r="C15" s="2">
        <f>'Iluminacion PB'!E8</f>
        <v>0.99</v>
      </c>
      <c r="D15" s="2">
        <f>'Iluminacion PB'!F8</f>
        <v>1.2</v>
      </c>
      <c r="E15" s="2">
        <f>'Iluminacion PB'!G8</f>
        <v>0</v>
      </c>
      <c r="F15" s="2">
        <f t="shared" si="0"/>
        <v>2.19</v>
      </c>
      <c r="G15" s="2">
        <v>0.95</v>
      </c>
      <c r="H15" s="3" t="s">
        <v>18</v>
      </c>
      <c r="I15" s="3">
        <v>127</v>
      </c>
      <c r="J15" s="2">
        <f>'Iluminacion PB'!L9</f>
        <v>17.244094488188978</v>
      </c>
      <c r="K15" s="31">
        <f>F68</f>
        <v>12</v>
      </c>
      <c r="L15" s="2" t="str">
        <f>F80</f>
        <v>2 polos a 30 A</v>
      </c>
      <c r="M15" s="28">
        <f>F75</f>
        <v>0.5</v>
      </c>
    </row>
    <row r="16" spans="2:13" x14ac:dyDescent="0.25">
      <c r="B16" s="30"/>
      <c r="C16" s="5">
        <f>SUM(C8:C15)</f>
        <v>36.250000000000007</v>
      </c>
      <c r="D16" s="5">
        <f>SUM(D8:D15)</f>
        <v>36.200000000000003</v>
      </c>
      <c r="E16" s="5">
        <f>SUM(E8:E15)</f>
        <v>35.859999999999992</v>
      </c>
      <c r="F16" s="5">
        <f>SUM(F8:F15)</f>
        <v>108.31</v>
      </c>
      <c r="G16" s="5">
        <f>AVERAGE(G8:G15)</f>
        <v>0.95000000000000007</v>
      </c>
      <c r="H16" s="32"/>
      <c r="I16" s="32"/>
      <c r="J16" s="5">
        <f>SUM(J8:J15)</f>
        <v>756.80028632784547</v>
      </c>
      <c r="K16" s="5"/>
      <c r="L16" s="32"/>
      <c r="M16" s="32"/>
    </row>
    <row r="17" spans="2:14" x14ac:dyDescent="0.25">
      <c r="B17" s="6"/>
      <c r="C17" s="7"/>
    </row>
    <row r="18" spans="2:14" ht="16.5" customHeight="1" x14ac:dyDescent="0.25">
      <c r="B18" s="6"/>
      <c r="C18" s="7"/>
    </row>
    <row r="19" spans="2:14" ht="21" x14ac:dyDescent="0.25">
      <c r="B19" s="44" t="s">
        <v>21</v>
      </c>
      <c r="C19" s="44"/>
      <c r="D19" s="44"/>
      <c r="E19" s="44"/>
      <c r="F19" s="44"/>
      <c r="G19" s="44"/>
      <c r="I19" s="44" t="s">
        <v>22</v>
      </c>
      <c r="J19" s="44"/>
      <c r="K19" s="44"/>
      <c r="L19" s="44"/>
      <c r="M19" s="44"/>
      <c r="N19" s="44"/>
    </row>
    <row r="20" spans="2:14" ht="21" x14ac:dyDescent="0.25">
      <c r="B20" s="40" t="s">
        <v>43</v>
      </c>
      <c r="C20" s="40"/>
      <c r="D20" s="40"/>
      <c r="E20" s="40"/>
      <c r="F20" s="40"/>
      <c r="G20" s="40"/>
      <c r="I20" s="40" t="s">
        <v>43</v>
      </c>
      <c r="J20" s="40"/>
      <c r="K20" s="40"/>
      <c r="L20" s="40"/>
      <c r="M20" s="40"/>
      <c r="N20" s="40"/>
    </row>
    <row r="21" spans="2:14" x14ac:dyDescent="0.25">
      <c r="B21" s="41" t="s">
        <v>41</v>
      </c>
      <c r="C21" s="41"/>
      <c r="D21" s="41"/>
      <c r="E21" s="42" t="s">
        <v>44</v>
      </c>
      <c r="F21" s="43"/>
      <c r="G21" s="43"/>
      <c r="I21" s="41" t="s">
        <v>41</v>
      </c>
      <c r="J21" s="41"/>
      <c r="K21" s="41"/>
      <c r="L21" s="42" t="s">
        <v>44</v>
      </c>
      <c r="M21" s="43"/>
      <c r="N21" s="43"/>
    </row>
    <row r="22" spans="2:14" x14ac:dyDescent="0.25">
      <c r="B22" s="14" t="s">
        <v>46</v>
      </c>
      <c r="C22" s="23">
        <f>J8</f>
        <v>99.756621331424483</v>
      </c>
      <c r="D22" s="19" t="s">
        <v>28</v>
      </c>
      <c r="E22" s="14" t="s">
        <v>49</v>
      </c>
      <c r="F22" s="13">
        <f>(3.448*C22*C24)/(3*C23)</f>
        <v>17.719194290796295</v>
      </c>
      <c r="G22" s="17" t="s">
        <v>50</v>
      </c>
      <c r="I22" s="14" t="s">
        <v>46</v>
      </c>
      <c r="J22" s="23">
        <f>J9</f>
        <v>119.75662133142448</v>
      </c>
      <c r="K22" s="19" t="s">
        <v>28</v>
      </c>
      <c r="L22" s="14" t="s">
        <v>49</v>
      </c>
      <c r="M22" s="13">
        <f>(3.448*J22*J24)/(3*J23)</f>
        <v>17.517853408819764</v>
      </c>
      <c r="N22" s="17" t="s">
        <v>50</v>
      </c>
    </row>
    <row r="23" spans="2:14" x14ac:dyDescent="0.25">
      <c r="B23" s="14" t="s">
        <v>30</v>
      </c>
      <c r="C23" s="18">
        <v>220</v>
      </c>
      <c r="D23" s="19" t="s">
        <v>45</v>
      </c>
      <c r="E23" s="14" t="s">
        <v>38</v>
      </c>
      <c r="F23" s="24">
        <v>4</v>
      </c>
      <c r="G23" s="17" t="s">
        <v>52</v>
      </c>
      <c r="I23" s="14" t="s">
        <v>30</v>
      </c>
      <c r="J23" s="18">
        <v>220</v>
      </c>
      <c r="K23" s="19" t="s">
        <v>45</v>
      </c>
      <c r="L23" s="14" t="s">
        <v>38</v>
      </c>
      <c r="M23" s="24">
        <v>4</v>
      </c>
      <c r="N23" s="17" t="s">
        <v>52</v>
      </c>
    </row>
    <row r="24" spans="2:14" s="1" customFormat="1" ht="46.5" customHeight="1" x14ac:dyDescent="0.25">
      <c r="B24" s="14" t="s">
        <v>47</v>
      </c>
      <c r="C24" s="16">
        <v>34</v>
      </c>
      <c r="D24" s="17" t="s">
        <v>48</v>
      </c>
      <c r="E24" s="14" t="s">
        <v>51</v>
      </c>
      <c r="F24" s="13">
        <v>21.15</v>
      </c>
      <c r="G24" s="17" t="s">
        <v>50</v>
      </c>
      <c r="I24" s="14" t="s">
        <v>47</v>
      </c>
      <c r="J24" s="16">
        <v>28</v>
      </c>
      <c r="K24" s="17" t="s">
        <v>48</v>
      </c>
      <c r="L24" s="14" t="s">
        <v>51</v>
      </c>
      <c r="M24" s="13">
        <v>21.15</v>
      </c>
      <c r="N24" s="17" t="s">
        <v>50</v>
      </c>
    </row>
    <row r="25" spans="2:14" ht="46.5" customHeight="1" x14ac:dyDescent="0.25">
      <c r="B25" s="35" t="s">
        <v>72</v>
      </c>
      <c r="C25" s="36"/>
      <c r="D25" s="36"/>
      <c r="E25" s="36"/>
      <c r="F25" s="36"/>
      <c r="G25" s="37"/>
      <c r="I25" s="35" t="s">
        <v>72</v>
      </c>
      <c r="J25" s="36"/>
      <c r="K25" s="36"/>
      <c r="L25" s="36"/>
      <c r="M25" s="36"/>
      <c r="N25" s="37"/>
    </row>
    <row r="26" spans="2:14" ht="21" x14ac:dyDescent="0.25">
      <c r="B26" s="40" t="s">
        <v>53</v>
      </c>
      <c r="C26" s="40"/>
      <c r="D26" s="40"/>
      <c r="E26" s="40"/>
      <c r="F26" s="40"/>
      <c r="G26" s="40"/>
      <c r="I26" s="40" t="s">
        <v>53</v>
      </c>
      <c r="J26" s="40"/>
      <c r="K26" s="40"/>
      <c r="L26" s="40"/>
      <c r="M26" s="40"/>
      <c r="N26" s="40"/>
    </row>
    <row r="27" spans="2:14" x14ac:dyDescent="0.25">
      <c r="B27" s="41" t="s">
        <v>41</v>
      </c>
      <c r="C27" s="41"/>
      <c r="D27" s="41"/>
      <c r="E27" s="42" t="s">
        <v>44</v>
      </c>
      <c r="F27" s="43"/>
      <c r="G27" s="43"/>
      <c r="I27" s="41" t="s">
        <v>41</v>
      </c>
      <c r="J27" s="41"/>
      <c r="K27" s="41"/>
      <c r="L27" s="42" t="s">
        <v>44</v>
      </c>
      <c r="M27" s="43"/>
      <c r="N27" s="43"/>
    </row>
    <row r="28" spans="2:14" ht="31.5" x14ac:dyDescent="0.25">
      <c r="B28" s="14" t="s">
        <v>54</v>
      </c>
      <c r="C28" s="23">
        <v>63.62</v>
      </c>
      <c r="D28" s="19" t="s">
        <v>50</v>
      </c>
      <c r="E28" s="14" t="s">
        <v>56</v>
      </c>
      <c r="F28" s="13">
        <f>C28*C29</f>
        <v>254.48</v>
      </c>
      <c r="G28" s="17" t="s">
        <v>50</v>
      </c>
      <c r="I28" s="14" t="s">
        <v>54</v>
      </c>
      <c r="J28" s="23">
        <v>63.62</v>
      </c>
      <c r="K28" s="19" t="s">
        <v>50</v>
      </c>
      <c r="L28" s="14" t="s">
        <v>56</v>
      </c>
      <c r="M28" s="13">
        <f>J28*J29</f>
        <v>254.48</v>
      </c>
      <c r="N28" s="17" t="s">
        <v>50</v>
      </c>
    </row>
    <row r="29" spans="2:14" x14ac:dyDescent="0.25">
      <c r="B29" s="14" t="s">
        <v>33</v>
      </c>
      <c r="C29" s="38">
        <v>4</v>
      </c>
      <c r="D29" s="39"/>
      <c r="E29" s="14" t="s">
        <v>53</v>
      </c>
      <c r="F29" s="25">
        <v>0.75</v>
      </c>
      <c r="G29" s="17" t="s">
        <v>55</v>
      </c>
      <c r="I29" s="14" t="s">
        <v>33</v>
      </c>
      <c r="J29" s="38">
        <v>4</v>
      </c>
      <c r="K29" s="39"/>
      <c r="L29" s="14" t="s">
        <v>53</v>
      </c>
      <c r="M29" s="25">
        <v>0.75</v>
      </c>
      <c r="N29" s="17" t="s">
        <v>55</v>
      </c>
    </row>
    <row r="30" spans="2:14" s="1" customFormat="1" ht="45.75" customHeight="1" x14ac:dyDescent="0.25">
      <c r="B30" s="35" t="s">
        <v>73</v>
      </c>
      <c r="C30" s="36"/>
      <c r="D30" s="36"/>
      <c r="E30" s="36"/>
      <c r="F30" s="36"/>
      <c r="G30" s="37"/>
      <c r="I30" s="35" t="s">
        <v>73</v>
      </c>
      <c r="J30" s="36"/>
      <c r="K30" s="36"/>
      <c r="L30" s="36"/>
      <c r="M30" s="36"/>
      <c r="N30" s="37"/>
    </row>
    <row r="31" spans="2:14" ht="21" x14ac:dyDescent="0.25">
      <c r="B31" s="40" t="s">
        <v>34</v>
      </c>
      <c r="C31" s="40"/>
      <c r="D31" s="40"/>
      <c r="E31" s="40"/>
      <c r="F31" s="40"/>
      <c r="G31" s="40"/>
      <c r="I31" s="40" t="s">
        <v>34</v>
      </c>
      <c r="J31" s="40"/>
      <c r="K31" s="40"/>
      <c r="L31" s="40"/>
      <c r="M31" s="40"/>
      <c r="N31" s="40"/>
    </row>
    <row r="32" spans="2:14" x14ac:dyDescent="0.25">
      <c r="B32" s="41" t="s">
        <v>41</v>
      </c>
      <c r="C32" s="41"/>
      <c r="D32" s="41"/>
      <c r="E32" s="42" t="s">
        <v>44</v>
      </c>
      <c r="F32" s="43"/>
      <c r="G32" s="43"/>
      <c r="I32" s="41" t="s">
        <v>41</v>
      </c>
      <c r="J32" s="41"/>
      <c r="K32" s="41"/>
      <c r="L32" s="42" t="s">
        <v>44</v>
      </c>
      <c r="M32" s="43"/>
      <c r="N32" s="43"/>
    </row>
    <row r="33" spans="2:14" ht="31.5" x14ac:dyDescent="0.25">
      <c r="B33" s="14" t="s">
        <v>46</v>
      </c>
      <c r="C33" s="23">
        <f>J8</f>
        <v>99.756621331424483</v>
      </c>
      <c r="D33" s="19" t="s">
        <v>28</v>
      </c>
      <c r="E33" s="14" t="s">
        <v>57</v>
      </c>
      <c r="F33" s="13">
        <f>C33*C34*C35*C36*C37*C38</f>
        <v>143.40014316392268</v>
      </c>
      <c r="G33" s="17" t="s">
        <v>28</v>
      </c>
      <c r="I33" s="14" t="s">
        <v>46</v>
      </c>
      <c r="J33" s="23">
        <f>J9</f>
        <v>119.75662133142448</v>
      </c>
      <c r="K33" s="19" t="s">
        <v>28</v>
      </c>
      <c r="L33" s="14" t="s">
        <v>57</v>
      </c>
      <c r="M33" s="13">
        <f>J33*J34*J35*J36*J37*J38</f>
        <v>172.15014316392268</v>
      </c>
      <c r="N33" s="17" t="s">
        <v>28</v>
      </c>
    </row>
    <row r="34" spans="2:14" x14ac:dyDescent="0.25">
      <c r="B34" s="14" t="s">
        <v>28</v>
      </c>
      <c r="C34" s="33">
        <v>1</v>
      </c>
      <c r="D34" s="34"/>
      <c r="E34" s="14" t="s">
        <v>58</v>
      </c>
      <c r="F34" s="33" t="s">
        <v>74</v>
      </c>
      <c r="G34" s="34"/>
      <c r="I34" s="14" t="s">
        <v>28</v>
      </c>
      <c r="J34" s="33">
        <v>1</v>
      </c>
      <c r="K34" s="34"/>
      <c r="L34" s="14" t="s">
        <v>58</v>
      </c>
      <c r="M34" s="33" t="s">
        <v>87</v>
      </c>
      <c r="N34" s="34"/>
    </row>
    <row r="35" spans="2:14" s="1" customFormat="1" ht="45.75" customHeight="1" x14ac:dyDescent="0.25">
      <c r="B35" s="14" t="s">
        <v>35</v>
      </c>
      <c r="C35" s="33">
        <v>1.1499999999999999</v>
      </c>
      <c r="D35" s="34"/>
      <c r="E35" s="8"/>
      <c r="F35" s="8"/>
      <c r="G35" s="8"/>
      <c r="I35" s="14" t="s">
        <v>35</v>
      </c>
      <c r="J35" s="33">
        <v>1.1499999999999999</v>
      </c>
      <c r="K35" s="34"/>
      <c r="L35" s="8"/>
      <c r="M35" s="8"/>
      <c r="N35" s="8"/>
    </row>
    <row r="36" spans="2:14" x14ac:dyDescent="0.25">
      <c r="B36" s="14" t="s">
        <v>36</v>
      </c>
      <c r="C36" s="33">
        <v>1.25</v>
      </c>
      <c r="D36" s="34"/>
      <c r="I36" s="14" t="s">
        <v>36</v>
      </c>
      <c r="J36" s="33">
        <v>1.25</v>
      </c>
      <c r="K36" s="34"/>
      <c r="L36" s="8"/>
      <c r="M36" s="8"/>
      <c r="N36" s="8"/>
    </row>
    <row r="37" spans="2:14" x14ac:dyDescent="0.25">
      <c r="B37" s="14" t="s">
        <v>2</v>
      </c>
      <c r="C37" s="33">
        <v>1</v>
      </c>
      <c r="D37" s="34"/>
      <c r="I37" s="14" t="s">
        <v>2</v>
      </c>
      <c r="J37" s="33">
        <v>1</v>
      </c>
      <c r="K37" s="34"/>
      <c r="L37" s="8"/>
      <c r="M37" s="8"/>
      <c r="N37" s="8"/>
    </row>
    <row r="38" spans="2:14" x14ac:dyDescent="0.25">
      <c r="B38" s="14" t="s">
        <v>37</v>
      </c>
      <c r="C38" s="33">
        <v>1</v>
      </c>
      <c r="D38" s="34"/>
      <c r="I38" s="14" t="s">
        <v>37</v>
      </c>
      <c r="J38" s="33">
        <v>1</v>
      </c>
      <c r="K38" s="34"/>
      <c r="L38" s="8"/>
      <c r="M38" s="8"/>
      <c r="N38" s="8"/>
    </row>
    <row r="39" spans="2:14" ht="45.75" customHeight="1" x14ac:dyDescent="0.25">
      <c r="B39" s="35" t="s">
        <v>75</v>
      </c>
      <c r="C39" s="36"/>
      <c r="D39" s="36"/>
      <c r="E39" s="36"/>
      <c r="F39" s="36"/>
      <c r="G39" s="37"/>
      <c r="I39" s="35" t="s">
        <v>88</v>
      </c>
      <c r="J39" s="36"/>
      <c r="K39" s="36"/>
      <c r="L39" s="36"/>
      <c r="M39" s="36"/>
      <c r="N39" s="37"/>
    </row>
    <row r="42" spans="2:14" ht="21" x14ac:dyDescent="0.25">
      <c r="B42" s="44" t="s">
        <v>89</v>
      </c>
      <c r="C42" s="44"/>
      <c r="D42" s="44"/>
      <c r="E42" s="44"/>
      <c r="F42" s="44"/>
      <c r="G42" s="44"/>
      <c r="I42" s="44" t="s">
        <v>27</v>
      </c>
      <c r="J42" s="44"/>
      <c r="K42" s="44"/>
      <c r="L42" s="44"/>
      <c r="M42" s="44"/>
      <c r="N42" s="44"/>
    </row>
    <row r="43" spans="2:14" ht="21" x14ac:dyDescent="0.25">
      <c r="B43" s="40" t="s">
        <v>43</v>
      </c>
      <c r="C43" s="40"/>
      <c r="D43" s="40"/>
      <c r="E43" s="40"/>
      <c r="F43" s="40"/>
      <c r="G43" s="40"/>
      <c r="I43" s="40" t="s">
        <v>43</v>
      </c>
      <c r="J43" s="40"/>
      <c r="K43" s="40"/>
      <c r="L43" s="40"/>
      <c r="M43" s="40"/>
      <c r="N43" s="40"/>
    </row>
    <row r="44" spans="2:14" x14ac:dyDescent="0.25">
      <c r="B44" s="41" t="s">
        <v>41</v>
      </c>
      <c r="C44" s="41"/>
      <c r="D44" s="41"/>
      <c r="E44" s="42" t="s">
        <v>44</v>
      </c>
      <c r="F44" s="43"/>
      <c r="G44" s="43"/>
      <c r="I44" s="41" t="s">
        <v>41</v>
      </c>
      <c r="J44" s="41"/>
      <c r="K44" s="41"/>
      <c r="L44" s="42" t="s">
        <v>44</v>
      </c>
      <c r="M44" s="43"/>
      <c r="N44" s="43"/>
    </row>
    <row r="45" spans="2:14" x14ac:dyDescent="0.25">
      <c r="B45" s="14" t="s">
        <v>46</v>
      </c>
      <c r="C45" s="23">
        <f>J10</f>
        <v>104.00858983536149</v>
      </c>
      <c r="D45" s="19" t="s">
        <v>28</v>
      </c>
      <c r="E45" s="14" t="s">
        <v>38</v>
      </c>
      <c r="F45" s="24">
        <v>4</v>
      </c>
      <c r="G45" s="17" t="s">
        <v>52</v>
      </c>
      <c r="I45" s="14" t="s">
        <v>46</v>
      </c>
      <c r="J45" s="23">
        <f>J14</f>
        <v>104.00858983536149</v>
      </c>
      <c r="K45" s="19" t="s">
        <v>28</v>
      </c>
      <c r="L45" s="14" t="s">
        <v>49</v>
      </c>
      <c r="M45" s="13">
        <f>(3.448*J45*J47)/(3*J46)</f>
        <v>16.844348712609271</v>
      </c>
      <c r="N45" s="17" t="s">
        <v>50</v>
      </c>
    </row>
    <row r="46" spans="2:14" x14ac:dyDescent="0.25">
      <c r="B46" s="14" t="s">
        <v>30</v>
      </c>
      <c r="C46" s="18">
        <v>220</v>
      </c>
      <c r="D46" s="19" t="s">
        <v>45</v>
      </c>
      <c r="I46" s="14" t="s">
        <v>30</v>
      </c>
      <c r="J46" s="18">
        <v>220</v>
      </c>
      <c r="K46" s="19" t="s">
        <v>45</v>
      </c>
      <c r="L46" s="14" t="s">
        <v>38</v>
      </c>
      <c r="M46" s="24">
        <v>4</v>
      </c>
      <c r="N46" s="17" t="s">
        <v>52</v>
      </c>
    </row>
    <row r="47" spans="2:14" s="1" customFormat="1" ht="46.5" customHeight="1" x14ac:dyDescent="0.25">
      <c r="B47" s="14" t="s">
        <v>47</v>
      </c>
      <c r="C47" s="16">
        <v>18</v>
      </c>
      <c r="D47" s="17" t="s">
        <v>48</v>
      </c>
      <c r="E47" s="8"/>
      <c r="F47" s="8"/>
      <c r="G47" s="8"/>
      <c r="I47" s="14" t="s">
        <v>47</v>
      </c>
      <c r="J47" s="16">
        <v>31</v>
      </c>
      <c r="K47" s="17" t="s">
        <v>48</v>
      </c>
      <c r="L47" s="14" t="s">
        <v>51</v>
      </c>
      <c r="M47" s="13">
        <v>21.15</v>
      </c>
      <c r="N47" s="17" t="s">
        <v>50</v>
      </c>
    </row>
    <row r="48" spans="2:14" ht="46.5" customHeight="1" x14ac:dyDescent="0.25">
      <c r="B48" s="35" t="s">
        <v>90</v>
      </c>
      <c r="C48" s="36"/>
      <c r="D48" s="36"/>
      <c r="E48" s="36"/>
      <c r="F48" s="36"/>
      <c r="G48" s="37"/>
      <c r="I48" s="35" t="s">
        <v>72</v>
      </c>
      <c r="J48" s="36"/>
      <c r="K48" s="36"/>
      <c r="L48" s="36"/>
      <c r="M48" s="36"/>
      <c r="N48" s="37"/>
    </row>
    <row r="49" spans="2:14" ht="21" x14ac:dyDescent="0.25">
      <c r="B49" s="40" t="s">
        <v>53</v>
      </c>
      <c r="C49" s="40"/>
      <c r="D49" s="40"/>
      <c r="E49" s="40"/>
      <c r="F49" s="40"/>
      <c r="G49" s="40"/>
      <c r="I49" s="40" t="s">
        <v>53</v>
      </c>
      <c r="J49" s="40"/>
      <c r="K49" s="40"/>
      <c r="L49" s="40"/>
      <c r="M49" s="40"/>
      <c r="N49" s="40"/>
    </row>
    <row r="50" spans="2:14" x14ac:dyDescent="0.25">
      <c r="B50" s="41" t="s">
        <v>41</v>
      </c>
      <c r="C50" s="41"/>
      <c r="D50" s="41"/>
      <c r="E50" s="42" t="s">
        <v>44</v>
      </c>
      <c r="F50" s="43"/>
      <c r="G50" s="43"/>
      <c r="I50" s="41" t="s">
        <v>41</v>
      </c>
      <c r="J50" s="41"/>
      <c r="K50" s="41"/>
      <c r="L50" s="42" t="s">
        <v>44</v>
      </c>
      <c r="M50" s="43"/>
      <c r="N50" s="43"/>
    </row>
    <row r="51" spans="2:14" ht="31.5" x14ac:dyDescent="0.25">
      <c r="B51" s="14" t="s">
        <v>54</v>
      </c>
      <c r="C51" s="23">
        <v>63.62</v>
      </c>
      <c r="D51" s="19" t="s">
        <v>50</v>
      </c>
      <c r="E51" s="14" t="s">
        <v>56</v>
      </c>
      <c r="F51" s="13">
        <f>C51*C52</f>
        <v>254.48</v>
      </c>
      <c r="G51" s="17" t="s">
        <v>50</v>
      </c>
      <c r="I51" s="14" t="s">
        <v>54</v>
      </c>
      <c r="J51" s="23">
        <v>63.62</v>
      </c>
      <c r="K51" s="19" t="s">
        <v>50</v>
      </c>
      <c r="L51" s="14" t="s">
        <v>56</v>
      </c>
      <c r="M51" s="13">
        <f>J51*J52</f>
        <v>254.48</v>
      </c>
      <c r="N51" s="17" t="s">
        <v>50</v>
      </c>
    </row>
    <row r="52" spans="2:14" x14ac:dyDescent="0.25">
      <c r="B52" s="14" t="s">
        <v>33</v>
      </c>
      <c r="C52" s="38">
        <v>4</v>
      </c>
      <c r="D52" s="39"/>
      <c r="E52" s="14" t="s">
        <v>53</v>
      </c>
      <c r="F52" s="25">
        <v>0.75</v>
      </c>
      <c r="G52" s="17" t="s">
        <v>55</v>
      </c>
      <c r="I52" s="14" t="s">
        <v>33</v>
      </c>
      <c r="J52" s="38">
        <v>4</v>
      </c>
      <c r="K52" s="39"/>
      <c r="L52" s="14" t="s">
        <v>53</v>
      </c>
      <c r="M52" s="25">
        <v>0.75</v>
      </c>
      <c r="N52" s="17" t="s">
        <v>55</v>
      </c>
    </row>
    <row r="53" spans="2:14" s="1" customFormat="1" ht="45.75" customHeight="1" x14ac:dyDescent="0.25">
      <c r="B53" s="35" t="s">
        <v>73</v>
      </c>
      <c r="C53" s="36"/>
      <c r="D53" s="36"/>
      <c r="E53" s="36"/>
      <c r="F53" s="36"/>
      <c r="G53" s="37"/>
      <c r="I53" s="35" t="s">
        <v>73</v>
      </c>
      <c r="J53" s="36"/>
      <c r="K53" s="36"/>
      <c r="L53" s="36"/>
      <c r="M53" s="36"/>
      <c r="N53" s="37"/>
    </row>
    <row r="54" spans="2:14" ht="21" x14ac:dyDescent="0.25">
      <c r="B54" s="40" t="s">
        <v>34</v>
      </c>
      <c r="C54" s="40"/>
      <c r="D54" s="40"/>
      <c r="E54" s="40"/>
      <c r="F54" s="40"/>
      <c r="G54" s="40"/>
      <c r="I54" s="40" t="s">
        <v>34</v>
      </c>
      <c r="J54" s="40"/>
      <c r="K54" s="40"/>
      <c r="L54" s="40"/>
      <c r="M54" s="40"/>
      <c r="N54" s="40"/>
    </row>
    <row r="55" spans="2:14" x14ac:dyDescent="0.25">
      <c r="B55" s="41" t="s">
        <v>41</v>
      </c>
      <c r="C55" s="41"/>
      <c r="D55" s="41"/>
      <c r="E55" s="42" t="s">
        <v>44</v>
      </c>
      <c r="F55" s="43"/>
      <c r="G55" s="43"/>
      <c r="I55" s="41" t="s">
        <v>41</v>
      </c>
      <c r="J55" s="41"/>
      <c r="K55" s="41"/>
      <c r="L55" s="42" t="s">
        <v>44</v>
      </c>
      <c r="M55" s="43"/>
      <c r="N55" s="43"/>
    </row>
    <row r="56" spans="2:14" ht="31.5" x14ac:dyDescent="0.25">
      <c r="B56" s="14" t="s">
        <v>46</v>
      </c>
      <c r="C56" s="23">
        <f>J10</f>
        <v>104.00858983536149</v>
      </c>
      <c r="D56" s="19" t="s">
        <v>28</v>
      </c>
      <c r="E56" s="14" t="s">
        <v>57</v>
      </c>
      <c r="F56" s="13">
        <f>C56*C57*C58*C59*C60*C61</f>
        <v>149.51234788833213</v>
      </c>
      <c r="G56" s="17" t="s">
        <v>28</v>
      </c>
      <c r="I56" s="14" t="s">
        <v>46</v>
      </c>
      <c r="J56" s="23">
        <f>J14</f>
        <v>104.00858983536149</v>
      </c>
      <c r="K56" s="19" t="s">
        <v>28</v>
      </c>
      <c r="L56" s="14" t="s">
        <v>57</v>
      </c>
      <c r="M56" s="13">
        <f>J56*J57*J58*J59*J60*J61</f>
        <v>149.51234788833213</v>
      </c>
      <c r="N56" s="17" t="s">
        <v>28</v>
      </c>
    </row>
    <row r="57" spans="2:14" x14ac:dyDescent="0.25">
      <c r="B57" s="14" t="s">
        <v>28</v>
      </c>
      <c r="C57" s="33">
        <v>1</v>
      </c>
      <c r="D57" s="34"/>
      <c r="E57" s="14" t="s">
        <v>58</v>
      </c>
      <c r="F57" s="33" t="s">
        <v>74</v>
      </c>
      <c r="G57" s="34"/>
      <c r="I57" s="14" t="s">
        <v>28</v>
      </c>
      <c r="J57" s="33">
        <v>1</v>
      </c>
      <c r="K57" s="34"/>
      <c r="L57" s="14" t="s">
        <v>58</v>
      </c>
      <c r="M57" s="33" t="s">
        <v>74</v>
      </c>
      <c r="N57" s="34"/>
    </row>
    <row r="58" spans="2:14" s="1" customFormat="1" ht="45.75" customHeight="1" x14ac:dyDescent="0.25">
      <c r="B58" s="14" t="s">
        <v>35</v>
      </c>
      <c r="C58" s="33">
        <v>1.1499999999999999</v>
      </c>
      <c r="D58" s="34"/>
      <c r="E58" s="8"/>
      <c r="F58" s="8"/>
      <c r="G58" s="8"/>
      <c r="I58" s="14" t="s">
        <v>35</v>
      </c>
      <c r="J58" s="33">
        <v>1.1499999999999999</v>
      </c>
      <c r="K58" s="34"/>
      <c r="L58" s="8"/>
      <c r="M58" s="8"/>
      <c r="N58" s="8"/>
    </row>
    <row r="59" spans="2:14" x14ac:dyDescent="0.25">
      <c r="B59" s="14" t="s">
        <v>36</v>
      </c>
      <c r="C59" s="33">
        <v>1.25</v>
      </c>
      <c r="D59" s="34"/>
      <c r="I59" s="14" t="s">
        <v>36</v>
      </c>
      <c r="J59" s="33">
        <v>1.25</v>
      </c>
      <c r="K59" s="34"/>
      <c r="L59" s="8"/>
      <c r="M59" s="8"/>
      <c r="N59" s="8"/>
    </row>
    <row r="60" spans="2:14" x14ac:dyDescent="0.25">
      <c r="B60" s="14" t="s">
        <v>2</v>
      </c>
      <c r="C60" s="33">
        <v>1</v>
      </c>
      <c r="D60" s="34"/>
      <c r="I60" s="14" t="s">
        <v>2</v>
      </c>
      <c r="J60" s="33">
        <v>1</v>
      </c>
      <c r="K60" s="34"/>
      <c r="L60" s="8"/>
      <c r="M60" s="8"/>
      <c r="N60" s="8"/>
    </row>
    <row r="61" spans="2:14" x14ac:dyDescent="0.25">
      <c r="B61" s="14" t="s">
        <v>37</v>
      </c>
      <c r="C61" s="33">
        <v>1</v>
      </c>
      <c r="D61" s="34"/>
      <c r="I61" s="14" t="s">
        <v>37</v>
      </c>
      <c r="J61" s="33">
        <v>1</v>
      </c>
      <c r="K61" s="34"/>
      <c r="L61" s="8"/>
      <c r="M61" s="8"/>
      <c r="N61" s="8"/>
    </row>
    <row r="62" spans="2:14" ht="45.75" customHeight="1" x14ac:dyDescent="0.25">
      <c r="B62" s="35" t="s">
        <v>75</v>
      </c>
      <c r="C62" s="36"/>
      <c r="D62" s="36"/>
      <c r="E62" s="36"/>
      <c r="F62" s="36"/>
      <c r="G62" s="37"/>
      <c r="I62" s="35" t="s">
        <v>75</v>
      </c>
      <c r="J62" s="36"/>
      <c r="K62" s="36"/>
      <c r="L62" s="36"/>
      <c r="M62" s="36"/>
      <c r="N62" s="37"/>
    </row>
    <row r="65" spans="2:9" ht="21" x14ac:dyDescent="0.25">
      <c r="B65" s="44" t="s">
        <v>93</v>
      </c>
      <c r="C65" s="44"/>
      <c r="D65" s="44"/>
      <c r="E65" s="44"/>
      <c r="F65" s="44"/>
      <c r="G65" s="44"/>
      <c r="I65"/>
    </row>
    <row r="66" spans="2:9" ht="21" x14ac:dyDescent="0.25">
      <c r="B66" s="40" t="s">
        <v>43</v>
      </c>
      <c r="C66" s="40"/>
      <c r="D66" s="40"/>
      <c r="E66" s="40"/>
      <c r="F66" s="40"/>
      <c r="G66" s="40"/>
      <c r="I66"/>
    </row>
    <row r="67" spans="2:9" x14ac:dyDescent="0.25">
      <c r="B67" s="41" t="s">
        <v>41</v>
      </c>
      <c r="C67" s="41"/>
      <c r="D67" s="41"/>
      <c r="E67" s="42" t="s">
        <v>44</v>
      </c>
      <c r="F67" s="43"/>
      <c r="G67" s="43"/>
      <c r="I67"/>
    </row>
    <row r="68" spans="2:9" x14ac:dyDescent="0.25">
      <c r="B68" s="14" t="s">
        <v>46</v>
      </c>
      <c r="C68" s="23">
        <f>J15</f>
        <v>17.244094488188978</v>
      </c>
      <c r="D68" s="19" t="s">
        <v>28</v>
      </c>
      <c r="E68" s="14" t="s">
        <v>38</v>
      </c>
      <c r="F68" s="24">
        <v>12</v>
      </c>
      <c r="G68" s="17" t="s">
        <v>52</v>
      </c>
      <c r="I68"/>
    </row>
    <row r="69" spans="2:9" x14ac:dyDescent="0.25">
      <c r="B69" s="14" t="s">
        <v>30</v>
      </c>
      <c r="C69" s="18">
        <v>127</v>
      </c>
      <c r="D69" s="19" t="s">
        <v>45</v>
      </c>
      <c r="I69"/>
    </row>
    <row r="70" spans="2:9" s="1" customFormat="1" ht="46.5" customHeight="1" x14ac:dyDescent="0.25">
      <c r="B70" s="14" t="s">
        <v>47</v>
      </c>
      <c r="C70" s="16">
        <v>1</v>
      </c>
      <c r="D70" s="17" t="s">
        <v>48</v>
      </c>
      <c r="E70" s="8"/>
      <c r="F70" s="8"/>
      <c r="G70" s="8"/>
    </row>
    <row r="71" spans="2:9" ht="46.5" customHeight="1" x14ac:dyDescent="0.25">
      <c r="B71" s="35" t="s">
        <v>61</v>
      </c>
      <c r="C71" s="36"/>
      <c r="D71" s="36"/>
      <c r="E71" s="36"/>
      <c r="F71" s="36"/>
      <c r="G71" s="37"/>
      <c r="I71"/>
    </row>
    <row r="72" spans="2:9" ht="21" x14ac:dyDescent="0.25">
      <c r="B72" s="40" t="s">
        <v>53</v>
      </c>
      <c r="C72" s="40"/>
      <c r="D72" s="40"/>
      <c r="E72" s="40"/>
      <c r="F72" s="40"/>
      <c r="G72" s="40"/>
      <c r="I72"/>
    </row>
    <row r="73" spans="2:9" x14ac:dyDescent="0.25">
      <c r="B73" s="41" t="s">
        <v>41</v>
      </c>
      <c r="C73" s="41"/>
      <c r="D73" s="41"/>
      <c r="E73" s="42" t="s">
        <v>44</v>
      </c>
      <c r="F73" s="43"/>
      <c r="G73" s="43"/>
      <c r="I73"/>
    </row>
    <row r="74" spans="2:9" ht="31.5" x14ac:dyDescent="0.25">
      <c r="B74" s="14" t="s">
        <v>54</v>
      </c>
      <c r="C74" s="23">
        <v>12.57</v>
      </c>
      <c r="D74" s="19" t="s">
        <v>50</v>
      </c>
      <c r="E74" s="14" t="s">
        <v>56</v>
      </c>
      <c r="F74" s="13">
        <f>C74*C75</f>
        <v>37.71</v>
      </c>
      <c r="G74" s="17" t="s">
        <v>50</v>
      </c>
      <c r="I74"/>
    </row>
    <row r="75" spans="2:9" x14ac:dyDescent="0.25">
      <c r="B75" s="14" t="s">
        <v>33</v>
      </c>
      <c r="C75" s="38">
        <v>3</v>
      </c>
      <c r="D75" s="39"/>
      <c r="E75" s="14" t="s">
        <v>53</v>
      </c>
      <c r="F75" s="25">
        <v>0.5</v>
      </c>
      <c r="G75" s="17" t="s">
        <v>55</v>
      </c>
      <c r="I75"/>
    </row>
    <row r="76" spans="2:9" s="1" customFormat="1" ht="45.75" customHeight="1" x14ac:dyDescent="0.25">
      <c r="B76" s="35" t="s">
        <v>62</v>
      </c>
      <c r="C76" s="36"/>
      <c r="D76" s="36"/>
      <c r="E76" s="36"/>
      <c r="F76" s="36"/>
      <c r="G76" s="37"/>
    </row>
    <row r="77" spans="2:9" ht="21" customHeight="1" x14ac:dyDescent="0.25">
      <c r="B77" s="40" t="s">
        <v>34</v>
      </c>
      <c r="C77" s="40"/>
      <c r="D77" s="40"/>
      <c r="E77" s="40"/>
      <c r="F77" s="40"/>
      <c r="G77" s="40"/>
      <c r="I77"/>
    </row>
    <row r="78" spans="2:9" x14ac:dyDescent="0.25">
      <c r="B78" s="41" t="s">
        <v>41</v>
      </c>
      <c r="C78" s="41"/>
      <c r="D78" s="41"/>
      <c r="E78" s="42" t="s">
        <v>44</v>
      </c>
      <c r="F78" s="43"/>
      <c r="G78" s="43"/>
      <c r="I78"/>
    </row>
    <row r="79" spans="2:9" ht="31.5" x14ac:dyDescent="0.25">
      <c r="B79" s="14" t="s">
        <v>46</v>
      </c>
      <c r="C79" s="23">
        <f>J15</f>
        <v>17.244094488188978</v>
      </c>
      <c r="D79" s="19" t="s">
        <v>28</v>
      </c>
      <c r="E79" s="14" t="s">
        <v>57</v>
      </c>
      <c r="F79" s="13">
        <f>C79*C80*C81*C82*C83*C84</f>
        <v>24.788385826771652</v>
      </c>
      <c r="G79" s="17" t="s">
        <v>28</v>
      </c>
      <c r="I79"/>
    </row>
    <row r="80" spans="2:9" x14ac:dyDescent="0.25">
      <c r="B80" s="14" t="s">
        <v>28</v>
      </c>
      <c r="C80" s="33">
        <v>1</v>
      </c>
      <c r="D80" s="34"/>
      <c r="E80" s="14" t="s">
        <v>58</v>
      </c>
      <c r="F80" s="33" t="s">
        <v>91</v>
      </c>
      <c r="G80" s="34"/>
      <c r="I80"/>
    </row>
    <row r="81" spans="2:9" s="1" customFormat="1" ht="45.75" customHeight="1" x14ac:dyDescent="0.25">
      <c r="B81" s="14" t="s">
        <v>35</v>
      </c>
      <c r="C81" s="33">
        <v>1.1499999999999999</v>
      </c>
      <c r="D81" s="34"/>
      <c r="E81" s="8"/>
      <c r="F81" s="8"/>
      <c r="G81" s="8"/>
    </row>
    <row r="82" spans="2:9" x14ac:dyDescent="0.25">
      <c r="B82" s="14" t="s">
        <v>36</v>
      </c>
      <c r="C82" s="33">
        <v>1.25</v>
      </c>
      <c r="D82" s="34"/>
      <c r="I82"/>
    </row>
    <row r="83" spans="2:9" x14ac:dyDescent="0.25">
      <c r="B83" s="14" t="s">
        <v>2</v>
      </c>
      <c r="C83" s="33">
        <v>1</v>
      </c>
      <c r="D83" s="34"/>
      <c r="I83"/>
    </row>
    <row r="84" spans="2:9" x14ac:dyDescent="0.25">
      <c r="B84" s="14" t="s">
        <v>37</v>
      </c>
      <c r="C84" s="33">
        <v>1</v>
      </c>
      <c r="D84" s="34"/>
      <c r="I84"/>
    </row>
    <row r="85" spans="2:9" ht="45.75" customHeight="1" x14ac:dyDescent="0.25">
      <c r="B85" s="35" t="s">
        <v>94</v>
      </c>
      <c r="C85" s="36"/>
      <c r="D85" s="36"/>
      <c r="E85" s="36"/>
      <c r="F85" s="36"/>
      <c r="G85" s="37"/>
      <c r="I85"/>
    </row>
    <row r="86" spans="2:9" x14ac:dyDescent="0.25">
      <c r="I86"/>
    </row>
    <row r="87" spans="2:9" x14ac:dyDescent="0.25">
      <c r="I87"/>
    </row>
    <row r="88" spans="2:9" x14ac:dyDescent="0.25">
      <c r="I88"/>
    </row>
    <row r="89" spans="2:9" x14ac:dyDescent="0.25">
      <c r="I89"/>
    </row>
    <row r="90" spans="2:9" x14ac:dyDescent="0.25">
      <c r="I90"/>
    </row>
  </sheetData>
  <mergeCells count="111">
    <mergeCell ref="B1:M2"/>
    <mergeCell ref="C36:D36"/>
    <mergeCell ref="C37:D37"/>
    <mergeCell ref="C38:D38"/>
    <mergeCell ref="B39:G39"/>
    <mergeCell ref="B19:G19"/>
    <mergeCell ref="B32:D32"/>
    <mergeCell ref="E32:G32"/>
    <mergeCell ref="C34:D34"/>
    <mergeCell ref="F34:G34"/>
    <mergeCell ref="C35:D35"/>
    <mergeCell ref="B27:D27"/>
    <mergeCell ref="E27:G27"/>
    <mergeCell ref="B30:G30"/>
    <mergeCell ref="B31:G31"/>
    <mergeCell ref="B25:G25"/>
    <mergeCell ref="C29:D29"/>
    <mergeCell ref="I5:I7"/>
    <mergeCell ref="L5:L7"/>
    <mergeCell ref="K5:K7"/>
    <mergeCell ref="I19:N19"/>
    <mergeCell ref="B26:G26"/>
    <mergeCell ref="B20:G20"/>
    <mergeCell ref="B21:D21"/>
    <mergeCell ref="E21:G21"/>
    <mergeCell ref="B4:M4"/>
    <mergeCell ref="J5:J7"/>
    <mergeCell ref="C5:F6"/>
    <mergeCell ref="M5:M7"/>
    <mergeCell ref="B5:B7"/>
    <mergeCell ref="G5:G7"/>
    <mergeCell ref="H5:H7"/>
    <mergeCell ref="I27:K27"/>
    <mergeCell ref="L27:N27"/>
    <mergeCell ref="J29:K29"/>
    <mergeCell ref="I30:N30"/>
    <mergeCell ref="I31:N31"/>
    <mergeCell ref="I20:N20"/>
    <mergeCell ref="I21:K21"/>
    <mergeCell ref="L21:N21"/>
    <mergeCell ref="I25:N25"/>
    <mergeCell ref="I26:N26"/>
    <mergeCell ref="J36:K36"/>
    <mergeCell ref="J37:K37"/>
    <mergeCell ref="J38:K38"/>
    <mergeCell ref="I39:N39"/>
    <mergeCell ref="I32:K32"/>
    <mergeCell ref="L32:N32"/>
    <mergeCell ref="J34:K34"/>
    <mergeCell ref="M34:N34"/>
    <mergeCell ref="J35:K35"/>
    <mergeCell ref="C59:D59"/>
    <mergeCell ref="C60:D60"/>
    <mergeCell ref="C61:D61"/>
    <mergeCell ref="B62:G62"/>
    <mergeCell ref="B42:G42"/>
    <mergeCell ref="B55:D55"/>
    <mergeCell ref="E55:G55"/>
    <mergeCell ref="C57:D57"/>
    <mergeCell ref="F57:G57"/>
    <mergeCell ref="C58:D58"/>
    <mergeCell ref="B50:D50"/>
    <mergeCell ref="E50:G50"/>
    <mergeCell ref="C52:D52"/>
    <mergeCell ref="B53:G53"/>
    <mergeCell ref="B54:G54"/>
    <mergeCell ref="B43:G43"/>
    <mergeCell ref="B44:D44"/>
    <mergeCell ref="E44:G44"/>
    <mergeCell ref="B48:G48"/>
    <mergeCell ref="B49:G49"/>
    <mergeCell ref="I49:N49"/>
    <mergeCell ref="I50:K50"/>
    <mergeCell ref="L50:N50"/>
    <mergeCell ref="J52:K52"/>
    <mergeCell ref="I53:N53"/>
    <mergeCell ref="I42:N42"/>
    <mergeCell ref="I43:N43"/>
    <mergeCell ref="I44:K44"/>
    <mergeCell ref="L44:N44"/>
    <mergeCell ref="I48:N48"/>
    <mergeCell ref="J58:K58"/>
    <mergeCell ref="J59:K59"/>
    <mergeCell ref="J60:K60"/>
    <mergeCell ref="J61:K61"/>
    <mergeCell ref="I62:N62"/>
    <mergeCell ref="I54:N54"/>
    <mergeCell ref="I55:K55"/>
    <mergeCell ref="L55:N55"/>
    <mergeCell ref="J57:K57"/>
    <mergeCell ref="M57:N57"/>
    <mergeCell ref="B72:G72"/>
    <mergeCell ref="B73:D73"/>
    <mergeCell ref="E73:G73"/>
    <mergeCell ref="C75:D75"/>
    <mergeCell ref="B76:G76"/>
    <mergeCell ref="B65:G65"/>
    <mergeCell ref="B66:G66"/>
    <mergeCell ref="B67:D67"/>
    <mergeCell ref="E67:G67"/>
    <mergeCell ref="B71:G71"/>
    <mergeCell ref="C81:D81"/>
    <mergeCell ref="C82:D82"/>
    <mergeCell ref="C83:D83"/>
    <mergeCell ref="C84:D84"/>
    <mergeCell ref="B85:G85"/>
    <mergeCell ref="B77:G77"/>
    <mergeCell ref="B78:D78"/>
    <mergeCell ref="E78:G78"/>
    <mergeCell ref="C80:D80"/>
    <mergeCell ref="F80:G80"/>
  </mergeCells>
  <phoneticPr fontId="6" type="noConversion"/>
  <pageMargins left="0.7" right="0.7" top="0.75" bottom="0.75" header="0.3" footer="0.3"/>
  <pageSetup scale="4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9796-56F8-4218-B92D-D0AEC938E786}">
  <sheetPr>
    <tabColor theme="7" tint="0.59999389629810485"/>
    <pageSetUpPr fitToPage="1"/>
  </sheetPr>
  <dimension ref="B1:R78"/>
  <sheetViews>
    <sheetView zoomScale="76" zoomScaleNormal="84" workbookViewId="0">
      <selection sqref="A1:XFD2"/>
    </sheetView>
  </sheetViews>
  <sheetFormatPr baseColWidth="10" defaultRowHeight="15" x14ac:dyDescent="0.25"/>
  <cols>
    <col min="2" max="13" width="19.85546875" customWidth="1"/>
    <col min="14" max="15" width="20.28515625" customWidth="1"/>
  </cols>
  <sheetData>
    <row r="1" spans="2:18" ht="15.75" customHeight="1" x14ac:dyDescent="0.25">
      <c r="B1" s="64" t="s">
        <v>116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spans="2:18" ht="15.75" customHeight="1" x14ac:dyDescent="0.25"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</row>
    <row r="4" spans="2:18" ht="21" x14ac:dyDescent="0.25">
      <c r="B4" s="45" t="s">
        <v>4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</row>
    <row r="5" spans="2:18" ht="15.75" x14ac:dyDescent="0.25">
      <c r="B5" s="41" t="s">
        <v>20</v>
      </c>
      <c r="C5" s="11" t="s">
        <v>67</v>
      </c>
      <c r="D5" s="11" t="s">
        <v>59</v>
      </c>
      <c r="E5" s="60" t="s">
        <v>64</v>
      </c>
      <c r="F5" s="61"/>
      <c r="G5" s="61"/>
      <c r="H5" s="62"/>
      <c r="I5" s="41" t="s">
        <v>9</v>
      </c>
      <c r="J5" s="41" t="s">
        <v>8</v>
      </c>
      <c r="K5" s="41" t="s">
        <v>7</v>
      </c>
      <c r="L5" s="43" t="s">
        <v>6</v>
      </c>
      <c r="M5" s="42" t="s">
        <v>66</v>
      </c>
      <c r="N5" s="42" t="s">
        <v>10</v>
      </c>
      <c r="O5" s="41" t="s">
        <v>63</v>
      </c>
    </row>
    <row r="6" spans="2:18" ht="15.75" x14ac:dyDescent="0.25">
      <c r="B6" s="41"/>
      <c r="C6" s="11">
        <v>300</v>
      </c>
      <c r="D6" s="11">
        <v>90</v>
      </c>
      <c r="E6" s="43" t="s">
        <v>11</v>
      </c>
      <c r="F6" s="43" t="s">
        <v>12</v>
      </c>
      <c r="G6" s="43" t="s">
        <v>32</v>
      </c>
      <c r="H6" s="47" t="s">
        <v>39</v>
      </c>
      <c r="I6" s="41"/>
      <c r="J6" s="41"/>
      <c r="K6" s="41"/>
      <c r="L6" s="56"/>
      <c r="M6" s="42"/>
      <c r="N6" s="42"/>
      <c r="O6" s="41"/>
    </row>
    <row r="7" spans="2:18" ht="15.75" x14ac:dyDescent="0.25">
      <c r="B7" s="41"/>
      <c r="C7" s="11" t="s">
        <v>5</v>
      </c>
      <c r="D7" s="11" t="s">
        <v>5</v>
      </c>
      <c r="E7" s="57"/>
      <c r="F7" s="57"/>
      <c r="G7" s="57"/>
      <c r="H7" s="49"/>
      <c r="I7" s="41"/>
      <c r="J7" s="41"/>
      <c r="K7" s="41"/>
      <c r="L7" s="57"/>
      <c r="M7" s="42"/>
      <c r="N7" s="42"/>
      <c r="O7" s="41"/>
    </row>
    <row r="8" spans="2:18" ht="15.75" x14ac:dyDescent="0.25">
      <c r="B8" s="11" t="s">
        <v>13</v>
      </c>
      <c r="C8" s="27">
        <v>4</v>
      </c>
      <c r="D8" s="27">
        <v>11</v>
      </c>
      <c r="E8" s="2">
        <f>($D8*$D$6)/1000</f>
        <v>0.99</v>
      </c>
      <c r="F8" s="2">
        <f>($C8*$C$6)/1000</f>
        <v>1.2</v>
      </c>
      <c r="G8" s="2">
        <v>0</v>
      </c>
      <c r="H8" s="2">
        <f>E8+F8+G8</f>
        <v>2.19</v>
      </c>
      <c r="I8" s="3">
        <v>0.95</v>
      </c>
      <c r="J8" s="3" t="s">
        <v>18</v>
      </c>
      <c r="K8" s="3">
        <v>127</v>
      </c>
      <c r="L8" s="2">
        <f>($C8*$C$6/127)+($D8*$D$6/127)</f>
        <v>17.244094488188978</v>
      </c>
      <c r="M8" s="31">
        <f>F15</f>
        <v>12</v>
      </c>
      <c r="N8" s="2" t="str">
        <f>F27</f>
        <v>2 polos a 30 A</v>
      </c>
      <c r="O8" s="28">
        <f>F22</f>
        <v>0.5</v>
      </c>
    </row>
    <row r="9" spans="2:18" ht="15.75" x14ac:dyDescent="0.25">
      <c r="B9" s="4"/>
      <c r="C9" s="4">
        <f t="shared" ref="C9:H9" si="0">SUM(C8:C8)</f>
        <v>4</v>
      </c>
      <c r="D9" s="4">
        <f t="shared" si="0"/>
        <v>11</v>
      </c>
      <c r="E9" s="4">
        <f t="shared" si="0"/>
        <v>0.99</v>
      </c>
      <c r="F9" s="4">
        <f t="shared" si="0"/>
        <v>1.2</v>
      </c>
      <c r="G9" s="4">
        <f t="shared" si="0"/>
        <v>0</v>
      </c>
      <c r="H9" s="4">
        <f t="shared" si="0"/>
        <v>2.19</v>
      </c>
      <c r="I9" s="5"/>
      <c r="J9" s="5"/>
      <c r="K9" s="5"/>
      <c r="L9" s="5">
        <f>SUM(L8:L8)</f>
        <v>17.244094488188978</v>
      </c>
      <c r="M9" s="5"/>
      <c r="N9" s="5"/>
      <c r="O9" s="5"/>
    </row>
    <row r="12" spans="2:18" ht="21" x14ac:dyDescent="0.25">
      <c r="B12" s="44" t="s">
        <v>13</v>
      </c>
      <c r="C12" s="44"/>
      <c r="D12" s="44"/>
      <c r="E12" s="44"/>
      <c r="F12" s="44"/>
      <c r="G12" s="44"/>
    </row>
    <row r="13" spans="2:18" ht="21" x14ac:dyDescent="0.25">
      <c r="B13" s="40" t="s">
        <v>43</v>
      </c>
      <c r="C13" s="40"/>
      <c r="D13" s="40"/>
      <c r="E13" s="40"/>
      <c r="F13" s="40"/>
      <c r="G13" s="40"/>
    </row>
    <row r="14" spans="2:18" ht="15.75" x14ac:dyDescent="0.25">
      <c r="B14" s="41" t="s">
        <v>41</v>
      </c>
      <c r="C14" s="41"/>
      <c r="D14" s="41"/>
      <c r="E14" s="42" t="s">
        <v>44</v>
      </c>
      <c r="F14" s="43"/>
      <c r="G14" s="43"/>
    </row>
    <row r="15" spans="2:18" ht="31.5" x14ac:dyDescent="0.25">
      <c r="B15" s="14" t="s">
        <v>46</v>
      </c>
      <c r="C15" s="23">
        <f>L8</f>
        <v>17.244094488188978</v>
      </c>
      <c r="D15" s="19" t="s">
        <v>28</v>
      </c>
      <c r="E15" s="14" t="s">
        <v>38</v>
      </c>
      <c r="F15" s="24">
        <v>12</v>
      </c>
      <c r="G15" s="17" t="s">
        <v>52</v>
      </c>
    </row>
    <row r="16" spans="2:18" ht="15.75" x14ac:dyDescent="0.25">
      <c r="B16" s="14" t="s">
        <v>30</v>
      </c>
      <c r="C16" s="18">
        <v>127</v>
      </c>
      <c r="D16" s="19" t="s">
        <v>45</v>
      </c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8" ht="15.75" x14ac:dyDescent="0.25">
      <c r="B17" s="14" t="s">
        <v>47</v>
      </c>
      <c r="C17" s="16">
        <v>1</v>
      </c>
      <c r="D17" s="17" t="s">
        <v>48</v>
      </c>
    </row>
    <row r="18" spans="2:18" s="1" customFormat="1" ht="45.75" customHeight="1" x14ac:dyDescent="0.25">
      <c r="B18" s="35" t="s">
        <v>61</v>
      </c>
      <c r="C18" s="36"/>
      <c r="D18" s="36"/>
      <c r="E18" s="36"/>
      <c r="F18" s="36"/>
      <c r="G18" s="37"/>
      <c r="I18"/>
      <c r="J18"/>
      <c r="K18"/>
      <c r="L18"/>
      <c r="M18"/>
      <c r="N18"/>
      <c r="O18"/>
      <c r="P18"/>
      <c r="Q18"/>
      <c r="R18"/>
    </row>
    <row r="19" spans="2:18" ht="21" x14ac:dyDescent="0.25">
      <c r="B19" s="40" t="s">
        <v>53</v>
      </c>
      <c r="C19" s="40"/>
      <c r="D19" s="40"/>
      <c r="E19" s="40"/>
      <c r="F19" s="40"/>
      <c r="G19" s="40"/>
    </row>
    <row r="20" spans="2:18" ht="15.75" x14ac:dyDescent="0.25">
      <c r="B20" s="41" t="s">
        <v>41</v>
      </c>
      <c r="C20" s="41"/>
      <c r="D20" s="41"/>
      <c r="E20" s="42" t="s">
        <v>44</v>
      </c>
      <c r="F20" s="43"/>
      <c r="G20" s="43"/>
    </row>
    <row r="21" spans="2:18" ht="31.5" x14ac:dyDescent="0.25">
      <c r="B21" s="14" t="s">
        <v>54</v>
      </c>
      <c r="C21" s="23">
        <v>12.57</v>
      </c>
      <c r="D21" s="19" t="s">
        <v>50</v>
      </c>
      <c r="E21" s="14" t="s">
        <v>56</v>
      </c>
      <c r="F21" s="13">
        <f>C21*C22</f>
        <v>37.71</v>
      </c>
      <c r="G21" s="17" t="s">
        <v>50</v>
      </c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8" ht="15.75" x14ac:dyDescent="0.25">
      <c r="B22" s="14" t="s">
        <v>33</v>
      </c>
      <c r="C22" s="38">
        <v>3</v>
      </c>
      <c r="D22" s="39"/>
      <c r="E22" s="14" t="s">
        <v>53</v>
      </c>
      <c r="F22" s="25">
        <v>0.5</v>
      </c>
      <c r="G22" s="17" t="s">
        <v>55</v>
      </c>
    </row>
    <row r="23" spans="2:18" s="1" customFormat="1" ht="45.75" customHeight="1" x14ac:dyDescent="0.25">
      <c r="B23" s="35" t="s">
        <v>62</v>
      </c>
      <c r="C23" s="36"/>
      <c r="D23" s="36"/>
      <c r="E23" s="36"/>
      <c r="F23" s="36"/>
      <c r="G23" s="37"/>
      <c r="I23"/>
      <c r="J23"/>
      <c r="K23"/>
      <c r="L23"/>
      <c r="M23"/>
      <c r="N23"/>
      <c r="O23"/>
      <c r="P23"/>
      <c r="Q23"/>
      <c r="R23"/>
    </row>
    <row r="24" spans="2:18" ht="21" customHeight="1" x14ac:dyDescent="0.25">
      <c r="B24" s="40" t="s">
        <v>34</v>
      </c>
      <c r="C24" s="40"/>
      <c r="D24" s="40"/>
      <c r="E24" s="40"/>
      <c r="F24" s="40"/>
      <c r="G24" s="40"/>
    </row>
    <row r="25" spans="2:18" ht="15.75" x14ac:dyDescent="0.25">
      <c r="B25" s="41" t="s">
        <v>41</v>
      </c>
      <c r="C25" s="41"/>
      <c r="D25" s="41"/>
      <c r="E25" s="42" t="s">
        <v>44</v>
      </c>
      <c r="F25" s="43"/>
      <c r="G25" s="43"/>
    </row>
    <row r="26" spans="2:18" ht="31.5" x14ac:dyDescent="0.25">
      <c r="B26" s="14" t="s">
        <v>46</v>
      </c>
      <c r="C26" s="23">
        <f>L8</f>
        <v>17.244094488188978</v>
      </c>
      <c r="D26" s="19" t="s">
        <v>28</v>
      </c>
      <c r="E26" s="14" t="s">
        <v>57</v>
      </c>
      <c r="F26" s="13">
        <f>C26*C27*C28*C29*C30*C31</f>
        <v>24.788385826771652</v>
      </c>
      <c r="G26" s="17" t="s">
        <v>28</v>
      </c>
    </row>
    <row r="27" spans="2:18" ht="15.75" x14ac:dyDescent="0.25">
      <c r="B27" s="14" t="s">
        <v>28</v>
      </c>
      <c r="C27" s="33">
        <v>1</v>
      </c>
      <c r="D27" s="34"/>
      <c r="E27" s="14" t="s">
        <v>58</v>
      </c>
      <c r="F27" s="33" t="s">
        <v>91</v>
      </c>
      <c r="G27" s="34"/>
    </row>
    <row r="28" spans="2:18" ht="15.75" x14ac:dyDescent="0.25">
      <c r="B28" s="14" t="s">
        <v>35</v>
      </c>
      <c r="C28" s="33">
        <v>1.1499999999999999</v>
      </c>
      <c r="D28" s="34"/>
      <c r="E28" s="8"/>
      <c r="F28" s="8"/>
      <c r="G28" s="8"/>
    </row>
    <row r="29" spans="2:18" ht="15.75" x14ac:dyDescent="0.25">
      <c r="B29" s="14" t="s">
        <v>36</v>
      </c>
      <c r="C29" s="33">
        <v>1.25</v>
      </c>
      <c r="D29" s="34"/>
      <c r="E29" s="8"/>
      <c r="F29" s="8"/>
      <c r="G29" s="8"/>
    </row>
    <row r="30" spans="2:18" ht="15.75" x14ac:dyDescent="0.25">
      <c r="B30" s="14" t="s">
        <v>2</v>
      </c>
      <c r="C30" s="33">
        <v>1</v>
      </c>
      <c r="D30" s="34"/>
      <c r="E30" s="8"/>
      <c r="F30" s="8"/>
      <c r="G30" s="8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2:18" ht="15.75" x14ac:dyDescent="0.25">
      <c r="B31" s="14" t="s">
        <v>37</v>
      </c>
      <c r="C31" s="33">
        <v>1</v>
      </c>
      <c r="D31" s="34"/>
      <c r="E31" s="8"/>
      <c r="F31" s="8"/>
      <c r="G31" s="8"/>
    </row>
    <row r="32" spans="2:18" s="1" customFormat="1" ht="45.75" customHeight="1" x14ac:dyDescent="0.25">
      <c r="B32" s="35" t="s">
        <v>92</v>
      </c>
      <c r="C32" s="36"/>
      <c r="D32" s="36"/>
      <c r="E32" s="36"/>
      <c r="F32" s="36"/>
      <c r="G32" s="37"/>
      <c r="I32"/>
      <c r="J32"/>
      <c r="K32"/>
      <c r="L32"/>
      <c r="M32"/>
      <c r="N32"/>
      <c r="O32"/>
      <c r="P32"/>
      <c r="Q32"/>
      <c r="R32"/>
    </row>
    <row r="37" spans="2:18" x14ac:dyDescent="0.25">
      <c r="B37" s="1"/>
      <c r="C37" s="1"/>
      <c r="D37" s="1"/>
    </row>
    <row r="39" spans="2:18" x14ac:dyDescent="0.25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1" spans="2:18" s="1" customFormat="1" ht="45.75" customHeight="1" x14ac:dyDescent="0.25">
      <c r="B41"/>
      <c r="C41"/>
      <c r="D41"/>
      <c r="E41"/>
      <c r="F41"/>
      <c r="G41"/>
      <c r="H41"/>
      <c r="I41"/>
      <c r="J41"/>
      <c r="K41"/>
      <c r="L41"/>
    </row>
    <row r="42" spans="2:18" x14ac:dyDescent="0.25">
      <c r="B42" s="1"/>
      <c r="C42" s="1"/>
      <c r="D42" s="1"/>
    </row>
    <row r="44" spans="2:18" x14ac:dyDescent="0.25">
      <c r="E44" s="1"/>
      <c r="F44" s="1"/>
      <c r="G44" s="1"/>
      <c r="H44" s="1"/>
      <c r="I44" s="1"/>
      <c r="J44" s="1"/>
      <c r="K44" s="1"/>
      <c r="L44" s="1"/>
    </row>
    <row r="46" spans="2:18" s="1" customFormat="1" ht="45.75" customHeight="1" x14ac:dyDescent="0.25">
      <c r="B46"/>
      <c r="C46"/>
      <c r="D46"/>
      <c r="E46"/>
      <c r="F46"/>
      <c r="G46"/>
      <c r="H46"/>
      <c r="I46"/>
      <c r="J46"/>
      <c r="K46"/>
      <c r="L46"/>
    </row>
    <row r="47" spans="2:18" ht="21" customHeight="1" x14ac:dyDescent="0.25"/>
    <row r="51" spans="2:12" x14ac:dyDescent="0.25">
      <c r="B51" s="1"/>
      <c r="C51" s="1"/>
      <c r="D51" s="1"/>
    </row>
    <row r="53" spans="2:12" x14ac:dyDescent="0.25">
      <c r="E53" s="1"/>
      <c r="F53" s="1"/>
      <c r="G53" s="1"/>
      <c r="H53" s="1"/>
      <c r="I53" s="1"/>
      <c r="J53" s="1"/>
      <c r="K53" s="1"/>
      <c r="L53" s="1"/>
    </row>
    <row r="55" spans="2:12" s="1" customFormat="1" ht="45.75" customHeight="1" x14ac:dyDescent="0.25">
      <c r="B55"/>
      <c r="C55"/>
      <c r="D55"/>
      <c r="E55"/>
      <c r="F55"/>
      <c r="G55"/>
      <c r="H55"/>
      <c r="I55"/>
      <c r="J55"/>
      <c r="K55"/>
      <c r="L55"/>
    </row>
    <row r="60" spans="2:12" x14ac:dyDescent="0.25">
      <c r="B60" s="1"/>
      <c r="C60" s="1"/>
      <c r="D60" s="1"/>
    </row>
    <row r="62" spans="2:12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4" spans="2:12" s="1" customFormat="1" ht="45.75" customHeight="1" x14ac:dyDescent="0.25"/>
    <row r="69" s="1" customFormat="1" ht="45.75" customHeight="1" x14ac:dyDescent="0.25"/>
    <row r="70" ht="21" customHeight="1" x14ac:dyDescent="0.25"/>
    <row r="78" s="1" customFormat="1" ht="45.75" customHeight="1" x14ac:dyDescent="0.25"/>
  </sheetData>
  <mergeCells count="35">
    <mergeCell ref="B1:O2"/>
    <mergeCell ref="B4:O4"/>
    <mergeCell ref="B5:B7"/>
    <mergeCell ref="E5:H5"/>
    <mergeCell ref="I5:I7"/>
    <mergeCell ref="J5:J7"/>
    <mergeCell ref="K5:K7"/>
    <mergeCell ref="L5:L7"/>
    <mergeCell ref="M5:M7"/>
    <mergeCell ref="N5:N7"/>
    <mergeCell ref="O5:O7"/>
    <mergeCell ref="E6:E7"/>
    <mergeCell ref="F6:F7"/>
    <mergeCell ref="G6:G7"/>
    <mergeCell ref="H6:H7"/>
    <mergeCell ref="B12:G12"/>
    <mergeCell ref="B18:G18"/>
    <mergeCell ref="B19:G19"/>
    <mergeCell ref="B20:D20"/>
    <mergeCell ref="E20:G20"/>
    <mergeCell ref="B13:G13"/>
    <mergeCell ref="B14:D14"/>
    <mergeCell ref="E14:G14"/>
    <mergeCell ref="B25:D25"/>
    <mergeCell ref="E25:G25"/>
    <mergeCell ref="C27:D27"/>
    <mergeCell ref="F27:G27"/>
    <mergeCell ref="C22:D22"/>
    <mergeCell ref="B23:G23"/>
    <mergeCell ref="B24:G24"/>
    <mergeCell ref="C31:D31"/>
    <mergeCell ref="B32:G32"/>
    <mergeCell ref="C28:D28"/>
    <mergeCell ref="C29:D29"/>
    <mergeCell ref="C30:D30"/>
  </mergeCells>
  <pageMargins left="0.7" right="0.7" top="0.75" bottom="0.75" header="0.3" footer="0.3"/>
  <pageSetup scale="42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EB69B-8655-4202-9241-14736E39A3B5}">
  <sheetPr>
    <tabColor theme="7" tint="0.59999389629810485"/>
    <pageSetUpPr fitToPage="1"/>
  </sheetPr>
  <dimension ref="B1:P80"/>
  <sheetViews>
    <sheetView zoomScale="89" zoomScaleNormal="84" workbookViewId="0">
      <selection sqref="A1:XFD2"/>
    </sheetView>
  </sheetViews>
  <sheetFormatPr baseColWidth="10" defaultRowHeight="15" x14ac:dyDescent="0.25"/>
  <cols>
    <col min="2" max="13" width="19.85546875" customWidth="1"/>
    <col min="14" max="16" width="20.28515625" customWidth="1"/>
  </cols>
  <sheetData>
    <row r="1" spans="2:16" ht="15.75" customHeight="1" x14ac:dyDescent="0.25">
      <c r="B1" s="64" t="s">
        <v>117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</row>
    <row r="2" spans="2:16" ht="15.75" customHeight="1" x14ac:dyDescent="0.25"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4" spans="2:16" ht="21" x14ac:dyDescent="0.25">
      <c r="B4" s="45" t="s">
        <v>4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</row>
    <row r="5" spans="2:16" ht="31.5" x14ac:dyDescent="0.25">
      <c r="B5" s="41" t="s">
        <v>20</v>
      </c>
      <c r="C5" s="11" t="s">
        <v>69</v>
      </c>
      <c r="D5" s="11" t="s">
        <v>59</v>
      </c>
      <c r="E5" s="11" t="s">
        <v>1</v>
      </c>
      <c r="F5" s="60" t="s">
        <v>64</v>
      </c>
      <c r="G5" s="61"/>
      <c r="H5" s="61"/>
      <c r="I5" s="62"/>
      <c r="J5" s="41" t="s">
        <v>9</v>
      </c>
      <c r="K5" s="41" t="s">
        <v>8</v>
      </c>
      <c r="L5" s="41" t="s">
        <v>7</v>
      </c>
      <c r="M5" s="43" t="s">
        <v>6</v>
      </c>
      <c r="N5" s="42" t="s">
        <v>66</v>
      </c>
      <c r="O5" s="42" t="s">
        <v>10</v>
      </c>
      <c r="P5" s="41" t="s">
        <v>63</v>
      </c>
    </row>
    <row r="6" spans="2:16" ht="15.75" x14ac:dyDescent="0.25">
      <c r="B6" s="41"/>
      <c r="C6" s="11">
        <v>1000</v>
      </c>
      <c r="D6" s="11">
        <v>90</v>
      </c>
      <c r="E6" s="11">
        <v>1000</v>
      </c>
      <c r="F6" s="43" t="s">
        <v>11</v>
      </c>
      <c r="G6" s="43" t="s">
        <v>12</v>
      </c>
      <c r="H6" s="43" t="s">
        <v>32</v>
      </c>
      <c r="I6" s="47" t="s">
        <v>39</v>
      </c>
      <c r="J6" s="41"/>
      <c r="K6" s="41"/>
      <c r="L6" s="41"/>
      <c r="M6" s="56"/>
      <c r="N6" s="42"/>
      <c r="O6" s="42"/>
      <c r="P6" s="41"/>
    </row>
    <row r="7" spans="2:16" ht="15.75" x14ac:dyDescent="0.25">
      <c r="B7" s="41"/>
      <c r="C7" s="11" t="s">
        <v>5</v>
      </c>
      <c r="D7" s="11" t="s">
        <v>5</v>
      </c>
      <c r="E7" s="11" t="s">
        <v>5</v>
      </c>
      <c r="F7" s="57"/>
      <c r="G7" s="57"/>
      <c r="H7" s="57"/>
      <c r="I7" s="49"/>
      <c r="J7" s="41"/>
      <c r="K7" s="41"/>
      <c r="L7" s="41"/>
      <c r="M7" s="57"/>
      <c r="N7" s="42"/>
      <c r="O7" s="42"/>
      <c r="P7" s="41"/>
    </row>
    <row r="8" spans="2:16" ht="15.75" x14ac:dyDescent="0.25">
      <c r="B8" s="11" t="s">
        <v>13</v>
      </c>
      <c r="C8" s="27">
        <v>5</v>
      </c>
      <c r="D8" s="27">
        <v>0</v>
      </c>
      <c r="E8" s="27">
        <v>0</v>
      </c>
      <c r="F8" s="2">
        <f>($C8*$C$6+$D8*$D$6+$E8*$E$6)/1000</f>
        <v>5</v>
      </c>
      <c r="G8" s="2">
        <f>($E8*$E$6)/1000</f>
        <v>0</v>
      </c>
      <c r="H8" s="2">
        <f>($E8*$E$6)/1000</f>
        <v>0</v>
      </c>
      <c r="I8" s="2">
        <f>F8+G8+H8</f>
        <v>5</v>
      </c>
      <c r="J8" s="3">
        <v>0.95</v>
      </c>
      <c r="K8" s="3" t="s">
        <v>16</v>
      </c>
      <c r="L8" s="3">
        <v>127</v>
      </c>
      <c r="M8" s="2">
        <f>($C8*$C$6/127)+($D8*$D$6/127)+($E8*$E$6/220)</f>
        <v>39.370078740157481</v>
      </c>
      <c r="N8" s="31">
        <v>8</v>
      </c>
      <c r="O8" s="2" t="str">
        <f>F29</f>
        <v>1 polo a 60 A</v>
      </c>
      <c r="P8" s="28">
        <f>F24</f>
        <v>0.5</v>
      </c>
    </row>
    <row r="9" spans="2:16" ht="15.75" x14ac:dyDescent="0.25">
      <c r="B9" s="11" t="s">
        <v>14</v>
      </c>
      <c r="C9" s="27">
        <v>5</v>
      </c>
      <c r="D9" s="27">
        <v>0</v>
      </c>
      <c r="E9" s="27">
        <v>0</v>
      </c>
      <c r="F9" s="2">
        <v>0</v>
      </c>
      <c r="G9" s="2">
        <f>($C9*$C$6+$D9*$D$6+$E9*$E$6)/1000</f>
        <v>5</v>
      </c>
      <c r="H9" s="2">
        <v>0</v>
      </c>
      <c r="I9" s="2">
        <f>F9+G9+H9</f>
        <v>5</v>
      </c>
      <c r="J9" s="3">
        <v>0.95</v>
      </c>
      <c r="K9" s="3" t="s">
        <v>16</v>
      </c>
      <c r="L9" s="3">
        <v>127</v>
      </c>
      <c r="M9" s="2">
        <f>($C9*$C$6/127)+($D9*$D$6/127)+($E9*$E$6/220)</f>
        <v>39.370078740157481</v>
      </c>
      <c r="N9" s="31">
        <v>8</v>
      </c>
      <c r="O9" s="2" t="str">
        <f>M29</f>
        <v>1 polo a 60 A</v>
      </c>
      <c r="P9" s="28">
        <f>M24</f>
        <v>0.5</v>
      </c>
    </row>
    <row r="10" spans="2:16" ht="15.75" x14ac:dyDescent="0.25">
      <c r="B10" s="11" t="s">
        <v>15</v>
      </c>
      <c r="C10" s="27">
        <v>0</v>
      </c>
      <c r="D10" s="27">
        <v>4</v>
      </c>
      <c r="E10" s="27">
        <v>4</v>
      </c>
      <c r="F10" s="2">
        <f>($C10*$C$6+$D10*$D$6)/1000</f>
        <v>0.36</v>
      </c>
      <c r="G10" s="2">
        <v>0</v>
      </c>
      <c r="H10" s="2">
        <f>($C10*$C$6+$D10*$D$6+$E10*$E$6)/1000</f>
        <v>4.3600000000000003</v>
      </c>
      <c r="I10" s="2">
        <f>F10+G10+H10</f>
        <v>4.7200000000000006</v>
      </c>
      <c r="J10" s="3">
        <v>0.95</v>
      </c>
      <c r="K10" s="3" t="s">
        <v>18</v>
      </c>
      <c r="L10" s="3" t="s">
        <v>19</v>
      </c>
      <c r="M10" s="2">
        <f>($C10*$C$6/127)+($D10*$D$6/127)+($E10*$E$6/220)</f>
        <v>21.016463851109521</v>
      </c>
      <c r="N10" s="31">
        <v>10</v>
      </c>
      <c r="O10" s="2" t="str">
        <f>F52</f>
        <v>2 polos a 40 A</v>
      </c>
      <c r="P10" s="28">
        <f>F47</f>
        <v>0.5</v>
      </c>
    </row>
    <row r="11" spans="2:16" ht="15.75" x14ac:dyDescent="0.25">
      <c r="B11" s="4"/>
      <c r="C11" s="4">
        <f t="shared" ref="C11:I11" si="0">SUM(C8:C10)</f>
        <v>10</v>
      </c>
      <c r="D11" s="4">
        <f t="shared" si="0"/>
        <v>4</v>
      </c>
      <c r="E11" s="4">
        <f t="shared" si="0"/>
        <v>4</v>
      </c>
      <c r="F11" s="4">
        <f t="shared" si="0"/>
        <v>5.36</v>
      </c>
      <c r="G11" s="4">
        <f t="shared" si="0"/>
        <v>5</v>
      </c>
      <c r="H11" s="4">
        <f t="shared" si="0"/>
        <v>4.3600000000000003</v>
      </c>
      <c r="I11" s="4">
        <f t="shared" si="0"/>
        <v>14.72</v>
      </c>
      <c r="J11" s="5"/>
      <c r="K11" s="5"/>
      <c r="L11" s="5"/>
      <c r="M11" s="5">
        <f>SUM(M8:M10)</f>
        <v>99.756621331424483</v>
      </c>
      <c r="N11" s="5"/>
      <c r="O11" s="5"/>
      <c r="P11" s="5"/>
    </row>
    <row r="14" spans="2:16" ht="21" x14ac:dyDescent="0.25">
      <c r="B14" s="44" t="s">
        <v>13</v>
      </c>
      <c r="C14" s="44"/>
      <c r="D14" s="44"/>
      <c r="E14" s="44"/>
      <c r="F14" s="44"/>
      <c r="G14" s="44"/>
      <c r="I14" s="44" t="s">
        <v>14</v>
      </c>
      <c r="J14" s="44"/>
      <c r="K14" s="44"/>
      <c r="L14" s="44"/>
      <c r="M14" s="44"/>
      <c r="N14" s="44"/>
    </row>
    <row r="15" spans="2:16" ht="21" x14ac:dyDescent="0.25">
      <c r="B15" s="40" t="s">
        <v>43</v>
      </c>
      <c r="C15" s="40"/>
      <c r="D15" s="40"/>
      <c r="E15" s="40"/>
      <c r="F15" s="40"/>
      <c r="G15" s="40"/>
      <c r="I15" s="40" t="s">
        <v>43</v>
      </c>
      <c r="J15" s="40"/>
      <c r="K15" s="40"/>
      <c r="L15" s="40"/>
      <c r="M15" s="40"/>
      <c r="N15" s="40"/>
    </row>
    <row r="16" spans="2:16" ht="15.75" x14ac:dyDescent="0.25">
      <c r="B16" s="41" t="s">
        <v>41</v>
      </c>
      <c r="C16" s="41"/>
      <c r="D16" s="41"/>
      <c r="E16" s="42" t="s">
        <v>44</v>
      </c>
      <c r="F16" s="43"/>
      <c r="G16" s="43"/>
      <c r="I16" s="41" t="s">
        <v>41</v>
      </c>
      <c r="J16" s="41"/>
      <c r="K16" s="41"/>
      <c r="L16" s="42" t="s">
        <v>44</v>
      </c>
      <c r="M16" s="43"/>
      <c r="N16" s="43"/>
    </row>
    <row r="17" spans="2:14" ht="31.5" x14ac:dyDescent="0.25">
      <c r="B17" s="14" t="s">
        <v>46</v>
      </c>
      <c r="C17" s="23">
        <f>M8</f>
        <v>39.370078740157481</v>
      </c>
      <c r="D17" s="19" t="s">
        <v>28</v>
      </c>
      <c r="E17" s="14" t="s">
        <v>38</v>
      </c>
      <c r="F17" s="24">
        <v>8</v>
      </c>
      <c r="G17" s="17" t="s">
        <v>52</v>
      </c>
      <c r="I17" s="14" t="s">
        <v>46</v>
      </c>
      <c r="J17" s="23">
        <f>M9</f>
        <v>39.370078740157481</v>
      </c>
      <c r="K17" s="19" t="s">
        <v>28</v>
      </c>
      <c r="L17" s="14" t="s">
        <v>38</v>
      </c>
      <c r="M17" s="24">
        <v>8</v>
      </c>
      <c r="N17" s="17" t="s">
        <v>52</v>
      </c>
    </row>
    <row r="18" spans="2:14" ht="15.75" x14ac:dyDescent="0.25">
      <c r="B18" s="14" t="s">
        <v>30</v>
      </c>
      <c r="C18" s="18">
        <v>127</v>
      </c>
      <c r="D18" s="19" t="s">
        <v>45</v>
      </c>
      <c r="I18" s="14" t="s">
        <v>30</v>
      </c>
      <c r="J18" s="18">
        <v>127</v>
      </c>
      <c r="K18" s="19" t="s">
        <v>45</v>
      </c>
    </row>
    <row r="19" spans="2:14" ht="15.75" x14ac:dyDescent="0.25">
      <c r="B19" s="14" t="s">
        <v>47</v>
      </c>
      <c r="C19" s="16">
        <v>1</v>
      </c>
      <c r="D19" s="17" t="s">
        <v>48</v>
      </c>
      <c r="I19" s="14" t="s">
        <v>47</v>
      </c>
      <c r="J19" s="16">
        <v>2</v>
      </c>
      <c r="K19" s="17" t="s">
        <v>48</v>
      </c>
    </row>
    <row r="20" spans="2:14" s="1" customFormat="1" ht="45.75" customHeight="1" x14ac:dyDescent="0.25">
      <c r="B20" s="35" t="s">
        <v>70</v>
      </c>
      <c r="C20" s="36"/>
      <c r="D20" s="36"/>
      <c r="E20" s="36"/>
      <c r="F20" s="36"/>
      <c r="G20" s="37"/>
      <c r="I20" s="35" t="s">
        <v>70</v>
      </c>
      <c r="J20" s="36"/>
      <c r="K20" s="36"/>
      <c r="L20" s="36"/>
      <c r="M20" s="36"/>
      <c r="N20" s="37"/>
    </row>
    <row r="21" spans="2:14" ht="21" x14ac:dyDescent="0.25">
      <c r="B21" s="40" t="s">
        <v>53</v>
      </c>
      <c r="C21" s="40"/>
      <c r="D21" s="40"/>
      <c r="E21" s="40"/>
      <c r="F21" s="40"/>
      <c r="G21" s="40"/>
      <c r="I21" s="40" t="s">
        <v>53</v>
      </c>
      <c r="J21" s="40"/>
      <c r="K21" s="40"/>
      <c r="L21" s="40"/>
      <c r="M21" s="40"/>
      <c r="N21" s="40"/>
    </row>
    <row r="22" spans="2:14" ht="15.75" x14ac:dyDescent="0.25">
      <c r="B22" s="41" t="s">
        <v>41</v>
      </c>
      <c r="C22" s="41"/>
      <c r="D22" s="41"/>
      <c r="E22" s="42" t="s">
        <v>44</v>
      </c>
      <c r="F22" s="43"/>
      <c r="G22" s="43"/>
      <c r="I22" s="41" t="s">
        <v>41</v>
      </c>
      <c r="J22" s="41"/>
      <c r="K22" s="41"/>
      <c r="L22" s="42" t="s">
        <v>44</v>
      </c>
      <c r="M22" s="43"/>
      <c r="N22" s="43"/>
    </row>
    <row r="23" spans="2:14" ht="31.5" x14ac:dyDescent="0.25">
      <c r="B23" s="14" t="s">
        <v>54</v>
      </c>
      <c r="C23" s="23">
        <v>28.27</v>
      </c>
      <c r="D23" s="19" t="s">
        <v>50</v>
      </c>
      <c r="E23" s="14" t="s">
        <v>56</v>
      </c>
      <c r="F23" s="13">
        <f>C23*C24</f>
        <v>56.54</v>
      </c>
      <c r="G23" s="17" t="s">
        <v>50</v>
      </c>
      <c r="I23" s="14" t="s">
        <v>54</v>
      </c>
      <c r="J23" s="23">
        <v>28.27</v>
      </c>
      <c r="K23" s="19" t="s">
        <v>50</v>
      </c>
      <c r="L23" s="14" t="s">
        <v>56</v>
      </c>
      <c r="M23" s="13">
        <f>J23*J24</f>
        <v>56.54</v>
      </c>
      <c r="N23" s="17" t="s">
        <v>50</v>
      </c>
    </row>
    <row r="24" spans="2:14" ht="15.75" x14ac:dyDescent="0.25">
      <c r="B24" s="14" t="s">
        <v>33</v>
      </c>
      <c r="C24" s="38">
        <v>2</v>
      </c>
      <c r="D24" s="39"/>
      <c r="E24" s="14" t="s">
        <v>53</v>
      </c>
      <c r="F24" s="25">
        <v>0.5</v>
      </c>
      <c r="G24" s="17" t="s">
        <v>55</v>
      </c>
      <c r="I24" s="14" t="s">
        <v>33</v>
      </c>
      <c r="J24" s="38">
        <v>2</v>
      </c>
      <c r="K24" s="39"/>
      <c r="L24" s="14" t="s">
        <v>53</v>
      </c>
      <c r="M24" s="25">
        <v>0.5</v>
      </c>
      <c r="N24" s="17" t="s">
        <v>55</v>
      </c>
    </row>
    <row r="25" spans="2:14" s="1" customFormat="1" ht="45.75" customHeight="1" x14ac:dyDescent="0.25">
      <c r="B25" s="35" t="s">
        <v>62</v>
      </c>
      <c r="C25" s="36"/>
      <c r="D25" s="36"/>
      <c r="E25" s="36"/>
      <c r="F25" s="36"/>
      <c r="G25" s="37"/>
      <c r="I25" s="35" t="s">
        <v>62</v>
      </c>
      <c r="J25" s="36"/>
      <c r="K25" s="36"/>
      <c r="L25" s="36"/>
      <c r="M25" s="36"/>
      <c r="N25" s="37"/>
    </row>
    <row r="26" spans="2:14" ht="21" x14ac:dyDescent="0.25">
      <c r="B26" s="40" t="s">
        <v>34</v>
      </c>
      <c r="C26" s="40"/>
      <c r="D26" s="40"/>
      <c r="E26" s="40"/>
      <c r="F26" s="40"/>
      <c r="G26" s="40"/>
      <c r="I26" s="40" t="s">
        <v>34</v>
      </c>
      <c r="J26" s="40"/>
      <c r="K26" s="40"/>
      <c r="L26" s="40"/>
      <c r="M26" s="40"/>
      <c r="N26" s="40"/>
    </row>
    <row r="27" spans="2:14" ht="15.75" x14ac:dyDescent="0.25">
      <c r="B27" s="41" t="s">
        <v>41</v>
      </c>
      <c r="C27" s="41"/>
      <c r="D27" s="41"/>
      <c r="E27" s="42" t="s">
        <v>44</v>
      </c>
      <c r="F27" s="43"/>
      <c r="G27" s="43"/>
      <c r="I27" s="41" t="s">
        <v>41</v>
      </c>
      <c r="J27" s="41"/>
      <c r="K27" s="41"/>
      <c r="L27" s="42" t="s">
        <v>44</v>
      </c>
      <c r="M27" s="43"/>
      <c r="N27" s="43"/>
    </row>
    <row r="28" spans="2:14" ht="31.5" x14ac:dyDescent="0.25">
      <c r="B28" s="14" t="s">
        <v>46</v>
      </c>
      <c r="C28" s="23">
        <f>M8</f>
        <v>39.370078740157481</v>
      </c>
      <c r="D28" s="19" t="s">
        <v>28</v>
      </c>
      <c r="E28" s="14" t="s">
        <v>57</v>
      </c>
      <c r="F28" s="13">
        <f>C28*C29*C30*C31*C32*C33</f>
        <v>56.594488188976378</v>
      </c>
      <c r="G28" s="17" t="s">
        <v>28</v>
      </c>
      <c r="I28" s="14" t="s">
        <v>46</v>
      </c>
      <c r="J28" s="23">
        <f>M9</f>
        <v>39.370078740157481</v>
      </c>
      <c r="K28" s="19" t="s">
        <v>28</v>
      </c>
      <c r="L28" s="14" t="s">
        <v>57</v>
      </c>
      <c r="M28" s="13">
        <f>J28*J29*J30*J31*J32*J33</f>
        <v>56.594488188976378</v>
      </c>
      <c r="N28" s="17" t="s">
        <v>28</v>
      </c>
    </row>
    <row r="29" spans="2:14" ht="15.75" x14ac:dyDescent="0.25">
      <c r="B29" s="14" t="s">
        <v>28</v>
      </c>
      <c r="C29" s="33">
        <v>1</v>
      </c>
      <c r="D29" s="34"/>
      <c r="E29" s="14" t="s">
        <v>58</v>
      </c>
      <c r="F29" s="33" t="s">
        <v>78</v>
      </c>
      <c r="G29" s="34"/>
      <c r="I29" s="14" t="s">
        <v>28</v>
      </c>
      <c r="J29" s="33">
        <v>1</v>
      </c>
      <c r="K29" s="34"/>
      <c r="L29" s="14" t="s">
        <v>58</v>
      </c>
      <c r="M29" s="33" t="s">
        <v>78</v>
      </c>
      <c r="N29" s="34"/>
    </row>
    <row r="30" spans="2:14" ht="15.75" x14ac:dyDescent="0.25">
      <c r="B30" s="14" t="s">
        <v>35</v>
      </c>
      <c r="C30" s="33">
        <v>1.1499999999999999</v>
      </c>
      <c r="D30" s="34"/>
      <c r="E30" s="8"/>
      <c r="F30" s="8"/>
      <c r="G30" s="8"/>
      <c r="I30" s="14" t="s">
        <v>35</v>
      </c>
      <c r="J30" s="33">
        <v>1.1499999999999999</v>
      </c>
      <c r="K30" s="34"/>
      <c r="L30" s="8"/>
      <c r="M30" s="8"/>
      <c r="N30" s="8"/>
    </row>
    <row r="31" spans="2:14" ht="15.75" x14ac:dyDescent="0.25">
      <c r="B31" s="14" t="s">
        <v>36</v>
      </c>
      <c r="C31" s="33">
        <v>1.25</v>
      </c>
      <c r="D31" s="34"/>
      <c r="E31" s="8"/>
      <c r="F31" s="8"/>
      <c r="G31" s="8"/>
      <c r="I31" s="14" t="s">
        <v>36</v>
      </c>
      <c r="J31" s="33">
        <v>1.25</v>
      </c>
      <c r="K31" s="34"/>
      <c r="L31" s="8"/>
      <c r="M31" s="8"/>
      <c r="N31" s="8"/>
    </row>
    <row r="32" spans="2:14" ht="15.75" x14ac:dyDescent="0.25">
      <c r="B32" s="14" t="s">
        <v>2</v>
      </c>
      <c r="C32" s="33">
        <v>1</v>
      </c>
      <c r="D32" s="34"/>
      <c r="E32" s="8"/>
      <c r="F32" s="8"/>
      <c r="G32" s="8"/>
      <c r="I32" s="14" t="s">
        <v>2</v>
      </c>
      <c r="J32" s="33">
        <v>1</v>
      </c>
      <c r="K32" s="34"/>
      <c r="L32" s="8"/>
      <c r="M32" s="8"/>
      <c r="N32" s="8"/>
    </row>
    <row r="33" spans="2:14" ht="15.75" x14ac:dyDescent="0.25">
      <c r="B33" s="14" t="s">
        <v>37</v>
      </c>
      <c r="C33" s="33">
        <v>1</v>
      </c>
      <c r="D33" s="34"/>
      <c r="E33" s="8"/>
      <c r="F33" s="8"/>
      <c r="G33" s="8"/>
      <c r="I33" s="14" t="s">
        <v>37</v>
      </c>
      <c r="J33" s="33">
        <v>1</v>
      </c>
      <c r="K33" s="34"/>
      <c r="L33" s="8"/>
      <c r="M33" s="8"/>
      <c r="N33" s="8"/>
    </row>
    <row r="34" spans="2:14" s="1" customFormat="1" ht="45.75" customHeight="1" x14ac:dyDescent="0.25">
      <c r="B34" s="35" t="s">
        <v>80</v>
      </c>
      <c r="C34" s="36"/>
      <c r="D34" s="36"/>
      <c r="E34" s="36"/>
      <c r="F34" s="36"/>
      <c r="G34" s="37"/>
      <c r="I34" s="35" t="s">
        <v>80</v>
      </c>
      <c r="J34" s="36"/>
      <c r="K34" s="36"/>
      <c r="L34" s="36"/>
      <c r="M34" s="36"/>
      <c r="N34" s="37"/>
    </row>
    <row r="37" spans="2:14" ht="21" x14ac:dyDescent="0.25">
      <c r="B37" s="44" t="s">
        <v>15</v>
      </c>
      <c r="C37" s="44"/>
      <c r="D37" s="44"/>
      <c r="E37" s="44"/>
      <c r="F37" s="44"/>
      <c r="G37" s="44"/>
    </row>
    <row r="38" spans="2:14" ht="21" x14ac:dyDescent="0.25">
      <c r="B38" s="40" t="s">
        <v>43</v>
      </c>
      <c r="C38" s="40"/>
      <c r="D38" s="40"/>
      <c r="E38" s="40"/>
      <c r="F38" s="40"/>
      <c r="G38" s="40"/>
    </row>
    <row r="39" spans="2:14" ht="15.75" x14ac:dyDescent="0.25">
      <c r="B39" s="41" t="s">
        <v>41</v>
      </c>
      <c r="C39" s="41"/>
      <c r="D39" s="41"/>
      <c r="E39" s="42" t="s">
        <v>44</v>
      </c>
      <c r="F39" s="43"/>
      <c r="G39" s="43"/>
    </row>
    <row r="40" spans="2:14" ht="31.5" x14ac:dyDescent="0.25">
      <c r="B40" s="14" t="s">
        <v>46</v>
      </c>
      <c r="C40" s="23">
        <f>M10</f>
        <v>21.016463851109521</v>
      </c>
      <c r="D40" s="19" t="s">
        <v>28</v>
      </c>
      <c r="E40" s="14" t="s">
        <v>38</v>
      </c>
      <c r="F40" s="24">
        <v>10</v>
      </c>
      <c r="G40" s="17" t="s">
        <v>52</v>
      </c>
    </row>
    <row r="41" spans="2:14" ht="15.75" x14ac:dyDescent="0.25">
      <c r="B41" s="14" t="s">
        <v>30</v>
      </c>
      <c r="C41" s="18">
        <v>220</v>
      </c>
      <c r="D41" s="19" t="s">
        <v>45</v>
      </c>
    </row>
    <row r="42" spans="2:14" ht="15.75" x14ac:dyDescent="0.25">
      <c r="B42" s="14" t="s">
        <v>47</v>
      </c>
      <c r="C42" s="16">
        <v>2</v>
      </c>
      <c r="D42" s="17" t="s">
        <v>48</v>
      </c>
    </row>
    <row r="43" spans="2:14" s="1" customFormat="1" ht="45.75" customHeight="1" x14ac:dyDescent="0.25">
      <c r="B43" s="35" t="s">
        <v>71</v>
      </c>
      <c r="C43" s="36"/>
      <c r="D43" s="36"/>
      <c r="E43" s="36"/>
      <c r="F43" s="36"/>
      <c r="G43" s="37"/>
    </row>
    <row r="44" spans="2:14" ht="21" x14ac:dyDescent="0.25">
      <c r="B44" s="40" t="s">
        <v>53</v>
      </c>
      <c r="C44" s="40"/>
      <c r="D44" s="40"/>
      <c r="E44" s="40"/>
      <c r="F44" s="40"/>
      <c r="G44" s="40"/>
    </row>
    <row r="45" spans="2:14" ht="15.75" x14ac:dyDescent="0.25">
      <c r="B45" s="41" t="s">
        <v>41</v>
      </c>
      <c r="C45" s="41"/>
      <c r="D45" s="41"/>
      <c r="E45" s="42" t="s">
        <v>44</v>
      </c>
      <c r="F45" s="43"/>
      <c r="G45" s="43"/>
    </row>
    <row r="46" spans="2:14" ht="31.5" x14ac:dyDescent="0.25">
      <c r="B46" s="14" t="s">
        <v>54</v>
      </c>
      <c r="C46" s="23">
        <v>16.62</v>
      </c>
      <c r="D46" s="19" t="s">
        <v>50</v>
      </c>
      <c r="E46" s="14" t="s">
        <v>56</v>
      </c>
      <c r="F46" s="13">
        <f>C46*C47</f>
        <v>49.86</v>
      </c>
      <c r="G46" s="17" t="s">
        <v>50</v>
      </c>
    </row>
    <row r="47" spans="2:14" ht="15.75" x14ac:dyDescent="0.25">
      <c r="B47" s="14" t="s">
        <v>33</v>
      </c>
      <c r="C47" s="38">
        <v>3</v>
      </c>
      <c r="D47" s="39"/>
      <c r="E47" s="14" t="s">
        <v>53</v>
      </c>
      <c r="F47" s="25">
        <v>0.5</v>
      </c>
      <c r="G47" s="17" t="s">
        <v>55</v>
      </c>
    </row>
    <row r="48" spans="2:14" s="1" customFormat="1" ht="45.75" customHeight="1" x14ac:dyDescent="0.25">
      <c r="B48" s="35" t="s">
        <v>62</v>
      </c>
      <c r="C48" s="36"/>
      <c r="D48" s="36"/>
      <c r="E48" s="36"/>
      <c r="F48" s="36"/>
      <c r="G48" s="37"/>
    </row>
    <row r="49" spans="2:7" ht="21" customHeight="1" x14ac:dyDescent="0.25">
      <c r="B49" s="40" t="s">
        <v>34</v>
      </c>
      <c r="C49" s="40"/>
      <c r="D49" s="40"/>
      <c r="E49" s="40"/>
      <c r="F49" s="40"/>
      <c r="G49" s="40"/>
    </row>
    <row r="50" spans="2:7" ht="15.75" x14ac:dyDescent="0.25">
      <c r="B50" s="41" t="s">
        <v>41</v>
      </c>
      <c r="C50" s="41"/>
      <c r="D50" s="41"/>
      <c r="E50" s="42" t="s">
        <v>44</v>
      </c>
      <c r="F50" s="43"/>
      <c r="G50" s="43"/>
    </row>
    <row r="51" spans="2:7" ht="31.5" x14ac:dyDescent="0.25">
      <c r="B51" s="14" t="s">
        <v>46</v>
      </c>
      <c r="C51" s="23">
        <f>M10</f>
        <v>21.016463851109521</v>
      </c>
      <c r="D51" s="19" t="s">
        <v>28</v>
      </c>
      <c r="E51" s="14" t="s">
        <v>57</v>
      </c>
      <c r="F51" s="13">
        <f>C51*C52*C53*C54*C55*C56</f>
        <v>30.211166785969933</v>
      </c>
      <c r="G51" s="17" t="s">
        <v>28</v>
      </c>
    </row>
    <row r="52" spans="2:7" ht="15.75" x14ac:dyDescent="0.25">
      <c r="B52" s="14" t="s">
        <v>28</v>
      </c>
      <c r="C52" s="33">
        <v>1</v>
      </c>
      <c r="D52" s="34"/>
      <c r="E52" s="14" t="s">
        <v>58</v>
      </c>
      <c r="F52" s="33" t="s">
        <v>79</v>
      </c>
      <c r="G52" s="34"/>
    </row>
    <row r="53" spans="2:7" ht="15.75" x14ac:dyDescent="0.25">
      <c r="B53" s="14" t="s">
        <v>35</v>
      </c>
      <c r="C53" s="33">
        <v>1.1499999999999999</v>
      </c>
      <c r="D53" s="34"/>
      <c r="E53" s="8"/>
      <c r="F53" s="8"/>
      <c r="G53" s="8"/>
    </row>
    <row r="54" spans="2:7" ht="15.75" x14ac:dyDescent="0.25">
      <c r="B54" s="14" t="s">
        <v>36</v>
      </c>
      <c r="C54" s="33">
        <v>1.25</v>
      </c>
      <c r="D54" s="34"/>
      <c r="E54" s="8"/>
      <c r="F54" s="8"/>
      <c r="G54" s="8"/>
    </row>
    <row r="55" spans="2:7" ht="15.75" x14ac:dyDescent="0.25">
      <c r="B55" s="14" t="s">
        <v>2</v>
      </c>
      <c r="C55" s="33">
        <v>1</v>
      </c>
      <c r="D55" s="34"/>
      <c r="E55" s="8"/>
      <c r="F55" s="8"/>
      <c r="G55" s="8"/>
    </row>
    <row r="56" spans="2:7" ht="15.75" x14ac:dyDescent="0.25">
      <c r="B56" s="14" t="s">
        <v>37</v>
      </c>
      <c r="C56" s="33">
        <v>1</v>
      </c>
      <c r="D56" s="34"/>
      <c r="E56" s="8"/>
      <c r="F56" s="8"/>
      <c r="G56" s="8"/>
    </row>
    <row r="57" spans="2:7" s="1" customFormat="1" ht="45.75" customHeight="1" x14ac:dyDescent="0.25">
      <c r="B57" s="35" t="s">
        <v>81</v>
      </c>
      <c r="C57" s="36"/>
      <c r="D57" s="36"/>
      <c r="E57" s="36"/>
      <c r="F57" s="36"/>
      <c r="G57" s="37"/>
    </row>
    <row r="66" s="1" customFormat="1" ht="45.75" customHeight="1" x14ac:dyDescent="0.25"/>
    <row r="71" s="1" customFormat="1" ht="45.75" customHeight="1" x14ac:dyDescent="0.25"/>
    <row r="72" ht="21" customHeight="1" x14ac:dyDescent="0.25"/>
    <row r="80" s="1" customFormat="1" ht="45.75" customHeight="1" x14ac:dyDescent="0.25"/>
  </sheetData>
  <mergeCells count="75">
    <mergeCell ref="B1:P2"/>
    <mergeCell ref="B4:P4"/>
    <mergeCell ref="N5:N7"/>
    <mergeCell ref="F5:I5"/>
    <mergeCell ref="B57:G57"/>
    <mergeCell ref="J33:K33"/>
    <mergeCell ref="C56:D56"/>
    <mergeCell ref="I34:N34"/>
    <mergeCell ref="B48:G48"/>
    <mergeCell ref="C55:D55"/>
    <mergeCell ref="E50:G50"/>
    <mergeCell ref="C52:D52"/>
    <mergeCell ref="F52:G52"/>
    <mergeCell ref="C53:D53"/>
    <mergeCell ref="C54:D54"/>
    <mergeCell ref="J31:K31"/>
    <mergeCell ref="J32:K32"/>
    <mergeCell ref="B37:G37"/>
    <mergeCell ref="B38:G38"/>
    <mergeCell ref="B39:D39"/>
    <mergeCell ref="E39:G39"/>
    <mergeCell ref="B43:G43"/>
    <mergeCell ref="B50:D50"/>
    <mergeCell ref="I27:K27"/>
    <mergeCell ref="L27:N27"/>
    <mergeCell ref="J29:K29"/>
    <mergeCell ref="M29:N29"/>
    <mergeCell ref="J30:K30"/>
    <mergeCell ref="C30:D30"/>
    <mergeCell ref="C31:D31"/>
    <mergeCell ref="C32:D32"/>
    <mergeCell ref="C33:D33"/>
    <mergeCell ref="B34:G34"/>
    <mergeCell ref="B44:G44"/>
    <mergeCell ref="B45:D45"/>
    <mergeCell ref="E45:G45"/>
    <mergeCell ref="C47:D47"/>
    <mergeCell ref="B49:G49"/>
    <mergeCell ref="B27:D27"/>
    <mergeCell ref="E27:G27"/>
    <mergeCell ref="C29:D29"/>
    <mergeCell ref="F29:G29"/>
    <mergeCell ref="I14:N14"/>
    <mergeCell ref="I15:N15"/>
    <mergeCell ref="I16:K16"/>
    <mergeCell ref="L16:N16"/>
    <mergeCell ref="I20:N20"/>
    <mergeCell ref="I21:N21"/>
    <mergeCell ref="I22:K22"/>
    <mergeCell ref="L22:N22"/>
    <mergeCell ref="J24:K24"/>
    <mergeCell ref="I25:N25"/>
    <mergeCell ref="F6:F7"/>
    <mergeCell ref="H6:H7"/>
    <mergeCell ref="I6:I7"/>
    <mergeCell ref="G6:G7"/>
    <mergeCell ref="B5:B7"/>
    <mergeCell ref="J5:J7"/>
    <mergeCell ref="K5:K7"/>
    <mergeCell ref="L5:L7"/>
    <mergeCell ref="O5:O7"/>
    <mergeCell ref="P5:P7"/>
    <mergeCell ref="M5:M7"/>
    <mergeCell ref="I26:N26"/>
    <mergeCell ref="B15:G15"/>
    <mergeCell ref="B16:D16"/>
    <mergeCell ref="B14:G14"/>
    <mergeCell ref="E16:G16"/>
    <mergeCell ref="B20:G20"/>
    <mergeCell ref="B21:G21"/>
    <mergeCell ref="B22:D22"/>
    <mergeCell ref="E22:G22"/>
    <mergeCell ref="C24:D24"/>
    <mergeCell ref="B25:G25"/>
    <mergeCell ref="B26:G26"/>
  </mergeCells>
  <pageMargins left="0.7" right="0.7" top="0.75" bottom="0.75" header="0.3" footer="0.3"/>
  <pageSetup scale="3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E03A-9862-4126-8BA3-743F6EC8FCC7}">
  <sheetPr>
    <tabColor theme="7" tint="0.59999389629810485"/>
    <pageSetUpPr fitToPage="1"/>
  </sheetPr>
  <dimension ref="B1:P81"/>
  <sheetViews>
    <sheetView zoomScale="71" zoomScaleNormal="84" workbookViewId="0">
      <selection sqref="A1:XFD2"/>
    </sheetView>
  </sheetViews>
  <sheetFormatPr baseColWidth="10" defaultRowHeight="15" x14ac:dyDescent="0.25"/>
  <cols>
    <col min="2" max="13" width="19.85546875" customWidth="1"/>
    <col min="14" max="16" width="20" customWidth="1"/>
  </cols>
  <sheetData>
    <row r="1" spans="2:16" ht="15.75" customHeight="1" x14ac:dyDescent="0.25">
      <c r="B1" s="64" t="s">
        <v>118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</row>
    <row r="2" spans="2:16" ht="15.75" customHeight="1" x14ac:dyDescent="0.25"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4" spans="2:16" x14ac:dyDescent="0.25">
      <c r="B4" s="63" t="s">
        <v>4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</row>
    <row r="5" spans="2:16" x14ac:dyDescent="0.25"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</row>
    <row r="6" spans="2:16" ht="15.75" customHeight="1" x14ac:dyDescent="0.25">
      <c r="B6" s="41" t="s">
        <v>20</v>
      </c>
      <c r="C6" s="11" t="s">
        <v>67</v>
      </c>
      <c r="D6" s="11" t="s">
        <v>60</v>
      </c>
      <c r="E6" s="11" t="s">
        <v>1</v>
      </c>
      <c r="F6" s="60" t="s">
        <v>64</v>
      </c>
      <c r="G6" s="61"/>
      <c r="H6" s="61"/>
      <c r="I6" s="62"/>
      <c r="J6" s="47" t="s">
        <v>9</v>
      </c>
      <c r="K6" s="47" t="s">
        <v>8</v>
      </c>
      <c r="L6" s="47" t="s">
        <v>7</v>
      </c>
      <c r="M6" s="43" t="s">
        <v>6</v>
      </c>
      <c r="N6" s="43" t="s">
        <v>66</v>
      </c>
      <c r="O6" s="43" t="s">
        <v>10</v>
      </c>
      <c r="P6" s="47" t="s">
        <v>63</v>
      </c>
    </row>
    <row r="7" spans="2:16" ht="15.75" x14ac:dyDescent="0.25">
      <c r="B7" s="41"/>
      <c r="C7" s="11">
        <v>1000</v>
      </c>
      <c r="D7" s="11">
        <v>90</v>
      </c>
      <c r="E7" s="11">
        <v>4000</v>
      </c>
      <c r="F7" s="43" t="s">
        <v>11</v>
      </c>
      <c r="G7" s="43" t="s">
        <v>12</v>
      </c>
      <c r="H7" s="43" t="s">
        <v>32</v>
      </c>
      <c r="I7" s="47" t="s">
        <v>39</v>
      </c>
      <c r="J7" s="48"/>
      <c r="K7" s="48"/>
      <c r="L7" s="48"/>
      <c r="M7" s="56"/>
      <c r="N7" s="56"/>
      <c r="O7" s="56"/>
      <c r="P7" s="48"/>
    </row>
    <row r="8" spans="2:16" ht="15.75" x14ac:dyDescent="0.25">
      <c r="B8" s="41"/>
      <c r="C8" s="11" t="s">
        <v>5</v>
      </c>
      <c r="D8" s="11" t="s">
        <v>5</v>
      </c>
      <c r="E8" s="11" t="s">
        <v>5</v>
      </c>
      <c r="F8" s="57"/>
      <c r="G8" s="57"/>
      <c r="H8" s="57"/>
      <c r="I8" s="49"/>
      <c r="J8" s="49"/>
      <c r="K8" s="49"/>
      <c r="L8" s="49"/>
      <c r="M8" s="57"/>
      <c r="N8" s="57"/>
      <c r="O8" s="57"/>
      <c r="P8" s="49"/>
    </row>
    <row r="9" spans="2:16" ht="15.75" x14ac:dyDescent="0.25">
      <c r="B9" s="11" t="s">
        <v>13</v>
      </c>
      <c r="C9" s="27">
        <v>5</v>
      </c>
      <c r="D9" s="27">
        <v>0</v>
      </c>
      <c r="E9" s="27">
        <v>0</v>
      </c>
      <c r="F9" s="2">
        <v>0</v>
      </c>
      <c r="G9" s="2">
        <f>($C9*$C$7+$D9*$D$7)/1000</f>
        <v>5</v>
      </c>
      <c r="H9" s="2">
        <v>0</v>
      </c>
      <c r="I9" s="2">
        <f>F9+H9+G9</f>
        <v>5</v>
      </c>
      <c r="J9" s="3">
        <v>0.95</v>
      </c>
      <c r="K9" s="3" t="s">
        <v>16</v>
      </c>
      <c r="L9" s="3">
        <v>127</v>
      </c>
      <c r="M9" s="2">
        <f>($C9*$C$7/127)+($D9*$D$7/127)+($E9*$E$7/220)</f>
        <v>39.370078740157481</v>
      </c>
      <c r="N9" s="31">
        <v>12</v>
      </c>
      <c r="O9" s="2" t="str">
        <f>F30</f>
        <v>1 polos a 60 A</v>
      </c>
      <c r="P9" s="28">
        <f>F25</f>
        <v>0.5</v>
      </c>
    </row>
    <row r="10" spans="2:16" ht="15.75" x14ac:dyDescent="0.25">
      <c r="B10" s="11" t="s">
        <v>14</v>
      </c>
      <c r="C10" s="27">
        <v>7</v>
      </c>
      <c r="D10" s="27">
        <v>0</v>
      </c>
      <c r="E10" s="27">
        <v>0</v>
      </c>
      <c r="F10" s="2">
        <v>0</v>
      </c>
      <c r="G10" s="2">
        <v>0</v>
      </c>
      <c r="H10" s="2">
        <f>($C10*$C$7+$D10*$D$7)/1000</f>
        <v>7</v>
      </c>
      <c r="I10" s="2">
        <f>F10+H10+G10</f>
        <v>7</v>
      </c>
      <c r="J10" s="3">
        <v>0.95</v>
      </c>
      <c r="K10" s="3" t="s">
        <v>16</v>
      </c>
      <c r="L10" s="3">
        <v>127</v>
      </c>
      <c r="M10" s="2">
        <f>($C10*$C$7/127)+($D10*$D$7/127)+($E10*$E$7/220)</f>
        <v>55.118110236220474</v>
      </c>
      <c r="N10" s="31">
        <v>12</v>
      </c>
      <c r="O10" s="2" t="str">
        <f>M30</f>
        <v>1 polos a 80 A</v>
      </c>
      <c r="P10" s="28">
        <f>M25</f>
        <v>0.5</v>
      </c>
    </row>
    <row r="11" spans="2:16" ht="15.75" x14ac:dyDescent="0.25">
      <c r="B11" s="11" t="s">
        <v>15</v>
      </c>
      <c r="C11" s="27">
        <v>0</v>
      </c>
      <c r="D11" s="27">
        <v>10</v>
      </c>
      <c r="E11" s="27">
        <v>1</v>
      </c>
      <c r="F11" s="2">
        <f>($C11*$C$7+$D11*$D$7+$E11*$E$7)/1000</f>
        <v>4.9000000000000004</v>
      </c>
      <c r="G11" s="2">
        <v>0</v>
      </c>
      <c r="H11" s="2">
        <v>0</v>
      </c>
      <c r="I11" s="2">
        <f>F11+H11+G11</f>
        <v>4.9000000000000004</v>
      </c>
      <c r="J11" s="3">
        <v>0.95</v>
      </c>
      <c r="K11" s="3" t="s">
        <v>18</v>
      </c>
      <c r="L11" s="3" t="s">
        <v>19</v>
      </c>
      <c r="M11" s="2">
        <f>($C11*$C$7/127)+($D11*$D$7/127)+($E11*$E$7/220)</f>
        <v>25.268432355046528</v>
      </c>
      <c r="N11" s="31">
        <v>12</v>
      </c>
      <c r="O11" s="2" t="str">
        <f>F53</f>
        <v>2 polos a 40 A</v>
      </c>
      <c r="P11" s="28">
        <f>F48</f>
        <v>0.5</v>
      </c>
    </row>
    <row r="12" spans="2:16" ht="15.75" x14ac:dyDescent="0.25">
      <c r="B12" s="4"/>
      <c r="C12" s="4">
        <f t="shared" ref="C12:I12" si="0">SUM(C9:C11)</f>
        <v>12</v>
      </c>
      <c r="D12" s="4">
        <f t="shared" si="0"/>
        <v>10</v>
      </c>
      <c r="E12" s="4">
        <f t="shared" si="0"/>
        <v>1</v>
      </c>
      <c r="F12" s="4">
        <f t="shared" si="0"/>
        <v>4.9000000000000004</v>
      </c>
      <c r="G12" s="4">
        <f t="shared" si="0"/>
        <v>5</v>
      </c>
      <c r="H12" s="4">
        <f t="shared" si="0"/>
        <v>7</v>
      </c>
      <c r="I12" s="4">
        <f t="shared" si="0"/>
        <v>16.899999999999999</v>
      </c>
      <c r="J12" s="5"/>
      <c r="K12" s="5"/>
      <c r="L12" s="5"/>
      <c r="M12" s="5">
        <f>SUM(M9:M11)</f>
        <v>119.75662133142448</v>
      </c>
      <c r="N12" s="5"/>
      <c r="O12" s="5"/>
      <c r="P12" s="5"/>
    </row>
    <row r="15" spans="2:16" ht="21" x14ac:dyDescent="0.25">
      <c r="B15" s="44" t="s">
        <v>13</v>
      </c>
      <c r="C15" s="44"/>
      <c r="D15" s="44"/>
      <c r="E15" s="44"/>
      <c r="F15" s="44"/>
      <c r="G15" s="44"/>
      <c r="I15" s="44" t="s">
        <v>14</v>
      </c>
      <c r="J15" s="44"/>
      <c r="K15" s="44"/>
      <c r="L15" s="44"/>
      <c r="M15" s="44"/>
      <c r="N15" s="44"/>
    </row>
    <row r="16" spans="2:16" ht="21" x14ac:dyDescent="0.25">
      <c r="B16" s="40" t="s">
        <v>43</v>
      </c>
      <c r="C16" s="40"/>
      <c r="D16" s="40"/>
      <c r="E16" s="40"/>
      <c r="F16" s="40"/>
      <c r="G16" s="40"/>
      <c r="I16" s="40" t="s">
        <v>43</v>
      </c>
      <c r="J16" s="40"/>
      <c r="K16" s="40"/>
      <c r="L16" s="40"/>
      <c r="M16" s="40"/>
      <c r="N16" s="40"/>
    </row>
    <row r="17" spans="2:14" ht="15.75" x14ac:dyDescent="0.25">
      <c r="B17" s="41" t="s">
        <v>41</v>
      </c>
      <c r="C17" s="41"/>
      <c r="D17" s="41"/>
      <c r="E17" s="42" t="s">
        <v>44</v>
      </c>
      <c r="F17" s="43"/>
      <c r="G17" s="43"/>
      <c r="I17" s="41" t="s">
        <v>41</v>
      </c>
      <c r="J17" s="41"/>
      <c r="K17" s="41"/>
      <c r="L17" s="42" t="s">
        <v>44</v>
      </c>
      <c r="M17" s="43"/>
      <c r="N17" s="43"/>
    </row>
    <row r="18" spans="2:14" ht="31.5" x14ac:dyDescent="0.25">
      <c r="B18" s="14" t="s">
        <v>46</v>
      </c>
      <c r="C18" s="23">
        <f>M9</f>
        <v>39.370078740157481</v>
      </c>
      <c r="D18" s="19" t="s">
        <v>28</v>
      </c>
      <c r="E18" s="14" t="s">
        <v>38</v>
      </c>
      <c r="F18" s="24">
        <v>8</v>
      </c>
      <c r="G18" s="17" t="s">
        <v>52</v>
      </c>
      <c r="I18" s="14" t="s">
        <v>46</v>
      </c>
      <c r="J18" s="23">
        <f>M10</f>
        <v>55.118110236220474</v>
      </c>
      <c r="K18" s="19" t="s">
        <v>28</v>
      </c>
      <c r="L18" s="14" t="s">
        <v>38</v>
      </c>
      <c r="M18" s="24">
        <v>6</v>
      </c>
      <c r="N18" s="17" t="s">
        <v>52</v>
      </c>
    </row>
    <row r="19" spans="2:14" ht="15.75" x14ac:dyDescent="0.25">
      <c r="B19" s="14" t="s">
        <v>30</v>
      </c>
      <c r="C19" s="18">
        <v>127</v>
      </c>
      <c r="D19" s="19" t="s">
        <v>45</v>
      </c>
      <c r="I19" s="14" t="s">
        <v>30</v>
      </c>
      <c r="J19" s="18">
        <v>127</v>
      </c>
      <c r="K19" s="19" t="s">
        <v>45</v>
      </c>
    </row>
    <row r="20" spans="2:14" ht="15.75" x14ac:dyDescent="0.25">
      <c r="B20" s="14" t="s">
        <v>47</v>
      </c>
      <c r="C20" s="16">
        <v>1</v>
      </c>
      <c r="D20" s="17" t="s">
        <v>48</v>
      </c>
      <c r="I20" s="14" t="s">
        <v>47</v>
      </c>
      <c r="J20" s="16">
        <v>2</v>
      </c>
      <c r="K20" s="17" t="s">
        <v>48</v>
      </c>
    </row>
    <row r="21" spans="2:14" s="1" customFormat="1" ht="45.75" customHeight="1" x14ac:dyDescent="0.25">
      <c r="B21" s="35" t="s">
        <v>70</v>
      </c>
      <c r="C21" s="36"/>
      <c r="D21" s="36"/>
      <c r="E21" s="36"/>
      <c r="F21" s="36"/>
      <c r="G21" s="37"/>
      <c r="I21" s="35" t="s">
        <v>82</v>
      </c>
      <c r="J21" s="36"/>
      <c r="K21" s="36"/>
      <c r="L21" s="36"/>
      <c r="M21" s="36"/>
      <c r="N21" s="37"/>
    </row>
    <row r="22" spans="2:14" ht="21" x14ac:dyDescent="0.25">
      <c r="B22" s="40" t="s">
        <v>53</v>
      </c>
      <c r="C22" s="40"/>
      <c r="D22" s="40"/>
      <c r="E22" s="40"/>
      <c r="F22" s="40"/>
      <c r="G22" s="40"/>
      <c r="I22" s="40" t="s">
        <v>53</v>
      </c>
      <c r="J22" s="40"/>
      <c r="K22" s="40"/>
      <c r="L22" s="40"/>
      <c r="M22" s="40"/>
      <c r="N22" s="40"/>
    </row>
    <row r="23" spans="2:14" ht="15.75" x14ac:dyDescent="0.25">
      <c r="B23" s="41" t="s">
        <v>41</v>
      </c>
      <c r="C23" s="41"/>
      <c r="D23" s="41"/>
      <c r="E23" s="42" t="s">
        <v>44</v>
      </c>
      <c r="F23" s="43"/>
      <c r="G23" s="43"/>
      <c r="I23" s="41" t="s">
        <v>41</v>
      </c>
      <c r="J23" s="41"/>
      <c r="K23" s="41"/>
      <c r="L23" s="42" t="s">
        <v>44</v>
      </c>
      <c r="M23" s="43"/>
      <c r="N23" s="43"/>
    </row>
    <row r="24" spans="2:14" ht="31.5" x14ac:dyDescent="0.25">
      <c r="B24" s="14" t="s">
        <v>54</v>
      </c>
      <c r="C24" s="23">
        <v>28.27</v>
      </c>
      <c r="D24" s="19" t="s">
        <v>50</v>
      </c>
      <c r="E24" s="14" t="s">
        <v>56</v>
      </c>
      <c r="F24" s="13">
        <f>C24*C25</f>
        <v>56.54</v>
      </c>
      <c r="G24" s="17" t="s">
        <v>50</v>
      </c>
      <c r="I24" s="14" t="s">
        <v>54</v>
      </c>
      <c r="J24" s="23">
        <v>47.78</v>
      </c>
      <c r="K24" s="19" t="s">
        <v>50</v>
      </c>
      <c r="L24" s="14" t="s">
        <v>56</v>
      </c>
      <c r="M24" s="13">
        <f>J24*J25</f>
        <v>95.56</v>
      </c>
      <c r="N24" s="17" t="s">
        <v>50</v>
      </c>
    </row>
    <row r="25" spans="2:14" ht="15.75" x14ac:dyDescent="0.25">
      <c r="B25" s="14" t="s">
        <v>33</v>
      </c>
      <c r="C25" s="38">
        <v>2</v>
      </c>
      <c r="D25" s="39"/>
      <c r="E25" s="14" t="s">
        <v>53</v>
      </c>
      <c r="F25" s="25">
        <v>0.5</v>
      </c>
      <c r="G25" s="17" t="s">
        <v>55</v>
      </c>
      <c r="I25" s="14" t="s">
        <v>33</v>
      </c>
      <c r="J25" s="38">
        <v>2</v>
      </c>
      <c r="K25" s="39"/>
      <c r="L25" s="14" t="s">
        <v>53</v>
      </c>
      <c r="M25" s="25">
        <v>0.5</v>
      </c>
      <c r="N25" s="17" t="s">
        <v>55</v>
      </c>
    </row>
    <row r="26" spans="2:14" s="1" customFormat="1" ht="45.75" customHeight="1" x14ac:dyDescent="0.25">
      <c r="B26" s="35" t="s">
        <v>62</v>
      </c>
      <c r="C26" s="36"/>
      <c r="D26" s="36"/>
      <c r="E26" s="36"/>
      <c r="F26" s="36"/>
      <c r="G26" s="37"/>
      <c r="I26" s="35" t="s">
        <v>62</v>
      </c>
      <c r="J26" s="36"/>
      <c r="K26" s="36"/>
      <c r="L26" s="36"/>
      <c r="M26" s="36"/>
      <c r="N26" s="37"/>
    </row>
    <row r="27" spans="2:14" ht="21" x14ac:dyDescent="0.25">
      <c r="B27" s="40" t="s">
        <v>34</v>
      </c>
      <c r="C27" s="40"/>
      <c r="D27" s="40"/>
      <c r="E27" s="40"/>
      <c r="F27" s="40"/>
      <c r="G27" s="40"/>
      <c r="I27" s="40" t="s">
        <v>34</v>
      </c>
      <c r="J27" s="40"/>
      <c r="K27" s="40"/>
      <c r="L27" s="40"/>
      <c r="M27" s="40"/>
      <c r="N27" s="40"/>
    </row>
    <row r="28" spans="2:14" ht="15.75" x14ac:dyDescent="0.25">
      <c r="B28" s="41" t="s">
        <v>41</v>
      </c>
      <c r="C28" s="41"/>
      <c r="D28" s="41"/>
      <c r="E28" s="42" t="s">
        <v>44</v>
      </c>
      <c r="F28" s="43"/>
      <c r="G28" s="43"/>
      <c r="I28" s="41" t="s">
        <v>41</v>
      </c>
      <c r="J28" s="41"/>
      <c r="K28" s="41"/>
      <c r="L28" s="42" t="s">
        <v>44</v>
      </c>
      <c r="M28" s="43"/>
      <c r="N28" s="43"/>
    </row>
    <row r="29" spans="2:14" ht="31.5" x14ac:dyDescent="0.25">
      <c r="B29" s="14" t="s">
        <v>46</v>
      </c>
      <c r="C29" s="23">
        <f>M9</f>
        <v>39.370078740157481</v>
      </c>
      <c r="D29" s="19" t="s">
        <v>28</v>
      </c>
      <c r="E29" s="14" t="s">
        <v>57</v>
      </c>
      <c r="F29" s="13">
        <f>C29*C30*C31*C32*C33*C34</f>
        <v>56.594488188976378</v>
      </c>
      <c r="G29" s="17" t="s">
        <v>28</v>
      </c>
      <c r="I29" s="14" t="s">
        <v>46</v>
      </c>
      <c r="J29" s="23">
        <f>M10</f>
        <v>55.118110236220474</v>
      </c>
      <c r="K29" s="19" t="s">
        <v>28</v>
      </c>
      <c r="L29" s="14" t="s">
        <v>57</v>
      </c>
      <c r="M29" s="13">
        <f>J29*J30*J31*J32*J33*J34</f>
        <v>79.232283464566933</v>
      </c>
      <c r="N29" s="17" t="s">
        <v>28</v>
      </c>
    </row>
    <row r="30" spans="2:14" ht="15.75" x14ac:dyDescent="0.25">
      <c r="B30" s="14" t="s">
        <v>28</v>
      </c>
      <c r="C30" s="33">
        <v>1</v>
      </c>
      <c r="D30" s="34"/>
      <c r="E30" s="14" t="s">
        <v>58</v>
      </c>
      <c r="F30" s="33" t="s">
        <v>77</v>
      </c>
      <c r="G30" s="34"/>
      <c r="I30" s="14" t="s">
        <v>28</v>
      </c>
      <c r="J30" s="33">
        <v>1</v>
      </c>
      <c r="K30" s="34"/>
      <c r="L30" s="14" t="s">
        <v>58</v>
      </c>
      <c r="M30" s="33" t="s">
        <v>76</v>
      </c>
      <c r="N30" s="34"/>
    </row>
    <row r="31" spans="2:14" ht="15.75" x14ac:dyDescent="0.25">
      <c r="B31" s="14" t="s">
        <v>35</v>
      </c>
      <c r="C31" s="33">
        <v>1.1499999999999999</v>
      </c>
      <c r="D31" s="34"/>
      <c r="E31" s="8"/>
      <c r="F31" s="8"/>
      <c r="G31" s="8"/>
      <c r="I31" s="14" t="s">
        <v>35</v>
      </c>
      <c r="J31" s="33">
        <v>1.1499999999999999</v>
      </c>
      <c r="K31" s="34"/>
      <c r="L31" s="8"/>
      <c r="M31" s="8"/>
      <c r="N31" s="8"/>
    </row>
    <row r="32" spans="2:14" ht="15.75" x14ac:dyDescent="0.25">
      <c r="B32" s="14" t="s">
        <v>36</v>
      </c>
      <c r="C32" s="33">
        <v>1.25</v>
      </c>
      <c r="D32" s="34"/>
      <c r="E32" s="8"/>
      <c r="F32" s="8"/>
      <c r="G32" s="8"/>
      <c r="I32" s="14" t="s">
        <v>36</v>
      </c>
      <c r="J32" s="33">
        <v>1.25</v>
      </c>
      <c r="K32" s="34"/>
      <c r="L32" s="8"/>
      <c r="M32" s="8"/>
      <c r="N32" s="8"/>
    </row>
    <row r="33" spans="2:16" ht="15.75" x14ac:dyDescent="0.25">
      <c r="B33" s="14" t="s">
        <v>2</v>
      </c>
      <c r="C33" s="33">
        <v>1</v>
      </c>
      <c r="D33" s="34"/>
      <c r="E33" s="8"/>
      <c r="F33" s="8"/>
      <c r="G33" s="8"/>
      <c r="I33" s="14" t="s">
        <v>2</v>
      </c>
      <c r="J33" s="33">
        <v>1</v>
      </c>
      <c r="K33" s="34"/>
      <c r="L33" s="8"/>
      <c r="M33" s="8"/>
      <c r="N33" s="8"/>
    </row>
    <row r="34" spans="2:16" ht="15.75" x14ac:dyDescent="0.25">
      <c r="B34" s="14" t="s">
        <v>37</v>
      </c>
      <c r="C34" s="33">
        <v>1</v>
      </c>
      <c r="D34" s="34"/>
      <c r="E34" s="8"/>
      <c r="F34" s="8"/>
      <c r="G34" s="8"/>
      <c r="I34" s="14" t="s">
        <v>37</v>
      </c>
      <c r="J34" s="33">
        <v>1</v>
      </c>
      <c r="K34" s="34"/>
      <c r="L34" s="8"/>
      <c r="M34" s="8"/>
      <c r="N34" s="8"/>
    </row>
    <row r="35" spans="2:16" s="1" customFormat="1" ht="45.75" customHeight="1" x14ac:dyDescent="0.25">
      <c r="B35" s="35" t="s">
        <v>83</v>
      </c>
      <c r="C35" s="36"/>
      <c r="D35" s="36"/>
      <c r="E35" s="36"/>
      <c r="F35" s="36"/>
      <c r="G35" s="37"/>
      <c r="I35" s="35" t="s">
        <v>84</v>
      </c>
      <c r="J35" s="36"/>
      <c r="K35" s="36"/>
      <c r="L35" s="36"/>
      <c r="M35" s="36"/>
      <c r="N35" s="37"/>
    </row>
    <row r="38" spans="2:16" ht="21" x14ac:dyDescent="0.25">
      <c r="B38" s="44" t="s">
        <v>15</v>
      </c>
      <c r="C38" s="44"/>
      <c r="D38" s="44"/>
      <c r="E38" s="44"/>
      <c r="F38" s="44"/>
      <c r="G38" s="44"/>
      <c r="I38" s="1"/>
      <c r="J38" s="1"/>
      <c r="K38" s="1"/>
      <c r="L38" s="1"/>
      <c r="M38" s="1"/>
      <c r="N38" s="1"/>
      <c r="O38" s="1"/>
      <c r="P38" s="1"/>
    </row>
    <row r="39" spans="2:16" ht="21" x14ac:dyDescent="0.25">
      <c r="B39" s="40" t="s">
        <v>43</v>
      </c>
      <c r="C39" s="40"/>
      <c r="D39" s="40"/>
      <c r="E39" s="40"/>
      <c r="F39" s="40"/>
      <c r="G39" s="40"/>
    </row>
    <row r="40" spans="2:16" ht="15.75" x14ac:dyDescent="0.25">
      <c r="B40" s="41" t="s">
        <v>41</v>
      </c>
      <c r="C40" s="41"/>
      <c r="D40" s="41"/>
      <c r="E40" s="42" t="s">
        <v>44</v>
      </c>
      <c r="F40" s="43"/>
      <c r="G40" s="43"/>
    </row>
    <row r="41" spans="2:16" ht="31.5" x14ac:dyDescent="0.25">
      <c r="B41" s="14" t="s">
        <v>46</v>
      </c>
      <c r="C41" s="23">
        <f>M11</f>
        <v>25.268432355046528</v>
      </c>
      <c r="D41" s="19" t="s">
        <v>28</v>
      </c>
      <c r="E41" s="14" t="s">
        <v>38</v>
      </c>
      <c r="F41" s="24">
        <v>12</v>
      </c>
      <c r="G41" s="17" t="s">
        <v>52</v>
      </c>
    </row>
    <row r="42" spans="2:16" ht="15.75" x14ac:dyDescent="0.25">
      <c r="B42" s="14" t="s">
        <v>30</v>
      </c>
      <c r="C42" s="18">
        <v>220</v>
      </c>
      <c r="D42" s="19" t="s">
        <v>45</v>
      </c>
    </row>
    <row r="43" spans="2:16" ht="15.75" x14ac:dyDescent="0.25">
      <c r="B43" s="14" t="s">
        <v>47</v>
      </c>
      <c r="C43" s="16">
        <v>2</v>
      </c>
      <c r="D43" s="17" t="s">
        <v>48</v>
      </c>
    </row>
    <row r="44" spans="2:16" s="1" customFormat="1" ht="45.75" customHeight="1" x14ac:dyDescent="0.25">
      <c r="B44" s="35" t="s">
        <v>61</v>
      </c>
      <c r="C44" s="36"/>
      <c r="D44" s="36"/>
      <c r="E44" s="36"/>
      <c r="F44" s="36"/>
      <c r="G44" s="37"/>
      <c r="I44"/>
      <c r="J44"/>
      <c r="K44"/>
      <c r="L44"/>
      <c r="M44"/>
      <c r="N44"/>
      <c r="O44"/>
      <c r="P44"/>
    </row>
    <row r="45" spans="2:16" ht="21" x14ac:dyDescent="0.25">
      <c r="B45" s="40" t="s">
        <v>53</v>
      </c>
      <c r="C45" s="40"/>
      <c r="D45" s="40"/>
      <c r="E45" s="40"/>
      <c r="F45" s="40"/>
      <c r="G45" s="40"/>
    </row>
    <row r="46" spans="2:16" ht="15.75" x14ac:dyDescent="0.25">
      <c r="B46" s="41" t="s">
        <v>41</v>
      </c>
      <c r="C46" s="41"/>
      <c r="D46" s="41"/>
      <c r="E46" s="42" t="s">
        <v>44</v>
      </c>
      <c r="F46" s="43"/>
      <c r="G46" s="43"/>
    </row>
    <row r="47" spans="2:16" ht="31.5" x14ac:dyDescent="0.25">
      <c r="B47" s="14" t="s">
        <v>54</v>
      </c>
      <c r="C47" s="23">
        <v>12.57</v>
      </c>
      <c r="D47" s="19" t="s">
        <v>50</v>
      </c>
      <c r="E47" s="14" t="s">
        <v>56</v>
      </c>
      <c r="F47" s="13">
        <f>C47*C48</f>
        <v>37.71</v>
      </c>
      <c r="G47" s="17" t="s">
        <v>50</v>
      </c>
      <c r="I47" s="1"/>
      <c r="J47" s="1"/>
      <c r="K47" s="1"/>
      <c r="L47" s="1"/>
      <c r="M47" s="1"/>
      <c r="N47" s="1"/>
      <c r="O47" s="1"/>
      <c r="P47" s="1"/>
    </row>
    <row r="48" spans="2:16" ht="15.75" x14ac:dyDescent="0.25">
      <c r="B48" s="14" t="s">
        <v>33</v>
      </c>
      <c r="C48" s="38">
        <v>3</v>
      </c>
      <c r="D48" s="39"/>
      <c r="E48" s="14" t="s">
        <v>53</v>
      </c>
      <c r="F48" s="25">
        <v>0.5</v>
      </c>
      <c r="G48" s="17" t="s">
        <v>55</v>
      </c>
    </row>
    <row r="49" spans="2:16" s="1" customFormat="1" ht="45.75" customHeight="1" x14ac:dyDescent="0.25">
      <c r="B49" s="35" t="s">
        <v>62</v>
      </c>
      <c r="C49" s="36"/>
      <c r="D49" s="36"/>
      <c r="E49" s="36"/>
      <c r="F49" s="36"/>
      <c r="G49" s="37"/>
      <c r="I49"/>
      <c r="J49"/>
      <c r="K49"/>
      <c r="L49"/>
      <c r="M49"/>
      <c r="N49"/>
      <c r="O49"/>
      <c r="P49"/>
    </row>
    <row r="50" spans="2:16" ht="21" customHeight="1" x14ac:dyDescent="0.25">
      <c r="B50" s="40" t="s">
        <v>34</v>
      </c>
      <c r="C50" s="40"/>
      <c r="D50" s="40"/>
      <c r="E50" s="40"/>
      <c r="F50" s="40"/>
      <c r="G50" s="40"/>
    </row>
    <row r="51" spans="2:16" ht="15.75" x14ac:dyDescent="0.25">
      <c r="B51" s="41" t="s">
        <v>41</v>
      </c>
      <c r="C51" s="41"/>
      <c r="D51" s="41"/>
      <c r="E51" s="42" t="s">
        <v>44</v>
      </c>
      <c r="F51" s="43"/>
      <c r="G51" s="43"/>
    </row>
    <row r="52" spans="2:16" ht="31.5" x14ac:dyDescent="0.25">
      <c r="B52" s="14" t="s">
        <v>46</v>
      </c>
      <c r="C52" s="23">
        <f>M11</f>
        <v>25.268432355046528</v>
      </c>
      <c r="D52" s="19" t="s">
        <v>28</v>
      </c>
      <c r="E52" s="14" t="s">
        <v>57</v>
      </c>
      <c r="F52" s="13">
        <f>C52*C53*C54*C55*C56*C57</f>
        <v>36.323371510379381</v>
      </c>
      <c r="G52" s="17" t="s">
        <v>28</v>
      </c>
      <c r="I52" s="1"/>
      <c r="J52" s="1"/>
      <c r="K52" s="1"/>
      <c r="L52" s="1"/>
      <c r="M52" s="1"/>
      <c r="N52" s="1"/>
      <c r="O52" s="1"/>
      <c r="P52" s="1"/>
    </row>
    <row r="53" spans="2:16" ht="15.75" x14ac:dyDescent="0.25">
      <c r="B53" s="14" t="s">
        <v>28</v>
      </c>
      <c r="C53" s="33">
        <v>1</v>
      </c>
      <c r="D53" s="34"/>
      <c r="E53" s="14" t="s">
        <v>58</v>
      </c>
      <c r="F53" s="33" t="s">
        <v>79</v>
      </c>
      <c r="G53" s="34"/>
    </row>
    <row r="54" spans="2:16" ht="15.75" x14ac:dyDescent="0.25">
      <c r="B54" s="14" t="s">
        <v>35</v>
      </c>
      <c r="C54" s="33">
        <v>1.1499999999999999</v>
      </c>
      <c r="D54" s="34"/>
      <c r="E54" s="8"/>
      <c r="F54" s="8"/>
      <c r="G54" s="8"/>
    </row>
    <row r="55" spans="2:16" ht="15.75" x14ac:dyDescent="0.25">
      <c r="B55" s="14" t="s">
        <v>36</v>
      </c>
      <c r="C55" s="33">
        <v>1.25</v>
      </c>
      <c r="D55" s="34"/>
      <c r="E55" s="8"/>
      <c r="F55" s="8"/>
      <c r="G55" s="8"/>
    </row>
    <row r="56" spans="2:16" ht="15.75" x14ac:dyDescent="0.25">
      <c r="B56" s="14" t="s">
        <v>2</v>
      </c>
      <c r="C56" s="33">
        <v>1</v>
      </c>
      <c r="D56" s="34"/>
      <c r="E56" s="8"/>
      <c r="F56" s="8"/>
      <c r="G56" s="8"/>
    </row>
    <row r="57" spans="2:16" ht="15.75" x14ac:dyDescent="0.25">
      <c r="B57" s="14" t="s">
        <v>37</v>
      </c>
      <c r="C57" s="33">
        <v>1</v>
      </c>
      <c r="D57" s="34"/>
      <c r="E57" s="8"/>
      <c r="F57" s="8"/>
      <c r="G57" s="8"/>
    </row>
    <row r="58" spans="2:16" s="1" customFormat="1" ht="45.75" customHeight="1" x14ac:dyDescent="0.25">
      <c r="B58" s="35" t="s">
        <v>85</v>
      </c>
      <c r="C58" s="36"/>
      <c r="D58" s="36"/>
      <c r="E58" s="36"/>
      <c r="F58" s="36"/>
      <c r="G58" s="37"/>
      <c r="I58"/>
      <c r="J58"/>
      <c r="K58"/>
      <c r="L58"/>
      <c r="M58"/>
      <c r="N58"/>
      <c r="O58"/>
      <c r="P58"/>
    </row>
    <row r="61" spans="2:16" x14ac:dyDescent="0.25">
      <c r="I61" s="1"/>
      <c r="J61" s="1"/>
      <c r="K61" s="1"/>
      <c r="L61" s="1"/>
      <c r="M61" s="1"/>
      <c r="N61" s="1"/>
      <c r="O61" s="1"/>
      <c r="P61" s="1"/>
    </row>
    <row r="67" s="1" customFormat="1" ht="45.75" customHeight="1" x14ac:dyDescent="0.25"/>
    <row r="72" s="1" customFormat="1" ht="45.75" customHeight="1" x14ac:dyDescent="0.25"/>
    <row r="73" ht="21" customHeight="1" x14ac:dyDescent="0.25"/>
    <row r="81" s="1" customFormat="1" ht="45.75" customHeight="1" x14ac:dyDescent="0.25"/>
  </sheetData>
  <mergeCells count="75">
    <mergeCell ref="B1:P2"/>
    <mergeCell ref="B4:P5"/>
    <mergeCell ref="C57:D57"/>
    <mergeCell ref="B58:G58"/>
    <mergeCell ref="G7:G8"/>
    <mergeCell ref="P6:P8"/>
    <mergeCell ref="O6:O8"/>
    <mergeCell ref="F6:I6"/>
    <mergeCell ref="C54:D54"/>
    <mergeCell ref="C55:D55"/>
    <mergeCell ref="C56:D56"/>
    <mergeCell ref="B51:D51"/>
    <mergeCell ref="E51:G51"/>
    <mergeCell ref="C53:D53"/>
    <mergeCell ref="F53:G53"/>
    <mergeCell ref="C48:D48"/>
    <mergeCell ref="B49:G49"/>
    <mergeCell ref="B50:G50"/>
    <mergeCell ref="B44:G44"/>
    <mergeCell ref="B45:G45"/>
    <mergeCell ref="B46:D46"/>
    <mergeCell ref="E46:G46"/>
    <mergeCell ref="B39:G39"/>
    <mergeCell ref="B40:D40"/>
    <mergeCell ref="E40:G40"/>
    <mergeCell ref="C34:D34"/>
    <mergeCell ref="J34:K34"/>
    <mergeCell ref="B35:G35"/>
    <mergeCell ref="I35:N35"/>
    <mergeCell ref="B38:G38"/>
    <mergeCell ref="C31:D31"/>
    <mergeCell ref="J31:K31"/>
    <mergeCell ref="C32:D32"/>
    <mergeCell ref="J32:K32"/>
    <mergeCell ref="C33:D33"/>
    <mergeCell ref="J33:K33"/>
    <mergeCell ref="B28:D28"/>
    <mergeCell ref="E28:G28"/>
    <mergeCell ref="I28:K28"/>
    <mergeCell ref="L28:N28"/>
    <mergeCell ref="C30:D30"/>
    <mergeCell ref="F30:G30"/>
    <mergeCell ref="J30:K30"/>
    <mergeCell ref="M30:N30"/>
    <mergeCell ref="C25:D25"/>
    <mergeCell ref="J25:K25"/>
    <mergeCell ref="B26:G26"/>
    <mergeCell ref="I26:N26"/>
    <mergeCell ref="B27:G27"/>
    <mergeCell ref="I27:N27"/>
    <mergeCell ref="B22:G22"/>
    <mergeCell ref="I22:N22"/>
    <mergeCell ref="B23:D23"/>
    <mergeCell ref="E23:G23"/>
    <mergeCell ref="I23:K23"/>
    <mergeCell ref="L23:N23"/>
    <mergeCell ref="B17:D17"/>
    <mergeCell ref="E17:G17"/>
    <mergeCell ref="I17:K17"/>
    <mergeCell ref="L17:N17"/>
    <mergeCell ref="B21:G21"/>
    <mergeCell ref="I21:N21"/>
    <mergeCell ref="B16:G16"/>
    <mergeCell ref="I16:N16"/>
    <mergeCell ref="B6:B8"/>
    <mergeCell ref="J6:J8"/>
    <mergeCell ref="K6:K8"/>
    <mergeCell ref="L6:L8"/>
    <mergeCell ref="M6:M8"/>
    <mergeCell ref="N6:N8"/>
    <mergeCell ref="F7:F8"/>
    <mergeCell ref="H7:H8"/>
    <mergeCell ref="I7:I8"/>
    <mergeCell ref="B15:G15"/>
    <mergeCell ref="I15:N15"/>
  </mergeCells>
  <pageMargins left="0.7" right="0.7" top="0.75" bottom="0.75" header="0.3" footer="0.3"/>
  <pageSetup scale="39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5C21-F66D-4AC2-B2E8-3DD71106775A}">
  <sheetPr>
    <tabColor theme="7" tint="0.59999389629810485"/>
    <pageSetUpPr fitToPage="1"/>
  </sheetPr>
  <dimension ref="B1:P81"/>
  <sheetViews>
    <sheetView zoomScale="90" zoomScaleNormal="84" workbookViewId="0">
      <selection sqref="A1:XFD2"/>
    </sheetView>
  </sheetViews>
  <sheetFormatPr baseColWidth="10" defaultRowHeight="15" x14ac:dyDescent="0.25"/>
  <cols>
    <col min="2" max="13" width="19.85546875" customWidth="1"/>
    <col min="14" max="16" width="20" customWidth="1"/>
  </cols>
  <sheetData>
    <row r="1" spans="2:16" ht="15.75" customHeight="1" x14ac:dyDescent="0.25">
      <c r="B1" s="64" t="s">
        <v>119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</row>
    <row r="2" spans="2:16" ht="15.75" customHeight="1" x14ac:dyDescent="0.25"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4" spans="2:16" x14ac:dyDescent="0.25">
      <c r="B4" s="63" t="s">
        <v>4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</row>
    <row r="5" spans="2:16" x14ac:dyDescent="0.25"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</row>
    <row r="6" spans="2:16" ht="15.75" customHeight="1" x14ac:dyDescent="0.25">
      <c r="B6" s="41" t="s">
        <v>20</v>
      </c>
      <c r="C6" s="11" t="s">
        <v>67</v>
      </c>
      <c r="D6" s="11" t="s">
        <v>60</v>
      </c>
      <c r="E6" s="11" t="s">
        <v>1</v>
      </c>
      <c r="F6" s="60" t="s">
        <v>64</v>
      </c>
      <c r="G6" s="61"/>
      <c r="H6" s="61"/>
      <c r="I6" s="62"/>
      <c r="J6" s="47" t="s">
        <v>9</v>
      </c>
      <c r="K6" s="47" t="s">
        <v>8</v>
      </c>
      <c r="L6" s="47" t="s">
        <v>7</v>
      </c>
      <c r="M6" s="43" t="s">
        <v>6</v>
      </c>
      <c r="N6" s="43" t="s">
        <v>66</v>
      </c>
      <c r="O6" s="43" t="s">
        <v>10</v>
      </c>
      <c r="P6" s="47" t="s">
        <v>63</v>
      </c>
    </row>
    <row r="7" spans="2:16" ht="15.75" x14ac:dyDescent="0.25">
      <c r="B7" s="41"/>
      <c r="C7" s="11">
        <v>1000</v>
      </c>
      <c r="D7" s="11">
        <v>90</v>
      </c>
      <c r="E7" s="11">
        <v>4000</v>
      </c>
      <c r="F7" s="43" t="s">
        <v>11</v>
      </c>
      <c r="G7" s="43" t="s">
        <v>12</v>
      </c>
      <c r="H7" s="43" t="s">
        <v>32</v>
      </c>
      <c r="I7" s="47" t="s">
        <v>39</v>
      </c>
      <c r="J7" s="48"/>
      <c r="K7" s="48"/>
      <c r="L7" s="48"/>
      <c r="M7" s="56"/>
      <c r="N7" s="56"/>
      <c r="O7" s="56"/>
      <c r="P7" s="48"/>
    </row>
    <row r="8" spans="2:16" ht="15.75" x14ac:dyDescent="0.25">
      <c r="B8" s="41"/>
      <c r="C8" s="11" t="s">
        <v>5</v>
      </c>
      <c r="D8" s="11" t="s">
        <v>5</v>
      </c>
      <c r="E8" s="11" t="s">
        <v>5</v>
      </c>
      <c r="F8" s="57"/>
      <c r="G8" s="57"/>
      <c r="H8" s="57"/>
      <c r="I8" s="49"/>
      <c r="J8" s="49"/>
      <c r="K8" s="49"/>
      <c r="L8" s="49"/>
      <c r="M8" s="57"/>
      <c r="N8" s="57"/>
      <c r="O8" s="57"/>
      <c r="P8" s="49"/>
    </row>
    <row r="9" spans="2:16" ht="15.75" x14ac:dyDescent="0.25">
      <c r="B9" s="11" t="s">
        <v>13</v>
      </c>
      <c r="C9" s="27">
        <v>5</v>
      </c>
      <c r="D9" s="27">
        <v>0</v>
      </c>
      <c r="E9" s="27">
        <v>0</v>
      </c>
      <c r="F9" s="2">
        <f>($C9*$C$7+$D9*$D$7)/1000</f>
        <v>5</v>
      </c>
      <c r="G9" s="2">
        <v>0</v>
      </c>
      <c r="H9" s="2">
        <v>0</v>
      </c>
      <c r="I9" s="2">
        <f>F9+H9</f>
        <v>5</v>
      </c>
      <c r="J9" s="3">
        <v>0.95</v>
      </c>
      <c r="K9" s="3" t="s">
        <v>16</v>
      </c>
      <c r="L9" s="3">
        <v>127</v>
      </c>
      <c r="M9" s="2">
        <f>($C9*$C$7/127)+($D9*$D$7/127)+($E9*$E$7/220)</f>
        <v>39.370078740157481</v>
      </c>
      <c r="N9" s="31">
        <v>12</v>
      </c>
      <c r="O9" s="2" t="str">
        <f>F30</f>
        <v>1 polos a 60 A</v>
      </c>
      <c r="P9" s="28">
        <f>F25</f>
        <v>0.5</v>
      </c>
    </row>
    <row r="10" spans="2:16" ht="15.75" x14ac:dyDescent="0.25">
      <c r="B10" s="11" t="s">
        <v>14</v>
      </c>
      <c r="C10" s="27">
        <v>5</v>
      </c>
      <c r="D10" s="27">
        <v>0</v>
      </c>
      <c r="E10" s="27">
        <v>0</v>
      </c>
      <c r="F10" s="2">
        <v>0</v>
      </c>
      <c r="G10" s="2">
        <f>($C10*$C$7+$D10*$D$7)/1000</f>
        <v>5</v>
      </c>
      <c r="H10" s="2">
        <v>0</v>
      </c>
      <c r="I10" s="2">
        <f>F10+H10</f>
        <v>0</v>
      </c>
      <c r="J10" s="3">
        <v>0.95</v>
      </c>
      <c r="K10" s="3" t="s">
        <v>16</v>
      </c>
      <c r="L10" s="3">
        <v>127</v>
      </c>
      <c r="M10" s="2">
        <f>($C10*$C$7/127)+($D10*$D$7/127)+($E10*$E$7/220)</f>
        <v>39.370078740157481</v>
      </c>
      <c r="N10" s="31">
        <v>12</v>
      </c>
      <c r="O10" s="2" t="str">
        <f>M30</f>
        <v>1 polos a 60 A</v>
      </c>
      <c r="P10" s="28">
        <f>M25</f>
        <v>0.5</v>
      </c>
    </row>
    <row r="11" spans="2:16" ht="15.75" x14ac:dyDescent="0.25">
      <c r="B11" s="11" t="s">
        <v>15</v>
      </c>
      <c r="C11" s="27">
        <v>0</v>
      </c>
      <c r="D11" s="27">
        <v>10</v>
      </c>
      <c r="E11" s="27">
        <v>1</v>
      </c>
      <c r="F11" s="2">
        <v>0</v>
      </c>
      <c r="G11" s="2">
        <v>0</v>
      </c>
      <c r="H11" s="2">
        <f>($C11*$C$7+$D11*$D$7+$E11*$E$7)/1000</f>
        <v>4.9000000000000004</v>
      </c>
      <c r="I11" s="2">
        <f>F11+H11</f>
        <v>4.9000000000000004</v>
      </c>
      <c r="J11" s="3">
        <v>0.95</v>
      </c>
      <c r="K11" s="3" t="s">
        <v>18</v>
      </c>
      <c r="L11" s="3" t="s">
        <v>19</v>
      </c>
      <c r="M11" s="2">
        <f>($C11*$C$7/127)+($D11*$D$7/127)+($E11*$E$7/220)</f>
        <v>25.268432355046528</v>
      </c>
      <c r="N11" s="31">
        <v>12</v>
      </c>
      <c r="O11" s="2" t="str">
        <f>F53</f>
        <v>2 polos a 40 A</v>
      </c>
      <c r="P11" s="28">
        <f>F48</f>
        <v>0.5</v>
      </c>
    </row>
    <row r="12" spans="2:16" ht="15.75" x14ac:dyDescent="0.25">
      <c r="B12" s="4"/>
      <c r="C12" s="4">
        <f t="shared" ref="C12:I12" si="0">SUM(C9:C11)</f>
        <v>10</v>
      </c>
      <c r="D12" s="4">
        <f t="shared" si="0"/>
        <v>10</v>
      </c>
      <c r="E12" s="4">
        <f t="shared" si="0"/>
        <v>1</v>
      </c>
      <c r="F12" s="4">
        <f t="shared" si="0"/>
        <v>5</v>
      </c>
      <c r="G12" s="4">
        <f t="shared" si="0"/>
        <v>5</v>
      </c>
      <c r="H12" s="4">
        <f t="shared" si="0"/>
        <v>4.9000000000000004</v>
      </c>
      <c r="I12" s="4">
        <f t="shared" si="0"/>
        <v>9.9</v>
      </c>
      <c r="J12" s="5"/>
      <c r="K12" s="5"/>
      <c r="L12" s="5"/>
      <c r="M12" s="5">
        <f>SUM(M9:M11)</f>
        <v>104.00858983536149</v>
      </c>
      <c r="N12" s="5"/>
      <c r="O12" s="5"/>
      <c r="P12" s="5"/>
    </row>
    <row r="15" spans="2:16" ht="21" x14ac:dyDescent="0.25">
      <c r="B15" s="44" t="s">
        <v>13</v>
      </c>
      <c r="C15" s="44"/>
      <c r="D15" s="44"/>
      <c r="E15" s="44"/>
      <c r="F15" s="44"/>
      <c r="G15" s="44"/>
      <c r="I15" s="44" t="s">
        <v>14</v>
      </c>
      <c r="J15" s="44"/>
      <c r="K15" s="44"/>
      <c r="L15" s="44"/>
      <c r="M15" s="44"/>
      <c r="N15" s="44"/>
    </row>
    <row r="16" spans="2:16" ht="21" x14ac:dyDescent="0.25">
      <c r="B16" s="40" t="s">
        <v>43</v>
      </c>
      <c r="C16" s="40"/>
      <c r="D16" s="40"/>
      <c r="E16" s="40"/>
      <c r="F16" s="40"/>
      <c r="G16" s="40"/>
      <c r="I16" s="40" t="s">
        <v>43</v>
      </c>
      <c r="J16" s="40"/>
      <c r="K16" s="40"/>
      <c r="L16" s="40"/>
      <c r="M16" s="40"/>
      <c r="N16" s="40"/>
    </row>
    <row r="17" spans="2:14" ht="15.75" x14ac:dyDescent="0.25">
      <c r="B17" s="41" t="s">
        <v>41</v>
      </c>
      <c r="C17" s="41"/>
      <c r="D17" s="41"/>
      <c r="E17" s="42" t="s">
        <v>44</v>
      </c>
      <c r="F17" s="43"/>
      <c r="G17" s="43"/>
      <c r="I17" s="41" t="s">
        <v>41</v>
      </c>
      <c r="J17" s="41"/>
      <c r="K17" s="41"/>
      <c r="L17" s="42" t="s">
        <v>44</v>
      </c>
      <c r="M17" s="43"/>
      <c r="N17" s="43"/>
    </row>
    <row r="18" spans="2:14" ht="31.5" x14ac:dyDescent="0.25">
      <c r="B18" s="14" t="s">
        <v>46</v>
      </c>
      <c r="C18" s="23">
        <f>M9</f>
        <v>39.370078740157481</v>
      </c>
      <c r="D18" s="19" t="s">
        <v>28</v>
      </c>
      <c r="E18" s="14" t="s">
        <v>38</v>
      </c>
      <c r="F18" s="24">
        <v>8</v>
      </c>
      <c r="G18" s="17" t="s">
        <v>52</v>
      </c>
      <c r="I18" s="14" t="s">
        <v>46</v>
      </c>
      <c r="J18" s="23">
        <f>M10</f>
        <v>39.370078740157481</v>
      </c>
      <c r="K18" s="19" t="s">
        <v>28</v>
      </c>
      <c r="L18" s="14" t="s">
        <v>38</v>
      </c>
      <c r="M18" s="24">
        <v>8</v>
      </c>
      <c r="N18" s="17" t="s">
        <v>52</v>
      </c>
    </row>
    <row r="19" spans="2:14" ht="15.75" x14ac:dyDescent="0.25">
      <c r="B19" s="14" t="s">
        <v>30</v>
      </c>
      <c r="C19" s="18">
        <v>127</v>
      </c>
      <c r="D19" s="19" t="s">
        <v>45</v>
      </c>
      <c r="I19" s="14" t="s">
        <v>30</v>
      </c>
      <c r="J19" s="18">
        <v>127</v>
      </c>
      <c r="K19" s="19" t="s">
        <v>45</v>
      </c>
    </row>
    <row r="20" spans="2:14" ht="15.75" x14ac:dyDescent="0.25">
      <c r="B20" s="14" t="s">
        <v>47</v>
      </c>
      <c r="C20" s="16">
        <v>1</v>
      </c>
      <c r="D20" s="17" t="s">
        <v>48</v>
      </c>
      <c r="I20" s="14" t="s">
        <v>47</v>
      </c>
      <c r="J20" s="16">
        <v>1</v>
      </c>
      <c r="K20" s="17" t="s">
        <v>48</v>
      </c>
    </row>
    <row r="21" spans="2:14" s="1" customFormat="1" ht="45.75" customHeight="1" x14ac:dyDescent="0.25">
      <c r="B21" s="35" t="s">
        <v>70</v>
      </c>
      <c r="C21" s="36"/>
      <c r="D21" s="36"/>
      <c r="E21" s="36"/>
      <c r="F21" s="36"/>
      <c r="G21" s="37"/>
      <c r="I21" s="35" t="s">
        <v>70</v>
      </c>
      <c r="J21" s="36"/>
      <c r="K21" s="36"/>
      <c r="L21" s="36"/>
      <c r="M21" s="36"/>
      <c r="N21" s="37"/>
    </row>
    <row r="22" spans="2:14" ht="21" x14ac:dyDescent="0.25">
      <c r="B22" s="40" t="s">
        <v>53</v>
      </c>
      <c r="C22" s="40"/>
      <c r="D22" s="40"/>
      <c r="E22" s="40"/>
      <c r="F22" s="40"/>
      <c r="G22" s="40"/>
      <c r="I22" s="40" t="s">
        <v>53</v>
      </c>
      <c r="J22" s="40"/>
      <c r="K22" s="40"/>
      <c r="L22" s="40"/>
      <c r="M22" s="40"/>
      <c r="N22" s="40"/>
    </row>
    <row r="23" spans="2:14" ht="15.75" x14ac:dyDescent="0.25">
      <c r="B23" s="41" t="s">
        <v>41</v>
      </c>
      <c r="C23" s="41"/>
      <c r="D23" s="41"/>
      <c r="E23" s="42" t="s">
        <v>44</v>
      </c>
      <c r="F23" s="43"/>
      <c r="G23" s="43"/>
      <c r="I23" s="41" t="s">
        <v>41</v>
      </c>
      <c r="J23" s="41"/>
      <c r="K23" s="41"/>
      <c r="L23" s="42" t="s">
        <v>44</v>
      </c>
      <c r="M23" s="43"/>
      <c r="N23" s="43"/>
    </row>
    <row r="24" spans="2:14" ht="31.5" x14ac:dyDescent="0.25">
      <c r="B24" s="14" t="s">
        <v>54</v>
      </c>
      <c r="C24" s="23">
        <v>28.27</v>
      </c>
      <c r="D24" s="19" t="s">
        <v>50</v>
      </c>
      <c r="E24" s="14" t="s">
        <v>56</v>
      </c>
      <c r="F24" s="13">
        <f>C24*C25</f>
        <v>56.54</v>
      </c>
      <c r="G24" s="17" t="s">
        <v>50</v>
      </c>
      <c r="I24" s="14" t="s">
        <v>54</v>
      </c>
      <c r="J24" s="23">
        <v>28.27</v>
      </c>
      <c r="K24" s="19" t="s">
        <v>50</v>
      </c>
      <c r="L24" s="14" t="s">
        <v>56</v>
      </c>
      <c r="M24" s="13">
        <f>J24*J25</f>
        <v>56.54</v>
      </c>
      <c r="N24" s="17" t="s">
        <v>50</v>
      </c>
    </row>
    <row r="25" spans="2:14" ht="15.75" x14ac:dyDescent="0.25">
      <c r="B25" s="14" t="s">
        <v>33</v>
      </c>
      <c r="C25" s="38">
        <v>2</v>
      </c>
      <c r="D25" s="39"/>
      <c r="E25" s="14" t="s">
        <v>53</v>
      </c>
      <c r="F25" s="25">
        <v>0.5</v>
      </c>
      <c r="G25" s="17" t="s">
        <v>55</v>
      </c>
      <c r="I25" s="14" t="s">
        <v>33</v>
      </c>
      <c r="J25" s="38">
        <v>2</v>
      </c>
      <c r="K25" s="39"/>
      <c r="L25" s="14" t="s">
        <v>53</v>
      </c>
      <c r="M25" s="25">
        <v>0.5</v>
      </c>
      <c r="N25" s="17" t="s">
        <v>55</v>
      </c>
    </row>
    <row r="26" spans="2:14" s="1" customFormat="1" ht="45.75" customHeight="1" x14ac:dyDescent="0.25">
      <c r="B26" s="35" t="s">
        <v>62</v>
      </c>
      <c r="C26" s="36"/>
      <c r="D26" s="36"/>
      <c r="E26" s="36"/>
      <c r="F26" s="36"/>
      <c r="G26" s="37"/>
      <c r="I26" s="35" t="s">
        <v>62</v>
      </c>
      <c r="J26" s="36"/>
      <c r="K26" s="36"/>
      <c r="L26" s="36"/>
      <c r="M26" s="36"/>
      <c r="N26" s="37"/>
    </row>
    <row r="27" spans="2:14" ht="21" customHeight="1" x14ac:dyDescent="0.25">
      <c r="B27" s="40" t="s">
        <v>34</v>
      </c>
      <c r="C27" s="40"/>
      <c r="D27" s="40"/>
      <c r="E27" s="40"/>
      <c r="F27" s="40"/>
      <c r="G27" s="40"/>
      <c r="I27" s="40" t="s">
        <v>34</v>
      </c>
      <c r="J27" s="40"/>
      <c r="K27" s="40"/>
      <c r="L27" s="40"/>
      <c r="M27" s="40"/>
      <c r="N27" s="40"/>
    </row>
    <row r="28" spans="2:14" ht="15.75" x14ac:dyDescent="0.25">
      <c r="B28" s="41" t="s">
        <v>41</v>
      </c>
      <c r="C28" s="41"/>
      <c r="D28" s="41"/>
      <c r="E28" s="42" t="s">
        <v>44</v>
      </c>
      <c r="F28" s="43"/>
      <c r="G28" s="43"/>
      <c r="I28" s="41" t="s">
        <v>41</v>
      </c>
      <c r="J28" s="41"/>
      <c r="K28" s="41"/>
      <c r="L28" s="42" t="s">
        <v>44</v>
      </c>
      <c r="M28" s="43"/>
      <c r="N28" s="43"/>
    </row>
    <row r="29" spans="2:14" ht="31.5" x14ac:dyDescent="0.25">
      <c r="B29" s="14" t="s">
        <v>46</v>
      </c>
      <c r="C29" s="23">
        <f>M9</f>
        <v>39.370078740157481</v>
      </c>
      <c r="D29" s="19" t="s">
        <v>28</v>
      </c>
      <c r="E29" s="14" t="s">
        <v>57</v>
      </c>
      <c r="F29" s="13">
        <f>C29*C30*C31*C32*C33*C34</f>
        <v>56.594488188976378</v>
      </c>
      <c r="G29" s="17" t="s">
        <v>28</v>
      </c>
      <c r="I29" s="14" t="s">
        <v>46</v>
      </c>
      <c r="J29" s="23">
        <f>M10</f>
        <v>39.370078740157481</v>
      </c>
      <c r="K29" s="19" t="s">
        <v>28</v>
      </c>
      <c r="L29" s="14" t="s">
        <v>57</v>
      </c>
      <c r="M29" s="13">
        <f>J29*J30*J31*J32*J33*J34</f>
        <v>56.594488188976378</v>
      </c>
      <c r="N29" s="17" t="s">
        <v>28</v>
      </c>
    </row>
    <row r="30" spans="2:14" ht="15.75" x14ac:dyDescent="0.25">
      <c r="B30" s="14" t="s">
        <v>28</v>
      </c>
      <c r="C30" s="33">
        <v>1</v>
      </c>
      <c r="D30" s="34"/>
      <c r="E30" s="14" t="s">
        <v>58</v>
      </c>
      <c r="F30" s="33" t="s">
        <v>77</v>
      </c>
      <c r="G30" s="34"/>
      <c r="I30" s="14" t="s">
        <v>28</v>
      </c>
      <c r="J30" s="33">
        <v>1</v>
      </c>
      <c r="K30" s="34"/>
      <c r="L30" s="14" t="s">
        <v>58</v>
      </c>
      <c r="M30" s="33" t="s">
        <v>77</v>
      </c>
      <c r="N30" s="34"/>
    </row>
    <row r="31" spans="2:14" ht="15.75" x14ac:dyDescent="0.25">
      <c r="B31" s="14" t="s">
        <v>35</v>
      </c>
      <c r="C31" s="33">
        <v>1.1499999999999999</v>
      </c>
      <c r="D31" s="34"/>
      <c r="E31" s="8"/>
      <c r="F31" s="8"/>
      <c r="G31" s="8"/>
      <c r="I31" s="14" t="s">
        <v>35</v>
      </c>
      <c r="J31" s="33">
        <v>1.1499999999999999</v>
      </c>
      <c r="K31" s="34"/>
      <c r="L31" s="8"/>
      <c r="M31" s="8"/>
      <c r="N31" s="8"/>
    </row>
    <row r="32" spans="2:14" ht="15.75" x14ac:dyDescent="0.25">
      <c r="B32" s="14" t="s">
        <v>36</v>
      </c>
      <c r="C32" s="33">
        <v>1.25</v>
      </c>
      <c r="D32" s="34"/>
      <c r="E32" s="8"/>
      <c r="F32" s="8"/>
      <c r="G32" s="8"/>
      <c r="I32" s="14" t="s">
        <v>36</v>
      </c>
      <c r="J32" s="33">
        <v>1.25</v>
      </c>
      <c r="K32" s="34"/>
      <c r="L32" s="8"/>
      <c r="M32" s="8"/>
      <c r="N32" s="8"/>
    </row>
    <row r="33" spans="2:16" ht="15.75" x14ac:dyDescent="0.25">
      <c r="B33" s="14" t="s">
        <v>2</v>
      </c>
      <c r="C33" s="33">
        <v>1</v>
      </c>
      <c r="D33" s="34"/>
      <c r="E33" s="8"/>
      <c r="F33" s="8"/>
      <c r="G33" s="8"/>
      <c r="I33" s="14" t="s">
        <v>2</v>
      </c>
      <c r="J33" s="33">
        <v>1</v>
      </c>
      <c r="K33" s="34"/>
      <c r="L33" s="8"/>
      <c r="M33" s="8"/>
      <c r="N33" s="8"/>
    </row>
    <row r="34" spans="2:16" ht="15.75" x14ac:dyDescent="0.25">
      <c r="B34" s="14" t="s">
        <v>37</v>
      </c>
      <c r="C34" s="33">
        <v>1</v>
      </c>
      <c r="D34" s="34"/>
      <c r="E34" s="8"/>
      <c r="F34" s="8"/>
      <c r="G34" s="8"/>
      <c r="I34" s="14" t="s">
        <v>37</v>
      </c>
      <c r="J34" s="33">
        <v>1</v>
      </c>
      <c r="K34" s="34"/>
      <c r="L34" s="8"/>
      <c r="M34" s="8"/>
      <c r="N34" s="8"/>
    </row>
    <row r="35" spans="2:16" s="1" customFormat="1" ht="45.75" customHeight="1" x14ac:dyDescent="0.25">
      <c r="B35" s="35" t="s">
        <v>83</v>
      </c>
      <c r="C35" s="36"/>
      <c r="D35" s="36"/>
      <c r="E35" s="36"/>
      <c r="F35" s="36"/>
      <c r="G35" s="37"/>
      <c r="I35" s="35" t="s">
        <v>83</v>
      </c>
      <c r="J35" s="36"/>
      <c r="K35" s="36"/>
      <c r="L35" s="36"/>
      <c r="M35" s="36"/>
      <c r="N35" s="37"/>
    </row>
    <row r="38" spans="2:16" ht="21" x14ac:dyDescent="0.25">
      <c r="B38" s="44" t="s">
        <v>15</v>
      </c>
      <c r="C38" s="44"/>
      <c r="D38" s="44"/>
      <c r="E38" s="44"/>
      <c r="F38" s="44"/>
      <c r="G38" s="44"/>
      <c r="I38" s="1"/>
      <c r="J38" s="1"/>
      <c r="K38" s="1"/>
      <c r="L38" s="1"/>
      <c r="M38" s="1"/>
      <c r="N38" s="1"/>
      <c r="O38" s="1"/>
      <c r="P38" s="1"/>
    </row>
    <row r="39" spans="2:16" ht="21" x14ac:dyDescent="0.25">
      <c r="B39" s="40" t="s">
        <v>43</v>
      </c>
      <c r="C39" s="40"/>
      <c r="D39" s="40"/>
      <c r="E39" s="40"/>
      <c r="F39" s="40"/>
      <c r="G39" s="40"/>
    </row>
    <row r="40" spans="2:16" ht="15.75" x14ac:dyDescent="0.25">
      <c r="B40" s="41" t="s">
        <v>41</v>
      </c>
      <c r="C40" s="41"/>
      <c r="D40" s="41"/>
      <c r="E40" s="42" t="s">
        <v>44</v>
      </c>
      <c r="F40" s="43"/>
      <c r="G40" s="43"/>
    </row>
    <row r="41" spans="2:16" ht="31.5" x14ac:dyDescent="0.25">
      <c r="B41" s="14" t="s">
        <v>46</v>
      </c>
      <c r="C41" s="23">
        <f>M11</f>
        <v>25.268432355046528</v>
      </c>
      <c r="D41" s="19" t="s">
        <v>28</v>
      </c>
      <c r="E41" s="14" t="s">
        <v>38</v>
      </c>
      <c r="F41" s="24">
        <v>12</v>
      </c>
      <c r="G41" s="17" t="s">
        <v>52</v>
      </c>
    </row>
    <row r="42" spans="2:16" ht="15.75" x14ac:dyDescent="0.25">
      <c r="B42" s="14" t="s">
        <v>30</v>
      </c>
      <c r="C42" s="18">
        <v>220</v>
      </c>
      <c r="D42" s="19" t="s">
        <v>45</v>
      </c>
    </row>
    <row r="43" spans="2:16" ht="15.75" x14ac:dyDescent="0.25">
      <c r="B43" s="14" t="s">
        <v>47</v>
      </c>
      <c r="C43" s="16">
        <v>2</v>
      </c>
      <c r="D43" s="17" t="s">
        <v>48</v>
      </c>
    </row>
    <row r="44" spans="2:16" s="1" customFormat="1" ht="45.75" customHeight="1" x14ac:dyDescent="0.25">
      <c r="B44" s="35" t="s">
        <v>61</v>
      </c>
      <c r="C44" s="36"/>
      <c r="D44" s="36"/>
      <c r="E44" s="36"/>
      <c r="F44" s="36"/>
      <c r="G44" s="37"/>
      <c r="I44"/>
      <c r="J44"/>
      <c r="K44"/>
      <c r="L44"/>
      <c r="M44"/>
      <c r="N44"/>
      <c r="O44"/>
      <c r="P44"/>
    </row>
    <row r="45" spans="2:16" ht="21" x14ac:dyDescent="0.25">
      <c r="B45" s="40" t="s">
        <v>53</v>
      </c>
      <c r="C45" s="40"/>
      <c r="D45" s="40"/>
      <c r="E45" s="40"/>
      <c r="F45" s="40"/>
      <c r="G45" s="40"/>
    </row>
    <row r="46" spans="2:16" ht="15.75" x14ac:dyDescent="0.25">
      <c r="B46" s="41" t="s">
        <v>41</v>
      </c>
      <c r="C46" s="41"/>
      <c r="D46" s="41"/>
      <c r="E46" s="42" t="s">
        <v>44</v>
      </c>
      <c r="F46" s="43"/>
      <c r="G46" s="43"/>
    </row>
    <row r="47" spans="2:16" ht="31.5" x14ac:dyDescent="0.25">
      <c r="B47" s="14" t="s">
        <v>54</v>
      </c>
      <c r="C47" s="23">
        <v>12.57</v>
      </c>
      <c r="D47" s="19" t="s">
        <v>50</v>
      </c>
      <c r="E47" s="14" t="s">
        <v>56</v>
      </c>
      <c r="F47" s="13">
        <f>C47*C48</f>
        <v>37.71</v>
      </c>
      <c r="G47" s="17" t="s">
        <v>50</v>
      </c>
      <c r="I47" s="1"/>
      <c r="J47" s="1"/>
      <c r="K47" s="1"/>
      <c r="L47" s="1"/>
      <c r="M47" s="1"/>
      <c r="N47" s="1"/>
      <c r="O47" s="1"/>
      <c r="P47" s="1"/>
    </row>
    <row r="48" spans="2:16" ht="15.75" x14ac:dyDescent="0.25">
      <c r="B48" s="14" t="s">
        <v>33</v>
      </c>
      <c r="C48" s="38">
        <v>3</v>
      </c>
      <c r="D48" s="39"/>
      <c r="E48" s="14" t="s">
        <v>53</v>
      </c>
      <c r="F48" s="25">
        <v>0.5</v>
      </c>
      <c r="G48" s="17" t="s">
        <v>55</v>
      </c>
    </row>
    <row r="49" spans="2:16" s="1" customFormat="1" ht="45.75" customHeight="1" x14ac:dyDescent="0.25">
      <c r="B49" s="35" t="s">
        <v>62</v>
      </c>
      <c r="C49" s="36"/>
      <c r="D49" s="36"/>
      <c r="E49" s="36"/>
      <c r="F49" s="36"/>
      <c r="G49" s="37"/>
      <c r="I49"/>
      <c r="J49"/>
      <c r="K49"/>
      <c r="L49"/>
      <c r="M49"/>
      <c r="N49"/>
      <c r="O49"/>
      <c r="P49"/>
    </row>
    <row r="50" spans="2:16" ht="21" customHeight="1" x14ac:dyDescent="0.25">
      <c r="B50" s="40" t="s">
        <v>34</v>
      </c>
      <c r="C50" s="40"/>
      <c r="D50" s="40"/>
      <c r="E50" s="40"/>
      <c r="F50" s="40"/>
      <c r="G50" s="40"/>
    </row>
    <row r="51" spans="2:16" ht="15.75" x14ac:dyDescent="0.25">
      <c r="B51" s="41" t="s">
        <v>41</v>
      </c>
      <c r="C51" s="41"/>
      <c r="D51" s="41"/>
      <c r="E51" s="42" t="s">
        <v>44</v>
      </c>
      <c r="F51" s="43"/>
      <c r="G51" s="43"/>
    </row>
    <row r="52" spans="2:16" ht="31.5" x14ac:dyDescent="0.25">
      <c r="B52" s="14" t="s">
        <v>46</v>
      </c>
      <c r="C52" s="23">
        <f>M11</f>
        <v>25.268432355046528</v>
      </c>
      <c r="D52" s="19" t="s">
        <v>28</v>
      </c>
      <c r="E52" s="14" t="s">
        <v>57</v>
      </c>
      <c r="F52" s="13">
        <f>C52*C53*C54*C55*C56*C57</f>
        <v>36.323371510379381</v>
      </c>
      <c r="G52" s="17" t="s">
        <v>28</v>
      </c>
      <c r="I52" s="1"/>
      <c r="J52" s="1"/>
      <c r="K52" s="1"/>
      <c r="L52" s="1"/>
      <c r="M52" s="1"/>
      <c r="N52" s="1"/>
      <c r="O52" s="1"/>
      <c r="P52" s="1"/>
    </row>
    <row r="53" spans="2:16" ht="15.75" x14ac:dyDescent="0.25">
      <c r="B53" s="14" t="s">
        <v>28</v>
      </c>
      <c r="C53" s="33">
        <v>1</v>
      </c>
      <c r="D53" s="34"/>
      <c r="E53" s="14" t="s">
        <v>58</v>
      </c>
      <c r="F53" s="33" t="s">
        <v>79</v>
      </c>
      <c r="G53" s="34"/>
    </row>
    <row r="54" spans="2:16" ht="15.75" x14ac:dyDescent="0.25">
      <c r="B54" s="14" t="s">
        <v>35</v>
      </c>
      <c r="C54" s="33">
        <v>1.1499999999999999</v>
      </c>
      <c r="D54" s="34"/>
      <c r="E54" s="8"/>
      <c r="F54" s="8"/>
      <c r="G54" s="8"/>
    </row>
    <row r="55" spans="2:16" ht="15.75" x14ac:dyDescent="0.25">
      <c r="B55" s="14" t="s">
        <v>36</v>
      </c>
      <c r="C55" s="33">
        <v>1.25</v>
      </c>
      <c r="D55" s="34"/>
      <c r="E55" s="8"/>
      <c r="F55" s="8"/>
      <c r="G55" s="8"/>
    </row>
    <row r="56" spans="2:16" ht="15.75" x14ac:dyDescent="0.25">
      <c r="B56" s="14" t="s">
        <v>2</v>
      </c>
      <c r="C56" s="33">
        <v>1</v>
      </c>
      <c r="D56" s="34"/>
      <c r="E56" s="8"/>
      <c r="F56" s="8"/>
      <c r="G56" s="8"/>
    </row>
    <row r="57" spans="2:16" ht="15.75" x14ac:dyDescent="0.25">
      <c r="B57" s="14" t="s">
        <v>37</v>
      </c>
      <c r="C57" s="33">
        <v>1</v>
      </c>
      <c r="D57" s="34"/>
      <c r="E57" s="8"/>
      <c r="F57" s="8"/>
      <c r="G57" s="8"/>
    </row>
    <row r="58" spans="2:16" s="1" customFormat="1" ht="45.75" customHeight="1" x14ac:dyDescent="0.25">
      <c r="B58" s="35" t="s">
        <v>85</v>
      </c>
      <c r="C58" s="36"/>
      <c r="D58" s="36"/>
      <c r="E58" s="36"/>
      <c r="F58" s="36"/>
      <c r="G58" s="37"/>
      <c r="I58"/>
      <c r="J58"/>
      <c r="K58"/>
      <c r="L58"/>
      <c r="M58"/>
      <c r="N58"/>
      <c r="O58"/>
      <c r="P58"/>
    </row>
    <row r="61" spans="2:16" x14ac:dyDescent="0.25">
      <c r="I61" s="1"/>
      <c r="J61" s="1"/>
      <c r="K61" s="1"/>
      <c r="L61" s="1"/>
      <c r="M61" s="1"/>
      <c r="N61" s="1"/>
      <c r="O61" s="1"/>
      <c r="P61" s="1"/>
    </row>
    <row r="67" s="1" customFormat="1" ht="45.75" customHeight="1" x14ac:dyDescent="0.25"/>
    <row r="72" s="1" customFormat="1" ht="45.75" customHeight="1" x14ac:dyDescent="0.25"/>
    <row r="73" ht="21" customHeight="1" x14ac:dyDescent="0.25"/>
    <row r="81" s="1" customFormat="1" ht="45.75" customHeight="1" x14ac:dyDescent="0.25"/>
  </sheetData>
  <mergeCells count="75">
    <mergeCell ref="B1:P2"/>
    <mergeCell ref="C54:D54"/>
    <mergeCell ref="C55:D55"/>
    <mergeCell ref="C56:D56"/>
    <mergeCell ref="C57:D57"/>
    <mergeCell ref="B58:G58"/>
    <mergeCell ref="C53:D53"/>
    <mergeCell ref="F53:G53"/>
    <mergeCell ref="B40:D40"/>
    <mergeCell ref="E40:G40"/>
    <mergeCell ref="B44:G44"/>
    <mergeCell ref="B45:G45"/>
    <mergeCell ref="B46:D46"/>
    <mergeCell ref="E46:G46"/>
    <mergeCell ref="C48:D48"/>
    <mergeCell ref="B49:G49"/>
    <mergeCell ref="B50:G50"/>
    <mergeCell ref="B51:D51"/>
    <mergeCell ref="E51:G51"/>
    <mergeCell ref="B39:G39"/>
    <mergeCell ref="C31:D31"/>
    <mergeCell ref="J31:K31"/>
    <mergeCell ref="C32:D32"/>
    <mergeCell ref="J32:K32"/>
    <mergeCell ref="C33:D33"/>
    <mergeCell ref="J33:K33"/>
    <mergeCell ref="C34:D34"/>
    <mergeCell ref="J34:K34"/>
    <mergeCell ref="B35:G35"/>
    <mergeCell ref="I35:N35"/>
    <mergeCell ref="B38:G38"/>
    <mergeCell ref="B28:D28"/>
    <mergeCell ref="E28:G28"/>
    <mergeCell ref="I28:K28"/>
    <mergeCell ref="L28:N28"/>
    <mergeCell ref="C30:D30"/>
    <mergeCell ref="F30:G30"/>
    <mergeCell ref="J30:K30"/>
    <mergeCell ref="M30:N30"/>
    <mergeCell ref="C25:D25"/>
    <mergeCell ref="J25:K25"/>
    <mergeCell ref="B26:G26"/>
    <mergeCell ref="I26:N26"/>
    <mergeCell ref="B27:G27"/>
    <mergeCell ref="I27:N27"/>
    <mergeCell ref="B21:G21"/>
    <mergeCell ref="I21:N21"/>
    <mergeCell ref="B22:G22"/>
    <mergeCell ref="I22:N22"/>
    <mergeCell ref="B23:D23"/>
    <mergeCell ref="E23:G23"/>
    <mergeCell ref="I23:K23"/>
    <mergeCell ref="L23:N23"/>
    <mergeCell ref="B15:G15"/>
    <mergeCell ref="I15:N15"/>
    <mergeCell ref="B16:G16"/>
    <mergeCell ref="I16:N16"/>
    <mergeCell ref="B17:D17"/>
    <mergeCell ref="E17:G17"/>
    <mergeCell ref="I17:K17"/>
    <mergeCell ref="L17:N17"/>
    <mergeCell ref="B4:P5"/>
    <mergeCell ref="B6:B8"/>
    <mergeCell ref="F6:I6"/>
    <mergeCell ref="J6:J8"/>
    <mergeCell ref="K6:K8"/>
    <mergeCell ref="L6:L8"/>
    <mergeCell ref="M6:M8"/>
    <mergeCell ref="N6:N8"/>
    <mergeCell ref="O6:O8"/>
    <mergeCell ref="P6:P8"/>
    <mergeCell ref="F7:F8"/>
    <mergeCell ref="G7:G8"/>
    <mergeCell ref="H7:H8"/>
    <mergeCell ref="I7:I8"/>
  </mergeCells>
  <pageMargins left="0.7" right="0.7" top="0.75" bottom="0.75" header="0.3" footer="0.3"/>
  <pageSetup scale="39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A54A-6086-46AF-B108-12964B8D31A4}">
  <sheetPr>
    <tabColor theme="7" tint="-0.249977111117893"/>
    <pageSetUpPr fitToPage="1"/>
  </sheetPr>
  <dimension ref="B1:N90"/>
  <sheetViews>
    <sheetView zoomScale="79" zoomScaleNormal="92" workbookViewId="0">
      <selection sqref="A1:XFD2"/>
    </sheetView>
  </sheetViews>
  <sheetFormatPr baseColWidth="10" defaultRowHeight="15.75" x14ac:dyDescent="0.25"/>
  <cols>
    <col min="1" max="1" width="5.5703125" customWidth="1"/>
    <col min="2" max="2" width="22.7109375" style="9" customWidth="1"/>
    <col min="3" max="9" width="22.7109375" style="8" customWidth="1"/>
    <col min="10" max="11" width="22.7109375" customWidth="1"/>
    <col min="12" max="14" width="22.5703125" customWidth="1"/>
  </cols>
  <sheetData>
    <row r="1" spans="2:13" ht="15.75" customHeight="1" x14ac:dyDescent="0.25">
      <c r="B1" s="64" t="s">
        <v>120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2:13" ht="15.75" customHeight="1" x14ac:dyDescent="0.25"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</row>
    <row r="4" spans="2:13" ht="21" x14ac:dyDescent="0.25">
      <c r="B4" s="45" t="s">
        <v>4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2:13" ht="15.75" customHeight="1" x14ac:dyDescent="0.25">
      <c r="B5" s="47" t="s">
        <v>20</v>
      </c>
      <c r="C5" s="50" t="s">
        <v>64</v>
      </c>
      <c r="D5" s="51"/>
      <c r="E5" s="51"/>
      <c r="F5" s="52"/>
      <c r="G5" s="47" t="s">
        <v>9</v>
      </c>
      <c r="H5" s="47" t="s">
        <v>8</v>
      </c>
      <c r="I5" s="47" t="s">
        <v>7</v>
      </c>
      <c r="J5" s="43" t="s">
        <v>6</v>
      </c>
      <c r="K5" s="43" t="s">
        <v>66</v>
      </c>
      <c r="L5" s="43" t="s">
        <v>10</v>
      </c>
      <c r="M5" s="47" t="s">
        <v>63</v>
      </c>
    </row>
    <row r="6" spans="2:13" ht="15.75" customHeight="1" x14ac:dyDescent="0.25">
      <c r="B6" s="48"/>
      <c r="C6" s="53"/>
      <c r="D6" s="54"/>
      <c r="E6" s="54"/>
      <c r="F6" s="55"/>
      <c r="G6" s="48"/>
      <c r="H6" s="48"/>
      <c r="I6" s="48"/>
      <c r="J6" s="56"/>
      <c r="K6" s="56"/>
      <c r="L6" s="56"/>
      <c r="M6" s="48"/>
    </row>
    <row r="7" spans="2:13" ht="15.75" customHeight="1" x14ac:dyDescent="0.25">
      <c r="B7" s="49"/>
      <c r="C7" s="12" t="s">
        <v>11</v>
      </c>
      <c r="D7" s="12" t="s">
        <v>12</v>
      </c>
      <c r="E7" s="26" t="s">
        <v>32</v>
      </c>
      <c r="F7" s="22" t="s">
        <v>17</v>
      </c>
      <c r="G7" s="49"/>
      <c r="H7" s="49"/>
      <c r="I7" s="49"/>
      <c r="J7" s="57"/>
      <c r="K7" s="57"/>
      <c r="L7" s="57"/>
      <c r="M7" s="49"/>
    </row>
    <row r="8" spans="2:13" x14ac:dyDescent="0.25">
      <c r="B8" s="29" t="s">
        <v>103</v>
      </c>
      <c r="C8" s="2">
        <f>'D7-Posgrado'!F12</f>
        <v>6.08</v>
      </c>
      <c r="D8" s="2">
        <f>'D7-Posgrado'!G12</f>
        <v>7</v>
      </c>
      <c r="E8" s="2">
        <f>'D7-Posgrado'!H12</f>
        <v>8</v>
      </c>
      <c r="F8" s="2">
        <f>SUM(C8:E8)</f>
        <v>21.08</v>
      </c>
      <c r="G8" s="2">
        <v>0.95</v>
      </c>
      <c r="H8" s="3" t="s">
        <v>31</v>
      </c>
      <c r="I8" s="3" t="s">
        <v>19</v>
      </c>
      <c r="J8" s="2">
        <f>Coordinacion!M11</f>
        <v>99.756621331424483</v>
      </c>
      <c r="K8" s="31">
        <f>F23</f>
        <v>4</v>
      </c>
      <c r="L8" s="2" t="str">
        <f>F34</f>
        <v>3 polos a 150 A</v>
      </c>
      <c r="M8" s="28">
        <f>F29</f>
        <v>0.75</v>
      </c>
    </row>
    <row r="9" spans="2:13" x14ac:dyDescent="0.25">
      <c r="B9" s="29" t="s">
        <v>99</v>
      </c>
      <c r="C9" s="2">
        <f>'D2-D14'!$F$12</f>
        <v>5</v>
      </c>
      <c r="D9" s="2">
        <f>'D2-D14'!$G$12</f>
        <v>5</v>
      </c>
      <c r="E9" s="2">
        <f>'D2-D14'!$H$12</f>
        <v>4.9000000000000004</v>
      </c>
      <c r="F9" s="2">
        <f t="shared" ref="F9:F15" si="0">SUM(C9:E9)</f>
        <v>14.9</v>
      </c>
      <c r="G9" s="2">
        <v>0.95</v>
      </c>
      <c r="H9" s="3" t="s">
        <v>31</v>
      </c>
      <c r="I9" s="3" t="s">
        <v>86</v>
      </c>
      <c r="J9" s="2">
        <f>'D2-D14'!$M$12</f>
        <v>104.00858983536149</v>
      </c>
      <c r="K9" s="31">
        <f>M22</f>
        <v>4</v>
      </c>
      <c r="L9" s="2" t="str">
        <f>M34</f>
        <v>3 polos a 150 A</v>
      </c>
      <c r="M9" s="28">
        <f>M29</f>
        <v>0.75</v>
      </c>
    </row>
    <row r="10" spans="2:13" x14ac:dyDescent="0.25">
      <c r="B10" s="29" t="s">
        <v>100</v>
      </c>
      <c r="C10" s="2">
        <f>'D2-D14'!$F$12</f>
        <v>5</v>
      </c>
      <c r="D10" s="2">
        <f>'D2-D14'!$G$12</f>
        <v>5</v>
      </c>
      <c r="E10" s="2">
        <f>'D2-D14'!$H$12</f>
        <v>4.9000000000000004</v>
      </c>
      <c r="F10" s="2">
        <f t="shared" si="0"/>
        <v>14.9</v>
      </c>
      <c r="G10" s="2">
        <v>0.95</v>
      </c>
      <c r="H10" s="3" t="s">
        <v>31</v>
      </c>
      <c r="I10" s="3" t="s">
        <v>86</v>
      </c>
      <c r="J10" s="2">
        <f>'D2-D14'!$M$12</f>
        <v>104.00858983536149</v>
      </c>
      <c r="K10" s="31">
        <f>$F$45</f>
        <v>4</v>
      </c>
      <c r="L10" s="2" t="str">
        <f>$F$57</f>
        <v>3 polos a 150 A</v>
      </c>
      <c r="M10" s="28">
        <f>$F$52</f>
        <v>0.75</v>
      </c>
    </row>
    <row r="11" spans="2:13" x14ac:dyDescent="0.25">
      <c r="B11" s="29" t="s">
        <v>101</v>
      </c>
      <c r="C11" s="2">
        <f>'D2-D14'!$F$12</f>
        <v>5</v>
      </c>
      <c r="D11" s="2">
        <f>'D2-D14'!$G$12</f>
        <v>5</v>
      </c>
      <c r="E11" s="2">
        <f>'D2-D14'!$H$12</f>
        <v>4.9000000000000004</v>
      </c>
      <c r="F11" s="2">
        <f t="shared" si="0"/>
        <v>14.9</v>
      </c>
      <c r="G11" s="2">
        <v>0.95</v>
      </c>
      <c r="H11" s="3" t="s">
        <v>31</v>
      </c>
      <c r="I11" s="3" t="s">
        <v>86</v>
      </c>
      <c r="J11" s="2">
        <f>'D2-D14'!$M$12</f>
        <v>104.00858983536149</v>
      </c>
      <c r="K11" s="31">
        <f>$F$45</f>
        <v>4</v>
      </c>
      <c r="L11" s="2" t="str">
        <f>$F$57</f>
        <v>3 polos a 150 A</v>
      </c>
      <c r="M11" s="28">
        <f>$F$52</f>
        <v>0.75</v>
      </c>
    </row>
    <row r="12" spans="2:13" x14ac:dyDescent="0.25">
      <c r="B12" s="29" t="s">
        <v>102</v>
      </c>
      <c r="C12" s="2">
        <f>'D2-D14'!$F$12</f>
        <v>5</v>
      </c>
      <c r="D12" s="2">
        <f>'D2-D14'!$G$12</f>
        <v>5</v>
      </c>
      <c r="E12" s="2">
        <f>'D2-D14'!$H$12</f>
        <v>4.9000000000000004</v>
      </c>
      <c r="F12" s="2">
        <f t="shared" si="0"/>
        <v>14.9</v>
      </c>
      <c r="G12" s="2">
        <v>0.95</v>
      </c>
      <c r="H12" s="3" t="s">
        <v>31</v>
      </c>
      <c r="I12" s="3" t="s">
        <v>86</v>
      </c>
      <c r="J12" s="2">
        <f>'D2-D14'!$M$12</f>
        <v>104.00858983536149</v>
      </c>
      <c r="K12" s="31">
        <f>$F$45</f>
        <v>4</v>
      </c>
      <c r="L12" s="2" t="str">
        <f>$F$57</f>
        <v>3 polos a 150 A</v>
      </c>
      <c r="M12" s="28">
        <f>$F$52</f>
        <v>0.75</v>
      </c>
    </row>
    <row r="13" spans="2:13" x14ac:dyDescent="0.25">
      <c r="B13" s="29" t="s">
        <v>104</v>
      </c>
      <c r="C13" s="2">
        <f>'D2-D14'!$F$12</f>
        <v>5</v>
      </c>
      <c r="D13" s="2">
        <f>'D2-D14'!$G$12</f>
        <v>5</v>
      </c>
      <c r="E13" s="2">
        <f>'D2-D14'!$H$12</f>
        <v>4.9000000000000004</v>
      </c>
      <c r="F13" s="2">
        <f t="shared" si="0"/>
        <v>14.9</v>
      </c>
      <c r="G13" s="2">
        <v>0.95</v>
      </c>
      <c r="H13" s="3" t="s">
        <v>31</v>
      </c>
      <c r="I13" s="3" t="s">
        <v>86</v>
      </c>
      <c r="J13" s="2">
        <f>'D2-D14'!$M$12</f>
        <v>104.00858983536149</v>
      </c>
      <c r="K13" s="31">
        <f>$F$45</f>
        <v>4</v>
      </c>
      <c r="L13" s="2" t="str">
        <f>$F$57</f>
        <v>3 polos a 150 A</v>
      </c>
      <c r="M13" s="28">
        <f>$F$52</f>
        <v>0.75</v>
      </c>
    </row>
    <row r="14" spans="2:13" x14ac:dyDescent="0.25">
      <c r="B14" s="29" t="s">
        <v>105</v>
      </c>
      <c r="C14" s="2">
        <f>'D2-D14'!$F$12</f>
        <v>5</v>
      </c>
      <c r="D14" s="2">
        <f>'D2-D14'!$G$12</f>
        <v>5</v>
      </c>
      <c r="E14" s="2">
        <f>'D2-D14'!$H$12</f>
        <v>4.9000000000000004</v>
      </c>
      <c r="F14" s="2">
        <f t="shared" si="0"/>
        <v>14.9</v>
      </c>
      <c r="G14" s="2">
        <v>0.95</v>
      </c>
      <c r="H14" s="3" t="s">
        <v>31</v>
      </c>
      <c r="I14" s="3" t="s">
        <v>86</v>
      </c>
      <c r="J14" s="2">
        <f>'D2-D14'!$M$12</f>
        <v>104.00858983536149</v>
      </c>
      <c r="K14" s="31">
        <f>M46</f>
        <v>4</v>
      </c>
      <c r="L14" s="2" t="str">
        <f>M57</f>
        <v>3 polos a 150 A</v>
      </c>
      <c r="M14" s="28">
        <f>M52</f>
        <v>0.75</v>
      </c>
    </row>
    <row r="15" spans="2:13" x14ac:dyDescent="0.25">
      <c r="B15" s="29" t="s">
        <v>60</v>
      </c>
      <c r="C15" s="2">
        <f>'Iluminacion PA'!D8</f>
        <v>0.99</v>
      </c>
      <c r="D15" s="2">
        <f>'Iluminacion PA'!E8</f>
        <v>0</v>
      </c>
      <c r="E15" s="2">
        <f>'Iluminacion PA'!F8</f>
        <v>0</v>
      </c>
      <c r="F15" s="2">
        <f t="shared" si="0"/>
        <v>0.99</v>
      </c>
      <c r="G15" s="2">
        <v>0.95</v>
      </c>
      <c r="H15" s="3" t="s">
        <v>16</v>
      </c>
      <c r="I15" s="3">
        <v>127</v>
      </c>
      <c r="J15" s="2">
        <f>'Iluminacion PA'!K9</f>
        <v>7.7952755905511815</v>
      </c>
      <c r="K15" s="31">
        <f>F68</f>
        <v>12</v>
      </c>
      <c r="L15" s="2" t="str">
        <f>F80</f>
        <v>1 polo a 20 A</v>
      </c>
      <c r="M15" s="28">
        <f>F75</f>
        <v>0.5</v>
      </c>
    </row>
    <row r="16" spans="2:13" x14ac:dyDescent="0.25">
      <c r="B16" s="30"/>
      <c r="C16" s="5">
        <f>SUM(C8:C15)</f>
        <v>37.07</v>
      </c>
      <c r="D16" s="5">
        <f>SUM(D8:D15)</f>
        <v>37</v>
      </c>
      <c r="E16" s="5">
        <f>SUM(E8:E15)</f>
        <v>37.4</v>
      </c>
      <c r="F16" s="5">
        <f>SUM(F8:F15)</f>
        <v>111.47000000000001</v>
      </c>
      <c r="G16" s="5">
        <f>AVERAGE(G8:G15)</f>
        <v>0.95000000000000007</v>
      </c>
      <c r="H16" s="32"/>
      <c r="I16" s="32"/>
      <c r="J16" s="5">
        <f>SUM(J8:J15)</f>
        <v>731.60343593414461</v>
      </c>
      <c r="K16" s="5"/>
      <c r="L16" s="32"/>
      <c r="M16" s="32"/>
    </row>
    <row r="17" spans="2:14" x14ac:dyDescent="0.25">
      <c r="B17" s="6"/>
      <c r="C17" s="7"/>
    </row>
    <row r="18" spans="2:14" ht="16.5" customHeight="1" x14ac:dyDescent="0.25">
      <c r="B18" s="6"/>
      <c r="C18" s="7"/>
    </row>
    <row r="19" spans="2:14" ht="21" x14ac:dyDescent="0.25">
      <c r="B19" s="44" t="s">
        <v>103</v>
      </c>
      <c r="C19" s="44"/>
      <c r="D19" s="44"/>
      <c r="E19" s="44"/>
      <c r="F19" s="44"/>
      <c r="G19" s="44"/>
      <c r="I19" s="44" t="s">
        <v>89</v>
      </c>
      <c r="J19" s="44"/>
      <c r="K19" s="44"/>
      <c r="L19" s="44"/>
      <c r="M19" s="44"/>
      <c r="N19" s="44"/>
    </row>
    <row r="20" spans="2:14" ht="21" x14ac:dyDescent="0.25">
      <c r="B20" s="40" t="s">
        <v>43</v>
      </c>
      <c r="C20" s="40"/>
      <c r="D20" s="40"/>
      <c r="E20" s="40"/>
      <c r="F20" s="40"/>
      <c r="G20" s="40"/>
      <c r="I20" s="40" t="s">
        <v>43</v>
      </c>
      <c r="J20" s="40"/>
      <c r="K20" s="40"/>
      <c r="L20" s="40"/>
      <c r="M20" s="40"/>
      <c r="N20" s="40"/>
    </row>
    <row r="21" spans="2:14" x14ac:dyDescent="0.25">
      <c r="B21" s="41" t="s">
        <v>41</v>
      </c>
      <c r="C21" s="41"/>
      <c r="D21" s="41"/>
      <c r="E21" s="42" t="s">
        <v>44</v>
      </c>
      <c r="F21" s="43"/>
      <c r="G21" s="43"/>
      <c r="I21" s="41" t="s">
        <v>41</v>
      </c>
      <c r="J21" s="41"/>
      <c r="K21" s="41"/>
      <c r="L21" s="42" t="s">
        <v>44</v>
      </c>
      <c r="M21" s="43"/>
      <c r="N21" s="43"/>
    </row>
    <row r="22" spans="2:14" x14ac:dyDescent="0.25">
      <c r="B22" s="14" t="s">
        <v>46</v>
      </c>
      <c r="C22" s="23">
        <f>J8</f>
        <v>99.756621331424483</v>
      </c>
      <c r="D22" s="19" t="s">
        <v>28</v>
      </c>
      <c r="E22" s="14" t="s">
        <v>49</v>
      </c>
      <c r="F22" s="13">
        <f>(3.448*C22*C24)/(3*C23)</f>
        <v>17.719194290796295</v>
      </c>
      <c r="G22" s="17" t="s">
        <v>50</v>
      </c>
      <c r="I22" s="14" t="s">
        <v>46</v>
      </c>
      <c r="J22" s="23">
        <f>J9</f>
        <v>104.00858983536149</v>
      </c>
      <c r="K22" s="19" t="s">
        <v>28</v>
      </c>
      <c r="L22" s="14" t="s">
        <v>38</v>
      </c>
      <c r="M22" s="24">
        <v>4</v>
      </c>
      <c r="N22" s="17" t="s">
        <v>52</v>
      </c>
    </row>
    <row r="23" spans="2:14" x14ac:dyDescent="0.25">
      <c r="B23" s="14" t="s">
        <v>30</v>
      </c>
      <c r="C23" s="18">
        <v>220</v>
      </c>
      <c r="D23" s="19" t="s">
        <v>45</v>
      </c>
      <c r="E23" s="14" t="s">
        <v>38</v>
      </c>
      <c r="F23" s="24">
        <v>4</v>
      </c>
      <c r="G23" s="17" t="s">
        <v>52</v>
      </c>
      <c r="I23" s="14" t="s">
        <v>30</v>
      </c>
      <c r="J23" s="18">
        <v>220</v>
      </c>
      <c r="K23" s="19" t="s">
        <v>45</v>
      </c>
      <c r="L23" s="8"/>
      <c r="M23" s="8"/>
      <c r="N23" s="8"/>
    </row>
    <row r="24" spans="2:14" s="1" customFormat="1" ht="46.5" customHeight="1" x14ac:dyDescent="0.25">
      <c r="B24" s="14" t="s">
        <v>47</v>
      </c>
      <c r="C24" s="16">
        <v>34</v>
      </c>
      <c r="D24" s="17" t="s">
        <v>48</v>
      </c>
      <c r="E24" s="14" t="s">
        <v>51</v>
      </c>
      <c r="F24" s="13">
        <v>21.15</v>
      </c>
      <c r="G24" s="17" t="s">
        <v>50</v>
      </c>
      <c r="I24" s="14" t="s">
        <v>47</v>
      </c>
      <c r="J24" s="16">
        <v>18</v>
      </c>
      <c r="K24" s="17" t="s">
        <v>48</v>
      </c>
      <c r="L24" s="8"/>
      <c r="M24" s="8"/>
      <c r="N24" s="8"/>
    </row>
    <row r="25" spans="2:14" ht="46.5" customHeight="1" x14ac:dyDescent="0.25">
      <c r="B25" s="35" t="s">
        <v>72</v>
      </c>
      <c r="C25" s="36"/>
      <c r="D25" s="36"/>
      <c r="E25" s="36"/>
      <c r="F25" s="36"/>
      <c r="G25" s="37"/>
      <c r="I25" s="35" t="s">
        <v>90</v>
      </c>
      <c r="J25" s="36"/>
      <c r="K25" s="36"/>
      <c r="L25" s="36"/>
      <c r="M25" s="36"/>
      <c r="N25" s="37"/>
    </row>
    <row r="26" spans="2:14" ht="21" x14ac:dyDescent="0.25">
      <c r="B26" s="40" t="s">
        <v>53</v>
      </c>
      <c r="C26" s="40"/>
      <c r="D26" s="40"/>
      <c r="E26" s="40"/>
      <c r="F26" s="40"/>
      <c r="G26" s="40"/>
      <c r="I26" s="40" t="s">
        <v>53</v>
      </c>
      <c r="J26" s="40"/>
      <c r="K26" s="40"/>
      <c r="L26" s="40"/>
      <c r="M26" s="40"/>
      <c r="N26" s="40"/>
    </row>
    <row r="27" spans="2:14" x14ac:dyDescent="0.25">
      <c r="B27" s="41" t="s">
        <v>41</v>
      </c>
      <c r="C27" s="41"/>
      <c r="D27" s="41"/>
      <c r="E27" s="42" t="s">
        <v>44</v>
      </c>
      <c r="F27" s="43"/>
      <c r="G27" s="43"/>
      <c r="I27" s="41" t="s">
        <v>41</v>
      </c>
      <c r="J27" s="41"/>
      <c r="K27" s="41"/>
      <c r="L27" s="42" t="s">
        <v>44</v>
      </c>
      <c r="M27" s="43"/>
      <c r="N27" s="43"/>
    </row>
    <row r="28" spans="2:14" ht="31.5" x14ac:dyDescent="0.25">
      <c r="B28" s="14" t="s">
        <v>54</v>
      </c>
      <c r="C28" s="23">
        <v>63.62</v>
      </c>
      <c r="D28" s="19" t="s">
        <v>50</v>
      </c>
      <c r="E28" s="14" t="s">
        <v>56</v>
      </c>
      <c r="F28" s="13">
        <f>C28*C29</f>
        <v>254.48</v>
      </c>
      <c r="G28" s="17" t="s">
        <v>50</v>
      </c>
      <c r="I28" s="14" t="s">
        <v>54</v>
      </c>
      <c r="J28" s="23">
        <v>63.62</v>
      </c>
      <c r="K28" s="19" t="s">
        <v>50</v>
      </c>
      <c r="L28" s="14" t="s">
        <v>56</v>
      </c>
      <c r="M28" s="13">
        <f>J28*J29</f>
        <v>254.48</v>
      </c>
      <c r="N28" s="17" t="s">
        <v>50</v>
      </c>
    </row>
    <row r="29" spans="2:14" x14ac:dyDescent="0.25">
      <c r="B29" s="14" t="s">
        <v>33</v>
      </c>
      <c r="C29" s="38">
        <v>4</v>
      </c>
      <c r="D29" s="39"/>
      <c r="E29" s="14" t="s">
        <v>53</v>
      </c>
      <c r="F29" s="25">
        <v>0.75</v>
      </c>
      <c r="G29" s="17" t="s">
        <v>55</v>
      </c>
      <c r="I29" s="14" t="s">
        <v>33</v>
      </c>
      <c r="J29" s="38">
        <v>4</v>
      </c>
      <c r="K29" s="39"/>
      <c r="L29" s="14" t="s">
        <v>53</v>
      </c>
      <c r="M29" s="25">
        <v>0.75</v>
      </c>
      <c r="N29" s="17" t="s">
        <v>55</v>
      </c>
    </row>
    <row r="30" spans="2:14" s="1" customFormat="1" ht="45.75" customHeight="1" x14ac:dyDescent="0.25">
      <c r="B30" s="35" t="s">
        <v>73</v>
      </c>
      <c r="C30" s="36"/>
      <c r="D30" s="36"/>
      <c r="E30" s="36"/>
      <c r="F30" s="36"/>
      <c r="G30" s="37"/>
      <c r="I30" s="35" t="s">
        <v>73</v>
      </c>
      <c r="J30" s="36"/>
      <c r="K30" s="36"/>
      <c r="L30" s="36"/>
      <c r="M30" s="36"/>
      <c r="N30" s="37"/>
    </row>
    <row r="31" spans="2:14" ht="21" customHeight="1" x14ac:dyDescent="0.25">
      <c r="B31" s="40" t="s">
        <v>34</v>
      </c>
      <c r="C31" s="40"/>
      <c r="D31" s="40"/>
      <c r="E31" s="40"/>
      <c r="F31" s="40"/>
      <c r="G31" s="40"/>
      <c r="I31" s="40" t="s">
        <v>34</v>
      </c>
      <c r="J31" s="40"/>
      <c r="K31" s="40"/>
      <c r="L31" s="40"/>
      <c r="M31" s="40"/>
      <c r="N31" s="40"/>
    </row>
    <row r="32" spans="2:14" x14ac:dyDescent="0.25">
      <c r="B32" s="41" t="s">
        <v>41</v>
      </c>
      <c r="C32" s="41"/>
      <c r="D32" s="41"/>
      <c r="E32" s="42" t="s">
        <v>44</v>
      </c>
      <c r="F32" s="43"/>
      <c r="G32" s="43"/>
      <c r="I32" s="41" t="s">
        <v>41</v>
      </c>
      <c r="J32" s="41"/>
      <c r="K32" s="41"/>
      <c r="L32" s="42" t="s">
        <v>44</v>
      </c>
      <c r="M32" s="43"/>
      <c r="N32" s="43"/>
    </row>
    <row r="33" spans="2:14" ht="31.5" x14ac:dyDescent="0.25">
      <c r="B33" s="14" t="s">
        <v>46</v>
      </c>
      <c r="C33" s="23">
        <f>J8</f>
        <v>99.756621331424483</v>
      </c>
      <c r="D33" s="19" t="s">
        <v>28</v>
      </c>
      <c r="E33" s="14" t="s">
        <v>57</v>
      </c>
      <c r="F33" s="13">
        <f>C33*C34*C35*C36*C37*C38</f>
        <v>143.40014316392268</v>
      </c>
      <c r="G33" s="17" t="s">
        <v>28</v>
      </c>
      <c r="I33" s="14" t="s">
        <v>46</v>
      </c>
      <c r="J33" s="23">
        <f>J9</f>
        <v>104.00858983536149</v>
      </c>
      <c r="K33" s="19" t="s">
        <v>28</v>
      </c>
      <c r="L33" s="14" t="s">
        <v>57</v>
      </c>
      <c r="M33" s="13">
        <f>J33*J34*J35*J36*J37*J38</f>
        <v>149.51234788833213</v>
      </c>
      <c r="N33" s="17" t="s">
        <v>28</v>
      </c>
    </row>
    <row r="34" spans="2:14" x14ac:dyDescent="0.25">
      <c r="B34" s="14" t="s">
        <v>28</v>
      </c>
      <c r="C34" s="33">
        <v>1</v>
      </c>
      <c r="D34" s="34"/>
      <c r="E34" s="14" t="s">
        <v>58</v>
      </c>
      <c r="F34" s="33" t="s">
        <v>74</v>
      </c>
      <c r="G34" s="34"/>
      <c r="I34" s="14" t="s">
        <v>28</v>
      </c>
      <c r="J34" s="33">
        <v>1</v>
      </c>
      <c r="K34" s="34"/>
      <c r="L34" s="14" t="s">
        <v>58</v>
      </c>
      <c r="M34" s="33" t="s">
        <v>74</v>
      </c>
      <c r="N34" s="34"/>
    </row>
    <row r="35" spans="2:14" s="1" customFormat="1" ht="45.75" customHeight="1" x14ac:dyDescent="0.25">
      <c r="B35" s="14" t="s">
        <v>35</v>
      </c>
      <c r="C35" s="33">
        <v>1.1499999999999999</v>
      </c>
      <c r="D35" s="34"/>
      <c r="E35" s="8"/>
      <c r="F35" s="8"/>
      <c r="G35" s="8"/>
      <c r="I35" s="14" t="s">
        <v>35</v>
      </c>
      <c r="J35" s="33">
        <v>1.1499999999999999</v>
      </c>
      <c r="K35" s="34"/>
      <c r="L35" s="8"/>
      <c r="M35" s="8"/>
      <c r="N35" s="8"/>
    </row>
    <row r="36" spans="2:14" x14ac:dyDescent="0.25">
      <c r="B36" s="14" t="s">
        <v>36</v>
      </c>
      <c r="C36" s="33">
        <v>1.25</v>
      </c>
      <c r="D36" s="34"/>
      <c r="I36" s="14" t="s">
        <v>36</v>
      </c>
      <c r="J36" s="33">
        <v>1.25</v>
      </c>
      <c r="K36" s="34"/>
      <c r="L36" s="8"/>
      <c r="M36" s="8"/>
      <c r="N36" s="8"/>
    </row>
    <row r="37" spans="2:14" x14ac:dyDescent="0.25">
      <c r="B37" s="14" t="s">
        <v>2</v>
      </c>
      <c r="C37" s="33">
        <v>1</v>
      </c>
      <c r="D37" s="34"/>
      <c r="I37" s="14" t="s">
        <v>2</v>
      </c>
      <c r="J37" s="33">
        <v>1</v>
      </c>
      <c r="K37" s="34"/>
      <c r="L37" s="8"/>
      <c r="M37" s="8"/>
      <c r="N37" s="8"/>
    </row>
    <row r="38" spans="2:14" x14ac:dyDescent="0.25">
      <c r="B38" s="14" t="s">
        <v>37</v>
      </c>
      <c r="C38" s="33">
        <v>1</v>
      </c>
      <c r="D38" s="34"/>
      <c r="I38" s="14" t="s">
        <v>37</v>
      </c>
      <c r="J38" s="33">
        <v>1</v>
      </c>
      <c r="K38" s="34"/>
      <c r="L38" s="8"/>
      <c r="M38" s="8"/>
      <c r="N38" s="8"/>
    </row>
    <row r="39" spans="2:14" ht="45.75" customHeight="1" x14ac:dyDescent="0.25">
      <c r="B39" s="35" t="s">
        <v>75</v>
      </c>
      <c r="C39" s="36"/>
      <c r="D39" s="36"/>
      <c r="E39" s="36"/>
      <c r="F39" s="36"/>
      <c r="G39" s="37"/>
      <c r="I39" s="35" t="s">
        <v>75</v>
      </c>
      <c r="J39" s="36"/>
      <c r="K39" s="36"/>
      <c r="L39" s="36"/>
      <c r="M39" s="36"/>
      <c r="N39" s="37"/>
    </row>
    <row r="42" spans="2:14" ht="21" x14ac:dyDescent="0.25">
      <c r="B42" s="44" t="s">
        <v>89</v>
      </c>
      <c r="C42" s="44"/>
      <c r="D42" s="44"/>
      <c r="E42" s="44"/>
      <c r="F42" s="44"/>
      <c r="G42" s="44"/>
      <c r="I42" s="44" t="s">
        <v>27</v>
      </c>
      <c r="J42" s="44"/>
      <c r="K42" s="44"/>
      <c r="L42" s="44"/>
      <c r="M42" s="44"/>
      <c r="N42" s="44"/>
    </row>
    <row r="43" spans="2:14" ht="21" x14ac:dyDescent="0.25">
      <c r="B43" s="40" t="s">
        <v>43</v>
      </c>
      <c r="C43" s="40"/>
      <c r="D43" s="40"/>
      <c r="E43" s="40"/>
      <c r="F43" s="40"/>
      <c r="G43" s="40"/>
      <c r="I43" s="40" t="s">
        <v>43</v>
      </c>
      <c r="J43" s="40"/>
      <c r="K43" s="40"/>
      <c r="L43" s="40"/>
      <c r="M43" s="40"/>
      <c r="N43" s="40"/>
    </row>
    <row r="44" spans="2:14" x14ac:dyDescent="0.25">
      <c r="B44" s="41" t="s">
        <v>41</v>
      </c>
      <c r="C44" s="41"/>
      <c r="D44" s="41"/>
      <c r="E44" s="42" t="s">
        <v>44</v>
      </c>
      <c r="F44" s="43"/>
      <c r="G44" s="43"/>
      <c r="I44" s="41" t="s">
        <v>41</v>
      </c>
      <c r="J44" s="41"/>
      <c r="K44" s="41"/>
      <c r="L44" s="42" t="s">
        <v>44</v>
      </c>
      <c r="M44" s="43"/>
      <c r="N44" s="43"/>
    </row>
    <row r="45" spans="2:14" x14ac:dyDescent="0.25">
      <c r="B45" s="14" t="s">
        <v>46</v>
      </c>
      <c r="C45" s="23">
        <f>J10</f>
        <v>104.00858983536149</v>
      </c>
      <c r="D45" s="19" t="s">
        <v>28</v>
      </c>
      <c r="E45" s="14" t="s">
        <v>38</v>
      </c>
      <c r="F45" s="24">
        <v>4</v>
      </c>
      <c r="G45" s="17" t="s">
        <v>52</v>
      </c>
      <c r="I45" s="14" t="s">
        <v>46</v>
      </c>
      <c r="J45" s="23">
        <f>J14</f>
        <v>104.00858983536149</v>
      </c>
      <c r="K45" s="19" t="s">
        <v>28</v>
      </c>
      <c r="L45" s="14" t="s">
        <v>49</v>
      </c>
      <c r="M45" s="13">
        <f>(3.448*J45*J47)/(3*J46)</f>
        <v>16.844348712609271</v>
      </c>
      <c r="N45" s="17" t="s">
        <v>50</v>
      </c>
    </row>
    <row r="46" spans="2:14" x14ac:dyDescent="0.25">
      <c r="B46" s="14" t="s">
        <v>30</v>
      </c>
      <c r="C46" s="18">
        <v>220</v>
      </c>
      <c r="D46" s="19" t="s">
        <v>45</v>
      </c>
      <c r="I46" s="14" t="s">
        <v>30</v>
      </c>
      <c r="J46" s="18">
        <v>220</v>
      </c>
      <c r="K46" s="19" t="s">
        <v>45</v>
      </c>
      <c r="L46" s="14" t="s">
        <v>38</v>
      </c>
      <c r="M46" s="24">
        <v>4</v>
      </c>
      <c r="N46" s="17" t="s">
        <v>52</v>
      </c>
    </row>
    <row r="47" spans="2:14" s="1" customFormat="1" ht="46.5" customHeight="1" x14ac:dyDescent="0.25">
      <c r="B47" s="14" t="s">
        <v>47</v>
      </c>
      <c r="C47" s="16">
        <v>18</v>
      </c>
      <c r="D47" s="17" t="s">
        <v>48</v>
      </c>
      <c r="E47" s="8"/>
      <c r="F47" s="8"/>
      <c r="G47" s="8"/>
      <c r="I47" s="14" t="s">
        <v>47</v>
      </c>
      <c r="J47" s="16">
        <v>31</v>
      </c>
      <c r="K47" s="17" t="s">
        <v>48</v>
      </c>
      <c r="L47" s="14" t="s">
        <v>51</v>
      </c>
      <c r="M47" s="13">
        <v>21.15</v>
      </c>
      <c r="N47" s="17" t="s">
        <v>50</v>
      </c>
    </row>
    <row r="48" spans="2:14" ht="46.5" customHeight="1" x14ac:dyDescent="0.25">
      <c r="B48" s="35" t="s">
        <v>90</v>
      </c>
      <c r="C48" s="36"/>
      <c r="D48" s="36"/>
      <c r="E48" s="36"/>
      <c r="F48" s="36"/>
      <c r="G48" s="37"/>
      <c r="I48" s="35" t="s">
        <v>72</v>
      </c>
      <c r="J48" s="36"/>
      <c r="K48" s="36"/>
      <c r="L48" s="36"/>
      <c r="M48" s="36"/>
      <c r="N48" s="37"/>
    </row>
    <row r="49" spans="2:14" ht="21" x14ac:dyDescent="0.25">
      <c r="B49" s="40" t="s">
        <v>53</v>
      </c>
      <c r="C49" s="40"/>
      <c r="D49" s="40"/>
      <c r="E49" s="40"/>
      <c r="F49" s="40"/>
      <c r="G49" s="40"/>
      <c r="I49" s="40" t="s">
        <v>53</v>
      </c>
      <c r="J49" s="40"/>
      <c r="K49" s="40"/>
      <c r="L49" s="40"/>
      <c r="M49" s="40"/>
      <c r="N49" s="40"/>
    </row>
    <row r="50" spans="2:14" x14ac:dyDescent="0.25">
      <c r="B50" s="41" t="s">
        <v>41</v>
      </c>
      <c r="C50" s="41"/>
      <c r="D50" s="41"/>
      <c r="E50" s="42" t="s">
        <v>44</v>
      </c>
      <c r="F50" s="43"/>
      <c r="G50" s="43"/>
      <c r="I50" s="41" t="s">
        <v>41</v>
      </c>
      <c r="J50" s="41"/>
      <c r="K50" s="41"/>
      <c r="L50" s="42" t="s">
        <v>44</v>
      </c>
      <c r="M50" s="43"/>
      <c r="N50" s="43"/>
    </row>
    <row r="51" spans="2:14" ht="31.5" x14ac:dyDescent="0.25">
      <c r="B51" s="14" t="s">
        <v>54</v>
      </c>
      <c r="C51" s="23">
        <v>63.62</v>
      </c>
      <c r="D51" s="19" t="s">
        <v>50</v>
      </c>
      <c r="E51" s="14" t="s">
        <v>56</v>
      </c>
      <c r="F51" s="13">
        <f>C51*C52</f>
        <v>254.48</v>
      </c>
      <c r="G51" s="17" t="s">
        <v>50</v>
      </c>
      <c r="I51" s="14" t="s">
        <v>54</v>
      </c>
      <c r="J51" s="23">
        <v>63.62</v>
      </c>
      <c r="K51" s="19" t="s">
        <v>50</v>
      </c>
      <c r="L51" s="14" t="s">
        <v>56</v>
      </c>
      <c r="M51" s="13">
        <f>J51*J52</f>
        <v>254.48</v>
      </c>
      <c r="N51" s="17" t="s">
        <v>50</v>
      </c>
    </row>
    <row r="52" spans="2:14" x14ac:dyDescent="0.25">
      <c r="B52" s="14" t="s">
        <v>33</v>
      </c>
      <c r="C52" s="38">
        <v>4</v>
      </c>
      <c r="D52" s="39"/>
      <c r="E52" s="14" t="s">
        <v>53</v>
      </c>
      <c r="F52" s="25">
        <v>0.75</v>
      </c>
      <c r="G52" s="17" t="s">
        <v>55</v>
      </c>
      <c r="I52" s="14" t="s">
        <v>33</v>
      </c>
      <c r="J52" s="38">
        <v>4</v>
      </c>
      <c r="K52" s="39"/>
      <c r="L52" s="14" t="s">
        <v>53</v>
      </c>
      <c r="M52" s="25">
        <v>0.75</v>
      </c>
      <c r="N52" s="17" t="s">
        <v>55</v>
      </c>
    </row>
    <row r="53" spans="2:14" s="1" customFormat="1" ht="45.75" customHeight="1" x14ac:dyDescent="0.25">
      <c r="B53" s="35" t="s">
        <v>73</v>
      </c>
      <c r="C53" s="36"/>
      <c r="D53" s="36"/>
      <c r="E53" s="36"/>
      <c r="F53" s="36"/>
      <c r="G53" s="37"/>
      <c r="I53" s="35" t="s">
        <v>73</v>
      </c>
      <c r="J53" s="36"/>
      <c r="K53" s="36"/>
      <c r="L53" s="36"/>
      <c r="M53" s="36"/>
      <c r="N53" s="37"/>
    </row>
    <row r="54" spans="2:14" ht="21" x14ac:dyDescent="0.25">
      <c r="B54" s="40" t="s">
        <v>34</v>
      </c>
      <c r="C54" s="40"/>
      <c r="D54" s="40"/>
      <c r="E54" s="40"/>
      <c r="F54" s="40"/>
      <c r="G54" s="40"/>
      <c r="I54" s="40" t="s">
        <v>34</v>
      </c>
      <c r="J54" s="40"/>
      <c r="K54" s="40"/>
      <c r="L54" s="40"/>
      <c r="M54" s="40"/>
      <c r="N54" s="40"/>
    </row>
    <row r="55" spans="2:14" x14ac:dyDescent="0.25">
      <c r="B55" s="41" t="s">
        <v>41</v>
      </c>
      <c r="C55" s="41"/>
      <c r="D55" s="41"/>
      <c r="E55" s="42" t="s">
        <v>44</v>
      </c>
      <c r="F55" s="43"/>
      <c r="G55" s="43"/>
      <c r="I55" s="41" t="s">
        <v>41</v>
      </c>
      <c r="J55" s="41"/>
      <c r="K55" s="41"/>
      <c r="L55" s="42" t="s">
        <v>44</v>
      </c>
      <c r="M55" s="43"/>
      <c r="N55" s="43"/>
    </row>
    <row r="56" spans="2:14" ht="31.5" x14ac:dyDescent="0.25">
      <c r="B56" s="14" t="s">
        <v>46</v>
      </c>
      <c r="C56" s="23">
        <f>J10</f>
        <v>104.00858983536149</v>
      </c>
      <c r="D56" s="19" t="s">
        <v>28</v>
      </c>
      <c r="E56" s="14" t="s">
        <v>57</v>
      </c>
      <c r="F56" s="13">
        <f>C56*C57*C58*C59*C60*C61</f>
        <v>149.51234788833213</v>
      </c>
      <c r="G56" s="17" t="s">
        <v>28</v>
      </c>
      <c r="I56" s="14" t="s">
        <v>46</v>
      </c>
      <c r="J56" s="23">
        <f>J14</f>
        <v>104.00858983536149</v>
      </c>
      <c r="K56" s="19" t="s">
        <v>28</v>
      </c>
      <c r="L56" s="14" t="s">
        <v>57</v>
      </c>
      <c r="M56" s="13">
        <f>J56*J57*J58*J59*J60*J61</f>
        <v>149.51234788833213</v>
      </c>
      <c r="N56" s="17" t="s">
        <v>28</v>
      </c>
    </row>
    <row r="57" spans="2:14" x14ac:dyDescent="0.25">
      <c r="B57" s="14" t="s">
        <v>28</v>
      </c>
      <c r="C57" s="33">
        <v>1</v>
      </c>
      <c r="D57" s="34"/>
      <c r="E57" s="14" t="s">
        <v>58</v>
      </c>
      <c r="F57" s="33" t="s">
        <v>74</v>
      </c>
      <c r="G57" s="34"/>
      <c r="I57" s="14" t="s">
        <v>28</v>
      </c>
      <c r="J57" s="33">
        <v>1</v>
      </c>
      <c r="K57" s="34"/>
      <c r="L57" s="14" t="s">
        <v>58</v>
      </c>
      <c r="M57" s="33" t="s">
        <v>74</v>
      </c>
      <c r="N57" s="34"/>
    </row>
    <row r="58" spans="2:14" s="1" customFormat="1" ht="45.75" customHeight="1" x14ac:dyDescent="0.25">
      <c r="B58" s="14" t="s">
        <v>35</v>
      </c>
      <c r="C58" s="33">
        <v>1.1499999999999999</v>
      </c>
      <c r="D58" s="34"/>
      <c r="E58" s="8"/>
      <c r="F58" s="8"/>
      <c r="G58" s="8"/>
      <c r="I58" s="14" t="s">
        <v>35</v>
      </c>
      <c r="J58" s="33">
        <v>1.1499999999999999</v>
      </c>
      <c r="K58" s="34"/>
      <c r="L58" s="8"/>
      <c r="M58" s="8"/>
      <c r="N58" s="8"/>
    </row>
    <row r="59" spans="2:14" x14ac:dyDescent="0.25">
      <c r="B59" s="14" t="s">
        <v>36</v>
      </c>
      <c r="C59" s="33">
        <v>1.25</v>
      </c>
      <c r="D59" s="34"/>
      <c r="I59" s="14" t="s">
        <v>36</v>
      </c>
      <c r="J59" s="33">
        <v>1.25</v>
      </c>
      <c r="K59" s="34"/>
      <c r="L59" s="8"/>
      <c r="M59" s="8"/>
      <c r="N59" s="8"/>
    </row>
    <row r="60" spans="2:14" x14ac:dyDescent="0.25">
      <c r="B60" s="14" t="s">
        <v>2</v>
      </c>
      <c r="C60" s="33">
        <v>1</v>
      </c>
      <c r="D60" s="34"/>
      <c r="I60" s="14" t="s">
        <v>2</v>
      </c>
      <c r="J60" s="33">
        <v>1</v>
      </c>
      <c r="K60" s="34"/>
      <c r="L60" s="8"/>
      <c r="M60" s="8"/>
      <c r="N60" s="8"/>
    </row>
    <row r="61" spans="2:14" x14ac:dyDescent="0.25">
      <c r="B61" s="14" t="s">
        <v>37</v>
      </c>
      <c r="C61" s="33">
        <v>1</v>
      </c>
      <c r="D61" s="34"/>
      <c r="I61" s="14" t="s">
        <v>37</v>
      </c>
      <c r="J61" s="33">
        <v>1</v>
      </c>
      <c r="K61" s="34"/>
      <c r="L61" s="8"/>
      <c r="M61" s="8"/>
      <c r="N61" s="8"/>
    </row>
    <row r="62" spans="2:14" ht="45.75" customHeight="1" x14ac:dyDescent="0.25">
      <c r="B62" s="35" t="s">
        <v>75</v>
      </c>
      <c r="C62" s="36"/>
      <c r="D62" s="36"/>
      <c r="E62" s="36"/>
      <c r="F62" s="36"/>
      <c r="G62" s="37"/>
      <c r="I62" s="35" t="s">
        <v>75</v>
      </c>
      <c r="J62" s="36"/>
      <c r="K62" s="36"/>
      <c r="L62" s="36"/>
      <c r="M62" s="36"/>
      <c r="N62" s="37"/>
    </row>
    <row r="65" spans="2:9" ht="21" x14ac:dyDescent="0.25">
      <c r="B65" s="44" t="s">
        <v>93</v>
      </c>
      <c r="C65" s="44"/>
      <c r="D65" s="44"/>
      <c r="E65" s="44"/>
      <c r="F65" s="44"/>
      <c r="G65" s="44"/>
      <c r="I65"/>
    </row>
    <row r="66" spans="2:9" ht="21" x14ac:dyDescent="0.25">
      <c r="B66" s="40" t="s">
        <v>43</v>
      </c>
      <c r="C66" s="40"/>
      <c r="D66" s="40"/>
      <c r="E66" s="40"/>
      <c r="F66" s="40"/>
      <c r="G66" s="40"/>
      <c r="I66"/>
    </row>
    <row r="67" spans="2:9" x14ac:dyDescent="0.25">
      <c r="B67" s="41" t="s">
        <v>41</v>
      </c>
      <c r="C67" s="41"/>
      <c r="D67" s="41"/>
      <c r="E67" s="42" t="s">
        <v>44</v>
      </c>
      <c r="F67" s="43"/>
      <c r="G67" s="43"/>
      <c r="I67"/>
    </row>
    <row r="68" spans="2:9" x14ac:dyDescent="0.25">
      <c r="B68" s="14" t="s">
        <v>46</v>
      </c>
      <c r="C68" s="23">
        <f>J15</f>
        <v>7.7952755905511815</v>
      </c>
      <c r="D68" s="19" t="s">
        <v>28</v>
      </c>
      <c r="E68" s="14" t="s">
        <v>38</v>
      </c>
      <c r="F68" s="24">
        <v>12</v>
      </c>
      <c r="G68" s="17" t="s">
        <v>52</v>
      </c>
      <c r="I68"/>
    </row>
    <row r="69" spans="2:9" x14ac:dyDescent="0.25">
      <c r="B69" s="14" t="s">
        <v>30</v>
      </c>
      <c r="C69" s="18">
        <v>127</v>
      </c>
      <c r="D69" s="19" t="s">
        <v>45</v>
      </c>
      <c r="I69"/>
    </row>
    <row r="70" spans="2:9" s="1" customFormat="1" ht="46.5" customHeight="1" x14ac:dyDescent="0.25">
      <c r="B70" s="14" t="s">
        <v>47</v>
      </c>
      <c r="C70" s="16">
        <v>1</v>
      </c>
      <c r="D70" s="17" t="s">
        <v>48</v>
      </c>
      <c r="E70" s="8"/>
      <c r="F70" s="8"/>
      <c r="G70" s="8"/>
    </row>
    <row r="71" spans="2:9" ht="46.5" customHeight="1" x14ac:dyDescent="0.25">
      <c r="B71" s="35" t="s">
        <v>61</v>
      </c>
      <c r="C71" s="36"/>
      <c r="D71" s="36"/>
      <c r="E71" s="36"/>
      <c r="F71" s="36"/>
      <c r="G71" s="37"/>
      <c r="I71"/>
    </row>
    <row r="72" spans="2:9" ht="21" x14ac:dyDescent="0.25">
      <c r="B72" s="40" t="s">
        <v>53</v>
      </c>
      <c r="C72" s="40"/>
      <c r="D72" s="40"/>
      <c r="E72" s="40"/>
      <c r="F72" s="40"/>
      <c r="G72" s="40"/>
      <c r="I72"/>
    </row>
    <row r="73" spans="2:9" x14ac:dyDescent="0.25">
      <c r="B73" s="41" t="s">
        <v>41</v>
      </c>
      <c r="C73" s="41"/>
      <c r="D73" s="41"/>
      <c r="E73" s="42" t="s">
        <v>44</v>
      </c>
      <c r="F73" s="43"/>
      <c r="G73" s="43"/>
      <c r="I73"/>
    </row>
    <row r="74" spans="2:9" ht="31.5" x14ac:dyDescent="0.25">
      <c r="B74" s="14" t="s">
        <v>54</v>
      </c>
      <c r="C74" s="23">
        <v>12.57</v>
      </c>
      <c r="D74" s="19" t="s">
        <v>50</v>
      </c>
      <c r="E74" s="14" t="s">
        <v>56</v>
      </c>
      <c r="F74" s="13">
        <f>C74*C75</f>
        <v>25.14</v>
      </c>
      <c r="G74" s="17" t="s">
        <v>50</v>
      </c>
      <c r="I74"/>
    </row>
    <row r="75" spans="2:9" x14ac:dyDescent="0.25">
      <c r="B75" s="14" t="s">
        <v>33</v>
      </c>
      <c r="C75" s="38">
        <v>2</v>
      </c>
      <c r="D75" s="39"/>
      <c r="E75" s="14" t="s">
        <v>53</v>
      </c>
      <c r="F75" s="25">
        <v>0.5</v>
      </c>
      <c r="G75" s="17" t="s">
        <v>55</v>
      </c>
      <c r="I75"/>
    </row>
    <row r="76" spans="2:9" s="1" customFormat="1" ht="45.75" customHeight="1" x14ac:dyDescent="0.25">
      <c r="B76" s="35" t="s">
        <v>62</v>
      </c>
      <c r="C76" s="36"/>
      <c r="D76" s="36"/>
      <c r="E76" s="36"/>
      <c r="F76" s="36"/>
      <c r="G76" s="37"/>
    </row>
    <row r="77" spans="2:9" ht="21" customHeight="1" x14ac:dyDescent="0.25">
      <c r="B77" s="40" t="s">
        <v>34</v>
      </c>
      <c r="C77" s="40"/>
      <c r="D77" s="40"/>
      <c r="E77" s="40"/>
      <c r="F77" s="40"/>
      <c r="G77" s="40"/>
      <c r="I77"/>
    </row>
    <row r="78" spans="2:9" x14ac:dyDescent="0.25">
      <c r="B78" s="41" t="s">
        <v>41</v>
      </c>
      <c r="C78" s="41"/>
      <c r="D78" s="41"/>
      <c r="E78" s="42" t="s">
        <v>44</v>
      </c>
      <c r="F78" s="43"/>
      <c r="G78" s="43"/>
      <c r="I78"/>
    </row>
    <row r="79" spans="2:9" ht="31.5" x14ac:dyDescent="0.25">
      <c r="B79" s="14" t="s">
        <v>46</v>
      </c>
      <c r="C79" s="23">
        <f>J15</f>
        <v>7.7952755905511815</v>
      </c>
      <c r="D79" s="19" t="s">
        <v>28</v>
      </c>
      <c r="E79" s="14" t="s">
        <v>57</v>
      </c>
      <c r="F79" s="13">
        <f>C79*C80*C81*C82*C83*C84</f>
        <v>11.205708661417322</v>
      </c>
      <c r="G79" s="17" t="s">
        <v>28</v>
      </c>
      <c r="I79"/>
    </row>
    <row r="80" spans="2:9" x14ac:dyDescent="0.25">
      <c r="B80" s="14" t="s">
        <v>28</v>
      </c>
      <c r="C80" s="33">
        <v>1</v>
      </c>
      <c r="D80" s="34"/>
      <c r="E80" s="14" t="s">
        <v>58</v>
      </c>
      <c r="F80" s="33" t="s">
        <v>106</v>
      </c>
      <c r="G80" s="34"/>
      <c r="I80"/>
    </row>
    <row r="81" spans="2:9" s="1" customFormat="1" ht="45.75" customHeight="1" x14ac:dyDescent="0.25">
      <c r="B81" s="14" t="s">
        <v>35</v>
      </c>
      <c r="C81" s="33">
        <v>1.1499999999999999</v>
      </c>
      <c r="D81" s="34"/>
      <c r="E81" s="8"/>
      <c r="F81" s="8"/>
      <c r="G81" s="8"/>
    </row>
    <row r="82" spans="2:9" x14ac:dyDescent="0.25">
      <c r="B82" s="14" t="s">
        <v>36</v>
      </c>
      <c r="C82" s="33">
        <v>1.25</v>
      </c>
      <c r="D82" s="34"/>
      <c r="I82"/>
    </row>
    <row r="83" spans="2:9" x14ac:dyDescent="0.25">
      <c r="B83" s="14" t="s">
        <v>2</v>
      </c>
      <c r="C83" s="33">
        <v>1</v>
      </c>
      <c r="D83" s="34"/>
      <c r="I83"/>
    </row>
    <row r="84" spans="2:9" x14ac:dyDescent="0.25">
      <c r="B84" s="14" t="s">
        <v>37</v>
      </c>
      <c r="C84" s="33">
        <v>1</v>
      </c>
      <c r="D84" s="34"/>
      <c r="I84"/>
    </row>
    <row r="85" spans="2:9" ht="45.75" customHeight="1" x14ac:dyDescent="0.25">
      <c r="B85" s="35" t="s">
        <v>108</v>
      </c>
      <c r="C85" s="36"/>
      <c r="D85" s="36"/>
      <c r="E85" s="36"/>
      <c r="F85" s="36"/>
      <c r="G85" s="37"/>
      <c r="I85"/>
    </row>
    <row r="86" spans="2:9" x14ac:dyDescent="0.25">
      <c r="I86"/>
    </row>
    <row r="87" spans="2:9" x14ac:dyDescent="0.25">
      <c r="I87"/>
    </row>
    <row r="88" spans="2:9" x14ac:dyDescent="0.25">
      <c r="I88"/>
    </row>
    <row r="89" spans="2:9" x14ac:dyDescent="0.25">
      <c r="I89"/>
    </row>
    <row r="90" spans="2:9" x14ac:dyDescent="0.25">
      <c r="I90"/>
    </row>
  </sheetData>
  <mergeCells count="111">
    <mergeCell ref="B1:M2"/>
    <mergeCell ref="B4:M4"/>
    <mergeCell ref="B5:B7"/>
    <mergeCell ref="C5:F6"/>
    <mergeCell ref="G5:G7"/>
    <mergeCell ref="H5:H7"/>
    <mergeCell ref="I5:I7"/>
    <mergeCell ref="J5:J7"/>
    <mergeCell ref="K5:K7"/>
    <mergeCell ref="L5:L7"/>
    <mergeCell ref="M5:M7"/>
    <mergeCell ref="B25:G25"/>
    <mergeCell ref="I25:N25"/>
    <mergeCell ref="B26:G26"/>
    <mergeCell ref="I26:N26"/>
    <mergeCell ref="B27:D27"/>
    <mergeCell ref="E27:G27"/>
    <mergeCell ref="I27:K27"/>
    <mergeCell ref="L27:N27"/>
    <mergeCell ref="B19:G19"/>
    <mergeCell ref="I19:N19"/>
    <mergeCell ref="B20:G20"/>
    <mergeCell ref="I20:N20"/>
    <mergeCell ref="B21:D21"/>
    <mergeCell ref="E21:G21"/>
    <mergeCell ref="I21:K21"/>
    <mergeCell ref="L21:N21"/>
    <mergeCell ref="B32:D32"/>
    <mergeCell ref="E32:G32"/>
    <mergeCell ref="I32:K32"/>
    <mergeCell ref="L32:N32"/>
    <mergeCell ref="C34:D34"/>
    <mergeCell ref="F34:G34"/>
    <mergeCell ref="J34:K34"/>
    <mergeCell ref="M34:N34"/>
    <mergeCell ref="C29:D29"/>
    <mergeCell ref="J29:K29"/>
    <mergeCell ref="B30:G30"/>
    <mergeCell ref="I30:N30"/>
    <mergeCell ref="B31:G31"/>
    <mergeCell ref="I31:N31"/>
    <mergeCell ref="C38:D38"/>
    <mergeCell ref="J38:K38"/>
    <mergeCell ref="B39:G39"/>
    <mergeCell ref="I39:N39"/>
    <mergeCell ref="B42:G42"/>
    <mergeCell ref="I42:N42"/>
    <mergeCell ref="C35:D35"/>
    <mergeCell ref="J35:K35"/>
    <mergeCell ref="C36:D36"/>
    <mergeCell ref="J36:K36"/>
    <mergeCell ref="C37:D37"/>
    <mergeCell ref="J37:K37"/>
    <mergeCell ref="B48:G48"/>
    <mergeCell ref="I48:N48"/>
    <mergeCell ref="B49:G49"/>
    <mergeCell ref="I49:N49"/>
    <mergeCell ref="B50:D50"/>
    <mergeCell ref="E50:G50"/>
    <mergeCell ref="I50:K50"/>
    <mergeCell ref="L50:N50"/>
    <mergeCell ref="B43:G43"/>
    <mergeCell ref="I43:N43"/>
    <mergeCell ref="B44:D44"/>
    <mergeCell ref="E44:G44"/>
    <mergeCell ref="I44:K44"/>
    <mergeCell ref="L44:N44"/>
    <mergeCell ref="L55:N55"/>
    <mergeCell ref="C57:D57"/>
    <mergeCell ref="F57:G57"/>
    <mergeCell ref="J57:K57"/>
    <mergeCell ref="M57:N57"/>
    <mergeCell ref="C52:D52"/>
    <mergeCell ref="J52:K52"/>
    <mergeCell ref="B53:G53"/>
    <mergeCell ref="I53:N53"/>
    <mergeCell ref="B54:G54"/>
    <mergeCell ref="I54:N54"/>
    <mergeCell ref="C58:D58"/>
    <mergeCell ref="J58:K58"/>
    <mergeCell ref="C59:D59"/>
    <mergeCell ref="J59:K59"/>
    <mergeCell ref="C60:D60"/>
    <mergeCell ref="J60:K60"/>
    <mergeCell ref="B55:D55"/>
    <mergeCell ref="E55:G55"/>
    <mergeCell ref="I55:K55"/>
    <mergeCell ref="B67:D67"/>
    <mergeCell ref="E67:G67"/>
    <mergeCell ref="B71:G71"/>
    <mergeCell ref="B72:G72"/>
    <mergeCell ref="B73:D73"/>
    <mergeCell ref="E73:G73"/>
    <mergeCell ref="C61:D61"/>
    <mergeCell ref="J61:K61"/>
    <mergeCell ref="B62:G62"/>
    <mergeCell ref="I62:N62"/>
    <mergeCell ref="B65:G65"/>
    <mergeCell ref="B66:G66"/>
    <mergeCell ref="C81:D81"/>
    <mergeCell ref="C82:D82"/>
    <mergeCell ref="C83:D83"/>
    <mergeCell ref="C84:D84"/>
    <mergeCell ref="B85:G85"/>
    <mergeCell ref="C75:D75"/>
    <mergeCell ref="B76:G76"/>
    <mergeCell ref="B77:G77"/>
    <mergeCell ref="B78:D78"/>
    <mergeCell ref="E78:G78"/>
    <mergeCell ref="C80:D80"/>
    <mergeCell ref="F80:G80"/>
  </mergeCells>
  <pageMargins left="0.7" right="0.7" top="0.75" bottom="0.75" header="0.3" footer="0.3"/>
  <pageSetup scale="40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6ECB-2E49-4DAD-8B5C-50C1AA35C9D6}">
  <sheetPr>
    <tabColor theme="7" tint="0.59999389629810485"/>
    <pageSetUpPr fitToPage="1"/>
  </sheetPr>
  <dimension ref="B1:P81"/>
  <sheetViews>
    <sheetView zoomScale="82" zoomScaleNormal="82" workbookViewId="0">
      <selection sqref="A1:XFD2"/>
    </sheetView>
  </sheetViews>
  <sheetFormatPr baseColWidth="10" defaultRowHeight="15" x14ac:dyDescent="0.25"/>
  <cols>
    <col min="2" max="13" width="19.85546875" customWidth="1"/>
    <col min="14" max="16" width="20" customWidth="1"/>
  </cols>
  <sheetData>
    <row r="1" spans="2:16" ht="15.75" customHeight="1" x14ac:dyDescent="0.25">
      <c r="B1" s="64" t="s">
        <v>121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</row>
    <row r="2" spans="2:16" ht="15.75" customHeight="1" x14ac:dyDescent="0.25"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4" spans="2:16" x14ac:dyDescent="0.25">
      <c r="B4" s="63" t="s">
        <v>4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</row>
    <row r="5" spans="2:16" x14ac:dyDescent="0.25"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</row>
    <row r="6" spans="2:16" ht="15.75" customHeight="1" x14ac:dyDescent="0.25">
      <c r="B6" s="41" t="s">
        <v>20</v>
      </c>
      <c r="C6" s="11" t="s">
        <v>67</v>
      </c>
      <c r="D6" s="11" t="s">
        <v>60</v>
      </c>
      <c r="E6" s="11" t="s">
        <v>1</v>
      </c>
      <c r="F6" s="60" t="s">
        <v>64</v>
      </c>
      <c r="G6" s="61"/>
      <c r="H6" s="61"/>
      <c r="I6" s="62"/>
      <c r="J6" s="47" t="s">
        <v>9</v>
      </c>
      <c r="K6" s="47" t="s">
        <v>8</v>
      </c>
      <c r="L6" s="47" t="s">
        <v>7</v>
      </c>
      <c r="M6" s="43" t="s">
        <v>6</v>
      </c>
      <c r="N6" s="43" t="s">
        <v>66</v>
      </c>
      <c r="O6" s="43" t="s">
        <v>10</v>
      </c>
      <c r="P6" s="47" t="s">
        <v>63</v>
      </c>
    </row>
    <row r="7" spans="2:16" ht="15.75" x14ac:dyDescent="0.25">
      <c r="B7" s="41"/>
      <c r="C7" s="11">
        <v>1000</v>
      </c>
      <c r="D7" s="11">
        <v>90</v>
      </c>
      <c r="E7" s="11">
        <v>4000</v>
      </c>
      <c r="F7" s="43" t="s">
        <v>11</v>
      </c>
      <c r="G7" s="43" t="s">
        <v>12</v>
      </c>
      <c r="H7" s="43" t="s">
        <v>32</v>
      </c>
      <c r="I7" s="47" t="s">
        <v>39</v>
      </c>
      <c r="J7" s="48"/>
      <c r="K7" s="48"/>
      <c r="L7" s="48"/>
      <c r="M7" s="56"/>
      <c r="N7" s="56"/>
      <c r="O7" s="56"/>
      <c r="P7" s="48"/>
    </row>
    <row r="8" spans="2:16" ht="15.75" x14ac:dyDescent="0.25">
      <c r="B8" s="41"/>
      <c r="C8" s="11" t="s">
        <v>5</v>
      </c>
      <c r="D8" s="11" t="s">
        <v>5</v>
      </c>
      <c r="E8" s="11" t="s">
        <v>5</v>
      </c>
      <c r="F8" s="57"/>
      <c r="G8" s="57"/>
      <c r="H8" s="57"/>
      <c r="I8" s="49"/>
      <c r="J8" s="49"/>
      <c r="K8" s="49"/>
      <c r="L8" s="49"/>
      <c r="M8" s="57"/>
      <c r="N8" s="57"/>
      <c r="O8" s="57"/>
      <c r="P8" s="49"/>
    </row>
    <row r="9" spans="2:16" ht="15.75" x14ac:dyDescent="0.25">
      <c r="B9" s="11" t="s">
        <v>13</v>
      </c>
      <c r="C9" s="27">
        <v>5</v>
      </c>
      <c r="D9" s="27">
        <v>0</v>
      </c>
      <c r="E9" s="27">
        <v>0</v>
      </c>
      <c r="F9" s="2">
        <f>($C9*$C$7+$D9*$D$7)/1000</f>
        <v>5</v>
      </c>
      <c r="G9" s="2">
        <f t="shared" ref="G9:H11" si="0">($E9*$E$7)/1000</f>
        <v>0</v>
      </c>
      <c r="H9" s="2">
        <f t="shared" si="0"/>
        <v>0</v>
      </c>
      <c r="I9" s="2">
        <f>F9+H9</f>
        <v>5</v>
      </c>
      <c r="J9" s="3">
        <v>0.95</v>
      </c>
      <c r="K9" s="3" t="s">
        <v>16</v>
      </c>
      <c r="L9" s="3">
        <v>127</v>
      </c>
      <c r="M9" s="2">
        <f>($C9*$C$7/127)+($D9*$D$7/127)+($E9*$E$7/220)</f>
        <v>39.370078740157481</v>
      </c>
      <c r="N9" s="31">
        <v>12</v>
      </c>
      <c r="O9" s="2" t="str">
        <f>F30</f>
        <v>1 polos a 60 A</v>
      </c>
      <c r="P9" s="28">
        <f>F25</f>
        <v>0.5</v>
      </c>
    </row>
    <row r="10" spans="2:16" ht="15.75" x14ac:dyDescent="0.25">
      <c r="B10" s="11" t="s">
        <v>14</v>
      </c>
      <c r="C10" s="27">
        <v>7</v>
      </c>
      <c r="D10" s="27">
        <v>0</v>
      </c>
      <c r="E10" s="27">
        <v>0</v>
      </c>
      <c r="F10" s="2">
        <v>0</v>
      </c>
      <c r="G10" s="2">
        <f>($C10*$C$7+$D10*$D$7)/1000</f>
        <v>7</v>
      </c>
      <c r="H10" s="2">
        <f t="shared" si="0"/>
        <v>0</v>
      </c>
      <c r="I10" s="2">
        <f>F10+H10</f>
        <v>0</v>
      </c>
      <c r="J10" s="3">
        <v>0.95</v>
      </c>
      <c r="K10" s="3" t="s">
        <v>16</v>
      </c>
      <c r="L10" s="3">
        <v>127</v>
      </c>
      <c r="M10" s="2">
        <f>($C10*$C$7/127)+($D10*$D$7/127)+($E10*$E$7/220)</f>
        <v>55.118110236220474</v>
      </c>
      <c r="N10" s="31">
        <v>12</v>
      </c>
      <c r="O10" s="2" t="str">
        <f>M30</f>
        <v>1 polos a 80 A</v>
      </c>
      <c r="P10" s="28">
        <f>M25</f>
        <v>0.5</v>
      </c>
    </row>
    <row r="11" spans="2:16" ht="15.75" x14ac:dyDescent="0.25">
      <c r="B11" s="11" t="s">
        <v>15</v>
      </c>
      <c r="C11" s="27">
        <v>0</v>
      </c>
      <c r="D11" s="27">
        <v>12</v>
      </c>
      <c r="E11" s="27">
        <v>2</v>
      </c>
      <c r="F11" s="2">
        <f>($C11*$C$7+$D11*$D$7)/1000</f>
        <v>1.08</v>
      </c>
      <c r="G11" s="2">
        <v>0</v>
      </c>
      <c r="H11" s="2">
        <f t="shared" si="0"/>
        <v>8</v>
      </c>
      <c r="I11" s="2">
        <f>F11+H11</f>
        <v>9.08</v>
      </c>
      <c r="J11" s="3">
        <v>0.95</v>
      </c>
      <c r="K11" s="3" t="s">
        <v>18</v>
      </c>
      <c r="L11" s="3" t="s">
        <v>19</v>
      </c>
      <c r="M11" s="2">
        <f>($C11*$C$7/127)+($D11*$D$7/127)+($E11*$E$7/220)</f>
        <v>44.867573371510382</v>
      </c>
      <c r="N11" s="31">
        <v>7</v>
      </c>
      <c r="O11" s="2" t="str">
        <f>F53</f>
        <v>2 polos a 40 A</v>
      </c>
      <c r="P11" s="28">
        <f>F48</f>
        <v>0.5</v>
      </c>
    </row>
    <row r="12" spans="2:16" ht="15.75" x14ac:dyDescent="0.25">
      <c r="B12" s="4"/>
      <c r="C12" s="4">
        <f t="shared" ref="C12:I12" si="1">SUM(C9:C11)</f>
        <v>12</v>
      </c>
      <c r="D12" s="4">
        <f t="shared" si="1"/>
        <v>12</v>
      </c>
      <c r="E12" s="4">
        <f t="shared" si="1"/>
        <v>2</v>
      </c>
      <c r="F12" s="4">
        <f t="shared" si="1"/>
        <v>6.08</v>
      </c>
      <c r="G12" s="4">
        <f t="shared" si="1"/>
        <v>7</v>
      </c>
      <c r="H12" s="4">
        <f t="shared" si="1"/>
        <v>8</v>
      </c>
      <c r="I12" s="4">
        <f t="shared" si="1"/>
        <v>14.08</v>
      </c>
      <c r="J12" s="5"/>
      <c r="K12" s="5"/>
      <c r="L12" s="5"/>
      <c r="M12" s="5">
        <f>SUM(M9:M11)</f>
        <v>139.35576234788834</v>
      </c>
      <c r="N12" s="5"/>
      <c r="O12" s="5"/>
      <c r="P12" s="5"/>
    </row>
    <row r="15" spans="2:16" ht="21" x14ac:dyDescent="0.25">
      <c r="B15" s="44" t="s">
        <v>13</v>
      </c>
      <c r="C15" s="44"/>
      <c r="D15" s="44"/>
      <c r="E15" s="44"/>
      <c r="F15" s="44"/>
      <c r="G15" s="44"/>
      <c r="I15" s="44" t="s">
        <v>14</v>
      </c>
      <c r="J15" s="44"/>
      <c r="K15" s="44"/>
      <c r="L15" s="44"/>
      <c r="M15" s="44"/>
      <c r="N15" s="44"/>
    </row>
    <row r="16" spans="2:16" ht="21" x14ac:dyDescent="0.25">
      <c r="B16" s="40" t="s">
        <v>43</v>
      </c>
      <c r="C16" s="40"/>
      <c r="D16" s="40"/>
      <c r="E16" s="40"/>
      <c r="F16" s="40"/>
      <c r="G16" s="40"/>
      <c r="I16" s="40" t="s">
        <v>43</v>
      </c>
      <c r="J16" s="40"/>
      <c r="K16" s="40"/>
      <c r="L16" s="40"/>
      <c r="M16" s="40"/>
      <c r="N16" s="40"/>
    </row>
    <row r="17" spans="2:14" ht="15.75" x14ac:dyDescent="0.25">
      <c r="B17" s="41" t="s">
        <v>41</v>
      </c>
      <c r="C17" s="41"/>
      <c r="D17" s="41"/>
      <c r="E17" s="42" t="s">
        <v>44</v>
      </c>
      <c r="F17" s="43"/>
      <c r="G17" s="43"/>
      <c r="I17" s="41" t="s">
        <v>41</v>
      </c>
      <c r="J17" s="41"/>
      <c r="K17" s="41"/>
      <c r="L17" s="42" t="s">
        <v>44</v>
      </c>
      <c r="M17" s="43"/>
      <c r="N17" s="43"/>
    </row>
    <row r="18" spans="2:14" ht="31.5" x14ac:dyDescent="0.25">
      <c r="B18" s="14" t="s">
        <v>46</v>
      </c>
      <c r="C18" s="23">
        <f>M9</f>
        <v>39.370078740157481</v>
      </c>
      <c r="D18" s="19" t="s">
        <v>28</v>
      </c>
      <c r="E18" s="14" t="s">
        <v>38</v>
      </c>
      <c r="F18" s="24">
        <v>8</v>
      </c>
      <c r="G18" s="17" t="s">
        <v>52</v>
      </c>
      <c r="I18" s="14" t="s">
        <v>46</v>
      </c>
      <c r="J18" s="23">
        <f>M10</f>
        <v>55.118110236220474</v>
      </c>
      <c r="K18" s="19" t="s">
        <v>28</v>
      </c>
      <c r="L18" s="14" t="s">
        <v>38</v>
      </c>
      <c r="M18" s="24">
        <v>6</v>
      </c>
      <c r="N18" s="17" t="s">
        <v>52</v>
      </c>
    </row>
    <row r="19" spans="2:14" ht="15.75" x14ac:dyDescent="0.25">
      <c r="B19" s="14" t="s">
        <v>30</v>
      </c>
      <c r="C19" s="18">
        <v>127</v>
      </c>
      <c r="D19" s="19" t="s">
        <v>45</v>
      </c>
      <c r="I19" s="14" t="s">
        <v>30</v>
      </c>
      <c r="J19" s="18">
        <v>127</v>
      </c>
      <c r="K19" s="19" t="s">
        <v>45</v>
      </c>
    </row>
    <row r="20" spans="2:14" ht="15.75" x14ac:dyDescent="0.25">
      <c r="B20" s="14" t="s">
        <v>47</v>
      </c>
      <c r="C20" s="16">
        <v>1</v>
      </c>
      <c r="D20" s="17" t="s">
        <v>48</v>
      </c>
      <c r="I20" s="14" t="s">
        <v>47</v>
      </c>
      <c r="J20" s="16">
        <v>2</v>
      </c>
      <c r="K20" s="17" t="s">
        <v>48</v>
      </c>
    </row>
    <row r="21" spans="2:14" s="1" customFormat="1" ht="45.75" customHeight="1" x14ac:dyDescent="0.25">
      <c r="B21" s="35" t="s">
        <v>70</v>
      </c>
      <c r="C21" s="36"/>
      <c r="D21" s="36"/>
      <c r="E21" s="36"/>
      <c r="F21" s="36"/>
      <c r="G21" s="37"/>
      <c r="I21" s="35" t="s">
        <v>82</v>
      </c>
      <c r="J21" s="36"/>
      <c r="K21" s="36"/>
      <c r="L21" s="36"/>
      <c r="M21" s="36"/>
      <c r="N21" s="37"/>
    </row>
    <row r="22" spans="2:14" ht="21" x14ac:dyDescent="0.25">
      <c r="B22" s="40" t="s">
        <v>53</v>
      </c>
      <c r="C22" s="40"/>
      <c r="D22" s="40"/>
      <c r="E22" s="40"/>
      <c r="F22" s="40"/>
      <c r="G22" s="40"/>
      <c r="I22" s="40" t="s">
        <v>53</v>
      </c>
      <c r="J22" s="40"/>
      <c r="K22" s="40"/>
      <c r="L22" s="40"/>
      <c r="M22" s="40"/>
      <c r="N22" s="40"/>
    </row>
    <row r="23" spans="2:14" ht="15.75" x14ac:dyDescent="0.25">
      <c r="B23" s="41" t="s">
        <v>41</v>
      </c>
      <c r="C23" s="41"/>
      <c r="D23" s="41"/>
      <c r="E23" s="42" t="s">
        <v>44</v>
      </c>
      <c r="F23" s="43"/>
      <c r="G23" s="43"/>
      <c r="I23" s="41" t="s">
        <v>41</v>
      </c>
      <c r="J23" s="41"/>
      <c r="K23" s="41"/>
      <c r="L23" s="42" t="s">
        <v>44</v>
      </c>
      <c r="M23" s="43"/>
      <c r="N23" s="43"/>
    </row>
    <row r="24" spans="2:14" ht="31.5" x14ac:dyDescent="0.25">
      <c r="B24" s="14" t="s">
        <v>54</v>
      </c>
      <c r="C24" s="23">
        <v>28.27</v>
      </c>
      <c r="D24" s="19" t="s">
        <v>50</v>
      </c>
      <c r="E24" s="14" t="s">
        <v>56</v>
      </c>
      <c r="F24" s="13">
        <f>C24*C25</f>
        <v>56.54</v>
      </c>
      <c r="G24" s="17" t="s">
        <v>50</v>
      </c>
      <c r="I24" s="14" t="s">
        <v>54</v>
      </c>
      <c r="J24" s="23">
        <v>47.78</v>
      </c>
      <c r="K24" s="19" t="s">
        <v>50</v>
      </c>
      <c r="L24" s="14" t="s">
        <v>56</v>
      </c>
      <c r="M24" s="13">
        <f>J24*J25</f>
        <v>95.56</v>
      </c>
      <c r="N24" s="17" t="s">
        <v>50</v>
      </c>
    </row>
    <row r="25" spans="2:14" ht="15.75" x14ac:dyDescent="0.25">
      <c r="B25" s="14" t="s">
        <v>33</v>
      </c>
      <c r="C25" s="38">
        <v>2</v>
      </c>
      <c r="D25" s="39"/>
      <c r="E25" s="14" t="s">
        <v>53</v>
      </c>
      <c r="F25" s="25">
        <v>0.5</v>
      </c>
      <c r="G25" s="17" t="s">
        <v>55</v>
      </c>
      <c r="I25" s="14" t="s">
        <v>33</v>
      </c>
      <c r="J25" s="38">
        <v>2</v>
      </c>
      <c r="K25" s="39"/>
      <c r="L25" s="14" t="s">
        <v>53</v>
      </c>
      <c r="M25" s="25">
        <v>0.5</v>
      </c>
      <c r="N25" s="17" t="s">
        <v>55</v>
      </c>
    </row>
    <row r="26" spans="2:14" s="1" customFormat="1" ht="45.75" customHeight="1" x14ac:dyDescent="0.25">
      <c r="B26" s="35" t="s">
        <v>62</v>
      </c>
      <c r="C26" s="36"/>
      <c r="D26" s="36"/>
      <c r="E26" s="36"/>
      <c r="F26" s="36"/>
      <c r="G26" s="37"/>
      <c r="I26" s="35" t="s">
        <v>62</v>
      </c>
      <c r="J26" s="36"/>
      <c r="K26" s="36"/>
      <c r="L26" s="36"/>
      <c r="M26" s="36"/>
      <c r="N26" s="37"/>
    </row>
    <row r="27" spans="2:14" ht="21" x14ac:dyDescent="0.25">
      <c r="B27" s="40" t="s">
        <v>34</v>
      </c>
      <c r="C27" s="40"/>
      <c r="D27" s="40"/>
      <c r="E27" s="40"/>
      <c r="F27" s="40"/>
      <c r="G27" s="40"/>
      <c r="I27" s="40" t="s">
        <v>34</v>
      </c>
      <c r="J27" s="40"/>
      <c r="K27" s="40"/>
      <c r="L27" s="40"/>
      <c r="M27" s="40"/>
      <c r="N27" s="40"/>
    </row>
    <row r="28" spans="2:14" ht="15.75" x14ac:dyDescent="0.25">
      <c r="B28" s="41" t="s">
        <v>41</v>
      </c>
      <c r="C28" s="41"/>
      <c r="D28" s="41"/>
      <c r="E28" s="42" t="s">
        <v>44</v>
      </c>
      <c r="F28" s="43"/>
      <c r="G28" s="43"/>
      <c r="I28" s="41" t="s">
        <v>41</v>
      </c>
      <c r="J28" s="41"/>
      <c r="K28" s="41"/>
      <c r="L28" s="42" t="s">
        <v>44</v>
      </c>
      <c r="M28" s="43"/>
      <c r="N28" s="43"/>
    </row>
    <row r="29" spans="2:14" ht="31.5" x14ac:dyDescent="0.25">
      <c r="B29" s="14" t="s">
        <v>46</v>
      </c>
      <c r="C29" s="23">
        <f>M9</f>
        <v>39.370078740157481</v>
      </c>
      <c r="D29" s="19" t="s">
        <v>28</v>
      </c>
      <c r="E29" s="14" t="s">
        <v>57</v>
      </c>
      <c r="F29" s="13">
        <f>C29*C30*C31*C32*C33*C34</f>
        <v>56.594488188976378</v>
      </c>
      <c r="G29" s="17" t="s">
        <v>28</v>
      </c>
      <c r="I29" s="14" t="s">
        <v>46</v>
      </c>
      <c r="J29" s="23">
        <f>M10</f>
        <v>55.118110236220474</v>
      </c>
      <c r="K29" s="19" t="s">
        <v>28</v>
      </c>
      <c r="L29" s="14" t="s">
        <v>57</v>
      </c>
      <c r="M29" s="13">
        <f>J29*J30*J31*J32*J33*J34</f>
        <v>79.232283464566933</v>
      </c>
      <c r="N29" s="17" t="s">
        <v>28</v>
      </c>
    </row>
    <row r="30" spans="2:14" ht="15.75" x14ac:dyDescent="0.25">
      <c r="B30" s="14" t="s">
        <v>28</v>
      </c>
      <c r="C30" s="33">
        <v>1</v>
      </c>
      <c r="D30" s="34"/>
      <c r="E30" s="14" t="s">
        <v>58</v>
      </c>
      <c r="F30" s="33" t="s">
        <v>77</v>
      </c>
      <c r="G30" s="34"/>
      <c r="I30" s="14" t="s">
        <v>28</v>
      </c>
      <c r="J30" s="33">
        <v>1</v>
      </c>
      <c r="K30" s="34"/>
      <c r="L30" s="14" t="s">
        <v>58</v>
      </c>
      <c r="M30" s="33" t="s">
        <v>76</v>
      </c>
      <c r="N30" s="34"/>
    </row>
    <row r="31" spans="2:14" ht="15.75" x14ac:dyDescent="0.25">
      <c r="B31" s="14" t="s">
        <v>35</v>
      </c>
      <c r="C31" s="33">
        <v>1.1499999999999999</v>
      </c>
      <c r="D31" s="34"/>
      <c r="E31" s="8"/>
      <c r="F31" s="8"/>
      <c r="G31" s="8"/>
      <c r="I31" s="14" t="s">
        <v>35</v>
      </c>
      <c r="J31" s="33">
        <v>1.1499999999999999</v>
      </c>
      <c r="K31" s="34"/>
      <c r="L31" s="8"/>
      <c r="M31" s="8"/>
      <c r="N31" s="8"/>
    </row>
    <row r="32" spans="2:14" ht="15.75" x14ac:dyDescent="0.25">
      <c r="B32" s="14" t="s">
        <v>36</v>
      </c>
      <c r="C32" s="33">
        <v>1.25</v>
      </c>
      <c r="D32" s="34"/>
      <c r="E32" s="8"/>
      <c r="F32" s="8"/>
      <c r="G32" s="8"/>
      <c r="I32" s="14" t="s">
        <v>36</v>
      </c>
      <c r="J32" s="33">
        <v>1.25</v>
      </c>
      <c r="K32" s="34"/>
      <c r="L32" s="8"/>
      <c r="M32" s="8"/>
      <c r="N32" s="8"/>
    </row>
    <row r="33" spans="2:16" ht="15.75" x14ac:dyDescent="0.25">
      <c r="B33" s="14" t="s">
        <v>2</v>
      </c>
      <c r="C33" s="33">
        <v>1</v>
      </c>
      <c r="D33" s="34"/>
      <c r="E33" s="8"/>
      <c r="F33" s="8"/>
      <c r="G33" s="8"/>
      <c r="I33" s="14" t="s">
        <v>2</v>
      </c>
      <c r="J33" s="33">
        <v>1</v>
      </c>
      <c r="K33" s="34"/>
      <c r="L33" s="8"/>
      <c r="M33" s="8"/>
      <c r="N33" s="8"/>
    </row>
    <row r="34" spans="2:16" ht="15.75" x14ac:dyDescent="0.25">
      <c r="B34" s="14" t="s">
        <v>37</v>
      </c>
      <c r="C34" s="33">
        <v>1</v>
      </c>
      <c r="D34" s="34"/>
      <c r="E34" s="8"/>
      <c r="F34" s="8"/>
      <c r="G34" s="8"/>
      <c r="I34" s="14" t="s">
        <v>37</v>
      </c>
      <c r="J34" s="33">
        <v>1</v>
      </c>
      <c r="K34" s="34"/>
      <c r="L34" s="8"/>
      <c r="M34" s="8"/>
      <c r="N34" s="8"/>
    </row>
    <row r="35" spans="2:16" s="1" customFormat="1" ht="45.75" customHeight="1" x14ac:dyDescent="0.25">
      <c r="B35" s="35" t="s">
        <v>83</v>
      </c>
      <c r="C35" s="36"/>
      <c r="D35" s="36"/>
      <c r="E35" s="36"/>
      <c r="F35" s="36"/>
      <c r="G35" s="37"/>
      <c r="I35" s="35" t="s">
        <v>84</v>
      </c>
      <c r="J35" s="36"/>
      <c r="K35" s="36"/>
      <c r="L35" s="36"/>
      <c r="M35" s="36"/>
      <c r="N35" s="37"/>
    </row>
    <row r="38" spans="2:16" ht="21" x14ac:dyDescent="0.25">
      <c r="B38" s="44" t="s">
        <v>15</v>
      </c>
      <c r="C38" s="44"/>
      <c r="D38" s="44"/>
      <c r="E38" s="44"/>
      <c r="F38" s="44"/>
      <c r="G38" s="44"/>
      <c r="I38" s="1"/>
      <c r="J38" s="1"/>
      <c r="K38" s="1"/>
      <c r="L38" s="1"/>
      <c r="M38" s="1"/>
      <c r="N38" s="1"/>
      <c r="O38" s="1"/>
      <c r="P38" s="1"/>
    </row>
    <row r="39" spans="2:16" ht="21" x14ac:dyDescent="0.25">
      <c r="B39" s="40" t="s">
        <v>43</v>
      </c>
      <c r="C39" s="40"/>
      <c r="D39" s="40"/>
      <c r="E39" s="40"/>
      <c r="F39" s="40"/>
      <c r="G39" s="40"/>
    </row>
    <row r="40" spans="2:16" ht="15.75" x14ac:dyDescent="0.25">
      <c r="B40" s="41" t="s">
        <v>41</v>
      </c>
      <c r="C40" s="41"/>
      <c r="D40" s="41"/>
      <c r="E40" s="42" t="s">
        <v>44</v>
      </c>
      <c r="F40" s="43"/>
      <c r="G40" s="43"/>
    </row>
    <row r="41" spans="2:16" ht="31.5" x14ac:dyDescent="0.25">
      <c r="B41" s="14" t="s">
        <v>46</v>
      </c>
      <c r="C41" s="23">
        <f>M11</f>
        <v>44.867573371510382</v>
      </c>
      <c r="D41" s="19" t="s">
        <v>28</v>
      </c>
      <c r="E41" s="14" t="s">
        <v>38</v>
      </c>
      <c r="F41" s="24">
        <v>12</v>
      </c>
      <c r="G41" s="17" t="s">
        <v>52</v>
      </c>
    </row>
    <row r="42" spans="2:16" ht="15.75" x14ac:dyDescent="0.25">
      <c r="B42" s="14" t="s">
        <v>30</v>
      </c>
      <c r="C42" s="18">
        <v>220</v>
      </c>
      <c r="D42" s="19" t="s">
        <v>45</v>
      </c>
    </row>
    <row r="43" spans="2:16" ht="15.75" x14ac:dyDescent="0.25">
      <c r="B43" s="14" t="s">
        <v>47</v>
      </c>
      <c r="C43" s="16">
        <v>2</v>
      </c>
      <c r="D43" s="17" t="s">
        <v>48</v>
      </c>
    </row>
    <row r="44" spans="2:16" s="1" customFormat="1" ht="45.75" customHeight="1" x14ac:dyDescent="0.25">
      <c r="B44" s="35" t="s">
        <v>61</v>
      </c>
      <c r="C44" s="36"/>
      <c r="D44" s="36"/>
      <c r="E44" s="36"/>
      <c r="F44" s="36"/>
      <c r="G44" s="37"/>
      <c r="I44"/>
      <c r="J44"/>
      <c r="K44"/>
      <c r="L44"/>
      <c r="M44"/>
      <c r="N44"/>
      <c r="O44"/>
      <c r="P44"/>
    </row>
    <row r="45" spans="2:16" ht="21" x14ac:dyDescent="0.25">
      <c r="B45" s="40" t="s">
        <v>53</v>
      </c>
      <c r="C45" s="40"/>
      <c r="D45" s="40"/>
      <c r="E45" s="40"/>
      <c r="F45" s="40"/>
      <c r="G45" s="40"/>
    </row>
    <row r="46" spans="2:16" ht="15.75" x14ac:dyDescent="0.25">
      <c r="B46" s="41" t="s">
        <v>41</v>
      </c>
      <c r="C46" s="41"/>
      <c r="D46" s="41"/>
      <c r="E46" s="42" t="s">
        <v>44</v>
      </c>
      <c r="F46" s="43"/>
      <c r="G46" s="43"/>
    </row>
    <row r="47" spans="2:16" ht="31.5" x14ac:dyDescent="0.25">
      <c r="B47" s="14" t="s">
        <v>54</v>
      </c>
      <c r="C47" s="23">
        <v>12.57</v>
      </c>
      <c r="D47" s="19" t="s">
        <v>50</v>
      </c>
      <c r="E47" s="14" t="s">
        <v>56</v>
      </c>
      <c r="F47" s="13">
        <f>C47*C48</f>
        <v>37.71</v>
      </c>
      <c r="G47" s="17" t="s">
        <v>50</v>
      </c>
      <c r="I47" s="1"/>
      <c r="J47" s="1"/>
      <c r="K47" s="1"/>
      <c r="L47" s="1"/>
      <c r="M47" s="1"/>
      <c r="N47" s="1"/>
      <c r="O47" s="1"/>
      <c r="P47" s="1"/>
    </row>
    <row r="48" spans="2:16" ht="15.75" x14ac:dyDescent="0.25">
      <c r="B48" s="14" t="s">
        <v>33</v>
      </c>
      <c r="C48" s="38">
        <v>3</v>
      </c>
      <c r="D48" s="39"/>
      <c r="E48" s="14" t="s">
        <v>53</v>
      </c>
      <c r="F48" s="25">
        <v>0.5</v>
      </c>
      <c r="G48" s="17" t="s">
        <v>55</v>
      </c>
    </row>
    <row r="49" spans="2:16" s="1" customFormat="1" ht="45.75" customHeight="1" x14ac:dyDescent="0.25">
      <c r="B49" s="35" t="s">
        <v>62</v>
      </c>
      <c r="C49" s="36"/>
      <c r="D49" s="36"/>
      <c r="E49" s="36"/>
      <c r="F49" s="36"/>
      <c r="G49" s="37"/>
      <c r="I49"/>
      <c r="J49"/>
      <c r="K49"/>
      <c r="L49"/>
      <c r="M49"/>
      <c r="N49"/>
      <c r="O49"/>
      <c r="P49"/>
    </row>
    <row r="50" spans="2:16" ht="21" customHeight="1" x14ac:dyDescent="0.25">
      <c r="B50" s="40" t="s">
        <v>34</v>
      </c>
      <c r="C50" s="40"/>
      <c r="D50" s="40"/>
      <c r="E50" s="40"/>
      <c r="F50" s="40"/>
      <c r="G50" s="40"/>
    </row>
    <row r="51" spans="2:16" ht="15.75" x14ac:dyDescent="0.25">
      <c r="B51" s="41" t="s">
        <v>41</v>
      </c>
      <c r="C51" s="41"/>
      <c r="D51" s="41"/>
      <c r="E51" s="42" t="s">
        <v>44</v>
      </c>
      <c r="F51" s="43"/>
      <c r="G51" s="43"/>
    </row>
    <row r="52" spans="2:16" ht="31.5" x14ac:dyDescent="0.25">
      <c r="B52" s="14" t="s">
        <v>46</v>
      </c>
      <c r="C52" s="23">
        <f>M11</f>
        <v>44.867573371510382</v>
      </c>
      <c r="D52" s="19" t="s">
        <v>28</v>
      </c>
      <c r="E52" s="14" t="s">
        <v>57</v>
      </c>
      <c r="F52" s="13">
        <f>C52*C53*C54*C55*C56*C57</f>
        <v>64.49713672154617</v>
      </c>
      <c r="G52" s="17" t="s">
        <v>28</v>
      </c>
      <c r="I52" s="1"/>
      <c r="J52" s="1"/>
      <c r="K52" s="1"/>
      <c r="L52" s="1"/>
      <c r="M52" s="1"/>
      <c r="N52" s="1"/>
      <c r="O52" s="1"/>
      <c r="P52" s="1"/>
    </row>
    <row r="53" spans="2:16" ht="15.75" x14ac:dyDescent="0.25">
      <c r="B53" s="14" t="s">
        <v>28</v>
      </c>
      <c r="C53" s="33">
        <v>1</v>
      </c>
      <c r="D53" s="34"/>
      <c r="E53" s="14" t="s">
        <v>58</v>
      </c>
      <c r="F53" s="33" t="s">
        <v>79</v>
      </c>
      <c r="G53" s="34"/>
    </row>
    <row r="54" spans="2:16" ht="15.75" x14ac:dyDescent="0.25">
      <c r="B54" s="14" t="s">
        <v>35</v>
      </c>
      <c r="C54" s="33">
        <v>1.1499999999999999</v>
      </c>
      <c r="D54" s="34"/>
      <c r="E54" s="8"/>
      <c r="F54" s="8"/>
      <c r="G54" s="8"/>
    </row>
    <row r="55" spans="2:16" ht="15.75" x14ac:dyDescent="0.25">
      <c r="B55" s="14" t="s">
        <v>36</v>
      </c>
      <c r="C55" s="33">
        <v>1.25</v>
      </c>
      <c r="D55" s="34"/>
      <c r="E55" s="8"/>
      <c r="F55" s="8"/>
      <c r="G55" s="8"/>
    </row>
    <row r="56" spans="2:16" ht="15.75" x14ac:dyDescent="0.25">
      <c r="B56" s="14" t="s">
        <v>2</v>
      </c>
      <c r="C56" s="33">
        <v>1</v>
      </c>
      <c r="D56" s="34"/>
      <c r="E56" s="8"/>
      <c r="F56" s="8"/>
      <c r="G56" s="8"/>
    </row>
    <row r="57" spans="2:16" ht="15.75" x14ac:dyDescent="0.25">
      <c r="B57" s="14" t="s">
        <v>37</v>
      </c>
      <c r="C57" s="33">
        <v>1</v>
      </c>
      <c r="D57" s="34"/>
      <c r="E57" s="8"/>
      <c r="F57" s="8"/>
      <c r="G57" s="8"/>
    </row>
    <row r="58" spans="2:16" s="1" customFormat="1" ht="45.75" customHeight="1" x14ac:dyDescent="0.25">
      <c r="B58" s="35" t="s">
        <v>85</v>
      </c>
      <c r="C58" s="36"/>
      <c r="D58" s="36"/>
      <c r="E58" s="36"/>
      <c r="F58" s="36"/>
      <c r="G58" s="37"/>
      <c r="I58"/>
      <c r="J58"/>
      <c r="K58"/>
      <c r="L58"/>
      <c r="M58"/>
      <c r="N58"/>
      <c r="O58"/>
      <c r="P58"/>
    </row>
    <row r="61" spans="2:16" x14ac:dyDescent="0.25">
      <c r="I61" s="1"/>
      <c r="J61" s="1"/>
      <c r="K61" s="1"/>
      <c r="L61" s="1"/>
      <c r="M61" s="1"/>
      <c r="N61" s="1"/>
      <c r="O61" s="1"/>
      <c r="P61" s="1"/>
    </row>
    <row r="67" s="1" customFormat="1" ht="45.75" customHeight="1" x14ac:dyDescent="0.25"/>
    <row r="72" s="1" customFormat="1" ht="45.75" customHeight="1" x14ac:dyDescent="0.25"/>
    <row r="73" ht="21" customHeight="1" x14ac:dyDescent="0.25"/>
    <row r="81" s="1" customFormat="1" ht="45.75" customHeight="1" x14ac:dyDescent="0.25"/>
  </sheetData>
  <mergeCells count="75">
    <mergeCell ref="B1:P2"/>
    <mergeCell ref="C54:D54"/>
    <mergeCell ref="C55:D55"/>
    <mergeCell ref="C56:D56"/>
    <mergeCell ref="C57:D57"/>
    <mergeCell ref="B58:G58"/>
    <mergeCell ref="C53:D53"/>
    <mergeCell ref="F53:G53"/>
    <mergeCell ref="B40:D40"/>
    <mergeCell ref="E40:G40"/>
    <mergeCell ref="B44:G44"/>
    <mergeCell ref="B45:G45"/>
    <mergeCell ref="B46:D46"/>
    <mergeCell ref="E46:G46"/>
    <mergeCell ref="C48:D48"/>
    <mergeCell ref="B49:G49"/>
    <mergeCell ref="B50:G50"/>
    <mergeCell ref="B51:D51"/>
    <mergeCell ref="E51:G51"/>
    <mergeCell ref="B39:G39"/>
    <mergeCell ref="C31:D31"/>
    <mergeCell ref="J31:K31"/>
    <mergeCell ref="C32:D32"/>
    <mergeCell ref="J32:K32"/>
    <mergeCell ref="C33:D33"/>
    <mergeCell ref="J33:K33"/>
    <mergeCell ref="C34:D34"/>
    <mergeCell ref="J34:K34"/>
    <mergeCell ref="B35:G35"/>
    <mergeCell ref="I35:N35"/>
    <mergeCell ref="B38:G38"/>
    <mergeCell ref="B28:D28"/>
    <mergeCell ref="E28:G28"/>
    <mergeCell ref="I28:K28"/>
    <mergeCell ref="L28:N28"/>
    <mergeCell ref="C30:D30"/>
    <mergeCell ref="F30:G30"/>
    <mergeCell ref="J30:K30"/>
    <mergeCell ref="M30:N30"/>
    <mergeCell ref="C25:D25"/>
    <mergeCell ref="J25:K25"/>
    <mergeCell ref="B26:G26"/>
    <mergeCell ref="I26:N26"/>
    <mergeCell ref="B27:G27"/>
    <mergeCell ref="I27:N27"/>
    <mergeCell ref="B21:G21"/>
    <mergeCell ref="I21:N21"/>
    <mergeCell ref="B22:G22"/>
    <mergeCell ref="I22:N22"/>
    <mergeCell ref="B23:D23"/>
    <mergeCell ref="E23:G23"/>
    <mergeCell ref="I23:K23"/>
    <mergeCell ref="L23:N23"/>
    <mergeCell ref="B15:G15"/>
    <mergeCell ref="I15:N15"/>
    <mergeCell ref="B16:G16"/>
    <mergeCell ref="I16:N16"/>
    <mergeCell ref="B17:D17"/>
    <mergeCell ref="E17:G17"/>
    <mergeCell ref="I17:K17"/>
    <mergeCell ref="L17:N17"/>
    <mergeCell ref="B4:P5"/>
    <mergeCell ref="B6:B8"/>
    <mergeCell ref="F6:I6"/>
    <mergeCell ref="J6:J8"/>
    <mergeCell ref="K6:K8"/>
    <mergeCell ref="L6:L8"/>
    <mergeCell ref="M6:M8"/>
    <mergeCell ref="N6:N8"/>
    <mergeCell ref="O6:O8"/>
    <mergeCell ref="P6:P8"/>
    <mergeCell ref="F7:F8"/>
    <mergeCell ref="G7:G8"/>
    <mergeCell ref="H7:H8"/>
    <mergeCell ref="I7:I8"/>
  </mergeCells>
  <pageMargins left="0.7" right="0.7" top="0.75" bottom="0.75" header="0.3" footer="0.3"/>
  <pageSetup scale="39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C3CB-7ED1-4161-B310-DA07B7B0AAA1}">
  <sheetPr>
    <tabColor theme="7" tint="0.59999389629810485"/>
    <pageSetUpPr fitToPage="1"/>
  </sheetPr>
  <dimension ref="B1:Q78"/>
  <sheetViews>
    <sheetView tabSelected="1" zoomScale="76" zoomScaleNormal="84" workbookViewId="0">
      <selection activeCell="B3" sqref="B3"/>
    </sheetView>
  </sheetViews>
  <sheetFormatPr baseColWidth="10" defaultRowHeight="15" x14ac:dyDescent="0.25"/>
  <cols>
    <col min="2" max="13" width="19.85546875" customWidth="1"/>
    <col min="14" max="14" width="20.28515625" customWidth="1"/>
  </cols>
  <sheetData>
    <row r="1" spans="2:17" ht="15.75" customHeight="1" x14ac:dyDescent="0.25">
      <c r="B1" s="64" t="s">
        <v>122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</row>
    <row r="2" spans="2:17" ht="15.75" customHeight="1" x14ac:dyDescent="0.25"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4" spans="2:17" ht="21" x14ac:dyDescent="0.25">
      <c r="B4" s="45" t="s">
        <v>4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2:17" ht="15.75" x14ac:dyDescent="0.25">
      <c r="B5" s="41" t="s">
        <v>20</v>
      </c>
      <c r="C5" s="11" t="s">
        <v>59</v>
      </c>
      <c r="D5" s="60" t="s">
        <v>64</v>
      </c>
      <c r="E5" s="61"/>
      <c r="F5" s="61"/>
      <c r="G5" s="62"/>
      <c r="H5" s="41" t="s">
        <v>9</v>
      </c>
      <c r="I5" s="41" t="s">
        <v>8</v>
      </c>
      <c r="J5" s="41" t="s">
        <v>7</v>
      </c>
      <c r="K5" s="43" t="s">
        <v>6</v>
      </c>
      <c r="L5" s="42" t="s">
        <v>66</v>
      </c>
      <c r="M5" s="42" t="s">
        <v>10</v>
      </c>
      <c r="N5" s="41" t="s">
        <v>63</v>
      </c>
    </row>
    <row r="6" spans="2:17" ht="15.75" x14ac:dyDescent="0.25">
      <c r="B6" s="41"/>
      <c r="C6" s="11">
        <v>90</v>
      </c>
      <c r="D6" s="43" t="s">
        <v>11</v>
      </c>
      <c r="E6" s="43" t="s">
        <v>12</v>
      </c>
      <c r="F6" s="43" t="s">
        <v>32</v>
      </c>
      <c r="G6" s="47" t="s">
        <v>39</v>
      </c>
      <c r="H6" s="41"/>
      <c r="I6" s="41"/>
      <c r="J6" s="41"/>
      <c r="K6" s="56"/>
      <c r="L6" s="42"/>
      <c r="M6" s="42"/>
      <c r="N6" s="41"/>
    </row>
    <row r="7" spans="2:17" ht="15.75" x14ac:dyDescent="0.25">
      <c r="B7" s="41"/>
      <c r="C7" s="11" t="s">
        <v>5</v>
      </c>
      <c r="D7" s="57"/>
      <c r="E7" s="57"/>
      <c r="F7" s="57"/>
      <c r="G7" s="49"/>
      <c r="H7" s="41"/>
      <c r="I7" s="41"/>
      <c r="J7" s="41"/>
      <c r="K7" s="57"/>
      <c r="L7" s="42"/>
      <c r="M7" s="42"/>
      <c r="N7" s="41"/>
    </row>
    <row r="8" spans="2:17" ht="15.75" x14ac:dyDescent="0.25">
      <c r="B8" s="11" t="s">
        <v>13</v>
      </c>
      <c r="C8" s="27">
        <v>11</v>
      </c>
      <c r="D8" s="2">
        <f>($C8*$C$6)/1000</f>
        <v>0.99</v>
      </c>
      <c r="E8" s="2">
        <v>0</v>
      </c>
      <c r="F8" s="2">
        <v>0</v>
      </c>
      <c r="G8" s="2">
        <f>D8+E8+F8</f>
        <v>0.99</v>
      </c>
      <c r="H8" s="3">
        <v>0.95</v>
      </c>
      <c r="I8" s="3" t="s">
        <v>16</v>
      </c>
      <c r="J8" s="3">
        <v>127</v>
      </c>
      <c r="K8" s="2">
        <f>($C8*$C$6/127)</f>
        <v>7.7952755905511815</v>
      </c>
      <c r="L8" s="31">
        <v>12</v>
      </c>
      <c r="M8" s="2" t="str">
        <f>F27</f>
        <v>1 polo a 20 A</v>
      </c>
      <c r="N8" s="28">
        <f>F22</f>
        <v>0.5</v>
      </c>
    </row>
    <row r="9" spans="2:17" ht="15.75" x14ac:dyDescent="0.25">
      <c r="B9" s="4"/>
      <c r="C9" s="4">
        <f>SUM(C8:C8)</f>
        <v>11</v>
      </c>
      <c r="D9" s="4">
        <f>SUM(D8:D8)</f>
        <v>0.99</v>
      </c>
      <c r="E9" s="4">
        <f>SUM(E8:E8)</f>
        <v>0</v>
      </c>
      <c r="F9" s="4">
        <f>SUM(F8:F8)</f>
        <v>0</v>
      </c>
      <c r="G9" s="4">
        <f>SUM(G8:G8)</f>
        <v>0.99</v>
      </c>
      <c r="H9" s="5"/>
      <c r="I9" s="5"/>
      <c r="J9" s="5"/>
      <c r="K9" s="5">
        <f>SUM(K8:K8)</f>
        <v>7.7952755905511815</v>
      </c>
      <c r="L9" s="5"/>
      <c r="M9" s="5"/>
      <c r="N9" s="5"/>
    </row>
    <row r="12" spans="2:17" ht="21" x14ac:dyDescent="0.25">
      <c r="B12" s="44" t="s">
        <v>13</v>
      </c>
      <c r="C12" s="44"/>
      <c r="D12" s="44"/>
      <c r="E12" s="44"/>
      <c r="F12" s="44"/>
      <c r="G12" s="44"/>
    </row>
    <row r="13" spans="2:17" ht="21" x14ac:dyDescent="0.25">
      <c r="B13" s="40" t="s">
        <v>43</v>
      </c>
      <c r="C13" s="40"/>
      <c r="D13" s="40"/>
      <c r="E13" s="40"/>
      <c r="F13" s="40"/>
      <c r="G13" s="40"/>
    </row>
    <row r="14" spans="2:17" ht="15.75" x14ac:dyDescent="0.25">
      <c r="B14" s="41" t="s">
        <v>41</v>
      </c>
      <c r="C14" s="41"/>
      <c r="D14" s="41"/>
      <c r="E14" s="42" t="s">
        <v>44</v>
      </c>
      <c r="F14" s="43"/>
      <c r="G14" s="43"/>
    </row>
    <row r="15" spans="2:17" ht="31.5" x14ac:dyDescent="0.25">
      <c r="B15" s="14" t="s">
        <v>46</v>
      </c>
      <c r="C15" s="23">
        <f>K8</f>
        <v>7.7952755905511815</v>
      </c>
      <c r="D15" s="19" t="s">
        <v>28</v>
      </c>
      <c r="E15" s="14" t="s">
        <v>38</v>
      </c>
      <c r="F15" s="24">
        <v>12</v>
      </c>
      <c r="G15" s="17" t="s">
        <v>52</v>
      </c>
    </row>
    <row r="16" spans="2:17" ht="15.75" x14ac:dyDescent="0.25">
      <c r="B16" s="14" t="s">
        <v>30</v>
      </c>
      <c r="C16" s="18">
        <v>127</v>
      </c>
      <c r="D16" s="19" t="s">
        <v>45</v>
      </c>
      <c r="I16" s="1"/>
      <c r="J16" s="1"/>
      <c r="K16" s="1"/>
      <c r="L16" s="1"/>
      <c r="M16" s="1"/>
      <c r="N16" s="1"/>
      <c r="O16" s="1"/>
      <c r="P16" s="1"/>
      <c r="Q16" s="1"/>
    </row>
    <row r="17" spans="2:17" ht="15.75" x14ac:dyDescent="0.25">
      <c r="B17" s="14" t="s">
        <v>47</v>
      </c>
      <c r="C17" s="16">
        <v>1</v>
      </c>
      <c r="D17" s="17" t="s">
        <v>48</v>
      </c>
    </row>
    <row r="18" spans="2:17" s="1" customFormat="1" ht="45.75" customHeight="1" x14ac:dyDescent="0.25">
      <c r="B18" s="35" t="s">
        <v>61</v>
      </c>
      <c r="C18" s="36"/>
      <c r="D18" s="36"/>
      <c r="E18" s="36"/>
      <c r="F18" s="36"/>
      <c r="G18" s="37"/>
      <c r="I18"/>
      <c r="J18"/>
      <c r="K18"/>
      <c r="L18"/>
      <c r="M18"/>
      <c r="N18"/>
      <c r="O18"/>
      <c r="P18"/>
      <c r="Q18"/>
    </row>
    <row r="19" spans="2:17" ht="21" x14ac:dyDescent="0.25">
      <c r="B19" s="40" t="s">
        <v>53</v>
      </c>
      <c r="C19" s="40"/>
      <c r="D19" s="40"/>
      <c r="E19" s="40"/>
      <c r="F19" s="40"/>
      <c r="G19" s="40"/>
    </row>
    <row r="20" spans="2:17" ht="15.75" x14ac:dyDescent="0.25">
      <c r="B20" s="41" t="s">
        <v>41</v>
      </c>
      <c r="C20" s="41"/>
      <c r="D20" s="41"/>
      <c r="E20" s="42" t="s">
        <v>44</v>
      </c>
      <c r="F20" s="43"/>
      <c r="G20" s="43"/>
    </row>
    <row r="21" spans="2:17" ht="31.5" x14ac:dyDescent="0.25">
      <c r="B21" s="14" t="s">
        <v>54</v>
      </c>
      <c r="C21" s="23">
        <v>12.57</v>
      </c>
      <c r="D21" s="19" t="s">
        <v>50</v>
      </c>
      <c r="E21" s="14" t="s">
        <v>56</v>
      </c>
      <c r="F21" s="13">
        <f>C21*C22</f>
        <v>25.14</v>
      </c>
      <c r="G21" s="17" t="s">
        <v>50</v>
      </c>
      <c r="I21" s="1"/>
      <c r="J21" s="1"/>
      <c r="K21" s="1"/>
      <c r="L21" s="1"/>
      <c r="M21" s="1"/>
      <c r="N21" s="1"/>
      <c r="O21" s="1"/>
      <c r="P21" s="1"/>
      <c r="Q21" s="1"/>
    </row>
    <row r="22" spans="2:17" ht="15.75" x14ac:dyDescent="0.25">
      <c r="B22" s="14" t="s">
        <v>33</v>
      </c>
      <c r="C22" s="38">
        <v>2</v>
      </c>
      <c r="D22" s="39"/>
      <c r="E22" s="14" t="s">
        <v>53</v>
      </c>
      <c r="F22" s="25">
        <v>0.5</v>
      </c>
      <c r="G22" s="17" t="s">
        <v>55</v>
      </c>
    </row>
    <row r="23" spans="2:17" s="1" customFormat="1" ht="45.75" customHeight="1" x14ac:dyDescent="0.25">
      <c r="B23" s="35" t="s">
        <v>62</v>
      </c>
      <c r="C23" s="36"/>
      <c r="D23" s="36"/>
      <c r="E23" s="36"/>
      <c r="F23" s="36"/>
      <c r="G23" s="37"/>
      <c r="I23"/>
      <c r="J23"/>
      <c r="K23"/>
      <c r="L23"/>
      <c r="M23"/>
      <c r="N23"/>
      <c r="O23"/>
      <c r="P23"/>
      <c r="Q23"/>
    </row>
    <row r="24" spans="2:17" ht="21" customHeight="1" x14ac:dyDescent="0.25">
      <c r="B24" s="40" t="s">
        <v>34</v>
      </c>
      <c r="C24" s="40"/>
      <c r="D24" s="40"/>
      <c r="E24" s="40"/>
      <c r="F24" s="40"/>
      <c r="G24" s="40"/>
    </row>
    <row r="25" spans="2:17" ht="15.75" x14ac:dyDescent="0.25">
      <c r="B25" s="41" t="s">
        <v>41</v>
      </c>
      <c r="C25" s="41"/>
      <c r="D25" s="41"/>
      <c r="E25" s="42" t="s">
        <v>44</v>
      </c>
      <c r="F25" s="43"/>
      <c r="G25" s="43"/>
    </row>
    <row r="26" spans="2:17" ht="31.5" x14ac:dyDescent="0.25">
      <c r="B26" s="14" t="s">
        <v>46</v>
      </c>
      <c r="C26" s="23">
        <f>K8</f>
        <v>7.7952755905511815</v>
      </c>
      <c r="D26" s="19" t="s">
        <v>28</v>
      </c>
      <c r="E26" s="14" t="s">
        <v>57</v>
      </c>
      <c r="F26" s="13">
        <f>C26*C27*C28*C29*C30*C31</f>
        <v>11.205708661417322</v>
      </c>
      <c r="G26" s="17" t="s">
        <v>28</v>
      </c>
    </row>
    <row r="27" spans="2:17" ht="15.75" x14ac:dyDescent="0.25">
      <c r="B27" s="14" t="s">
        <v>28</v>
      </c>
      <c r="C27" s="33">
        <v>1</v>
      </c>
      <c r="D27" s="34"/>
      <c r="E27" s="14" t="s">
        <v>58</v>
      </c>
      <c r="F27" s="33" t="s">
        <v>106</v>
      </c>
      <c r="G27" s="34"/>
    </row>
    <row r="28" spans="2:17" ht="15.75" x14ac:dyDescent="0.25">
      <c r="B28" s="14" t="s">
        <v>35</v>
      </c>
      <c r="C28" s="33">
        <v>1.1499999999999999</v>
      </c>
      <c r="D28" s="34"/>
      <c r="E28" s="8"/>
      <c r="F28" s="8"/>
      <c r="G28" s="8"/>
    </row>
    <row r="29" spans="2:17" ht="15.75" x14ac:dyDescent="0.25">
      <c r="B29" s="14" t="s">
        <v>36</v>
      </c>
      <c r="C29" s="33">
        <v>1.25</v>
      </c>
      <c r="D29" s="34"/>
      <c r="E29" s="8"/>
      <c r="F29" s="8"/>
      <c r="G29" s="8"/>
    </row>
    <row r="30" spans="2:17" ht="15.75" x14ac:dyDescent="0.25">
      <c r="B30" s="14" t="s">
        <v>2</v>
      </c>
      <c r="C30" s="33">
        <v>1</v>
      </c>
      <c r="D30" s="34"/>
      <c r="E30" s="8"/>
      <c r="F30" s="8"/>
      <c r="G30" s="8"/>
      <c r="I30" s="1"/>
      <c r="J30" s="1"/>
      <c r="K30" s="1"/>
      <c r="L30" s="1"/>
      <c r="M30" s="1"/>
      <c r="N30" s="1"/>
      <c r="O30" s="1"/>
      <c r="P30" s="1"/>
      <c r="Q30" s="1"/>
    </row>
    <row r="31" spans="2:17" ht="15.75" x14ac:dyDescent="0.25">
      <c r="B31" s="14" t="s">
        <v>37</v>
      </c>
      <c r="C31" s="33">
        <v>1</v>
      </c>
      <c r="D31" s="34"/>
      <c r="E31" s="8"/>
      <c r="F31" s="8"/>
      <c r="G31" s="8"/>
    </row>
    <row r="32" spans="2:17" s="1" customFormat="1" ht="45.75" customHeight="1" x14ac:dyDescent="0.25">
      <c r="B32" s="35" t="s">
        <v>107</v>
      </c>
      <c r="C32" s="36"/>
      <c r="D32" s="36"/>
      <c r="E32" s="36"/>
      <c r="F32" s="36"/>
      <c r="G32" s="37"/>
      <c r="I32"/>
      <c r="J32"/>
      <c r="K32"/>
      <c r="L32"/>
      <c r="M32"/>
      <c r="N32"/>
      <c r="O32"/>
      <c r="P32"/>
      <c r="Q32"/>
    </row>
    <row r="37" spans="2:17" x14ac:dyDescent="0.25">
      <c r="B37" s="1"/>
      <c r="C37" s="1"/>
      <c r="D37" s="1"/>
    </row>
    <row r="39" spans="2:17" x14ac:dyDescent="0.25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1" spans="2:17" s="1" customFormat="1" ht="45.75" customHeight="1" x14ac:dyDescent="0.25">
      <c r="B41"/>
      <c r="C41"/>
      <c r="D41"/>
      <c r="E41"/>
      <c r="F41"/>
      <c r="G41"/>
      <c r="H41"/>
      <c r="I41"/>
      <c r="J41"/>
      <c r="K41"/>
      <c r="L41"/>
    </row>
    <row r="42" spans="2:17" x14ac:dyDescent="0.25">
      <c r="B42" s="1"/>
      <c r="C42" s="1"/>
      <c r="D42" s="1"/>
    </row>
    <row r="44" spans="2:17" x14ac:dyDescent="0.25">
      <c r="E44" s="1"/>
      <c r="F44" s="1"/>
      <c r="G44" s="1"/>
      <c r="H44" s="1"/>
      <c r="I44" s="1"/>
      <c r="J44" s="1"/>
      <c r="K44" s="1"/>
      <c r="L44" s="1"/>
    </row>
    <row r="46" spans="2:17" s="1" customFormat="1" ht="45.75" customHeight="1" x14ac:dyDescent="0.25">
      <c r="B46"/>
      <c r="C46"/>
      <c r="D46"/>
      <c r="E46"/>
      <c r="F46"/>
      <c r="G46"/>
      <c r="H46"/>
      <c r="I46"/>
      <c r="J46"/>
      <c r="K46"/>
      <c r="L46"/>
    </row>
    <row r="47" spans="2:17" ht="21" customHeight="1" x14ac:dyDescent="0.25"/>
    <row r="51" spans="2:12" x14ac:dyDescent="0.25">
      <c r="B51" s="1"/>
      <c r="C51" s="1"/>
      <c r="D51" s="1"/>
    </row>
    <row r="53" spans="2:12" x14ac:dyDescent="0.25">
      <c r="E53" s="1"/>
      <c r="F53" s="1"/>
      <c r="G53" s="1"/>
      <c r="H53" s="1"/>
      <c r="I53" s="1"/>
      <c r="J53" s="1"/>
      <c r="K53" s="1"/>
      <c r="L53" s="1"/>
    </row>
    <row r="55" spans="2:12" s="1" customFormat="1" ht="45.75" customHeight="1" x14ac:dyDescent="0.25">
      <c r="B55"/>
      <c r="C55"/>
      <c r="D55"/>
      <c r="E55"/>
      <c r="F55"/>
      <c r="G55"/>
      <c r="H55"/>
      <c r="I55"/>
      <c r="J55"/>
      <c r="K55"/>
      <c r="L55"/>
    </row>
    <row r="60" spans="2:12" x14ac:dyDescent="0.25">
      <c r="B60" s="1"/>
      <c r="C60" s="1"/>
      <c r="D60" s="1"/>
    </row>
    <row r="62" spans="2:12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4" spans="2:12" s="1" customFormat="1" ht="45.75" customHeight="1" x14ac:dyDescent="0.25"/>
    <row r="69" s="1" customFormat="1" ht="45.75" customHeight="1" x14ac:dyDescent="0.25"/>
    <row r="70" ht="21" customHeight="1" x14ac:dyDescent="0.25"/>
    <row r="78" s="1" customFormat="1" ht="45.75" customHeight="1" x14ac:dyDescent="0.25"/>
  </sheetData>
  <mergeCells count="35">
    <mergeCell ref="B1:P2"/>
    <mergeCell ref="B13:G13"/>
    <mergeCell ref="B4:N4"/>
    <mergeCell ref="B5:B7"/>
    <mergeCell ref="D5:G5"/>
    <mergeCell ref="H5:H7"/>
    <mergeCell ref="I5:I7"/>
    <mergeCell ref="J5:J7"/>
    <mergeCell ref="K5:K7"/>
    <mergeCell ref="L5:L7"/>
    <mergeCell ref="M5:M7"/>
    <mergeCell ref="N5:N7"/>
    <mergeCell ref="D6:D7"/>
    <mergeCell ref="E6:E7"/>
    <mergeCell ref="F6:F7"/>
    <mergeCell ref="G6:G7"/>
    <mergeCell ref="B12:G12"/>
    <mergeCell ref="C27:D27"/>
    <mergeCell ref="F27:G27"/>
    <mergeCell ref="B14:D14"/>
    <mergeCell ref="E14:G14"/>
    <mergeCell ref="B18:G18"/>
    <mergeCell ref="B19:G19"/>
    <mergeCell ref="B20:D20"/>
    <mergeCell ref="E20:G20"/>
    <mergeCell ref="C22:D22"/>
    <mergeCell ref="B23:G23"/>
    <mergeCell ref="B24:G24"/>
    <mergeCell ref="B25:D25"/>
    <mergeCell ref="E25:G25"/>
    <mergeCell ref="C28:D28"/>
    <mergeCell ref="C29:D29"/>
    <mergeCell ref="C30:D30"/>
    <mergeCell ref="C31:D31"/>
    <mergeCell ref="B32:G32"/>
  </mergeCells>
  <pageMargins left="0.7" right="0.7" top="0.75" bottom="0.75" header="0.3" footer="0.3"/>
  <pageSetup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Tablero principal</vt:lpstr>
      <vt:lpstr>Planta baja</vt:lpstr>
      <vt:lpstr>Iluminacion PB</vt:lpstr>
      <vt:lpstr>Coordinacion</vt:lpstr>
      <vt:lpstr>D1</vt:lpstr>
      <vt:lpstr>D2-D14</vt:lpstr>
      <vt:lpstr>Planta alta</vt:lpstr>
      <vt:lpstr>D7-Posgrado</vt:lpstr>
      <vt:lpstr>Iluminacion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Zuñiga</dc:creator>
  <cp:lastModifiedBy>Joel Zuñiga</cp:lastModifiedBy>
  <cp:lastPrinted>2024-11-15T14:11:34Z</cp:lastPrinted>
  <dcterms:created xsi:type="dcterms:W3CDTF">2024-10-30T00:38:37Z</dcterms:created>
  <dcterms:modified xsi:type="dcterms:W3CDTF">2024-11-15T14:15:46Z</dcterms:modified>
</cp:coreProperties>
</file>