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Microcontroladores_PIC\2-Microsistemas\Examenes\Proyecto_Final\"/>
    </mc:Choice>
  </mc:AlternateContent>
  <xr:revisionPtr revIDLastSave="0" documentId="13_ncr:1_{6AF85AC5-0842-4D3F-AD3F-985602D34B04}" xr6:coauthVersionLast="47" xr6:coauthVersionMax="47" xr10:uidLastSave="{00000000-0000-0000-0000-000000000000}"/>
  <bookViews>
    <workbookView xWindow="-120" yWindow="-120" windowWidth="29040" windowHeight="16440" xr2:uid="{EA872733-7323-4C50-AC61-6229B7C7F885}"/>
  </bookViews>
  <sheets>
    <sheet name="Hoja1" sheetId="1" r:id="rId1"/>
  </sheets>
  <definedNames>
    <definedName name="dt">Hoja1!$C$2</definedName>
    <definedName name="Kd">Hoja1!$C$4</definedName>
    <definedName name="Ki">Hoja1!$F$4</definedName>
    <definedName name="Kp">Hoja1!$F$2</definedName>
    <definedName name="MAX_ERROR">Hoja1!$J$2</definedName>
    <definedName name="MIN_ERROR">Hoja1!$J$4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C108" i="1"/>
  <c r="C109" i="1"/>
  <c r="C110" i="1"/>
  <c r="C111" i="1"/>
  <c r="C112" i="1"/>
  <c r="C113" i="1"/>
  <c r="C114" i="1"/>
  <c r="C115" i="1"/>
  <c r="C116" i="1"/>
  <c r="C117" i="1"/>
  <c r="D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9" i="1"/>
  <c r="C8" i="1"/>
  <c r="O4" i="1"/>
  <c r="O8" i="1" l="1"/>
  <c r="G8" i="1"/>
  <c r="O7" i="1"/>
  <c r="E8" i="1"/>
  <c r="F8" i="1" s="1"/>
  <c r="H8" i="1" l="1"/>
  <c r="I8" i="1" s="1"/>
  <c r="J8" i="1" s="1"/>
  <c r="D9" i="1" l="1"/>
  <c r="E9" i="1" l="1"/>
  <c r="G9" i="1"/>
  <c r="F9" i="1" l="1"/>
  <c r="H9" i="1" s="1"/>
  <c r="I9" i="1" l="1"/>
  <c r="J9" i="1" s="1"/>
  <c r="K9" i="1" s="1"/>
  <c r="D10" i="1" l="1"/>
  <c r="E10" i="1" l="1"/>
  <c r="F10" i="1" s="1"/>
  <c r="G10" i="1"/>
  <c r="H10" i="1" l="1"/>
  <c r="I10" i="1" s="1"/>
  <c r="J10" i="1" s="1"/>
  <c r="K10" i="1" s="1"/>
  <c r="D11" i="1" l="1"/>
  <c r="E11" i="1" l="1"/>
  <c r="G11" i="1"/>
  <c r="F11" i="1" l="1"/>
  <c r="H11" i="1" s="1"/>
  <c r="I11" i="1" s="1"/>
  <c r="J11" i="1" s="1"/>
  <c r="K11" i="1" s="1"/>
  <c r="D12" i="1" l="1"/>
  <c r="G12" i="1" l="1"/>
  <c r="E12" i="1"/>
  <c r="F12" i="1" l="1"/>
  <c r="H12" i="1" s="1"/>
  <c r="I12" i="1" l="1"/>
  <c r="J12" i="1" s="1"/>
  <c r="K12" i="1" s="1"/>
  <c r="D13" i="1" l="1"/>
  <c r="E13" i="1" l="1"/>
  <c r="G13" i="1"/>
  <c r="F13" i="1" l="1"/>
  <c r="H13" i="1" s="1"/>
  <c r="I13" i="1" s="1"/>
  <c r="J13" i="1" s="1"/>
  <c r="K13" i="1" s="1"/>
  <c r="D14" i="1" l="1"/>
  <c r="G14" i="1" l="1"/>
  <c r="E14" i="1"/>
  <c r="F14" i="1" l="1"/>
  <c r="H14" i="1" s="1"/>
  <c r="I14" i="1" l="1"/>
  <c r="J14" i="1" s="1"/>
  <c r="K14" i="1" s="1"/>
  <c r="D15" i="1" l="1"/>
  <c r="G15" i="1" l="1"/>
  <c r="E15" i="1"/>
  <c r="F15" i="1" l="1"/>
  <c r="H15" i="1" s="1"/>
  <c r="I15" i="1" l="1"/>
  <c r="J15" i="1" s="1"/>
  <c r="K15" i="1" s="1"/>
  <c r="D16" i="1" l="1"/>
  <c r="E16" i="1" l="1"/>
  <c r="G16" i="1"/>
  <c r="F16" i="1" l="1"/>
  <c r="H16" i="1" s="1"/>
  <c r="I16" i="1" l="1"/>
  <c r="J16" i="1" s="1"/>
  <c r="K16" i="1" s="1"/>
  <c r="D17" i="1" l="1"/>
  <c r="E17" i="1" l="1"/>
  <c r="G17" i="1"/>
  <c r="F17" i="1" l="1"/>
  <c r="H17" i="1" s="1"/>
  <c r="I17" i="1" l="1"/>
  <c r="J17" i="1" s="1"/>
  <c r="K17" i="1" s="1"/>
  <c r="D18" i="1" l="1"/>
  <c r="G18" i="1" l="1"/>
  <c r="E18" i="1"/>
  <c r="F18" i="1" l="1"/>
  <c r="H18" i="1" s="1"/>
  <c r="I18" i="1" l="1"/>
  <c r="J18" i="1" s="1"/>
  <c r="K18" i="1" s="1"/>
  <c r="D19" i="1" l="1"/>
  <c r="E19" i="1" l="1"/>
  <c r="G19" i="1"/>
  <c r="F19" i="1" l="1"/>
  <c r="H19" i="1" s="1"/>
  <c r="I19" i="1" l="1"/>
  <c r="J19" i="1" s="1"/>
  <c r="K19" i="1" s="1"/>
  <c r="D20" i="1" l="1"/>
  <c r="E20" i="1" l="1"/>
  <c r="G20" i="1"/>
  <c r="F20" i="1" l="1"/>
  <c r="H20" i="1" s="1"/>
  <c r="I20" i="1" l="1"/>
  <c r="J20" i="1" s="1"/>
  <c r="K20" i="1" s="1"/>
  <c r="D21" i="1" l="1"/>
  <c r="E21" i="1" l="1"/>
  <c r="G21" i="1"/>
  <c r="F21" i="1" l="1"/>
  <c r="H21" i="1" s="1"/>
  <c r="I21" i="1" l="1"/>
  <c r="J21" i="1" s="1"/>
  <c r="K21" i="1" s="1"/>
  <c r="D22" i="1" l="1"/>
  <c r="E22" i="1" l="1"/>
  <c r="G22" i="1"/>
  <c r="F22" i="1" l="1"/>
  <c r="H22" i="1" s="1"/>
  <c r="I22" i="1" s="1"/>
  <c r="J22" i="1" s="1"/>
  <c r="K22" i="1" s="1"/>
  <c r="D23" i="1" l="1"/>
  <c r="E23" i="1" l="1"/>
  <c r="G23" i="1"/>
  <c r="F23" i="1" l="1"/>
  <c r="H23" i="1" s="1"/>
  <c r="I23" i="1" l="1"/>
  <c r="J23" i="1" s="1"/>
  <c r="K23" i="1" s="1"/>
  <c r="D24" i="1" l="1"/>
  <c r="E24" i="1" l="1"/>
  <c r="G24" i="1"/>
  <c r="F24" i="1" l="1"/>
  <c r="H24" i="1" s="1"/>
  <c r="I24" i="1" l="1"/>
  <c r="J24" i="1" s="1"/>
  <c r="K24" i="1" s="1"/>
  <c r="D25" i="1" l="1"/>
  <c r="E25" i="1" l="1"/>
  <c r="G25" i="1"/>
  <c r="F25" i="1" l="1"/>
  <c r="H25" i="1" s="1"/>
  <c r="I25" i="1" l="1"/>
  <c r="J25" i="1" s="1"/>
  <c r="K25" i="1" s="1"/>
  <c r="D26" i="1" l="1"/>
  <c r="G26" i="1" l="1"/>
  <c r="E26" i="1"/>
  <c r="F26" i="1" l="1"/>
  <c r="H26" i="1" s="1"/>
  <c r="I26" i="1" l="1"/>
  <c r="J26" i="1" s="1"/>
  <c r="K26" i="1" s="1"/>
  <c r="D27" i="1" l="1"/>
  <c r="E27" i="1" l="1"/>
  <c r="G27" i="1"/>
  <c r="F27" i="1" l="1"/>
  <c r="H27" i="1" s="1"/>
  <c r="I27" i="1" s="1"/>
  <c r="J27" i="1" s="1"/>
  <c r="K27" i="1" s="1"/>
  <c r="D28" i="1" l="1"/>
  <c r="E28" i="1" l="1"/>
  <c r="G28" i="1"/>
  <c r="F28" i="1" l="1"/>
  <c r="H28" i="1" s="1"/>
  <c r="I28" i="1" s="1"/>
  <c r="J28" i="1" s="1"/>
  <c r="K28" i="1" s="1"/>
  <c r="D29" i="1" l="1"/>
  <c r="E29" i="1" l="1"/>
  <c r="G29" i="1"/>
  <c r="F29" i="1" l="1"/>
  <c r="H29" i="1" s="1"/>
  <c r="I29" i="1" s="1"/>
  <c r="J29" i="1" s="1"/>
  <c r="K29" i="1" s="1"/>
  <c r="D30" i="1" l="1"/>
  <c r="E30" i="1" l="1"/>
  <c r="G30" i="1"/>
  <c r="F30" i="1" l="1"/>
  <c r="H30" i="1" s="1"/>
  <c r="I30" i="1" l="1"/>
  <c r="J30" i="1" s="1"/>
  <c r="K30" i="1" s="1"/>
  <c r="D31" i="1" l="1"/>
  <c r="E31" i="1" l="1"/>
  <c r="G31" i="1"/>
  <c r="F31" i="1" l="1"/>
  <c r="H31" i="1" s="1"/>
  <c r="I31" i="1" l="1"/>
  <c r="J31" i="1" s="1"/>
  <c r="K31" i="1" s="1"/>
  <c r="D32" i="1" l="1"/>
  <c r="E32" i="1" l="1"/>
  <c r="G32" i="1"/>
  <c r="F32" i="1" l="1"/>
  <c r="H32" i="1" s="1"/>
  <c r="I32" i="1" s="1"/>
  <c r="J32" i="1" s="1"/>
  <c r="K32" i="1" s="1"/>
  <c r="D33" i="1" l="1"/>
  <c r="E33" i="1" l="1"/>
  <c r="G33" i="1"/>
  <c r="F33" i="1" l="1"/>
  <c r="H33" i="1" s="1"/>
  <c r="I33" i="1" s="1"/>
  <c r="J33" i="1" s="1"/>
  <c r="K33" i="1" s="1"/>
  <c r="D34" i="1" l="1"/>
  <c r="E34" i="1" l="1"/>
  <c r="G34" i="1"/>
  <c r="F34" i="1" l="1"/>
  <c r="H34" i="1" s="1"/>
  <c r="I34" i="1" s="1"/>
  <c r="J34" i="1" s="1"/>
  <c r="K34" i="1" s="1"/>
  <c r="D35" i="1" l="1"/>
  <c r="G35" i="1" l="1"/>
  <c r="E35" i="1"/>
  <c r="F35" i="1" l="1"/>
  <c r="H35" i="1" s="1"/>
  <c r="I35" i="1" s="1"/>
  <c r="J35" i="1" s="1"/>
  <c r="K35" i="1" s="1"/>
  <c r="D36" i="1" l="1"/>
  <c r="E36" i="1" l="1"/>
  <c r="G36" i="1"/>
  <c r="F36" i="1" l="1"/>
  <c r="H36" i="1" s="1"/>
  <c r="I36" i="1" l="1"/>
  <c r="J36" i="1" s="1"/>
  <c r="K36" i="1" s="1"/>
  <c r="D37" i="1" l="1"/>
  <c r="G37" i="1" l="1"/>
  <c r="E37" i="1"/>
  <c r="F37" i="1" l="1"/>
  <c r="H37" i="1" s="1"/>
  <c r="I37" i="1" l="1"/>
  <c r="J37" i="1" s="1"/>
  <c r="K37" i="1" s="1"/>
  <c r="D38" i="1" l="1"/>
  <c r="E38" i="1" l="1"/>
  <c r="G38" i="1"/>
  <c r="F38" i="1" l="1"/>
  <c r="H38" i="1" s="1"/>
  <c r="I38" i="1" s="1"/>
  <c r="J38" i="1" s="1"/>
  <c r="K38" i="1" s="1"/>
  <c r="D39" i="1" l="1"/>
  <c r="E39" i="1" l="1"/>
  <c r="G39" i="1"/>
  <c r="F39" i="1" l="1"/>
  <c r="H39" i="1" s="1"/>
  <c r="I39" i="1" l="1"/>
  <c r="J39" i="1" s="1"/>
  <c r="K39" i="1" s="1"/>
  <c r="D40" i="1" l="1"/>
  <c r="E40" i="1" l="1"/>
  <c r="G40" i="1"/>
  <c r="F40" i="1" l="1"/>
  <c r="H40" i="1" s="1"/>
  <c r="I40" i="1" s="1"/>
  <c r="J40" i="1" s="1"/>
  <c r="K40" i="1" s="1"/>
  <c r="D41" i="1" l="1"/>
  <c r="E41" i="1" l="1"/>
  <c r="G41" i="1"/>
  <c r="F41" i="1" l="1"/>
  <c r="H41" i="1" s="1"/>
  <c r="I41" i="1" s="1"/>
  <c r="J41" i="1" s="1"/>
  <c r="K41" i="1" s="1"/>
  <c r="D42" i="1" l="1"/>
  <c r="G42" i="1" l="1"/>
  <c r="E42" i="1"/>
  <c r="F42" i="1" l="1"/>
  <c r="H42" i="1" s="1"/>
  <c r="I42" i="1" l="1"/>
  <c r="J42" i="1" s="1"/>
  <c r="K42" i="1" s="1"/>
  <c r="D43" i="1" l="1"/>
  <c r="E43" i="1" l="1"/>
  <c r="G43" i="1"/>
  <c r="F43" i="1" l="1"/>
  <c r="H43" i="1" s="1"/>
  <c r="I43" i="1" l="1"/>
  <c r="J43" i="1" s="1"/>
  <c r="K43" i="1" s="1"/>
  <c r="D44" i="1" l="1"/>
  <c r="E44" i="1" l="1"/>
  <c r="G44" i="1"/>
  <c r="F44" i="1" l="1"/>
  <c r="H44" i="1" s="1"/>
  <c r="I44" i="1" l="1"/>
  <c r="J44" i="1" s="1"/>
  <c r="K44" i="1" s="1"/>
  <c r="D45" i="1" l="1"/>
  <c r="E45" i="1" l="1"/>
  <c r="G45" i="1"/>
  <c r="F45" i="1" l="1"/>
  <c r="H45" i="1" s="1"/>
  <c r="I45" i="1" s="1"/>
  <c r="J45" i="1" s="1"/>
  <c r="K45" i="1" s="1"/>
  <c r="D46" i="1" l="1"/>
  <c r="E46" i="1" l="1"/>
  <c r="G46" i="1"/>
  <c r="F46" i="1" l="1"/>
  <c r="H46" i="1" s="1"/>
  <c r="I46" i="1" s="1"/>
  <c r="J46" i="1" s="1"/>
  <c r="K46" i="1" s="1"/>
  <c r="D47" i="1" l="1"/>
  <c r="E47" i="1" l="1"/>
  <c r="G47" i="1"/>
  <c r="F47" i="1" l="1"/>
  <c r="H47" i="1" s="1"/>
  <c r="I47" i="1" s="1"/>
  <c r="J47" i="1" s="1"/>
  <c r="K47" i="1" s="1"/>
  <c r="D48" i="1" l="1"/>
  <c r="E48" i="1" l="1"/>
  <c r="G48" i="1"/>
  <c r="F48" i="1" l="1"/>
  <c r="H48" i="1" s="1"/>
  <c r="I48" i="1" l="1"/>
  <c r="J48" i="1" s="1"/>
  <c r="K48" i="1" s="1"/>
  <c r="D49" i="1" l="1"/>
  <c r="E49" i="1" l="1"/>
  <c r="G49" i="1"/>
  <c r="F49" i="1" l="1"/>
  <c r="H49" i="1" s="1"/>
  <c r="I49" i="1" s="1"/>
  <c r="J49" i="1" s="1"/>
  <c r="K49" i="1" s="1"/>
  <c r="D50" i="1" l="1"/>
  <c r="E50" i="1" l="1"/>
  <c r="G50" i="1"/>
  <c r="F50" i="1" l="1"/>
  <c r="H50" i="1" s="1"/>
  <c r="I50" i="1" s="1"/>
  <c r="J50" i="1" s="1"/>
  <c r="K50" i="1" s="1"/>
  <c r="D51" i="1" l="1"/>
  <c r="G51" i="1" l="1"/>
  <c r="E51" i="1"/>
  <c r="F51" i="1" l="1"/>
  <c r="H51" i="1" s="1"/>
  <c r="I51" i="1" s="1"/>
  <c r="J51" i="1" s="1"/>
  <c r="K51" i="1" s="1"/>
  <c r="D52" i="1" l="1"/>
  <c r="E52" i="1" l="1"/>
  <c r="G52" i="1"/>
  <c r="F52" i="1" l="1"/>
  <c r="H52" i="1" s="1"/>
  <c r="I52" i="1" s="1"/>
  <c r="J52" i="1" s="1"/>
  <c r="K52" i="1" s="1"/>
  <c r="D53" i="1" l="1"/>
  <c r="E53" i="1" l="1"/>
  <c r="G53" i="1"/>
  <c r="F53" i="1" l="1"/>
  <c r="H53" i="1" s="1"/>
  <c r="I53" i="1" s="1"/>
  <c r="J53" i="1" s="1"/>
  <c r="K53" i="1" s="1"/>
  <c r="D54" i="1" l="1"/>
  <c r="G54" i="1" l="1"/>
  <c r="E54" i="1"/>
  <c r="F54" i="1" l="1"/>
  <c r="H54" i="1" s="1"/>
  <c r="I54" i="1" l="1"/>
  <c r="J54" i="1" s="1"/>
  <c r="K54" i="1" s="1"/>
  <c r="D55" i="1" l="1"/>
  <c r="E55" i="1" l="1"/>
  <c r="G55" i="1"/>
  <c r="F55" i="1" l="1"/>
  <c r="H55" i="1" s="1"/>
  <c r="I55" i="1" l="1"/>
  <c r="J55" i="1" s="1"/>
  <c r="K55" i="1" s="1"/>
  <c r="D56" i="1" l="1"/>
  <c r="E56" i="1" l="1"/>
  <c r="G56" i="1"/>
  <c r="F56" i="1" l="1"/>
  <c r="H56" i="1" s="1"/>
  <c r="I56" i="1" s="1"/>
  <c r="J56" i="1" s="1"/>
  <c r="K56" i="1" s="1"/>
  <c r="D57" i="1" l="1"/>
  <c r="G57" i="1" l="1"/>
  <c r="E57" i="1"/>
  <c r="F57" i="1" l="1"/>
  <c r="H57" i="1" s="1"/>
  <c r="I57" i="1" s="1"/>
  <c r="J57" i="1" s="1"/>
  <c r="K57" i="1" s="1"/>
  <c r="D58" i="1" l="1"/>
  <c r="E58" i="1" l="1"/>
  <c r="G58" i="1"/>
  <c r="F58" i="1" l="1"/>
  <c r="H58" i="1" s="1"/>
  <c r="I58" i="1" s="1"/>
  <c r="J58" i="1" s="1"/>
  <c r="K58" i="1" s="1"/>
  <c r="D59" i="1" l="1"/>
  <c r="E59" i="1" l="1"/>
  <c r="G59" i="1"/>
  <c r="F59" i="1" l="1"/>
  <c r="H59" i="1" s="1"/>
  <c r="I59" i="1" s="1"/>
  <c r="J59" i="1" s="1"/>
  <c r="K59" i="1" s="1"/>
  <c r="D60" i="1" l="1"/>
  <c r="E60" i="1" l="1"/>
  <c r="G60" i="1"/>
  <c r="F60" i="1" l="1"/>
  <c r="H60" i="1" s="1"/>
  <c r="I60" i="1" l="1"/>
  <c r="J60" i="1" s="1"/>
  <c r="K60" i="1" s="1"/>
  <c r="D61" i="1" l="1"/>
  <c r="E61" i="1" l="1"/>
  <c r="G61" i="1"/>
  <c r="F61" i="1" l="1"/>
  <c r="H61" i="1" s="1"/>
  <c r="I61" i="1" l="1"/>
  <c r="J61" i="1" s="1"/>
  <c r="K61" i="1" s="1"/>
  <c r="D62" i="1" l="1"/>
  <c r="G62" i="1" l="1"/>
  <c r="E62" i="1"/>
  <c r="F62" i="1" l="1"/>
  <c r="H62" i="1" s="1"/>
  <c r="I62" i="1" l="1"/>
  <c r="J62" i="1" s="1"/>
  <c r="K62" i="1" s="1"/>
  <c r="D63" i="1" l="1"/>
  <c r="G63" i="1" l="1"/>
  <c r="E63" i="1"/>
  <c r="F63" i="1" l="1"/>
  <c r="H63" i="1" s="1"/>
  <c r="I63" i="1" s="1"/>
  <c r="J63" i="1" s="1"/>
  <c r="K63" i="1" s="1"/>
  <c r="D64" i="1" l="1"/>
  <c r="E64" i="1" l="1"/>
  <c r="G64" i="1"/>
  <c r="F64" i="1" l="1"/>
  <c r="H64" i="1" s="1"/>
  <c r="I64" i="1" s="1"/>
  <c r="J64" i="1" s="1"/>
  <c r="K64" i="1" s="1"/>
  <c r="D65" i="1" l="1"/>
  <c r="E65" i="1" l="1"/>
  <c r="G65" i="1"/>
  <c r="F65" i="1" l="1"/>
  <c r="H65" i="1" s="1"/>
  <c r="I65" i="1" s="1"/>
  <c r="J65" i="1" s="1"/>
  <c r="K65" i="1" s="1"/>
  <c r="D66" i="1" l="1"/>
  <c r="G66" i="1" l="1"/>
  <c r="E66" i="1"/>
  <c r="F66" i="1" l="1"/>
  <c r="H66" i="1" s="1"/>
  <c r="I66" i="1" l="1"/>
  <c r="J66" i="1" s="1"/>
  <c r="K66" i="1" s="1"/>
  <c r="D67" i="1" l="1"/>
  <c r="E67" i="1" l="1"/>
  <c r="G67" i="1"/>
  <c r="F67" i="1" l="1"/>
  <c r="H67" i="1" s="1"/>
  <c r="I67" i="1" l="1"/>
  <c r="J67" i="1" s="1"/>
  <c r="K67" i="1" s="1"/>
  <c r="D68" i="1" l="1"/>
  <c r="E68" i="1" l="1"/>
  <c r="G68" i="1"/>
  <c r="F68" i="1" l="1"/>
  <c r="H68" i="1" s="1"/>
  <c r="I68" i="1" s="1"/>
  <c r="J68" i="1" s="1"/>
  <c r="K68" i="1" s="1"/>
  <c r="D69" i="1" l="1"/>
  <c r="G69" i="1" l="1"/>
  <c r="E69" i="1"/>
  <c r="F69" i="1" l="1"/>
  <c r="H69" i="1" s="1"/>
  <c r="I69" i="1" s="1"/>
  <c r="J69" i="1" s="1"/>
  <c r="K69" i="1" s="1"/>
  <c r="D70" i="1" l="1"/>
  <c r="E70" i="1" l="1"/>
  <c r="G70" i="1"/>
  <c r="F70" i="1" l="1"/>
  <c r="H70" i="1" s="1"/>
  <c r="I70" i="1" s="1"/>
  <c r="J70" i="1" s="1"/>
  <c r="K70" i="1" s="1"/>
  <c r="D71" i="1" l="1"/>
  <c r="E71" i="1" l="1"/>
  <c r="G71" i="1"/>
  <c r="F71" i="1" l="1"/>
  <c r="H71" i="1" s="1"/>
  <c r="I71" i="1" l="1"/>
  <c r="J71" i="1" s="1"/>
  <c r="K71" i="1" s="1"/>
  <c r="D72" i="1" l="1"/>
  <c r="G72" i="1" l="1"/>
  <c r="E72" i="1"/>
  <c r="F72" i="1" l="1"/>
  <c r="H72" i="1" s="1"/>
  <c r="I72" i="1" l="1"/>
  <c r="J72" i="1" s="1"/>
  <c r="K72" i="1" s="1"/>
  <c r="D73" i="1" l="1"/>
  <c r="E73" i="1" l="1"/>
  <c r="G73" i="1"/>
  <c r="F73" i="1" l="1"/>
  <c r="H73" i="1" s="1"/>
  <c r="I73" i="1" l="1"/>
  <c r="J73" i="1" s="1"/>
  <c r="K73" i="1" s="1"/>
  <c r="D74" i="1" l="1"/>
  <c r="E74" i="1" l="1"/>
  <c r="G74" i="1"/>
  <c r="F74" i="1" l="1"/>
  <c r="H74" i="1" s="1"/>
  <c r="I74" i="1" s="1"/>
  <c r="J74" i="1" s="1"/>
  <c r="K74" i="1" s="1"/>
  <c r="D75" i="1" l="1"/>
  <c r="E75" i="1" l="1"/>
  <c r="G75" i="1"/>
  <c r="F75" i="1" l="1"/>
  <c r="H75" i="1" s="1"/>
  <c r="I75" i="1" s="1"/>
  <c r="J75" i="1" s="1"/>
  <c r="K75" i="1" s="1"/>
  <c r="D76" i="1" l="1"/>
  <c r="E76" i="1" l="1"/>
  <c r="G76" i="1"/>
  <c r="F76" i="1" l="1"/>
  <c r="H76" i="1" s="1"/>
  <c r="I76" i="1" s="1"/>
  <c r="J76" i="1" s="1"/>
  <c r="K76" i="1" s="1"/>
  <c r="D77" i="1" l="1"/>
  <c r="E77" i="1" l="1"/>
  <c r="G77" i="1"/>
  <c r="F77" i="1" l="1"/>
  <c r="H77" i="1" s="1"/>
  <c r="I77" i="1" s="1"/>
  <c r="J77" i="1" s="1"/>
  <c r="K77" i="1" s="1"/>
  <c r="D78" i="1" l="1"/>
  <c r="G78" i="1" l="1"/>
  <c r="E78" i="1"/>
  <c r="F78" i="1" l="1"/>
  <c r="H78" i="1" s="1"/>
  <c r="I78" i="1" l="1"/>
  <c r="J78" i="1" s="1"/>
  <c r="K78" i="1" s="1"/>
  <c r="D79" i="1" l="1"/>
  <c r="E79" i="1" l="1"/>
  <c r="G79" i="1"/>
  <c r="F79" i="1" l="1"/>
  <c r="H79" i="1" s="1"/>
  <c r="I79" i="1" l="1"/>
  <c r="J79" i="1" s="1"/>
  <c r="K79" i="1" s="1"/>
  <c r="D80" i="1" l="1"/>
  <c r="E80" i="1" l="1"/>
  <c r="G80" i="1"/>
  <c r="F80" i="1" l="1"/>
  <c r="H80" i="1" s="1"/>
  <c r="I80" i="1" l="1"/>
  <c r="J80" i="1" s="1"/>
  <c r="K80" i="1" s="1"/>
  <c r="D81" i="1" l="1"/>
  <c r="E81" i="1" l="1"/>
  <c r="G81" i="1"/>
  <c r="F81" i="1" l="1"/>
  <c r="H81" i="1" s="1"/>
  <c r="I81" i="1" l="1"/>
  <c r="J81" i="1" s="1"/>
  <c r="K81" i="1" s="1"/>
  <c r="D82" i="1" l="1"/>
  <c r="E82" i="1" l="1"/>
  <c r="G82" i="1"/>
  <c r="F82" i="1" l="1"/>
  <c r="H82" i="1" s="1"/>
  <c r="I82" i="1" s="1"/>
  <c r="J82" i="1" s="1"/>
  <c r="K82" i="1" s="1"/>
  <c r="D83" i="1" l="1"/>
  <c r="G83" i="1" l="1"/>
  <c r="E83" i="1"/>
  <c r="F83" i="1" l="1"/>
  <c r="H83" i="1" s="1"/>
  <c r="I83" i="1" s="1"/>
  <c r="J83" i="1" s="1"/>
  <c r="K83" i="1" s="1"/>
  <c r="D84" i="1" l="1"/>
  <c r="G84" i="1" l="1"/>
  <c r="E84" i="1"/>
  <c r="F84" i="1" l="1"/>
  <c r="H84" i="1" s="1"/>
  <c r="I84" i="1" l="1"/>
  <c r="J84" i="1" s="1"/>
  <c r="K84" i="1" s="1"/>
  <c r="D85" i="1" l="1"/>
  <c r="G85" i="1" l="1"/>
  <c r="E85" i="1"/>
  <c r="F85" i="1" l="1"/>
  <c r="H85" i="1" s="1"/>
  <c r="I85" i="1" s="1"/>
  <c r="J85" i="1" s="1"/>
  <c r="K85" i="1" s="1"/>
  <c r="D86" i="1" l="1"/>
  <c r="E86" i="1" l="1"/>
  <c r="G86" i="1"/>
  <c r="F86" i="1" l="1"/>
  <c r="H86" i="1" s="1"/>
  <c r="I86" i="1" l="1"/>
  <c r="J86" i="1" s="1"/>
  <c r="K86" i="1" s="1"/>
  <c r="D87" i="1" l="1"/>
  <c r="E87" i="1" l="1"/>
  <c r="G87" i="1"/>
  <c r="F87" i="1" l="1"/>
  <c r="H87" i="1" s="1"/>
  <c r="I87" i="1" s="1"/>
  <c r="J87" i="1" s="1"/>
  <c r="K87" i="1" s="1"/>
  <c r="D88" i="1" l="1"/>
  <c r="G88" i="1" l="1"/>
  <c r="E88" i="1"/>
  <c r="F88" i="1" l="1"/>
  <c r="H88" i="1" s="1"/>
  <c r="I88" i="1" l="1"/>
  <c r="J88" i="1" s="1"/>
  <c r="K88" i="1" s="1"/>
  <c r="D89" i="1" l="1"/>
  <c r="E89" i="1" l="1"/>
  <c r="G89" i="1"/>
  <c r="F89" i="1" l="1"/>
  <c r="H89" i="1" s="1"/>
  <c r="I89" i="1" s="1"/>
  <c r="J89" i="1" s="1"/>
  <c r="K89" i="1" s="1"/>
  <c r="D90" i="1" l="1"/>
  <c r="G90" i="1" l="1"/>
  <c r="E90" i="1"/>
  <c r="F90" i="1" l="1"/>
  <c r="H90" i="1" s="1"/>
  <c r="I90" i="1" l="1"/>
  <c r="J90" i="1" s="1"/>
  <c r="K90" i="1" s="1"/>
  <c r="D91" i="1" l="1"/>
  <c r="E91" i="1" l="1"/>
  <c r="G91" i="1"/>
  <c r="F91" i="1" l="1"/>
  <c r="H91" i="1" s="1"/>
  <c r="I91" i="1" l="1"/>
  <c r="J91" i="1" s="1"/>
  <c r="K91" i="1" s="1"/>
  <c r="D92" i="1" l="1"/>
  <c r="G92" i="1" l="1"/>
  <c r="E92" i="1"/>
  <c r="F92" i="1" l="1"/>
  <c r="H92" i="1" s="1"/>
  <c r="I92" i="1" s="1"/>
  <c r="J92" i="1" s="1"/>
  <c r="K92" i="1" s="1"/>
  <c r="D93" i="1" l="1"/>
  <c r="E93" i="1" l="1"/>
  <c r="G93" i="1"/>
  <c r="F93" i="1" l="1"/>
  <c r="H93" i="1" s="1"/>
  <c r="I93" i="1" l="1"/>
  <c r="J93" i="1" s="1"/>
  <c r="K93" i="1" s="1"/>
  <c r="D94" i="1" l="1"/>
  <c r="G94" i="1" l="1"/>
  <c r="E94" i="1"/>
  <c r="F94" i="1" l="1"/>
  <c r="H94" i="1" s="1"/>
  <c r="I94" i="1" l="1"/>
  <c r="J94" i="1" s="1"/>
  <c r="K94" i="1" s="1"/>
  <c r="D95" i="1" l="1"/>
  <c r="E95" i="1" l="1"/>
  <c r="G95" i="1"/>
  <c r="F95" i="1" l="1"/>
  <c r="H95" i="1" s="1"/>
  <c r="I95" i="1" s="1"/>
  <c r="J95" i="1" s="1"/>
  <c r="K95" i="1" s="1"/>
  <c r="D96" i="1" l="1"/>
  <c r="E96" i="1" l="1"/>
  <c r="G96" i="1"/>
  <c r="F96" i="1" l="1"/>
  <c r="H96" i="1" s="1"/>
  <c r="I96" i="1" l="1"/>
  <c r="J96" i="1" s="1"/>
  <c r="K96" i="1" s="1"/>
  <c r="D97" i="1" l="1"/>
  <c r="E97" i="1" l="1"/>
  <c r="G97" i="1"/>
  <c r="F97" i="1" l="1"/>
  <c r="H97" i="1" s="1"/>
  <c r="I97" i="1" l="1"/>
  <c r="J97" i="1" s="1"/>
  <c r="K97" i="1" s="1"/>
  <c r="D98" i="1" l="1"/>
  <c r="E98" i="1" l="1"/>
  <c r="G98" i="1"/>
  <c r="F98" i="1" l="1"/>
  <c r="H98" i="1" s="1"/>
  <c r="I98" i="1" l="1"/>
  <c r="J98" i="1" s="1"/>
  <c r="K98" i="1" s="1"/>
  <c r="D99" i="1" l="1"/>
  <c r="E99" i="1" l="1"/>
  <c r="G99" i="1"/>
  <c r="F99" i="1" l="1"/>
  <c r="H99" i="1" s="1"/>
  <c r="I99" i="1" s="1"/>
  <c r="J99" i="1" s="1"/>
  <c r="K99" i="1" s="1"/>
  <c r="D100" i="1" l="1"/>
  <c r="E100" i="1" l="1"/>
  <c r="G100" i="1"/>
  <c r="F100" i="1" l="1"/>
  <c r="H100" i="1" s="1"/>
  <c r="I100" i="1" s="1"/>
  <c r="J100" i="1" s="1"/>
  <c r="K100" i="1" s="1"/>
  <c r="D101" i="1" l="1"/>
  <c r="G101" i="1" l="1"/>
  <c r="E101" i="1"/>
  <c r="F101" i="1" l="1"/>
  <c r="H101" i="1" s="1"/>
  <c r="I101" i="1" l="1"/>
  <c r="J101" i="1" s="1"/>
  <c r="K101" i="1" s="1"/>
  <c r="D102" i="1" l="1"/>
  <c r="E102" i="1" l="1"/>
  <c r="G102" i="1"/>
  <c r="F102" i="1" l="1"/>
  <c r="H102" i="1" s="1"/>
  <c r="I102" i="1" l="1"/>
  <c r="J102" i="1" s="1"/>
  <c r="K102" i="1" s="1"/>
  <c r="D103" i="1" l="1"/>
  <c r="E103" i="1" l="1"/>
  <c r="G103" i="1"/>
  <c r="F103" i="1" l="1"/>
  <c r="H103" i="1" s="1"/>
  <c r="I103" i="1" l="1"/>
  <c r="J103" i="1" s="1"/>
  <c r="K103" i="1" s="1"/>
  <c r="D104" i="1" l="1"/>
  <c r="G104" i="1" l="1"/>
  <c r="E104" i="1"/>
  <c r="F104" i="1" l="1"/>
  <c r="H104" i="1" s="1"/>
  <c r="I104" i="1" l="1"/>
  <c r="J104" i="1" s="1"/>
  <c r="K104" i="1" s="1"/>
  <c r="D105" i="1" l="1"/>
  <c r="E105" i="1" l="1"/>
  <c r="G105" i="1"/>
  <c r="F105" i="1" l="1"/>
  <c r="H105" i="1" s="1"/>
  <c r="I105" i="1" l="1"/>
  <c r="J105" i="1" s="1"/>
  <c r="K105" i="1" s="1"/>
  <c r="D106" i="1" l="1"/>
  <c r="E106" i="1" l="1"/>
  <c r="G106" i="1"/>
  <c r="F106" i="1" l="1"/>
  <c r="H106" i="1" s="1"/>
  <c r="I106" i="1" s="1"/>
  <c r="J106" i="1" s="1"/>
  <c r="K106" i="1" s="1"/>
  <c r="D107" i="1" l="1"/>
  <c r="E107" i="1" l="1"/>
  <c r="G107" i="1"/>
  <c r="F107" i="1" l="1"/>
  <c r="H107" i="1" s="1"/>
  <c r="I107" i="1" s="1"/>
  <c r="J107" i="1" s="1"/>
  <c r="K107" i="1" s="1"/>
  <c r="D108" i="1" s="1"/>
  <c r="E108" i="1" l="1"/>
  <c r="G108" i="1"/>
  <c r="F108" i="1" l="1"/>
  <c r="H108" i="1" s="1"/>
  <c r="I108" i="1" s="1"/>
  <c r="J108" i="1" s="1"/>
  <c r="K108" i="1" s="1"/>
  <c r="D109" i="1" s="1"/>
  <c r="E109" i="1" l="1"/>
  <c r="G109" i="1"/>
  <c r="F109" i="1" l="1"/>
  <c r="H109" i="1" s="1"/>
  <c r="I109" i="1" s="1"/>
  <c r="J109" i="1" s="1"/>
  <c r="K109" i="1" s="1"/>
  <c r="D110" i="1" s="1"/>
  <c r="G110" i="1" l="1"/>
  <c r="E110" i="1"/>
  <c r="F110" i="1" s="1"/>
  <c r="H110" i="1" s="1"/>
  <c r="I110" i="1" s="1"/>
  <c r="J110" i="1" s="1"/>
  <c r="K110" i="1" s="1"/>
  <c r="D111" i="1" s="1"/>
  <c r="G111" i="1" l="1"/>
  <c r="E111" i="1"/>
  <c r="F111" i="1" s="1"/>
  <c r="H111" i="1" l="1"/>
  <c r="I111" i="1" s="1"/>
  <c r="J111" i="1" s="1"/>
  <c r="K111" i="1" s="1"/>
  <c r="D112" i="1" s="1"/>
  <c r="E112" i="1" s="1"/>
  <c r="F112" i="1" s="1"/>
  <c r="G112" i="1" l="1"/>
  <c r="H112" i="1" s="1"/>
  <c r="I112" i="1" s="1"/>
  <c r="J112" i="1" s="1"/>
  <c r="K112" i="1" s="1"/>
  <c r="D113" i="1" s="1"/>
  <c r="G113" i="1" s="1"/>
  <c r="E113" i="1" l="1"/>
  <c r="F113" i="1" s="1"/>
  <c r="H113" i="1" l="1"/>
  <c r="I113" i="1" s="1"/>
  <c r="J113" i="1" s="1"/>
  <c r="K113" i="1" s="1"/>
  <c r="D114" i="1" s="1"/>
  <c r="G114" i="1" s="1"/>
  <c r="E114" i="1"/>
  <c r="F114" i="1" s="1"/>
  <c r="H114" i="1" s="1"/>
  <c r="I114" i="1" s="1"/>
  <c r="J114" i="1" s="1"/>
  <c r="K114" i="1" s="1"/>
  <c r="D115" i="1" s="1"/>
  <c r="E115" i="1" l="1"/>
  <c r="G115" i="1"/>
  <c r="F115" i="1" l="1"/>
  <c r="H115" i="1" s="1"/>
  <c r="I115" i="1" s="1"/>
  <c r="J115" i="1" s="1"/>
  <c r="K115" i="1" s="1"/>
  <c r="D116" i="1" s="1"/>
  <c r="G116" i="1" l="1"/>
  <c r="E116" i="1"/>
  <c r="F116" i="1" s="1"/>
  <c r="H116" i="1" s="1"/>
  <c r="I116" i="1" s="1"/>
  <c r="J116" i="1" s="1"/>
  <c r="K116" i="1" s="1"/>
  <c r="D117" i="1" s="1"/>
  <c r="G117" i="1" l="1"/>
  <c r="E117" i="1"/>
  <c r="F117" i="1" l="1"/>
  <c r="H117" i="1"/>
  <c r="I117" i="1" s="1"/>
  <c r="J117" i="1" s="1"/>
  <c r="K117" i="1" s="1"/>
</calcChain>
</file>

<file path=xl/sharedStrings.xml><?xml version="1.0" encoding="utf-8"?>
<sst xmlns="http://schemas.openxmlformats.org/spreadsheetml/2006/main" count="23" uniqueCount="23">
  <si>
    <t>dt</t>
  </si>
  <si>
    <t>Kp</t>
  </si>
  <si>
    <t>Kd</t>
  </si>
  <si>
    <t>Ki</t>
  </si>
  <si>
    <t>e(t)</t>
  </si>
  <si>
    <t>Proporcional</t>
  </si>
  <si>
    <t>Diferencial</t>
  </si>
  <si>
    <t>Integral</t>
  </si>
  <si>
    <t>Output</t>
  </si>
  <si>
    <t>Max D</t>
  </si>
  <si>
    <t>Max Error</t>
  </si>
  <si>
    <t>Max I</t>
  </si>
  <si>
    <t>Min Error</t>
  </si>
  <si>
    <t>Preescaler</t>
  </si>
  <si>
    <t>Postscaler</t>
  </si>
  <si>
    <t>Frecuencia (MHz)</t>
  </si>
  <si>
    <t>Frecuencia PWM</t>
  </si>
  <si>
    <t>* En funcion de la respuesta</t>
  </si>
  <si>
    <t>Datos TIMER 2</t>
  </si>
  <si>
    <t>Ciclo maquina</t>
  </si>
  <si>
    <t>Movimiento</t>
  </si>
  <si>
    <t>Ouput (Saturada)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</si>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</sst>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/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/>
    <xf numFmtId="0" fontId="1" fillId="2" borderId="0" xfId="0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2017-A426-4227-B3A7-CA000065DFAC}">
  <dimension ref="B2:Q117"/>
  <sheetViews>
    <sheetView tabSelected="1" zoomScale="109" zoomScaleNormal="115" workbookViewId="0">
      <selection activeCell="K10" sqref="K10"/>
    </sheetView>
  </sheetViews>
  <sheetFormatPr baseColWidth="10" defaultRowHeight="15" x14ac:dyDescent="0.25"/>
  <cols>
    <col min="2" max="2" width="12.85546875" bestFit="1" customWidth="1"/>
    <col min="3" max="3" width="12.85546875" customWidth="1"/>
    <col min="4" max="9" width="14.140625" customWidth="1"/>
    <col min="10" max="10" width="15.5703125" bestFit="1" customWidth="1"/>
    <col min="11" max="11" width="14.140625" customWidth="1"/>
    <col min="12" max="12" width="16.42578125" customWidth="1"/>
    <col min="13" max="13" width="14.140625" customWidth="1"/>
    <col min="14" max="14" width="16.42578125" style="1" bestFit="1" customWidth="1"/>
    <col min="15" max="15" width="16.42578125" style="1" customWidth="1"/>
    <col min="16" max="16" width="14.140625" style="1" customWidth="1"/>
    <col min="17" max="17" width="11.42578125" style="1"/>
  </cols>
  <sheetData>
    <row r="2" spans="2:17" x14ac:dyDescent="0.25">
      <c r="B2" s="2" t="s">
        <v>0</v>
      </c>
      <c r="C2" s="3">
        <v>0.1048576</v>
      </c>
      <c r="E2" s="2" t="s">
        <v>1</v>
      </c>
      <c r="F2" s="3">
        <v>0.05</v>
      </c>
      <c r="I2" s="2" t="s">
        <v>10</v>
      </c>
      <c r="J2" s="12">
        <v>15426</v>
      </c>
      <c r="N2" s="11" t="s">
        <v>18</v>
      </c>
      <c r="O2" s="11"/>
      <c r="P2" s="11"/>
      <c r="Q2" s="11"/>
    </row>
    <row r="3" spans="2:17" x14ac:dyDescent="0.25">
      <c r="N3" s="4" t="s">
        <v>15</v>
      </c>
      <c r="O3" s="4" t="s">
        <v>19</v>
      </c>
      <c r="P3" s="4" t="s">
        <v>13</v>
      </c>
      <c r="Q3" s="4" t="s">
        <v>14</v>
      </c>
    </row>
    <row r="4" spans="2:17" x14ac:dyDescent="0.25">
      <c r="B4" s="2" t="s">
        <v>2</v>
      </c>
      <c r="C4" s="3">
        <v>5.0000000000000001E-3</v>
      </c>
      <c r="E4" s="2" t="s">
        <v>3</v>
      </c>
      <c r="F4" s="3">
        <v>1.4999999999999999E-2</v>
      </c>
      <c r="I4" s="2" t="s">
        <v>12</v>
      </c>
      <c r="J4" s="3">
        <v>0</v>
      </c>
      <c r="N4" s="5">
        <v>20</v>
      </c>
      <c r="O4" s="5">
        <f>4/(N4*1000000)</f>
        <v>1.9999999999999999E-7</v>
      </c>
      <c r="P4" s="5">
        <v>16</v>
      </c>
      <c r="Q4" s="5">
        <v>16</v>
      </c>
    </row>
    <row r="6" spans="2:17" x14ac:dyDescent="0.25">
      <c r="J6" t="s">
        <v>17</v>
      </c>
    </row>
    <row r="7" spans="2:17" x14ac:dyDescent="0.25">
      <c r="C7" s="4" t="s">
        <v>22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21</v>
      </c>
      <c r="J7" s="4" t="s">
        <v>16</v>
      </c>
      <c r="K7" s="4" t="s">
        <v>20</v>
      </c>
      <c r="N7" t="s">
        <v>9</v>
      </c>
      <c r="O7">
        <f>Kd* (MAX_ERROR - MIN_ERROR)/dt</f>
        <v>735.56900024414063</v>
      </c>
    </row>
    <row r="8" spans="2:17" x14ac:dyDescent="0.25">
      <c r="B8" s="10">
        <v>1</v>
      </c>
      <c r="C8" s="7">
        <f t="shared" ref="C8:C107" si="0">dt*B8</f>
        <v>0.1048576</v>
      </c>
      <c r="D8" s="8">
        <f>MAX_ERROR</f>
        <v>15426</v>
      </c>
      <c r="E8" s="8">
        <f t="shared" ref="E8:E107" si="1">D8*Kp</f>
        <v>771.30000000000007</v>
      </c>
      <c r="F8" s="6">
        <f>Kd * ((E8-0)/dt)</f>
        <v>36.778450012207038</v>
      </c>
      <c r="G8" s="8">
        <f>Ki * (D8*dt)</f>
        <v>24.263000063999996</v>
      </c>
      <c r="H8" s="9">
        <f>IF(INT(SUM(E8:G8))&gt;255,  255, IF(INT(SUM(E8:G8)) &lt; -255, 255,ABS(INT(SUM(E8:G8)))))</f>
        <v>255</v>
      </c>
      <c r="I8" s="8">
        <f>(256-ABS(H8))</f>
        <v>1</v>
      </c>
      <c r="J8" s="7">
        <f>1/(($O$4*$P$4*$Q$4*2)*(I8+1))</f>
        <v>4882.8125</v>
      </c>
      <c r="K8" s="7">
        <f>IF(D8 &lt; 0, -(J8*dt),(J8*dt))</f>
        <v>512</v>
      </c>
      <c r="N8" t="s">
        <v>11</v>
      </c>
      <c r="O8">
        <f>Ki*(MAX_ERROR*dt)</f>
        <v>24.263000063999996</v>
      </c>
    </row>
    <row r="9" spans="2:17" x14ac:dyDescent="0.25">
      <c r="B9" s="10">
        <v>2</v>
      </c>
      <c r="C9" s="7">
        <f t="shared" si="0"/>
        <v>0.20971519999999999</v>
      </c>
      <c r="D9" s="8">
        <f>D8-K8</f>
        <v>14914</v>
      </c>
      <c r="E9" s="8">
        <f t="shared" si="1"/>
        <v>745.7</v>
      </c>
      <c r="F9" s="6">
        <f t="shared" ref="F9:F107" si="2">Kd * ((E9-E8)/dt)</f>
        <v>-1.2207031250000011</v>
      </c>
      <c r="G9" s="8">
        <f t="shared" ref="G9:G40" si="3" xml:space="preserve"> (Ki *(D9*dt))+G8</f>
        <v>47.720693759999996</v>
      </c>
      <c r="H9" s="9">
        <f t="shared" ref="H9:H72" si="4">IF(INT(SUM(E9:G9))&gt;255,  255, IF(INT(SUM(E9:G9)) &lt; -255, 255,ABS(INT(SUM(E9:G9)))))</f>
        <v>255</v>
      </c>
      <c r="I9" s="8">
        <f>(256-ABS(H9))</f>
        <v>1</v>
      </c>
      <c r="J9" s="7">
        <f>1/(($O$4*$P$4*$Q$4*2)*(I9+1))</f>
        <v>4882.8125</v>
      </c>
      <c r="K9" s="7">
        <f>IF(D9 &lt; 0, -(J9*dt),(J9*dt))</f>
        <v>512</v>
      </c>
    </row>
    <row r="10" spans="2:17" x14ac:dyDescent="0.25">
      <c r="B10" s="10">
        <v>3</v>
      </c>
      <c r="C10" s="7">
        <f t="shared" si="0"/>
        <v>0.31457279999999999</v>
      </c>
      <c r="D10" s="8">
        <f t="shared" ref="D10:D27" si="5">D9-K9</f>
        <v>14402</v>
      </c>
      <c r="E10" s="8">
        <f t="shared" si="1"/>
        <v>720.1</v>
      </c>
      <c r="F10" s="6">
        <f t="shared" si="2"/>
        <v>-1.2207031250000011</v>
      </c>
      <c r="G10" s="8">
        <f t="shared" si="3"/>
        <v>70.373081087999992</v>
      </c>
      <c r="H10" s="9">
        <f t="shared" si="4"/>
        <v>255</v>
      </c>
      <c r="I10" s="8">
        <f t="shared" ref="I10:I73" si="6">(256-ABS(H10))</f>
        <v>1</v>
      </c>
      <c r="J10" s="7">
        <f t="shared" ref="J10:J72" si="7">1/(($O$4*$P$4*$Q$4*2)*(I10+1))</f>
        <v>4882.8125</v>
      </c>
      <c r="K10" s="7">
        <f>IF(D10 &lt; 0, -(J10*dt),(J10*dt))</f>
        <v>512</v>
      </c>
    </row>
    <row r="11" spans="2:17" x14ac:dyDescent="0.25">
      <c r="B11" s="10">
        <v>4</v>
      </c>
      <c r="C11" s="7">
        <f t="shared" si="0"/>
        <v>0.41943039999999998</v>
      </c>
      <c r="D11" s="8">
        <f t="shared" si="5"/>
        <v>13890</v>
      </c>
      <c r="E11" s="8">
        <f t="shared" si="1"/>
        <v>694.5</v>
      </c>
      <c r="F11" s="6">
        <f t="shared" si="2"/>
        <v>-1.2207031250000011</v>
      </c>
      <c r="G11" s="8">
        <f t="shared" si="3"/>
        <v>92.220162047999992</v>
      </c>
      <c r="H11" s="9">
        <f t="shared" si="4"/>
        <v>255</v>
      </c>
      <c r="I11" s="8">
        <f t="shared" si="6"/>
        <v>1</v>
      </c>
      <c r="J11" s="7">
        <f t="shared" si="7"/>
        <v>4882.8125</v>
      </c>
      <c r="K11" s="7">
        <f>IF(D11 &lt; 0, -(J11*dt),(J11*dt))</f>
        <v>512</v>
      </c>
    </row>
    <row r="12" spans="2:17" x14ac:dyDescent="0.25">
      <c r="B12" s="10">
        <v>5</v>
      </c>
      <c r="C12" s="7">
        <f t="shared" si="0"/>
        <v>0.52428799999999998</v>
      </c>
      <c r="D12" s="8">
        <f>D11-K11</f>
        <v>13378</v>
      </c>
      <c r="E12" s="8">
        <f t="shared" si="1"/>
        <v>668.90000000000009</v>
      </c>
      <c r="F12" s="6">
        <f t="shared" si="2"/>
        <v>-1.2207031249999958</v>
      </c>
      <c r="G12" s="8">
        <f t="shared" si="3"/>
        <v>113.26193663999999</v>
      </c>
      <c r="H12" s="9">
        <f t="shared" si="4"/>
        <v>255</v>
      </c>
      <c r="I12" s="8">
        <f t="shared" si="6"/>
        <v>1</v>
      </c>
      <c r="J12" s="7">
        <f t="shared" si="7"/>
        <v>4882.8125</v>
      </c>
      <c r="K12" s="7">
        <f>IF(D12 &lt; 0, -(J12*dt),(J12*dt))</f>
        <v>512</v>
      </c>
    </row>
    <row r="13" spans="2:17" x14ac:dyDescent="0.25">
      <c r="B13" s="10">
        <v>6</v>
      </c>
      <c r="C13" s="7">
        <f t="shared" si="0"/>
        <v>0.62914559999999997</v>
      </c>
      <c r="D13" s="8">
        <f t="shared" si="5"/>
        <v>12866</v>
      </c>
      <c r="E13" s="8">
        <f t="shared" si="1"/>
        <v>643.30000000000007</v>
      </c>
      <c r="F13" s="6">
        <f t="shared" si="2"/>
        <v>-1.2207031250000011</v>
      </c>
      <c r="G13" s="8">
        <f t="shared" si="3"/>
        <v>133.49840486399998</v>
      </c>
      <c r="H13" s="9">
        <f t="shared" si="4"/>
        <v>255</v>
      </c>
      <c r="I13" s="8">
        <f t="shared" si="6"/>
        <v>1</v>
      </c>
      <c r="J13" s="7">
        <f t="shared" si="7"/>
        <v>4882.8125</v>
      </c>
      <c r="K13" s="7">
        <f>IF(D13 &lt; 0, -(J13*dt),(J13*dt))</f>
        <v>512</v>
      </c>
    </row>
    <row r="14" spans="2:17" x14ac:dyDescent="0.25">
      <c r="B14" s="10">
        <v>7</v>
      </c>
      <c r="C14" s="7">
        <f t="shared" si="0"/>
        <v>0.73400319999999997</v>
      </c>
      <c r="D14" s="8">
        <f t="shared" si="5"/>
        <v>12354</v>
      </c>
      <c r="E14" s="8">
        <f t="shared" si="1"/>
        <v>617.70000000000005</v>
      </c>
      <c r="F14" s="6">
        <f t="shared" si="2"/>
        <v>-1.2207031250000011</v>
      </c>
      <c r="G14" s="8">
        <f t="shared" si="3"/>
        <v>152.92956671999997</v>
      </c>
      <c r="H14" s="9">
        <f t="shared" si="4"/>
        <v>255</v>
      </c>
      <c r="I14" s="8">
        <f t="shared" si="6"/>
        <v>1</v>
      </c>
      <c r="J14" s="7">
        <f t="shared" si="7"/>
        <v>4882.8125</v>
      </c>
      <c r="K14" s="7">
        <f>IF(D14 &lt; 0, -(J14*dt),(J14*dt))</f>
        <v>512</v>
      </c>
    </row>
    <row r="15" spans="2:17" x14ac:dyDescent="0.25">
      <c r="B15" s="10">
        <v>8</v>
      </c>
      <c r="C15" s="7">
        <f t="shared" si="0"/>
        <v>0.83886079999999996</v>
      </c>
      <c r="D15" s="8">
        <f t="shared" si="5"/>
        <v>11842</v>
      </c>
      <c r="E15" s="8">
        <f t="shared" si="1"/>
        <v>592.1</v>
      </c>
      <c r="F15" s="6">
        <f t="shared" si="2"/>
        <v>-1.2207031250000011</v>
      </c>
      <c r="G15" s="8">
        <f t="shared" si="3"/>
        <v>171.55542220799998</v>
      </c>
      <c r="H15" s="9">
        <f t="shared" si="4"/>
        <v>255</v>
      </c>
      <c r="I15" s="8">
        <f t="shared" si="6"/>
        <v>1</v>
      </c>
      <c r="J15" s="7">
        <f t="shared" si="7"/>
        <v>4882.8125</v>
      </c>
      <c r="K15" s="7">
        <f>IF(D15 &lt; 0, -(J15*dt),(J15*dt))</f>
        <v>512</v>
      </c>
    </row>
    <row r="16" spans="2:17" x14ac:dyDescent="0.25">
      <c r="B16" s="10">
        <v>9</v>
      </c>
      <c r="C16" s="7">
        <f t="shared" si="0"/>
        <v>0.94371839999999996</v>
      </c>
      <c r="D16" s="8">
        <f t="shared" si="5"/>
        <v>11330</v>
      </c>
      <c r="E16" s="8">
        <f t="shared" si="1"/>
        <v>566.5</v>
      </c>
      <c r="F16" s="6">
        <f t="shared" si="2"/>
        <v>-1.2207031250000011</v>
      </c>
      <c r="G16" s="8">
        <f t="shared" si="3"/>
        <v>189.37597132799999</v>
      </c>
      <c r="H16" s="9">
        <f t="shared" si="4"/>
        <v>255</v>
      </c>
      <c r="I16" s="8">
        <f t="shared" si="6"/>
        <v>1</v>
      </c>
      <c r="J16" s="7">
        <f t="shared" si="7"/>
        <v>4882.8125</v>
      </c>
      <c r="K16" s="7">
        <f>IF(D16 &lt; 0, -(J16*dt),(J16*dt))</f>
        <v>512</v>
      </c>
    </row>
    <row r="17" spans="2:11" x14ac:dyDescent="0.25">
      <c r="B17" s="10">
        <v>10</v>
      </c>
      <c r="C17" s="7">
        <f t="shared" si="0"/>
        <v>1.048576</v>
      </c>
      <c r="D17" s="8">
        <f t="shared" si="5"/>
        <v>10818</v>
      </c>
      <c r="E17" s="8">
        <f t="shared" si="1"/>
        <v>540.9</v>
      </c>
      <c r="F17" s="6">
        <f t="shared" si="2"/>
        <v>-1.2207031250000011</v>
      </c>
      <c r="G17" s="8">
        <f t="shared" si="3"/>
        <v>206.39121408</v>
      </c>
      <c r="H17" s="9">
        <f t="shared" si="4"/>
        <v>255</v>
      </c>
      <c r="I17" s="8">
        <f t="shared" si="6"/>
        <v>1</v>
      </c>
      <c r="J17" s="7">
        <f t="shared" si="7"/>
        <v>4882.8125</v>
      </c>
      <c r="K17" s="7">
        <f>IF(D17 &lt; 0, -(J17*dt),(J17*dt))</f>
        <v>512</v>
      </c>
    </row>
    <row r="18" spans="2:11" x14ac:dyDescent="0.25">
      <c r="B18" s="10">
        <v>11</v>
      </c>
      <c r="C18" s="7">
        <f t="shared" si="0"/>
        <v>1.1534336000000001</v>
      </c>
      <c r="D18" s="8">
        <f t="shared" si="5"/>
        <v>10306</v>
      </c>
      <c r="E18" s="8">
        <f t="shared" si="1"/>
        <v>515.30000000000007</v>
      </c>
      <c r="F18" s="6">
        <f t="shared" si="2"/>
        <v>-1.2207031249999958</v>
      </c>
      <c r="G18" s="8">
        <f t="shared" si="3"/>
        <v>222.601150464</v>
      </c>
      <c r="H18" s="9">
        <f t="shared" si="4"/>
        <v>255</v>
      </c>
      <c r="I18" s="8">
        <f t="shared" si="6"/>
        <v>1</v>
      </c>
      <c r="J18" s="7">
        <f t="shared" si="7"/>
        <v>4882.8125</v>
      </c>
      <c r="K18" s="7">
        <f>IF(D18 &lt; 0, -(J18*dt),(J18*dt))</f>
        <v>512</v>
      </c>
    </row>
    <row r="19" spans="2:11" x14ac:dyDescent="0.25">
      <c r="B19" s="10">
        <v>12</v>
      </c>
      <c r="C19" s="7">
        <f t="shared" si="0"/>
        <v>1.2582911999999999</v>
      </c>
      <c r="D19" s="8">
        <f t="shared" si="5"/>
        <v>9794</v>
      </c>
      <c r="E19" s="8">
        <f t="shared" si="1"/>
        <v>489.70000000000005</v>
      </c>
      <c r="F19" s="6">
        <f t="shared" si="2"/>
        <v>-1.2207031250000011</v>
      </c>
      <c r="G19" s="8">
        <f t="shared" si="3"/>
        <v>238.00578048</v>
      </c>
      <c r="H19" s="9">
        <f t="shared" si="4"/>
        <v>255</v>
      </c>
      <c r="I19" s="8">
        <f t="shared" si="6"/>
        <v>1</v>
      </c>
      <c r="J19" s="7">
        <f t="shared" si="7"/>
        <v>4882.8125</v>
      </c>
      <c r="K19" s="7">
        <f>IF(D19 &lt; 0, -(J19*dt),(J19*dt))</f>
        <v>512</v>
      </c>
    </row>
    <row r="20" spans="2:11" x14ac:dyDescent="0.25">
      <c r="B20" s="10">
        <v>13</v>
      </c>
      <c r="C20" s="7">
        <f t="shared" si="0"/>
        <v>1.3631487999999998</v>
      </c>
      <c r="D20" s="8">
        <f t="shared" si="5"/>
        <v>9282</v>
      </c>
      <c r="E20" s="8">
        <f t="shared" si="1"/>
        <v>464.1</v>
      </c>
      <c r="F20" s="6">
        <f t="shared" si="2"/>
        <v>-1.2207031250000011</v>
      </c>
      <c r="G20" s="8">
        <f t="shared" si="3"/>
        <v>252.60510412799999</v>
      </c>
      <c r="H20" s="9">
        <f t="shared" si="4"/>
        <v>255</v>
      </c>
      <c r="I20" s="8">
        <f t="shared" si="6"/>
        <v>1</v>
      </c>
      <c r="J20" s="7">
        <f t="shared" si="7"/>
        <v>4882.8125</v>
      </c>
      <c r="K20" s="7">
        <f>IF(D20 &lt; 0, -(J20*dt),(J20*dt))</f>
        <v>512</v>
      </c>
    </row>
    <row r="21" spans="2:11" x14ac:dyDescent="0.25">
      <c r="B21" s="10">
        <v>14</v>
      </c>
      <c r="C21" s="7">
        <f t="shared" si="0"/>
        <v>1.4680063999999999</v>
      </c>
      <c r="D21" s="8">
        <f t="shared" si="5"/>
        <v>8770</v>
      </c>
      <c r="E21" s="8">
        <f t="shared" si="1"/>
        <v>438.5</v>
      </c>
      <c r="F21" s="6">
        <f t="shared" si="2"/>
        <v>-1.2207031250000011</v>
      </c>
      <c r="G21" s="8">
        <f t="shared" si="3"/>
        <v>266.39912140799998</v>
      </c>
      <c r="H21" s="9">
        <f t="shared" si="4"/>
        <v>255</v>
      </c>
      <c r="I21" s="8">
        <f t="shared" si="6"/>
        <v>1</v>
      </c>
      <c r="J21" s="7">
        <f t="shared" si="7"/>
        <v>4882.8125</v>
      </c>
      <c r="K21" s="7">
        <f>IF(D21 &lt; 0, -(J21*dt),(J21*dt))</f>
        <v>512</v>
      </c>
    </row>
    <row r="22" spans="2:11" x14ac:dyDescent="0.25">
      <c r="B22" s="10">
        <v>15</v>
      </c>
      <c r="C22" s="7">
        <f t="shared" si="0"/>
        <v>1.572864</v>
      </c>
      <c r="D22" s="8">
        <f t="shared" si="5"/>
        <v>8258</v>
      </c>
      <c r="E22" s="8">
        <f t="shared" si="1"/>
        <v>412.90000000000003</v>
      </c>
      <c r="F22" s="6">
        <f t="shared" si="2"/>
        <v>-1.2207031249999984</v>
      </c>
      <c r="G22" s="8">
        <f t="shared" si="3"/>
        <v>279.38783231999997</v>
      </c>
      <c r="H22" s="9">
        <f t="shared" si="4"/>
        <v>255</v>
      </c>
      <c r="I22" s="8">
        <f t="shared" si="6"/>
        <v>1</v>
      </c>
      <c r="J22" s="7">
        <f t="shared" si="7"/>
        <v>4882.8125</v>
      </c>
      <c r="K22" s="7">
        <f>IF(D22 &lt; 0, -(J22*dt),(J22*dt))</f>
        <v>512</v>
      </c>
    </row>
    <row r="23" spans="2:11" x14ac:dyDescent="0.25">
      <c r="B23" s="10">
        <v>16</v>
      </c>
      <c r="C23" s="7">
        <f t="shared" si="0"/>
        <v>1.6777215999999999</v>
      </c>
      <c r="D23" s="8">
        <f t="shared" si="5"/>
        <v>7746</v>
      </c>
      <c r="E23" s="8">
        <f t="shared" si="1"/>
        <v>387.3</v>
      </c>
      <c r="F23" s="6">
        <f t="shared" si="2"/>
        <v>-1.2207031250000011</v>
      </c>
      <c r="G23" s="8">
        <f t="shared" si="3"/>
        <v>291.57123686399996</v>
      </c>
      <c r="H23" s="9">
        <f t="shared" si="4"/>
        <v>255</v>
      </c>
      <c r="I23" s="8">
        <f t="shared" si="6"/>
        <v>1</v>
      </c>
      <c r="J23" s="7">
        <f t="shared" si="7"/>
        <v>4882.8125</v>
      </c>
      <c r="K23" s="7">
        <f>IF(D23 &lt; 0, -(J23*dt),(J23*dt))</f>
        <v>512</v>
      </c>
    </row>
    <row r="24" spans="2:11" x14ac:dyDescent="0.25">
      <c r="B24" s="10">
        <v>17</v>
      </c>
      <c r="C24" s="7">
        <f t="shared" si="0"/>
        <v>1.7825791999999998</v>
      </c>
      <c r="D24" s="8">
        <f t="shared" si="5"/>
        <v>7234</v>
      </c>
      <c r="E24" s="8">
        <f t="shared" si="1"/>
        <v>361.70000000000005</v>
      </c>
      <c r="F24" s="6">
        <f t="shared" si="2"/>
        <v>-1.2207031249999984</v>
      </c>
      <c r="G24" s="8">
        <f t="shared" si="3"/>
        <v>302.94933503999994</v>
      </c>
      <c r="H24" s="9">
        <f t="shared" si="4"/>
        <v>255</v>
      </c>
      <c r="I24" s="8">
        <f t="shared" si="6"/>
        <v>1</v>
      </c>
      <c r="J24" s="7">
        <f t="shared" si="7"/>
        <v>4882.8125</v>
      </c>
      <c r="K24" s="7">
        <f>IF(D24 &lt; 0, -(J24*dt),(J24*dt))</f>
        <v>512</v>
      </c>
    </row>
    <row r="25" spans="2:11" x14ac:dyDescent="0.25">
      <c r="B25" s="10">
        <v>18</v>
      </c>
      <c r="C25" s="7">
        <f t="shared" si="0"/>
        <v>1.8874367999999999</v>
      </c>
      <c r="D25" s="8">
        <f t="shared" si="5"/>
        <v>6722</v>
      </c>
      <c r="E25" s="8">
        <f t="shared" si="1"/>
        <v>336.1</v>
      </c>
      <c r="F25" s="6">
        <f t="shared" si="2"/>
        <v>-1.2207031250000011</v>
      </c>
      <c r="G25" s="8">
        <f t="shared" si="3"/>
        <v>313.52212684799991</v>
      </c>
      <c r="H25" s="9">
        <f t="shared" si="4"/>
        <v>255</v>
      </c>
      <c r="I25" s="8">
        <f t="shared" si="6"/>
        <v>1</v>
      </c>
      <c r="J25" s="7">
        <f t="shared" si="7"/>
        <v>4882.8125</v>
      </c>
      <c r="K25" s="7">
        <f>IF(D25 &lt; 0, -(J25*dt),(J25*dt))</f>
        <v>512</v>
      </c>
    </row>
    <row r="26" spans="2:11" x14ac:dyDescent="0.25">
      <c r="B26" s="10">
        <v>19</v>
      </c>
      <c r="C26" s="7">
        <f t="shared" si="0"/>
        <v>1.9922944</v>
      </c>
      <c r="D26" s="8">
        <f t="shared" si="5"/>
        <v>6210</v>
      </c>
      <c r="E26" s="8">
        <f t="shared" si="1"/>
        <v>310.5</v>
      </c>
      <c r="F26" s="6">
        <f t="shared" si="2"/>
        <v>-1.2207031250000011</v>
      </c>
      <c r="G26" s="8">
        <f t="shared" si="3"/>
        <v>323.28961228799989</v>
      </c>
      <c r="H26" s="9">
        <f t="shared" si="4"/>
        <v>255</v>
      </c>
      <c r="I26" s="8">
        <f t="shared" si="6"/>
        <v>1</v>
      </c>
      <c r="J26" s="7">
        <f t="shared" si="7"/>
        <v>4882.8125</v>
      </c>
      <c r="K26" s="7">
        <f>IF(D26 &lt; 0, -(J26*dt),(J26*dt))</f>
        <v>512</v>
      </c>
    </row>
    <row r="27" spans="2:11" x14ac:dyDescent="0.25">
      <c r="B27" s="10">
        <v>20</v>
      </c>
      <c r="C27" s="7">
        <f t="shared" si="0"/>
        <v>2.0971519999999999</v>
      </c>
      <c r="D27" s="8">
        <f t="shared" si="5"/>
        <v>5698</v>
      </c>
      <c r="E27" s="8">
        <f t="shared" si="1"/>
        <v>284.90000000000003</v>
      </c>
      <c r="F27" s="6">
        <f t="shared" si="2"/>
        <v>-1.2207031249999984</v>
      </c>
      <c r="G27" s="8">
        <f t="shared" si="3"/>
        <v>332.25179135999991</v>
      </c>
      <c r="H27" s="9">
        <f t="shared" si="4"/>
        <v>255</v>
      </c>
      <c r="I27" s="8">
        <f t="shared" si="6"/>
        <v>1</v>
      </c>
      <c r="J27" s="7">
        <f t="shared" si="7"/>
        <v>4882.8125</v>
      </c>
      <c r="K27" s="7">
        <f>IF(D27 &lt; 0, -(J27*dt),(J27*dt))</f>
        <v>512</v>
      </c>
    </row>
    <row r="28" spans="2:11" x14ac:dyDescent="0.25">
      <c r="B28" s="10">
        <v>21</v>
      </c>
      <c r="C28" s="7">
        <f t="shared" si="0"/>
        <v>2.2020095999999998</v>
      </c>
      <c r="D28" s="8">
        <f t="shared" ref="D28:D57" si="8">D27-K27</f>
        <v>5186</v>
      </c>
      <c r="E28" s="8">
        <f t="shared" si="1"/>
        <v>259.3</v>
      </c>
      <c r="F28" s="6">
        <f t="shared" si="2"/>
        <v>-1.2207031250000011</v>
      </c>
      <c r="G28" s="8">
        <f t="shared" si="3"/>
        <v>340.40866406399994</v>
      </c>
      <c r="H28" s="9">
        <f t="shared" si="4"/>
        <v>255</v>
      </c>
      <c r="I28" s="8">
        <f t="shared" si="6"/>
        <v>1</v>
      </c>
      <c r="J28" s="7">
        <f t="shared" si="7"/>
        <v>4882.8125</v>
      </c>
      <c r="K28" s="7">
        <f>IF(D28 &lt; 0, -(J28*dt),(J28*dt))</f>
        <v>512</v>
      </c>
    </row>
    <row r="29" spans="2:11" x14ac:dyDescent="0.25">
      <c r="B29" s="10">
        <v>22</v>
      </c>
      <c r="C29" s="7">
        <f t="shared" si="0"/>
        <v>2.3068672000000001</v>
      </c>
      <c r="D29" s="8">
        <f t="shared" si="8"/>
        <v>4674</v>
      </c>
      <c r="E29" s="8">
        <f t="shared" si="1"/>
        <v>233.70000000000002</v>
      </c>
      <c r="F29" s="6">
        <f t="shared" si="2"/>
        <v>-1.2207031249999998</v>
      </c>
      <c r="G29" s="8">
        <f t="shared" si="3"/>
        <v>347.76023039999995</v>
      </c>
      <c r="H29" s="9">
        <f t="shared" si="4"/>
        <v>255</v>
      </c>
      <c r="I29" s="8">
        <f t="shared" si="6"/>
        <v>1</v>
      </c>
      <c r="J29" s="7">
        <f t="shared" si="7"/>
        <v>4882.8125</v>
      </c>
      <c r="K29" s="7">
        <f>IF(D29 &lt; 0, -(J29*dt),(J29*dt))</f>
        <v>512</v>
      </c>
    </row>
    <row r="30" spans="2:11" x14ac:dyDescent="0.25">
      <c r="B30" s="10">
        <v>23</v>
      </c>
      <c r="C30" s="7">
        <f t="shared" si="0"/>
        <v>2.4117248</v>
      </c>
      <c r="D30" s="8">
        <f t="shared" si="8"/>
        <v>4162</v>
      </c>
      <c r="E30" s="8">
        <f t="shared" si="1"/>
        <v>208.10000000000002</v>
      </c>
      <c r="F30" s="6">
        <f t="shared" si="2"/>
        <v>-1.2207031249999998</v>
      </c>
      <c r="G30" s="8">
        <f t="shared" si="3"/>
        <v>354.30649036799997</v>
      </c>
      <c r="H30" s="9">
        <f t="shared" si="4"/>
        <v>255</v>
      </c>
      <c r="I30" s="8">
        <f t="shared" si="6"/>
        <v>1</v>
      </c>
      <c r="J30" s="7">
        <f t="shared" si="7"/>
        <v>4882.8125</v>
      </c>
      <c r="K30" s="7">
        <f>IF(D30 &lt; 0, -(J30*dt),(J30*dt))</f>
        <v>512</v>
      </c>
    </row>
    <row r="31" spans="2:11" x14ac:dyDescent="0.25">
      <c r="B31" s="10">
        <v>24</v>
      </c>
      <c r="C31" s="7">
        <f t="shared" si="0"/>
        <v>2.5165823999999999</v>
      </c>
      <c r="D31" s="8">
        <f t="shared" si="8"/>
        <v>3650</v>
      </c>
      <c r="E31" s="8">
        <f t="shared" si="1"/>
        <v>182.5</v>
      </c>
      <c r="F31" s="6">
        <f t="shared" si="2"/>
        <v>-1.2207031250000011</v>
      </c>
      <c r="G31" s="8">
        <f t="shared" si="3"/>
        <v>360.04744396799998</v>
      </c>
      <c r="H31" s="9">
        <f t="shared" si="4"/>
        <v>255</v>
      </c>
      <c r="I31" s="8">
        <f t="shared" si="6"/>
        <v>1</v>
      </c>
      <c r="J31" s="7">
        <f t="shared" si="7"/>
        <v>4882.8125</v>
      </c>
      <c r="K31" s="7">
        <f>IF(D31 &lt; 0, -(J31*dt),(J31*dt))</f>
        <v>512</v>
      </c>
    </row>
    <row r="32" spans="2:11" x14ac:dyDescent="0.25">
      <c r="B32" s="10">
        <v>25</v>
      </c>
      <c r="C32" s="7">
        <f t="shared" si="0"/>
        <v>2.6214399999999998</v>
      </c>
      <c r="D32" s="8">
        <f t="shared" si="8"/>
        <v>3138</v>
      </c>
      <c r="E32" s="8">
        <f t="shared" si="1"/>
        <v>156.9</v>
      </c>
      <c r="F32" s="6">
        <f t="shared" si="2"/>
        <v>-1.2207031249999998</v>
      </c>
      <c r="G32" s="8">
        <f t="shared" si="3"/>
        <v>364.98309119999999</v>
      </c>
      <c r="H32" s="9">
        <f t="shared" si="4"/>
        <v>255</v>
      </c>
      <c r="I32" s="8">
        <f t="shared" si="6"/>
        <v>1</v>
      </c>
      <c r="J32" s="7">
        <f t="shared" si="7"/>
        <v>4882.8125</v>
      </c>
      <c r="K32" s="7">
        <f>IF(D32 &lt; 0, -(J32*dt),(J32*dt))</f>
        <v>512</v>
      </c>
    </row>
    <row r="33" spans="2:11" x14ac:dyDescent="0.25">
      <c r="B33" s="10">
        <v>26</v>
      </c>
      <c r="C33" s="7">
        <f t="shared" si="0"/>
        <v>2.7262975999999997</v>
      </c>
      <c r="D33" s="8">
        <f t="shared" si="8"/>
        <v>2626</v>
      </c>
      <c r="E33" s="8">
        <f t="shared" si="1"/>
        <v>131.30000000000001</v>
      </c>
      <c r="F33" s="6">
        <f t="shared" si="2"/>
        <v>-1.2207031249999998</v>
      </c>
      <c r="G33" s="8">
        <f t="shared" si="3"/>
        <v>369.11343206399999</v>
      </c>
      <c r="H33" s="9">
        <f t="shared" si="4"/>
        <v>255</v>
      </c>
      <c r="I33" s="8">
        <f t="shared" si="6"/>
        <v>1</v>
      </c>
      <c r="J33" s="7">
        <f t="shared" si="7"/>
        <v>4882.8125</v>
      </c>
      <c r="K33" s="7">
        <f>IF(D33 &lt; 0, -(J33*dt),(J33*dt))</f>
        <v>512</v>
      </c>
    </row>
    <row r="34" spans="2:11" x14ac:dyDescent="0.25">
      <c r="B34" s="10">
        <v>27</v>
      </c>
      <c r="C34" s="7">
        <f t="shared" si="0"/>
        <v>2.8311552</v>
      </c>
      <c r="D34" s="8">
        <f t="shared" si="8"/>
        <v>2114</v>
      </c>
      <c r="E34" s="8">
        <f t="shared" si="1"/>
        <v>105.7</v>
      </c>
      <c r="F34" s="6">
        <f t="shared" si="2"/>
        <v>-1.2207031250000004</v>
      </c>
      <c r="G34" s="8">
        <f t="shared" si="3"/>
        <v>372.43846655999999</v>
      </c>
      <c r="H34" s="9">
        <f t="shared" si="4"/>
        <v>255</v>
      </c>
      <c r="I34" s="8">
        <f t="shared" si="6"/>
        <v>1</v>
      </c>
      <c r="J34" s="7">
        <f t="shared" si="7"/>
        <v>4882.8125</v>
      </c>
      <c r="K34" s="7">
        <f>IF(D34 &lt; 0, -(J34*dt),(J34*dt))</f>
        <v>512</v>
      </c>
    </row>
    <row r="35" spans="2:11" x14ac:dyDescent="0.25">
      <c r="B35" s="10">
        <v>28</v>
      </c>
      <c r="C35" s="7">
        <f t="shared" si="0"/>
        <v>2.9360127999999999</v>
      </c>
      <c r="D35" s="8">
        <f t="shared" si="8"/>
        <v>1602</v>
      </c>
      <c r="E35" s="8">
        <f t="shared" si="1"/>
        <v>80.100000000000009</v>
      </c>
      <c r="F35" s="6">
        <f t="shared" si="2"/>
        <v>-1.2207031249999998</v>
      </c>
      <c r="G35" s="8">
        <f t="shared" si="3"/>
        <v>374.95819468799999</v>
      </c>
      <c r="H35" s="9">
        <f t="shared" si="4"/>
        <v>255</v>
      </c>
      <c r="I35" s="8">
        <f t="shared" si="6"/>
        <v>1</v>
      </c>
      <c r="J35" s="7">
        <f t="shared" si="7"/>
        <v>4882.8125</v>
      </c>
      <c r="K35" s="7">
        <f>IF(D35 &lt; 0, -(J35*dt),(J35*dt))</f>
        <v>512</v>
      </c>
    </row>
    <row r="36" spans="2:11" x14ac:dyDescent="0.25">
      <c r="B36" s="10">
        <v>29</v>
      </c>
      <c r="C36" s="7">
        <f t="shared" si="0"/>
        <v>3.0408703999999998</v>
      </c>
      <c r="D36" s="8">
        <f t="shared" si="8"/>
        <v>1090</v>
      </c>
      <c r="E36" s="8">
        <f t="shared" si="1"/>
        <v>54.5</v>
      </c>
      <c r="F36" s="6">
        <f t="shared" si="2"/>
        <v>-1.2207031250000004</v>
      </c>
      <c r="G36" s="8">
        <f t="shared" si="3"/>
        <v>376.67261644799999</v>
      </c>
      <c r="H36" s="9">
        <f t="shared" si="4"/>
        <v>255</v>
      </c>
      <c r="I36" s="8">
        <f t="shared" si="6"/>
        <v>1</v>
      </c>
      <c r="J36" s="7">
        <f t="shared" si="7"/>
        <v>4882.8125</v>
      </c>
      <c r="K36" s="7">
        <f>IF(D36 &lt; 0, -(J36*dt),(J36*dt))</f>
        <v>512</v>
      </c>
    </row>
    <row r="37" spans="2:11" x14ac:dyDescent="0.25">
      <c r="B37" s="10">
        <v>30</v>
      </c>
      <c r="C37" s="7">
        <f t="shared" si="0"/>
        <v>3.1457280000000001</v>
      </c>
      <c r="D37" s="8">
        <f t="shared" si="8"/>
        <v>578</v>
      </c>
      <c r="E37" s="8">
        <f t="shared" si="1"/>
        <v>28.900000000000002</v>
      </c>
      <c r="F37" s="6">
        <f t="shared" si="2"/>
        <v>-1.220703125</v>
      </c>
      <c r="G37" s="8">
        <f t="shared" si="3"/>
        <v>377.58173183999997</v>
      </c>
      <c r="H37" s="9">
        <f t="shared" si="4"/>
        <v>255</v>
      </c>
      <c r="I37" s="8">
        <f t="shared" si="6"/>
        <v>1</v>
      </c>
      <c r="J37" s="7">
        <f t="shared" si="7"/>
        <v>4882.8125</v>
      </c>
      <c r="K37" s="7">
        <f>IF(D37 &lt; 0, -(J37*dt),(J37*dt))</f>
        <v>512</v>
      </c>
    </row>
    <row r="38" spans="2:11" x14ac:dyDescent="0.25">
      <c r="B38" s="10">
        <v>31</v>
      </c>
      <c r="C38" s="7">
        <f t="shared" si="0"/>
        <v>3.2505856</v>
      </c>
      <c r="D38" s="8">
        <f t="shared" si="8"/>
        <v>66</v>
      </c>
      <c r="E38" s="8">
        <f t="shared" si="1"/>
        <v>3.3000000000000003</v>
      </c>
      <c r="F38" s="6">
        <f t="shared" si="2"/>
        <v>-1.2207031250000002</v>
      </c>
      <c r="G38" s="8">
        <f t="shared" si="3"/>
        <v>377.68554086399996</v>
      </c>
      <c r="H38" s="9">
        <f t="shared" si="4"/>
        <v>255</v>
      </c>
      <c r="I38" s="8">
        <f t="shared" si="6"/>
        <v>1</v>
      </c>
      <c r="J38" s="7">
        <f t="shared" si="7"/>
        <v>4882.8125</v>
      </c>
      <c r="K38" s="7">
        <f>IF(D38 &lt; 0, -(J38*dt),(J38*dt))</f>
        <v>512</v>
      </c>
    </row>
    <row r="39" spans="2:11" x14ac:dyDescent="0.25">
      <c r="B39" s="10">
        <v>32</v>
      </c>
      <c r="C39" s="7">
        <f t="shared" si="0"/>
        <v>3.3554431999999998</v>
      </c>
      <c r="D39" s="8">
        <f t="shared" si="8"/>
        <v>-446</v>
      </c>
      <c r="E39" s="8">
        <f t="shared" si="1"/>
        <v>-22.3</v>
      </c>
      <c r="F39" s="6">
        <f t="shared" si="2"/>
        <v>-1.2207031250000002</v>
      </c>
      <c r="G39" s="8">
        <f t="shared" si="3"/>
        <v>376.98404351999994</v>
      </c>
      <c r="H39" s="9">
        <f t="shared" si="4"/>
        <v>255</v>
      </c>
      <c r="I39" s="8">
        <f t="shared" si="6"/>
        <v>1</v>
      </c>
      <c r="J39" s="7">
        <f t="shared" si="7"/>
        <v>4882.8125</v>
      </c>
      <c r="K39" s="7">
        <f>IF(D39 &lt; 0, -(J39*dt),(J39*dt))</f>
        <v>-512</v>
      </c>
    </row>
    <row r="40" spans="2:11" x14ac:dyDescent="0.25">
      <c r="B40" s="10">
        <v>33</v>
      </c>
      <c r="C40" s="7">
        <f t="shared" ref="C40:C71" si="9">dt*B40</f>
        <v>3.4603007999999997</v>
      </c>
      <c r="D40" s="8">
        <f t="shared" si="8"/>
        <v>66</v>
      </c>
      <c r="E40" s="8">
        <f t="shared" ref="E40:E71" si="10">D40*Kp</f>
        <v>3.3000000000000003</v>
      </c>
      <c r="F40" s="6">
        <f t="shared" si="2"/>
        <v>1.2207031250000002</v>
      </c>
      <c r="G40" s="8">
        <f t="shared" si="3"/>
        <v>377.08785254399993</v>
      </c>
      <c r="H40" s="9">
        <f t="shared" si="4"/>
        <v>255</v>
      </c>
      <c r="I40" s="8">
        <f t="shared" si="6"/>
        <v>1</v>
      </c>
      <c r="J40" s="7">
        <f t="shared" si="7"/>
        <v>4882.8125</v>
      </c>
      <c r="K40" s="7">
        <f>IF(D40 &lt; 0, -(J40*dt),(J40*dt))</f>
        <v>512</v>
      </c>
    </row>
    <row r="41" spans="2:11" x14ac:dyDescent="0.25">
      <c r="B41" s="10">
        <v>34</v>
      </c>
      <c r="C41" s="7">
        <f t="shared" si="9"/>
        <v>3.5651583999999996</v>
      </c>
      <c r="D41" s="8">
        <f t="shared" si="8"/>
        <v>-446</v>
      </c>
      <c r="E41" s="8">
        <f t="shared" si="10"/>
        <v>-22.3</v>
      </c>
      <c r="F41" s="6">
        <f t="shared" ref="F41:F72" si="11">Kd * ((E41-E40)/dt)</f>
        <v>-1.2207031250000002</v>
      </c>
      <c r="G41" s="8">
        <f t="shared" ref="G41:G72" si="12" xml:space="preserve"> (Ki *(D41*dt))+G40</f>
        <v>376.38635519999991</v>
      </c>
      <c r="H41" s="9">
        <f t="shared" si="4"/>
        <v>255</v>
      </c>
      <c r="I41" s="8">
        <f t="shared" si="6"/>
        <v>1</v>
      </c>
      <c r="J41" s="7">
        <f t="shared" si="7"/>
        <v>4882.8125</v>
      </c>
      <c r="K41" s="7">
        <f>IF(D41 &lt; 0, -(J41*dt),(J41*dt))</f>
        <v>-512</v>
      </c>
    </row>
    <row r="42" spans="2:11" x14ac:dyDescent="0.25">
      <c r="B42" s="10">
        <v>35</v>
      </c>
      <c r="C42" s="7">
        <f t="shared" si="9"/>
        <v>3.6700159999999999</v>
      </c>
      <c r="D42" s="8">
        <f t="shared" si="8"/>
        <v>66</v>
      </c>
      <c r="E42" s="8">
        <f t="shared" si="10"/>
        <v>3.3000000000000003</v>
      </c>
      <c r="F42" s="6">
        <f t="shared" si="11"/>
        <v>1.2207031250000002</v>
      </c>
      <c r="G42" s="8">
        <f t="shared" si="12"/>
        <v>376.4901642239999</v>
      </c>
      <c r="H42" s="9">
        <f t="shared" si="4"/>
        <v>255</v>
      </c>
      <c r="I42" s="8">
        <f t="shared" si="6"/>
        <v>1</v>
      </c>
      <c r="J42" s="7">
        <f t="shared" si="7"/>
        <v>4882.8125</v>
      </c>
      <c r="K42" s="7">
        <f>IF(D42 &lt; 0, -(J42*dt),(J42*dt))</f>
        <v>512</v>
      </c>
    </row>
    <row r="43" spans="2:11" x14ac:dyDescent="0.25">
      <c r="B43" s="10">
        <v>36</v>
      </c>
      <c r="C43" s="7">
        <f t="shared" si="9"/>
        <v>3.7748735999999998</v>
      </c>
      <c r="D43" s="8">
        <f t="shared" si="8"/>
        <v>-446</v>
      </c>
      <c r="E43" s="8">
        <f t="shared" si="10"/>
        <v>-22.3</v>
      </c>
      <c r="F43" s="6">
        <f t="shared" si="11"/>
        <v>-1.2207031250000002</v>
      </c>
      <c r="G43" s="8">
        <f t="shared" si="12"/>
        <v>375.78866687999988</v>
      </c>
      <c r="H43" s="9">
        <f t="shared" si="4"/>
        <v>255</v>
      </c>
      <c r="I43" s="8">
        <f t="shared" si="6"/>
        <v>1</v>
      </c>
      <c r="J43" s="7">
        <f t="shared" si="7"/>
        <v>4882.8125</v>
      </c>
      <c r="K43" s="7">
        <f>IF(D43 &lt; 0, -(J43*dt),(J43*dt))</f>
        <v>-512</v>
      </c>
    </row>
    <row r="44" spans="2:11" x14ac:dyDescent="0.25">
      <c r="B44" s="10">
        <v>37</v>
      </c>
      <c r="C44" s="7">
        <f t="shared" si="9"/>
        <v>3.8797311999999997</v>
      </c>
      <c r="D44" s="8">
        <f t="shared" si="8"/>
        <v>66</v>
      </c>
      <c r="E44" s="8">
        <f t="shared" si="10"/>
        <v>3.3000000000000003</v>
      </c>
      <c r="F44" s="6">
        <f t="shared" si="11"/>
        <v>1.2207031250000002</v>
      </c>
      <c r="G44" s="8">
        <f t="shared" si="12"/>
        <v>375.89247590399987</v>
      </c>
      <c r="H44" s="9">
        <f t="shared" si="4"/>
        <v>255</v>
      </c>
      <c r="I44" s="8">
        <f t="shared" si="6"/>
        <v>1</v>
      </c>
      <c r="J44" s="7">
        <f t="shared" si="7"/>
        <v>4882.8125</v>
      </c>
      <c r="K44" s="7">
        <f>IF(D44 &lt; 0, -(J44*dt),(J44*dt))</f>
        <v>512</v>
      </c>
    </row>
    <row r="45" spans="2:11" x14ac:dyDescent="0.25">
      <c r="B45" s="10">
        <v>38</v>
      </c>
      <c r="C45" s="7">
        <f t="shared" si="9"/>
        <v>3.9845888</v>
      </c>
      <c r="D45" s="8">
        <f t="shared" si="8"/>
        <v>-446</v>
      </c>
      <c r="E45" s="8">
        <f t="shared" si="10"/>
        <v>-22.3</v>
      </c>
      <c r="F45" s="6">
        <f t="shared" si="11"/>
        <v>-1.2207031250000002</v>
      </c>
      <c r="G45" s="8">
        <f t="shared" si="12"/>
        <v>375.19097855999985</v>
      </c>
      <c r="H45" s="9">
        <f t="shared" si="4"/>
        <v>255</v>
      </c>
      <c r="I45" s="8">
        <f t="shared" si="6"/>
        <v>1</v>
      </c>
      <c r="J45" s="7">
        <f t="shared" si="7"/>
        <v>4882.8125</v>
      </c>
      <c r="K45" s="7">
        <f>IF(D45 &lt; 0, -(J45*dt),(J45*dt))</f>
        <v>-512</v>
      </c>
    </row>
    <row r="46" spans="2:11" x14ac:dyDescent="0.25">
      <c r="B46" s="10">
        <v>39</v>
      </c>
      <c r="C46" s="7">
        <f t="shared" si="9"/>
        <v>4.0894463999999999</v>
      </c>
      <c r="D46" s="8">
        <f t="shared" si="8"/>
        <v>66</v>
      </c>
      <c r="E46" s="8">
        <f t="shared" si="10"/>
        <v>3.3000000000000003</v>
      </c>
      <c r="F46" s="6">
        <f t="shared" si="11"/>
        <v>1.2207031250000002</v>
      </c>
      <c r="G46" s="8">
        <f t="shared" si="12"/>
        <v>375.29478758399983</v>
      </c>
      <c r="H46" s="9">
        <f t="shared" si="4"/>
        <v>255</v>
      </c>
      <c r="I46" s="8">
        <f t="shared" si="6"/>
        <v>1</v>
      </c>
      <c r="J46" s="7">
        <f t="shared" si="7"/>
        <v>4882.8125</v>
      </c>
      <c r="K46" s="7">
        <f>IF(D46 &lt; 0, -(J46*dt),(J46*dt))</f>
        <v>512</v>
      </c>
    </row>
    <row r="47" spans="2:11" x14ac:dyDescent="0.25">
      <c r="B47" s="10">
        <v>40</v>
      </c>
      <c r="C47" s="7">
        <f t="shared" si="9"/>
        <v>4.1943039999999998</v>
      </c>
      <c r="D47" s="8">
        <f t="shared" si="8"/>
        <v>-446</v>
      </c>
      <c r="E47" s="8">
        <f t="shared" si="10"/>
        <v>-22.3</v>
      </c>
      <c r="F47" s="6">
        <f t="shared" si="11"/>
        <v>-1.2207031250000002</v>
      </c>
      <c r="G47" s="8">
        <f t="shared" si="12"/>
        <v>374.59329023999982</v>
      </c>
      <c r="H47" s="9">
        <f t="shared" si="4"/>
        <v>255</v>
      </c>
      <c r="I47" s="8">
        <f t="shared" si="6"/>
        <v>1</v>
      </c>
      <c r="J47" s="7">
        <f t="shared" si="7"/>
        <v>4882.8125</v>
      </c>
      <c r="K47" s="7">
        <f>IF(D47 &lt; 0, -(J47*dt),(J47*dt))</f>
        <v>-512</v>
      </c>
    </row>
    <row r="48" spans="2:11" x14ac:dyDescent="0.25">
      <c r="B48" s="10">
        <v>41</v>
      </c>
      <c r="C48" s="7">
        <f t="shared" si="9"/>
        <v>4.2991615999999997</v>
      </c>
      <c r="D48" s="8">
        <f t="shared" si="8"/>
        <v>66</v>
      </c>
      <c r="E48" s="8">
        <f t="shared" si="10"/>
        <v>3.3000000000000003</v>
      </c>
      <c r="F48" s="6">
        <f t="shared" si="11"/>
        <v>1.2207031250000002</v>
      </c>
      <c r="G48" s="8">
        <f t="shared" si="12"/>
        <v>374.6970992639998</v>
      </c>
      <c r="H48" s="9">
        <f t="shared" si="4"/>
        <v>255</v>
      </c>
      <c r="I48" s="8">
        <f t="shared" si="6"/>
        <v>1</v>
      </c>
      <c r="J48" s="7">
        <f t="shared" si="7"/>
        <v>4882.8125</v>
      </c>
      <c r="K48" s="7">
        <f>IF(D48 &lt; 0, -(J48*dt),(J48*dt))</f>
        <v>512</v>
      </c>
    </row>
    <row r="49" spans="2:11" x14ac:dyDescent="0.25">
      <c r="B49" s="10">
        <v>42</v>
      </c>
      <c r="C49" s="7">
        <f t="shared" si="9"/>
        <v>4.4040191999999996</v>
      </c>
      <c r="D49" s="8">
        <f t="shared" si="8"/>
        <v>-446</v>
      </c>
      <c r="E49" s="8">
        <f t="shared" si="10"/>
        <v>-22.3</v>
      </c>
      <c r="F49" s="6">
        <f t="shared" si="11"/>
        <v>-1.2207031250000002</v>
      </c>
      <c r="G49" s="8">
        <f t="shared" si="12"/>
        <v>373.99560191999979</v>
      </c>
      <c r="H49" s="9">
        <f t="shared" si="4"/>
        <v>255</v>
      </c>
      <c r="I49" s="8">
        <f t="shared" si="6"/>
        <v>1</v>
      </c>
      <c r="J49" s="7">
        <f t="shared" si="7"/>
        <v>4882.8125</v>
      </c>
      <c r="K49" s="7">
        <f>IF(D49 &lt; 0, -(J49*dt),(J49*dt))</f>
        <v>-512</v>
      </c>
    </row>
    <row r="50" spans="2:11" x14ac:dyDescent="0.25">
      <c r="B50" s="10">
        <v>43</v>
      </c>
      <c r="C50" s="7">
        <f t="shared" si="9"/>
        <v>4.5088767999999995</v>
      </c>
      <c r="D50" s="8">
        <f t="shared" si="8"/>
        <v>66</v>
      </c>
      <c r="E50" s="8">
        <f t="shared" si="10"/>
        <v>3.3000000000000003</v>
      </c>
      <c r="F50" s="6">
        <f t="shared" si="11"/>
        <v>1.2207031250000002</v>
      </c>
      <c r="G50" s="8">
        <f t="shared" si="12"/>
        <v>374.09941094399977</v>
      </c>
      <c r="H50" s="9">
        <f t="shared" si="4"/>
        <v>255</v>
      </c>
      <c r="I50" s="8">
        <f t="shared" si="6"/>
        <v>1</v>
      </c>
      <c r="J50" s="7">
        <f t="shared" si="7"/>
        <v>4882.8125</v>
      </c>
      <c r="K50" s="7">
        <f>IF(D50 &lt; 0, -(J50*dt),(J50*dt))</f>
        <v>512</v>
      </c>
    </row>
    <row r="51" spans="2:11" x14ac:dyDescent="0.25">
      <c r="B51" s="10">
        <v>44</v>
      </c>
      <c r="C51" s="7">
        <f t="shared" si="9"/>
        <v>4.6137344000000002</v>
      </c>
      <c r="D51" s="8">
        <f t="shared" si="8"/>
        <v>-446</v>
      </c>
      <c r="E51" s="8">
        <f t="shared" si="10"/>
        <v>-22.3</v>
      </c>
      <c r="F51" s="6">
        <f t="shared" si="11"/>
        <v>-1.2207031250000002</v>
      </c>
      <c r="G51" s="8">
        <f t="shared" si="12"/>
        <v>373.39791359999975</v>
      </c>
      <c r="H51" s="9">
        <f t="shared" si="4"/>
        <v>255</v>
      </c>
      <c r="I51" s="8">
        <f t="shared" si="6"/>
        <v>1</v>
      </c>
      <c r="J51" s="7">
        <f t="shared" si="7"/>
        <v>4882.8125</v>
      </c>
      <c r="K51" s="7">
        <f>IF(D51 &lt; 0, -(J51*dt),(J51*dt))</f>
        <v>-512</v>
      </c>
    </row>
    <row r="52" spans="2:11" x14ac:dyDescent="0.25">
      <c r="B52" s="10">
        <v>45</v>
      </c>
      <c r="C52" s="7">
        <f t="shared" si="9"/>
        <v>4.7185920000000001</v>
      </c>
      <c r="D52" s="8">
        <f t="shared" si="8"/>
        <v>66</v>
      </c>
      <c r="E52" s="8">
        <f t="shared" si="10"/>
        <v>3.3000000000000003</v>
      </c>
      <c r="F52" s="6">
        <f t="shared" si="11"/>
        <v>1.2207031250000002</v>
      </c>
      <c r="G52" s="8">
        <f t="shared" si="12"/>
        <v>373.50172262399974</v>
      </c>
      <c r="H52" s="9">
        <f t="shared" si="4"/>
        <v>255</v>
      </c>
      <c r="I52" s="8">
        <f t="shared" si="6"/>
        <v>1</v>
      </c>
      <c r="J52" s="7">
        <f t="shared" si="7"/>
        <v>4882.8125</v>
      </c>
      <c r="K52" s="7">
        <f>IF(D52 &lt; 0, -(J52*dt),(J52*dt))</f>
        <v>512</v>
      </c>
    </row>
    <row r="53" spans="2:11" x14ac:dyDescent="0.25">
      <c r="B53" s="10">
        <v>46</v>
      </c>
      <c r="C53" s="7">
        <f t="shared" si="9"/>
        <v>4.8234496</v>
      </c>
      <c r="D53" s="8">
        <f t="shared" si="8"/>
        <v>-446</v>
      </c>
      <c r="E53" s="8">
        <f t="shared" si="10"/>
        <v>-22.3</v>
      </c>
      <c r="F53" s="6">
        <f t="shared" si="11"/>
        <v>-1.2207031250000002</v>
      </c>
      <c r="G53" s="8">
        <f t="shared" si="12"/>
        <v>372.80022527999972</v>
      </c>
      <c r="H53" s="9">
        <f t="shared" si="4"/>
        <v>255</v>
      </c>
      <c r="I53" s="8">
        <f t="shared" si="6"/>
        <v>1</v>
      </c>
      <c r="J53" s="7">
        <f t="shared" si="7"/>
        <v>4882.8125</v>
      </c>
      <c r="K53" s="7">
        <f>IF(D53 &lt; 0, -(J53*dt),(J53*dt))</f>
        <v>-512</v>
      </c>
    </row>
    <row r="54" spans="2:11" x14ac:dyDescent="0.25">
      <c r="B54" s="10">
        <v>47</v>
      </c>
      <c r="C54" s="7">
        <f t="shared" si="9"/>
        <v>4.9283071999999999</v>
      </c>
      <c r="D54" s="8">
        <f t="shared" si="8"/>
        <v>66</v>
      </c>
      <c r="E54" s="8">
        <f t="shared" si="10"/>
        <v>3.3000000000000003</v>
      </c>
      <c r="F54" s="6">
        <f t="shared" si="11"/>
        <v>1.2207031250000002</v>
      </c>
      <c r="G54" s="8">
        <f t="shared" si="12"/>
        <v>372.90403430399971</v>
      </c>
      <c r="H54" s="9">
        <f t="shared" si="4"/>
        <v>255</v>
      </c>
      <c r="I54" s="8">
        <f t="shared" si="6"/>
        <v>1</v>
      </c>
      <c r="J54" s="7">
        <f t="shared" si="7"/>
        <v>4882.8125</v>
      </c>
      <c r="K54" s="7">
        <f>IF(D54 &lt; 0, -(J54*dt),(J54*dt))</f>
        <v>512</v>
      </c>
    </row>
    <row r="55" spans="2:11" x14ac:dyDescent="0.25">
      <c r="B55" s="10">
        <v>48</v>
      </c>
      <c r="C55" s="7">
        <f t="shared" si="9"/>
        <v>5.0331647999999998</v>
      </c>
      <c r="D55" s="8">
        <f t="shared" si="8"/>
        <v>-446</v>
      </c>
      <c r="E55" s="8">
        <f t="shared" si="10"/>
        <v>-22.3</v>
      </c>
      <c r="F55" s="6">
        <f t="shared" si="11"/>
        <v>-1.2207031250000002</v>
      </c>
      <c r="G55" s="8">
        <f t="shared" si="12"/>
        <v>372.20253695999969</v>
      </c>
      <c r="H55" s="9">
        <f t="shared" si="4"/>
        <v>255</v>
      </c>
      <c r="I55" s="8">
        <f t="shared" si="6"/>
        <v>1</v>
      </c>
      <c r="J55" s="7">
        <f t="shared" si="7"/>
        <v>4882.8125</v>
      </c>
      <c r="K55" s="7">
        <f>IF(D55 &lt; 0, -(J55*dt),(J55*dt))</f>
        <v>-512</v>
      </c>
    </row>
    <row r="56" spans="2:11" x14ac:dyDescent="0.25">
      <c r="B56" s="10">
        <v>49</v>
      </c>
      <c r="C56" s="7">
        <f t="shared" si="9"/>
        <v>5.1380223999999997</v>
      </c>
      <c r="D56" s="8">
        <f t="shared" si="8"/>
        <v>66</v>
      </c>
      <c r="E56" s="8">
        <f t="shared" si="10"/>
        <v>3.3000000000000003</v>
      </c>
      <c r="F56" s="6">
        <f t="shared" si="11"/>
        <v>1.2207031250000002</v>
      </c>
      <c r="G56" s="8">
        <f t="shared" si="12"/>
        <v>372.30634598399968</v>
      </c>
      <c r="H56" s="9">
        <f t="shared" si="4"/>
        <v>255</v>
      </c>
      <c r="I56" s="8">
        <f t="shared" si="6"/>
        <v>1</v>
      </c>
      <c r="J56" s="7">
        <f t="shared" si="7"/>
        <v>4882.8125</v>
      </c>
      <c r="K56" s="7">
        <f>IF(D56 &lt; 0, -(J56*dt),(J56*dt))</f>
        <v>512</v>
      </c>
    </row>
    <row r="57" spans="2:11" x14ac:dyDescent="0.25">
      <c r="B57" s="10">
        <v>50</v>
      </c>
      <c r="C57" s="7">
        <f t="shared" si="9"/>
        <v>5.2428799999999995</v>
      </c>
      <c r="D57" s="8">
        <f t="shared" si="8"/>
        <v>-446</v>
      </c>
      <c r="E57" s="8">
        <f t="shared" si="10"/>
        <v>-22.3</v>
      </c>
      <c r="F57" s="6">
        <f t="shared" si="11"/>
        <v>-1.2207031250000002</v>
      </c>
      <c r="G57" s="8">
        <f t="shared" si="12"/>
        <v>371.60484863999966</v>
      </c>
      <c r="H57" s="9">
        <f t="shared" si="4"/>
        <v>255</v>
      </c>
      <c r="I57" s="8">
        <f t="shared" si="6"/>
        <v>1</v>
      </c>
      <c r="J57" s="7">
        <f t="shared" si="7"/>
        <v>4882.8125</v>
      </c>
      <c r="K57" s="7">
        <f>IF(D57 &lt; 0, -(J57*dt),(J57*dt))</f>
        <v>-512</v>
      </c>
    </row>
    <row r="58" spans="2:11" x14ac:dyDescent="0.25">
      <c r="B58" s="10">
        <v>51</v>
      </c>
      <c r="C58" s="7">
        <f t="shared" si="9"/>
        <v>5.3477375999999994</v>
      </c>
      <c r="D58" s="8">
        <f t="shared" ref="D58:D64" si="13">D57-K57</f>
        <v>66</v>
      </c>
      <c r="E58" s="8">
        <f t="shared" si="10"/>
        <v>3.3000000000000003</v>
      </c>
      <c r="F58" s="6">
        <f t="shared" si="11"/>
        <v>1.2207031250000002</v>
      </c>
      <c r="G58" s="8">
        <f t="shared" si="12"/>
        <v>371.70865766399965</v>
      </c>
      <c r="H58" s="9">
        <f t="shared" si="4"/>
        <v>255</v>
      </c>
      <c r="I58" s="8">
        <f t="shared" si="6"/>
        <v>1</v>
      </c>
      <c r="J58" s="7">
        <f t="shared" si="7"/>
        <v>4882.8125</v>
      </c>
      <c r="K58" s="7">
        <f>IF(D58 &lt; 0, -(J58*dt),(J58*dt))</f>
        <v>512</v>
      </c>
    </row>
    <row r="59" spans="2:11" x14ac:dyDescent="0.25">
      <c r="B59" s="10">
        <v>52</v>
      </c>
      <c r="C59" s="7">
        <f t="shared" si="9"/>
        <v>5.4525951999999993</v>
      </c>
      <c r="D59" s="8">
        <f t="shared" si="13"/>
        <v>-446</v>
      </c>
      <c r="E59" s="8">
        <f t="shared" si="10"/>
        <v>-22.3</v>
      </c>
      <c r="F59" s="6">
        <f t="shared" si="11"/>
        <v>-1.2207031250000002</v>
      </c>
      <c r="G59" s="8">
        <f t="shared" si="12"/>
        <v>371.00716031999963</v>
      </c>
      <c r="H59" s="9">
        <f t="shared" si="4"/>
        <v>255</v>
      </c>
      <c r="I59" s="8">
        <f t="shared" si="6"/>
        <v>1</v>
      </c>
      <c r="J59" s="7">
        <f t="shared" si="7"/>
        <v>4882.8125</v>
      </c>
      <c r="K59" s="7">
        <f>IF(D59 &lt; 0, -(J59*dt),(J59*dt))</f>
        <v>-512</v>
      </c>
    </row>
    <row r="60" spans="2:11" x14ac:dyDescent="0.25">
      <c r="B60" s="10">
        <v>53</v>
      </c>
      <c r="C60" s="7">
        <f t="shared" si="9"/>
        <v>5.5574528000000001</v>
      </c>
      <c r="D60" s="8">
        <f t="shared" si="13"/>
        <v>66</v>
      </c>
      <c r="E60" s="8">
        <f t="shared" si="10"/>
        <v>3.3000000000000003</v>
      </c>
      <c r="F60" s="6">
        <f t="shared" si="11"/>
        <v>1.2207031250000002</v>
      </c>
      <c r="G60" s="8">
        <f t="shared" si="12"/>
        <v>371.11096934399961</v>
      </c>
      <c r="H60" s="9">
        <f t="shared" si="4"/>
        <v>255</v>
      </c>
      <c r="I60" s="8">
        <f t="shared" si="6"/>
        <v>1</v>
      </c>
      <c r="J60" s="7">
        <f t="shared" si="7"/>
        <v>4882.8125</v>
      </c>
      <c r="K60" s="7">
        <f>IF(D60 &lt; 0, -(J60*dt),(J60*dt))</f>
        <v>512</v>
      </c>
    </row>
    <row r="61" spans="2:11" x14ac:dyDescent="0.25">
      <c r="B61" s="10">
        <v>54</v>
      </c>
      <c r="C61" s="7">
        <f t="shared" si="9"/>
        <v>5.6623104</v>
      </c>
      <c r="D61" s="8">
        <f t="shared" si="13"/>
        <v>-446</v>
      </c>
      <c r="E61" s="8">
        <f t="shared" si="10"/>
        <v>-22.3</v>
      </c>
      <c r="F61" s="6">
        <f t="shared" si="11"/>
        <v>-1.2207031250000002</v>
      </c>
      <c r="G61" s="8">
        <f t="shared" si="12"/>
        <v>370.4094719999996</v>
      </c>
      <c r="H61" s="9">
        <f t="shared" si="4"/>
        <v>255</v>
      </c>
      <c r="I61" s="8">
        <f t="shared" si="6"/>
        <v>1</v>
      </c>
      <c r="J61" s="7">
        <f t="shared" si="7"/>
        <v>4882.8125</v>
      </c>
      <c r="K61" s="7">
        <f>IF(D61 &lt; 0, -(J61*dt),(J61*dt))</f>
        <v>-512</v>
      </c>
    </row>
    <row r="62" spans="2:11" x14ac:dyDescent="0.25">
      <c r="B62" s="10">
        <v>55</v>
      </c>
      <c r="C62" s="7">
        <f t="shared" si="9"/>
        <v>5.7671679999999999</v>
      </c>
      <c r="D62" s="8">
        <f t="shared" si="13"/>
        <v>66</v>
      </c>
      <c r="E62" s="8">
        <f t="shared" si="10"/>
        <v>3.3000000000000003</v>
      </c>
      <c r="F62" s="6">
        <f t="shared" si="11"/>
        <v>1.2207031250000002</v>
      </c>
      <c r="G62" s="8">
        <f t="shared" si="12"/>
        <v>370.51328102399958</v>
      </c>
      <c r="H62" s="9">
        <f t="shared" si="4"/>
        <v>255</v>
      </c>
      <c r="I62" s="8">
        <f t="shared" si="6"/>
        <v>1</v>
      </c>
      <c r="J62" s="7">
        <f t="shared" si="7"/>
        <v>4882.8125</v>
      </c>
      <c r="K62" s="7">
        <f>IF(D62 &lt; 0, -(J62*dt),(J62*dt))</f>
        <v>512</v>
      </c>
    </row>
    <row r="63" spans="2:11" x14ac:dyDescent="0.25">
      <c r="B63" s="10">
        <v>56</v>
      </c>
      <c r="C63" s="7">
        <f t="shared" si="9"/>
        <v>5.8720255999999997</v>
      </c>
      <c r="D63" s="8">
        <f t="shared" si="13"/>
        <v>-446</v>
      </c>
      <c r="E63" s="8">
        <f t="shared" si="10"/>
        <v>-22.3</v>
      </c>
      <c r="F63" s="6">
        <f t="shared" si="11"/>
        <v>-1.2207031250000002</v>
      </c>
      <c r="G63" s="8">
        <f t="shared" si="12"/>
        <v>369.81178367999956</v>
      </c>
      <c r="H63" s="9">
        <f t="shared" si="4"/>
        <v>255</v>
      </c>
      <c r="I63" s="8">
        <f t="shared" si="6"/>
        <v>1</v>
      </c>
      <c r="J63" s="7">
        <f t="shared" si="7"/>
        <v>4882.8125</v>
      </c>
      <c r="K63" s="7">
        <f>IF(D63 &lt; 0, -(J63*dt),(J63*dt))</f>
        <v>-512</v>
      </c>
    </row>
    <row r="64" spans="2:11" x14ac:dyDescent="0.25">
      <c r="B64" s="10">
        <v>57</v>
      </c>
      <c r="C64" s="7">
        <f t="shared" si="9"/>
        <v>5.9768831999999996</v>
      </c>
      <c r="D64" s="8">
        <f t="shared" si="13"/>
        <v>66</v>
      </c>
      <c r="E64" s="8">
        <f t="shared" si="10"/>
        <v>3.3000000000000003</v>
      </c>
      <c r="F64" s="6">
        <f t="shared" si="11"/>
        <v>1.2207031250000002</v>
      </c>
      <c r="G64" s="8">
        <f t="shared" si="12"/>
        <v>369.91559270399955</v>
      </c>
      <c r="H64" s="9">
        <f t="shared" si="4"/>
        <v>255</v>
      </c>
      <c r="I64" s="8">
        <f t="shared" si="6"/>
        <v>1</v>
      </c>
      <c r="J64" s="7">
        <f t="shared" si="7"/>
        <v>4882.8125</v>
      </c>
      <c r="K64" s="7">
        <f>IF(D64 &lt; 0, -(J64*dt),(J64*dt))</f>
        <v>512</v>
      </c>
    </row>
    <row r="65" spans="2:11" x14ac:dyDescent="0.25">
      <c r="B65" s="10">
        <v>58</v>
      </c>
      <c r="C65" s="7">
        <f t="shared" si="9"/>
        <v>6.0817407999999995</v>
      </c>
      <c r="D65" s="8">
        <f t="shared" ref="D65:D67" si="14">D64-K64</f>
        <v>-446</v>
      </c>
      <c r="E65" s="8">
        <f t="shared" si="10"/>
        <v>-22.3</v>
      </c>
      <c r="F65" s="6">
        <f t="shared" si="11"/>
        <v>-1.2207031250000002</v>
      </c>
      <c r="G65" s="8">
        <f t="shared" si="12"/>
        <v>369.21409535999953</v>
      </c>
      <c r="H65" s="9">
        <f t="shared" si="4"/>
        <v>255</v>
      </c>
      <c r="I65" s="8">
        <f t="shared" si="6"/>
        <v>1</v>
      </c>
      <c r="J65" s="7">
        <f t="shared" si="7"/>
        <v>4882.8125</v>
      </c>
      <c r="K65" s="7">
        <f>IF(D65 &lt; 0, -(J65*dt),(J65*dt))</f>
        <v>-512</v>
      </c>
    </row>
    <row r="66" spans="2:11" x14ac:dyDescent="0.25">
      <c r="B66" s="10">
        <v>59</v>
      </c>
      <c r="C66" s="7">
        <f t="shared" si="9"/>
        <v>6.1865983999999994</v>
      </c>
      <c r="D66" s="8">
        <f t="shared" si="14"/>
        <v>66</v>
      </c>
      <c r="E66" s="8">
        <f t="shared" si="10"/>
        <v>3.3000000000000003</v>
      </c>
      <c r="F66" s="6">
        <f t="shared" si="11"/>
        <v>1.2207031250000002</v>
      </c>
      <c r="G66" s="8">
        <f t="shared" si="12"/>
        <v>369.31790438399952</v>
      </c>
      <c r="H66" s="9">
        <f t="shared" si="4"/>
        <v>255</v>
      </c>
      <c r="I66" s="8">
        <f t="shared" si="6"/>
        <v>1</v>
      </c>
      <c r="J66" s="7">
        <f t="shared" si="7"/>
        <v>4882.8125</v>
      </c>
      <c r="K66" s="7">
        <f>IF(D66 &lt; 0, -(J66*dt),(J66*dt))</f>
        <v>512</v>
      </c>
    </row>
    <row r="67" spans="2:11" x14ac:dyDescent="0.25">
      <c r="B67" s="10">
        <v>60</v>
      </c>
      <c r="C67" s="7">
        <f t="shared" si="9"/>
        <v>6.2914560000000002</v>
      </c>
      <c r="D67" s="8">
        <f t="shared" si="14"/>
        <v>-446</v>
      </c>
      <c r="E67" s="8">
        <f t="shared" si="10"/>
        <v>-22.3</v>
      </c>
      <c r="F67" s="6">
        <f t="shared" si="11"/>
        <v>-1.2207031250000002</v>
      </c>
      <c r="G67" s="8">
        <f t="shared" si="12"/>
        <v>368.6164070399995</v>
      </c>
      <c r="H67" s="9">
        <f t="shared" si="4"/>
        <v>255</v>
      </c>
      <c r="I67" s="8">
        <f t="shared" si="6"/>
        <v>1</v>
      </c>
      <c r="J67" s="7">
        <f t="shared" si="7"/>
        <v>4882.8125</v>
      </c>
      <c r="K67" s="7">
        <f>IF(D67 &lt; 0, -(J67*dt),(J67*dt))</f>
        <v>-512</v>
      </c>
    </row>
    <row r="68" spans="2:11" x14ac:dyDescent="0.25">
      <c r="B68" s="10">
        <v>61</v>
      </c>
      <c r="C68" s="7">
        <f t="shared" si="9"/>
        <v>6.3963136</v>
      </c>
      <c r="D68" s="8">
        <f t="shared" ref="D68:D77" si="15">D67-K67</f>
        <v>66</v>
      </c>
      <c r="E68" s="8">
        <f t="shared" si="10"/>
        <v>3.3000000000000003</v>
      </c>
      <c r="F68" s="6">
        <f t="shared" si="11"/>
        <v>1.2207031250000002</v>
      </c>
      <c r="G68" s="8">
        <f t="shared" si="12"/>
        <v>368.72021606399949</v>
      </c>
      <c r="H68" s="9">
        <f t="shared" si="4"/>
        <v>255</v>
      </c>
      <c r="I68" s="8">
        <f t="shared" si="6"/>
        <v>1</v>
      </c>
      <c r="J68" s="7">
        <f t="shared" si="7"/>
        <v>4882.8125</v>
      </c>
      <c r="K68" s="7">
        <f>IF(D68 &lt; 0, -(J68*dt),(J68*dt))</f>
        <v>512</v>
      </c>
    </row>
    <row r="69" spans="2:11" x14ac:dyDescent="0.25">
      <c r="B69" s="10">
        <v>62</v>
      </c>
      <c r="C69" s="7">
        <f t="shared" si="9"/>
        <v>6.5011711999999999</v>
      </c>
      <c r="D69" s="8">
        <f t="shared" si="15"/>
        <v>-446</v>
      </c>
      <c r="E69" s="8">
        <f t="shared" si="10"/>
        <v>-22.3</v>
      </c>
      <c r="F69" s="6">
        <f t="shared" si="11"/>
        <v>-1.2207031250000002</v>
      </c>
      <c r="G69" s="8">
        <f t="shared" si="12"/>
        <v>368.01871871999947</v>
      </c>
      <c r="H69" s="9">
        <f t="shared" si="4"/>
        <v>255</v>
      </c>
      <c r="I69" s="8">
        <f t="shared" si="6"/>
        <v>1</v>
      </c>
      <c r="J69" s="7">
        <f t="shared" si="7"/>
        <v>4882.8125</v>
      </c>
      <c r="K69" s="7">
        <f>IF(D69 &lt; 0, -(J69*dt),(J69*dt))</f>
        <v>-512</v>
      </c>
    </row>
    <row r="70" spans="2:11" x14ac:dyDescent="0.25">
      <c r="B70" s="10">
        <v>63</v>
      </c>
      <c r="C70" s="7">
        <f t="shared" si="9"/>
        <v>6.6060287999999998</v>
      </c>
      <c r="D70" s="8">
        <f t="shared" si="15"/>
        <v>66</v>
      </c>
      <c r="E70" s="8">
        <f t="shared" si="10"/>
        <v>3.3000000000000003</v>
      </c>
      <c r="F70" s="6">
        <f t="shared" si="11"/>
        <v>1.2207031250000002</v>
      </c>
      <c r="G70" s="8">
        <f t="shared" si="12"/>
        <v>368.12252774399946</v>
      </c>
      <c r="H70" s="9">
        <f t="shared" si="4"/>
        <v>255</v>
      </c>
      <c r="I70" s="8">
        <f t="shared" si="6"/>
        <v>1</v>
      </c>
      <c r="J70" s="7">
        <f t="shared" si="7"/>
        <v>4882.8125</v>
      </c>
      <c r="K70" s="7">
        <f>IF(D70 &lt; 0, -(J70*dt),(J70*dt))</f>
        <v>512</v>
      </c>
    </row>
    <row r="71" spans="2:11" x14ac:dyDescent="0.25">
      <c r="B71" s="10">
        <v>64</v>
      </c>
      <c r="C71" s="7">
        <f t="shared" si="9"/>
        <v>6.7108863999999997</v>
      </c>
      <c r="D71" s="8">
        <f t="shared" si="15"/>
        <v>-446</v>
      </c>
      <c r="E71" s="8">
        <f t="shared" si="10"/>
        <v>-22.3</v>
      </c>
      <c r="F71" s="6">
        <f t="shared" si="11"/>
        <v>-1.2207031250000002</v>
      </c>
      <c r="G71" s="8">
        <f t="shared" si="12"/>
        <v>367.42103039999944</v>
      </c>
      <c r="H71" s="9">
        <f t="shared" si="4"/>
        <v>255</v>
      </c>
      <c r="I71" s="8">
        <f t="shared" si="6"/>
        <v>1</v>
      </c>
      <c r="J71" s="7">
        <f t="shared" si="7"/>
        <v>4882.8125</v>
      </c>
      <c r="K71" s="7">
        <f>IF(D71 &lt; 0, -(J71*dt),(J71*dt))</f>
        <v>-512</v>
      </c>
    </row>
    <row r="72" spans="2:11" x14ac:dyDescent="0.25">
      <c r="B72" s="10">
        <v>65</v>
      </c>
      <c r="C72" s="7">
        <f t="shared" ref="C72:C103" si="16">dt*B72</f>
        <v>6.8157439999999996</v>
      </c>
      <c r="D72" s="8">
        <f t="shared" si="15"/>
        <v>66</v>
      </c>
      <c r="E72" s="8">
        <f t="shared" ref="E72:E103" si="17">D72*Kp</f>
        <v>3.3000000000000003</v>
      </c>
      <c r="F72" s="6">
        <f t="shared" si="11"/>
        <v>1.2207031250000002</v>
      </c>
      <c r="G72" s="8">
        <f t="shared" si="12"/>
        <v>367.52483942399942</v>
      </c>
      <c r="H72" s="9">
        <f t="shared" si="4"/>
        <v>255</v>
      </c>
      <c r="I72" s="8">
        <f t="shared" si="6"/>
        <v>1</v>
      </c>
      <c r="J72" s="7">
        <f t="shared" si="7"/>
        <v>4882.8125</v>
      </c>
      <c r="K72" s="7">
        <f>IF(D72 &lt; 0, -(J72*dt),(J72*dt))</f>
        <v>512</v>
      </c>
    </row>
    <row r="73" spans="2:11" x14ac:dyDescent="0.25">
      <c r="B73" s="10">
        <v>66</v>
      </c>
      <c r="C73" s="7">
        <f t="shared" si="16"/>
        <v>6.9206015999999995</v>
      </c>
      <c r="D73" s="8">
        <f t="shared" si="15"/>
        <v>-446</v>
      </c>
      <c r="E73" s="8">
        <f t="shared" si="17"/>
        <v>-22.3</v>
      </c>
      <c r="F73" s="6">
        <f t="shared" ref="F73:F104" si="18">Kd * ((E73-E72)/dt)</f>
        <v>-1.2207031250000002</v>
      </c>
      <c r="G73" s="8">
        <f t="shared" ref="G73:G107" si="19" xml:space="preserve"> (Ki *(D73*dt))+G72</f>
        <v>366.82334207999941</v>
      </c>
      <c r="H73" s="9">
        <f t="shared" ref="H73:H107" si="20">IF(INT(SUM(E73:G73))&gt;255,  255, IF(INT(SUM(E73:G73)) &lt; -255, 255,ABS(INT(SUM(E73:G73)))))</f>
        <v>255</v>
      </c>
      <c r="I73" s="8">
        <f t="shared" si="6"/>
        <v>1</v>
      </c>
      <c r="J73" s="7">
        <f t="shared" ref="J73:J107" si="21">1/(($O$4*$P$4*$Q$4*2)*(I73+1))</f>
        <v>4882.8125</v>
      </c>
      <c r="K73" s="7">
        <f>IF(D73 &lt; 0, -(J73*dt),(J73*dt))</f>
        <v>-512</v>
      </c>
    </row>
    <row r="74" spans="2:11" x14ac:dyDescent="0.25">
      <c r="B74" s="10">
        <v>67</v>
      </c>
      <c r="C74" s="7">
        <f t="shared" si="16"/>
        <v>7.0254591999999993</v>
      </c>
      <c r="D74" s="8">
        <f t="shared" si="15"/>
        <v>66</v>
      </c>
      <c r="E74" s="8">
        <f t="shared" si="17"/>
        <v>3.3000000000000003</v>
      </c>
      <c r="F74" s="6">
        <f t="shared" si="18"/>
        <v>1.2207031250000002</v>
      </c>
      <c r="G74" s="8">
        <f t="shared" si="19"/>
        <v>366.92715110399939</v>
      </c>
      <c r="H74" s="9">
        <f t="shared" si="20"/>
        <v>255</v>
      </c>
      <c r="I74" s="8">
        <f t="shared" ref="I74:I117" si="22">(256-ABS(H74))</f>
        <v>1</v>
      </c>
      <c r="J74" s="7">
        <f t="shared" si="21"/>
        <v>4882.8125</v>
      </c>
      <c r="K74" s="7">
        <f>IF(D74 &lt; 0, -(J74*dt),(J74*dt))</f>
        <v>512</v>
      </c>
    </row>
    <row r="75" spans="2:11" x14ac:dyDescent="0.25">
      <c r="B75" s="10">
        <v>68</v>
      </c>
      <c r="C75" s="7">
        <f t="shared" si="16"/>
        <v>7.1303167999999992</v>
      </c>
      <c r="D75" s="8">
        <f t="shared" si="15"/>
        <v>-446</v>
      </c>
      <c r="E75" s="8">
        <f t="shared" si="17"/>
        <v>-22.3</v>
      </c>
      <c r="F75" s="6">
        <f t="shared" si="18"/>
        <v>-1.2207031250000002</v>
      </c>
      <c r="G75" s="8">
        <f t="shared" si="19"/>
        <v>366.22565375999937</v>
      </c>
      <c r="H75" s="9">
        <f t="shared" si="20"/>
        <v>255</v>
      </c>
      <c r="I75" s="8">
        <f t="shared" si="22"/>
        <v>1</v>
      </c>
      <c r="J75" s="7">
        <f t="shared" si="21"/>
        <v>4882.8125</v>
      </c>
      <c r="K75" s="7">
        <f>IF(D75 &lt; 0, -(J75*dt),(J75*dt))</f>
        <v>-512</v>
      </c>
    </row>
    <row r="76" spans="2:11" x14ac:dyDescent="0.25">
      <c r="B76" s="10">
        <v>69</v>
      </c>
      <c r="C76" s="7">
        <f t="shared" si="16"/>
        <v>7.2351744</v>
      </c>
      <c r="D76" s="8">
        <f t="shared" si="15"/>
        <v>66</v>
      </c>
      <c r="E76" s="8">
        <f t="shared" si="17"/>
        <v>3.3000000000000003</v>
      </c>
      <c r="F76" s="6">
        <f t="shared" si="18"/>
        <v>1.2207031250000002</v>
      </c>
      <c r="G76" s="8">
        <f t="shared" si="19"/>
        <v>366.32946278399936</v>
      </c>
      <c r="H76" s="9">
        <f t="shared" si="20"/>
        <v>255</v>
      </c>
      <c r="I76" s="8">
        <f t="shared" si="22"/>
        <v>1</v>
      </c>
      <c r="J76" s="7">
        <f t="shared" si="21"/>
        <v>4882.8125</v>
      </c>
      <c r="K76" s="7">
        <f>IF(D76 &lt; 0, -(J76*dt),(J76*dt))</f>
        <v>512</v>
      </c>
    </row>
    <row r="77" spans="2:11" x14ac:dyDescent="0.25">
      <c r="B77" s="10">
        <v>70</v>
      </c>
      <c r="C77" s="7">
        <f t="shared" si="16"/>
        <v>7.3400319999999999</v>
      </c>
      <c r="D77" s="8">
        <f t="shared" si="15"/>
        <v>-446</v>
      </c>
      <c r="E77" s="8">
        <f t="shared" si="17"/>
        <v>-22.3</v>
      </c>
      <c r="F77" s="6">
        <f t="shared" si="18"/>
        <v>-1.2207031250000002</v>
      </c>
      <c r="G77" s="8">
        <f t="shared" si="19"/>
        <v>365.62796543999934</v>
      </c>
      <c r="H77" s="9">
        <f t="shared" si="20"/>
        <v>255</v>
      </c>
      <c r="I77" s="8">
        <f t="shared" si="22"/>
        <v>1</v>
      </c>
      <c r="J77" s="7">
        <f t="shared" si="21"/>
        <v>4882.8125</v>
      </c>
      <c r="K77" s="7">
        <f>IF(D77 &lt; 0, -(J77*dt),(J77*dt))</f>
        <v>-512</v>
      </c>
    </row>
    <row r="78" spans="2:11" x14ac:dyDescent="0.25">
      <c r="B78" s="10">
        <v>71</v>
      </c>
      <c r="C78" s="7">
        <f t="shared" si="16"/>
        <v>7.4448895999999998</v>
      </c>
      <c r="D78" s="8">
        <f t="shared" ref="D78:D87" si="23">D77-K77</f>
        <v>66</v>
      </c>
      <c r="E78" s="8">
        <f t="shared" si="17"/>
        <v>3.3000000000000003</v>
      </c>
      <c r="F78" s="6">
        <f t="shared" si="18"/>
        <v>1.2207031250000002</v>
      </c>
      <c r="G78" s="8">
        <f t="shared" si="19"/>
        <v>365.73177446399933</v>
      </c>
      <c r="H78" s="9">
        <f t="shared" si="20"/>
        <v>255</v>
      </c>
      <c r="I78" s="8">
        <f t="shared" si="22"/>
        <v>1</v>
      </c>
      <c r="J78" s="7">
        <f t="shared" si="21"/>
        <v>4882.8125</v>
      </c>
      <c r="K78" s="7">
        <f>IF(D78 &lt; 0, -(J78*dt),(J78*dt))</f>
        <v>512</v>
      </c>
    </row>
    <row r="79" spans="2:11" x14ac:dyDescent="0.25">
      <c r="B79" s="10">
        <v>72</v>
      </c>
      <c r="C79" s="7">
        <f t="shared" si="16"/>
        <v>7.5497471999999997</v>
      </c>
      <c r="D79" s="8">
        <f t="shared" si="23"/>
        <v>-446</v>
      </c>
      <c r="E79" s="8">
        <f t="shared" si="17"/>
        <v>-22.3</v>
      </c>
      <c r="F79" s="6">
        <f t="shared" si="18"/>
        <v>-1.2207031250000002</v>
      </c>
      <c r="G79" s="8">
        <f t="shared" si="19"/>
        <v>365.03027711999931</v>
      </c>
      <c r="H79" s="9">
        <f t="shared" si="20"/>
        <v>255</v>
      </c>
      <c r="I79" s="8">
        <f t="shared" si="22"/>
        <v>1</v>
      </c>
      <c r="J79" s="7">
        <f t="shared" si="21"/>
        <v>4882.8125</v>
      </c>
      <c r="K79" s="7">
        <f>IF(D79 &lt; 0, -(J79*dt),(J79*dt))</f>
        <v>-512</v>
      </c>
    </row>
    <row r="80" spans="2:11" x14ac:dyDescent="0.25">
      <c r="B80" s="10">
        <v>73</v>
      </c>
      <c r="C80" s="7">
        <f t="shared" si="16"/>
        <v>7.6546047999999995</v>
      </c>
      <c r="D80" s="8">
        <f t="shared" si="23"/>
        <v>66</v>
      </c>
      <c r="E80" s="8">
        <f t="shared" si="17"/>
        <v>3.3000000000000003</v>
      </c>
      <c r="F80" s="6">
        <f t="shared" si="18"/>
        <v>1.2207031250000002</v>
      </c>
      <c r="G80" s="8">
        <f t="shared" si="19"/>
        <v>365.1340861439993</v>
      </c>
      <c r="H80" s="9">
        <f t="shared" si="20"/>
        <v>255</v>
      </c>
      <c r="I80" s="8">
        <f t="shared" si="22"/>
        <v>1</v>
      </c>
      <c r="J80" s="7">
        <f t="shared" si="21"/>
        <v>4882.8125</v>
      </c>
      <c r="K80" s="7">
        <f>IF(D80 &lt; 0, -(J80*dt),(J80*dt))</f>
        <v>512</v>
      </c>
    </row>
    <row r="81" spans="2:11" x14ac:dyDescent="0.25">
      <c r="B81" s="10">
        <v>74</v>
      </c>
      <c r="C81" s="7">
        <f t="shared" si="16"/>
        <v>7.7594623999999994</v>
      </c>
      <c r="D81" s="8">
        <f t="shared" si="23"/>
        <v>-446</v>
      </c>
      <c r="E81" s="8">
        <f t="shared" si="17"/>
        <v>-22.3</v>
      </c>
      <c r="F81" s="6">
        <f t="shared" si="18"/>
        <v>-1.2207031250000002</v>
      </c>
      <c r="G81" s="8">
        <f t="shared" si="19"/>
        <v>364.43258879999928</v>
      </c>
      <c r="H81" s="9">
        <f t="shared" si="20"/>
        <v>255</v>
      </c>
      <c r="I81" s="8">
        <f t="shared" si="22"/>
        <v>1</v>
      </c>
      <c r="J81" s="7">
        <f t="shared" si="21"/>
        <v>4882.8125</v>
      </c>
      <c r="K81" s="7">
        <f>IF(D81 &lt; 0, -(J81*dt),(J81*dt))</f>
        <v>-512</v>
      </c>
    </row>
    <row r="82" spans="2:11" x14ac:dyDescent="0.25">
      <c r="B82" s="10">
        <v>75</v>
      </c>
      <c r="C82" s="7">
        <f t="shared" si="16"/>
        <v>7.8643199999999993</v>
      </c>
      <c r="D82" s="8">
        <f t="shared" si="23"/>
        <v>66</v>
      </c>
      <c r="E82" s="8">
        <f t="shared" si="17"/>
        <v>3.3000000000000003</v>
      </c>
      <c r="F82" s="6">
        <f t="shared" si="18"/>
        <v>1.2207031250000002</v>
      </c>
      <c r="G82" s="8">
        <f t="shared" si="19"/>
        <v>364.53639782399927</v>
      </c>
      <c r="H82" s="9">
        <f t="shared" si="20"/>
        <v>255</v>
      </c>
      <c r="I82" s="8">
        <f t="shared" si="22"/>
        <v>1</v>
      </c>
      <c r="J82" s="7">
        <f t="shared" si="21"/>
        <v>4882.8125</v>
      </c>
      <c r="K82" s="7">
        <f>IF(D82 &lt; 0, -(J82*dt),(J82*dt))</f>
        <v>512</v>
      </c>
    </row>
    <row r="83" spans="2:11" x14ac:dyDescent="0.25">
      <c r="B83" s="10">
        <v>76</v>
      </c>
      <c r="C83" s="7">
        <f t="shared" si="16"/>
        <v>7.9691776000000001</v>
      </c>
      <c r="D83" s="8">
        <f t="shared" si="23"/>
        <v>-446</v>
      </c>
      <c r="E83" s="8">
        <f t="shared" si="17"/>
        <v>-22.3</v>
      </c>
      <c r="F83" s="6">
        <f t="shared" si="18"/>
        <v>-1.2207031250000002</v>
      </c>
      <c r="G83" s="8">
        <f t="shared" si="19"/>
        <v>363.83490047999925</v>
      </c>
      <c r="H83" s="9">
        <f t="shared" si="20"/>
        <v>255</v>
      </c>
      <c r="I83" s="8">
        <f t="shared" si="22"/>
        <v>1</v>
      </c>
      <c r="J83" s="7">
        <f t="shared" si="21"/>
        <v>4882.8125</v>
      </c>
      <c r="K83" s="7">
        <f>IF(D83 &lt; 0, -(J83*dt),(J83*dt))</f>
        <v>-512</v>
      </c>
    </row>
    <row r="84" spans="2:11" x14ac:dyDescent="0.25">
      <c r="B84" s="10">
        <v>77</v>
      </c>
      <c r="C84" s="7">
        <f t="shared" si="16"/>
        <v>8.0740351999999991</v>
      </c>
      <c r="D84" s="8">
        <f>D83-K83</f>
        <v>66</v>
      </c>
      <c r="E84" s="8">
        <f t="shared" si="17"/>
        <v>3.3000000000000003</v>
      </c>
      <c r="F84" s="6">
        <f t="shared" si="18"/>
        <v>1.2207031250000002</v>
      </c>
      <c r="G84" s="8">
        <f t="shared" si="19"/>
        <v>363.93870950399923</v>
      </c>
      <c r="H84" s="9">
        <f t="shared" si="20"/>
        <v>255</v>
      </c>
      <c r="I84" s="8">
        <f t="shared" si="22"/>
        <v>1</v>
      </c>
      <c r="J84" s="7">
        <f t="shared" si="21"/>
        <v>4882.8125</v>
      </c>
      <c r="K84" s="7">
        <f>IF(D84 &lt; 0, -(J84*dt),(J84*dt))</f>
        <v>512</v>
      </c>
    </row>
    <row r="85" spans="2:11" x14ac:dyDescent="0.25">
      <c r="B85" s="10">
        <v>78</v>
      </c>
      <c r="C85" s="7">
        <f t="shared" si="16"/>
        <v>8.1788927999999999</v>
      </c>
      <c r="D85" s="8">
        <f t="shared" si="23"/>
        <v>-446</v>
      </c>
      <c r="E85" s="8">
        <f t="shared" si="17"/>
        <v>-22.3</v>
      </c>
      <c r="F85" s="6">
        <f t="shared" si="18"/>
        <v>-1.2207031250000002</v>
      </c>
      <c r="G85" s="8">
        <f t="shared" si="19"/>
        <v>363.23721215999922</v>
      </c>
      <c r="H85" s="9">
        <f t="shared" si="20"/>
        <v>255</v>
      </c>
      <c r="I85" s="8">
        <f t="shared" si="22"/>
        <v>1</v>
      </c>
      <c r="J85" s="7">
        <f t="shared" si="21"/>
        <v>4882.8125</v>
      </c>
      <c r="K85" s="7">
        <f>IF(D85 &lt; 0, -(J85*dt),(J85*dt))</f>
        <v>-512</v>
      </c>
    </row>
    <row r="86" spans="2:11" x14ac:dyDescent="0.25">
      <c r="B86" s="10">
        <v>79</v>
      </c>
      <c r="C86" s="7">
        <f t="shared" si="16"/>
        <v>8.2837503999999988</v>
      </c>
      <c r="D86" s="8">
        <f t="shared" si="23"/>
        <v>66</v>
      </c>
      <c r="E86" s="8">
        <f t="shared" si="17"/>
        <v>3.3000000000000003</v>
      </c>
      <c r="F86" s="6">
        <f t="shared" si="18"/>
        <v>1.2207031250000002</v>
      </c>
      <c r="G86" s="8">
        <f t="shared" si="19"/>
        <v>363.3410211839992</v>
      </c>
      <c r="H86" s="9">
        <f t="shared" si="20"/>
        <v>255</v>
      </c>
      <c r="I86" s="8">
        <f t="shared" si="22"/>
        <v>1</v>
      </c>
      <c r="J86" s="7">
        <f t="shared" si="21"/>
        <v>4882.8125</v>
      </c>
      <c r="K86" s="7">
        <f>IF(D86 &lt; 0, -(J86*dt),(J86*dt))</f>
        <v>512</v>
      </c>
    </row>
    <row r="87" spans="2:11" x14ac:dyDescent="0.25">
      <c r="B87" s="10">
        <v>80</v>
      </c>
      <c r="C87" s="7">
        <f t="shared" si="16"/>
        <v>8.3886079999999996</v>
      </c>
      <c r="D87" s="8">
        <f t="shared" si="23"/>
        <v>-446</v>
      </c>
      <c r="E87" s="8">
        <f t="shared" si="17"/>
        <v>-22.3</v>
      </c>
      <c r="F87" s="6">
        <f t="shared" si="18"/>
        <v>-1.2207031250000002</v>
      </c>
      <c r="G87" s="8">
        <f t="shared" si="19"/>
        <v>362.63952383999919</v>
      </c>
      <c r="H87" s="9">
        <f t="shared" si="20"/>
        <v>255</v>
      </c>
      <c r="I87" s="8">
        <f t="shared" si="22"/>
        <v>1</v>
      </c>
      <c r="J87" s="7">
        <f t="shared" si="21"/>
        <v>4882.8125</v>
      </c>
      <c r="K87" s="7">
        <f>IF(D87 &lt; 0, -(J87*dt),(J87*dt))</f>
        <v>-512</v>
      </c>
    </row>
    <row r="88" spans="2:11" x14ac:dyDescent="0.25">
      <c r="B88" s="10">
        <v>81</v>
      </c>
      <c r="C88" s="7">
        <f t="shared" si="16"/>
        <v>8.4934656000000004</v>
      </c>
      <c r="D88" s="8">
        <f t="shared" ref="D88:D107" si="24">D87-K87</f>
        <v>66</v>
      </c>
      <c r="E88" s="8">
        <f t="shared" si="17"/>
        <v>3.3000000000000003</v>
      </c>
      <c r="F88" s="6">
        <f t="shared" si="18"/>
        <v>1.2207031250000002</v>
      </c>
      <c r="G88" s="8">
        <f t="shared" si="19"/>
        <v>362.74333286399917</v>
      </c>
      <c r="H88" s="9">
        <f t="shared" si="20"/>
        <v>255</v>
      </c>
      <c r="I88" s="8">
        <f t="shared" si="22"/>
        <v>1</v>
      </c>
      <c r="J88" s="7">
        <f t="shared" si="21"/>
        <v>4882.8125</v>
      </c>
      <c r="K88" s="7">
        <f>IF(D88 &lt; 0, -(J88*dt),(J88*dt))</f>
        <v>512</v>
      </c>
    </row>
    <row r="89" spans="2:11" x14ac:dyDescent="0.25">
      <c r="B89" s="10">
        <v>82</v>
      </c>
      <c r="C89" s="7">
        <f t="shared" si="16"/>
        <v>8.5983231999999994</v>
      </c>
      <c r="D89" s="8">
        <f t="shared" si="24"/>
        <v>-446</v>
      </c>
      <c r="E89" s="8">
        <f t="shared" si="17"/>
        <v>-22.3</v>
      </c>
      <c r="F89" s="6">
        <f t="shared" si="18"/>
        <v>-1.2207031250000002</v>
      </c>
      <c r="G89" s="8">
        <f t="shared" si="19"/>
        <v>362.04183551999915</v>
      </c>
      <c r="H89" s="9">
        <f t="shared" si="20"/>
        <v>255</v>
      </c>
      <c r="I89" s="8">
        <f t="shared" si="22"/>
        <v>1</v>
      </c>
      <c r="J89" s="7">
        <f t="shared" si="21"/>
        <v>4882.8125</v>
      </c>
      <c r="K89" s="7">
        <f>IF(D89 &lt; 0, -(J89*dt),(J89*dt))</f>
        <v>-512</v>
      </c>
    </row>
    <row r="90" spans="2:11" x14ac:dyDescent="0.25">
      <c r="B90" s="10">
        <v>83</v>
      </c>
      <c r="C90" s="7">
        <f t="shared" si="16"/>
        <v>8.7031808000000002</v>
      </c>
      <c r="D90" s="8">
        <f t="shared" si="24"/>
        <v>66</v>
      </c>
      <c r="E90" s="8">
        <f t="shared" si="17"/>
        <v>3.3000000000000003</v>
      </c>
      <c r="F90" s="6">
        <f t="shared" si="18"/>
        <v>1.2207031250000002</v>
      </c>
      <c r="G90" s="8">
        <f t="shared" si="19"/>
        <v>362.14564454399914</v>
      </c>
      <c r="H90" s="9">
        <f t="shared" si="20"/>
        <v>255</v>
      </c>
      <c r="I90" s="8">
        <f t="shared" si="22"/>
        <v>1</v>
      </c>
      <c r="J90" s="7">
        <f t="shared" si="21"/>
        <v>4882.8125</v>
      </c>
      <c r="K90" s="7">
        <f>IF(D90 &lt; 0, -(J90*dt),(J90*dt))</f>
        <v>512</v>
      </c>
    </row>
    <row r="91" spans="2:11" x14ac:dyDescent="0.25">
      <c r="B91" s="10">
        <v>84</v>
      </c>
      <c r="C91" s="7">
        <f t="shared" si="16"/>
        <v>8.8080383999999992</v>
      </c>
      <c r="D91" s="8">
        <f t="shared" si="24"/>
        <v>-446</v>
      </c>
      <c r="E91" s="8">
        <f t="shared" si="17"/>
        <v>-22.3</v>
      </c>
      <c r="F91" s="6">
        <f t="shared" si="18"/>
        <v>-1.2207031250000002</v>
      </c>
      <c r="G91" s="8">
        <f t="shared" si="19"/>
        <v>361.44414719999912</v>
      </c>
      <c r="H91" s="9">
        <f t="shared" si="20"/>
        <v>255</v>
      </c>
      <c r="I91" s="8">
        <f t="shared" si="22"/>
        <v>1</v>
      </c>
      <c r="J91" s="7">
        <f t="shared" si="21"/>
        <v>4882.8125</v>
      </c>
      <c r="K91" s="7">
        <f>IF(D91 &lt; 0, -(J91*dt),(J91*dt))</f>
        <v>-512</v>
      </c>
    </row>
    <row r="92" spans="2:11" x14ac:dyDescent="0.25">
      <c r="B92" s="10">
        <v>85</v>
      </c>
      <c r="C92" s="7">
        <f t="shared" si="16"/>
        <v>8.9128959999999999</v>
      </c>
      <c r="D92" s="8">
        <f t="shared" si="24"/>
        <v>66</v>
      </c>
      <c r="E92" s="8">
        <f t="shared" si="17"/>
        <v>3.3000000000000003</v>
      </c>
      <c r="F92" s="6">
        <f t="shared" si="18"/>
        <v>1.2207031250000002</v>
      </c>
      <c r="G92" s="8">
        <f t="shared" si="19"/>
        <v>361.54795622399911</v>
      </c>
      <c r="H92" s="9">
        <f t="shared" si="20"/>
        <v>255</v>
      </c>
      <c r="I92" s="8">
        <f t="shared" si="22"/>
        <v>1</v>
      </c>
      <c r="J92" s="7">
        <f t="shared" si="21"/>
        <v>4882.8125</v>
      </c>
      <c r="K92" s="7">
        <f>IF(D92 &lt; 0, -(J92*dt),(J92*dt))</f>
        <v>512</v>
      </c>
    </row>
    <row r="93" spans="2:11" x14ac:dyDescent="0.25">
      <c r="B93" s="10">
        <v>86</v>
      </c>
      <c r="C93" s="7">
        <f t="shared" si="16"/>
        <v>9.0177535999999989</v>
      </c>
      <c r="D93" s="8">
        <f t="shared" si="24"/>
        <v>-446</v>
      </c>
      <c r="E93" s="8">
        <f t="shared" si="17"/>
        <v>-22.3</v>
      </c>
      <c r="F93" s="6">
        <f t="shared" si="18"/>
        <v>-1.2207031250000002</v>
      </c>
      <c r="G93" s="8">
        <f t="shared" si="19"/>
        <v>360.84645887999909</v>
      </c>
      <c r="H93" s="9">
        <f t="shared" si="20"/>
        <v>255</v>
      </c>
      <c r="I93" s="8">
        <f t="shared" si="22"/>
        <v>1</v>
      </c>
      <c r="J93" s="7">
        <f t="shared" si="21"/>
        <v>4882.8125</v>
      </c>
      <c r="K93" s="7">
        <f>IF(D93 &lt; 0, -(J93*dt),(J93*dt))</f>
        <v>-512</v>
      </c>
    </row>
    <row r="94" spans="2:11" x14ac:dyDescent="0.25">
      <c r="B94" s="10">
        <v>87</v>
      </c>
      <c r="C94" s="7">
        <f t="shared" si="16"/>
        <v>9.1226111999999997</v>
      </c>
      <c r="D94" s="8">
        <f t="shared" si="24"/>
        <v>66</v>
      </c>
      <c r="E94" s="8">
        <f t="shared" si="17"/>
        <v>3.3000000000000003</v>
      </c>
      <c r="F94" s="6">
        <f t="shared" si="18"/>
        <v>1.2207031250000002</v>
      </c>
      <c r="G94" s="8">
        <f t="shared" si="19"/>
        <v>360.95026790399908</v>
      </c>
      <c r="H94" s="9">
        <f t="shared" si="20"/>
        <v>255</v>
      </c>
      <c r="I94" s="8">
        <f t="shared" si="22"/>
        <v>1</v>
      </c>
      <c r="J94" s="7">
        <f t="shared" si="21"/>
        <v>4882.8125</v>
      </c>
      <c r="K94" s="7">
        <f>IF(D94 &lt; 0, -(J94*dt),(J94*dt))</f>
        <v>512</v>
      </c>
    </row>
    <row r="95" spans="2:11" x14ac:dyDescent="0.25">
      <c r="B95" s="10">
        <v>88</v>
      </c>
      <c r="C95" s="7">
        <f t="shared" si="16"/>
        <v>9.2274688000000005</v>
      </c>
      <c r="D95" s="8">
        <f t="shared" si="24"/>
        <v>-446</v>
      </c>
      <c r="E95" s="8">
        <f t="shared" si="17"/>
        <v>-22.3</v>
      </c>
      <c r="F95" s="6">
        <f t="shared" si="18"/>
        <v>-1.2207031250000002</v>
      </c>
      <c r="G95" s="8">
        <f t="shared" si="19"/>
        <v>360.24877055999906</v>
      </c>
      <c r="H95" s="9">
        <f t="shared" si="20"/>
        <v>255</v>
      </c>
      <c r="I95" s="8">
        <f t="shared" si="22"/>
        <v>1</v>
      </c>
      <c r="J95" s="7">
        <f t="shared" si="21"/>
        <v>4882.8125</v>
      </c>
      <c r="K95" s="7">
        <f>IF(D95 &lt; 0, -(J95*dt),(J95*dt))</f>
        <v>-512</v>
      </c>
    </row>
    <row r="96" spans="2:11" x14ac:dyDescent="0.25">
      <c r="B96" s="10">
        <v>89</v>
      </c>
      <c r="C96" s="7">
        <f t="shared" si="16"/>
        <v>9.3323263999999995</v>
      </c>
      <c r="D96" s="8">
        <f t="shared" si="24"/>
        <v>66</v>
      </c>
      <c r="E96" s="8">
        <f t="shared" si="17"/>
        <v>3.3000000000000003</v>
      </c>
      <c r="F96" s="6">
        <f t="shared" si="18"/>
        <v>1.2207031250000002</v>
      </c>
      <c r="G96" s="8">
        <f t="shared" si="19"/>
        <v>360.35257958399905</v>
      </c>
      <c r="H96" s="9">
        <f t="shared" si="20"/>
        <v>255</v>
      </c>
      <c r="I96" s="8">
        <f t="shared" si="22"/>
        <v>1</v>
      </c>
      <c r="J96" s="7">
        <f t="shared" si="21"/>
        <v>4882.8125</v>
      </c>
      <c r="K96" s="7">
        <f>IF(D96 &lt; 0, -(J96*dt),(J96*dt))</f>
        <v>512</v>
      </c>
    </row>
    <row r="97" spans="2:11" x14ac:dyDescent="0.25">
      <c r="B97" s="10">
        <v>90</v>
      </c>
      <c r="C97" s="7">
        <f t="shared" si="16"/>
        <v>9.4371840000000002</v>
      </c>
      <c r="D97" s="8">
        <f t="shared" si="24"/>
        <v>-446</v>
      </c>
      <c r="E97" s="8">
        <f t="shared" si="17"/>
        <v>-22.3</v>
      </c>
      <c r="F97" s="6">
        <f t="shared" si="18"/>
        <v>-1.2207031250000002</v>
      </c>
      <c r="G97" s="8">
        <f t="shared" si="19"/>
        <v>359.65108223999903</v>
      </c>
      <c r="H97" s="9">
        <f t="shared" si="20"/>
        <v>255</v>
      </c>
      <c r="I97" s="8">
        <f t="shared" si="22"/>
        <v>1</v>
      </c>
      <c r="J97" s="7">
        <f t="shared" si="21"/>
        <v>4882.8125</v>
      </c>
      <c r="K97" s="7">
        <f>IF(D97 &lt; 0, -(J97*dt),(J97*dt))</f>
        <v>-512</v>
      </c>
    </row>
    <row r="98" spans="2:11" x14ac:dyDescent="0.25">
      <c r="B98" s="10">
        <v>91</v>
      </c>
      <c r="C98" s="7">
        <f t="shared" si="16"/>
        <v>9.5420415999999992</v>
      </c>
      <c r="D98" s="8">
        <f t="shared" si="24"/>
        <v>66</v>
      </c>
      <c r="E98" s="8">
        <f t="shared" si="17"/>
        <v>3.3000000000000003</v>
      </c>
      <c r="F98" s="6">
        <f t="shared" si="18"/>
        <v>1.2207031250000002</v>
      </c>
      <c r="G98" s="8">
        <f t="shared" si="19"/>
        <v>359.75489126399901</v>
      </c>
      <c r="H98" s="9">
        <f t="shared" si="20"/>
        <v>255</v>
      </c>
      <c r="I98" s="8">
        <f t="shared" si="22"/>
        <v>1</v>
      </c>
      <c r="J98" s="7">
        <f t="shared" si="21"/>
        <v>4882.8125</v>
      </c>
      <c r="K98" s="7">
        <f>IF(D98 &lt; 0, -(J98*dt),(J98*dt))</f>
        <v>512</v>
      </c>
    </row>
    <row r="99" spans="2:11" x14ac:dyDescent="0.25">
      <c r="B99" s="10">
        <v>92</v>
      </c>
      <c r="C99" s="7">
        <f t="shared" si="16"/>
        <v>9.6468992</v>
      </c>
      <c r="D99" s="8">
        <f t="shared" si="24"/>
        <v>-446</v>
      </c>
      <c r="E99" s="8">
        <f t="shared" si="17"/>
        <v>-22.3</v>
      </c>
      <c r="F99" s="6">
        <f t="shared" si="18"/>
        <v>-1.2207031250000002</v>
      </c>
      <c r="G99" s="8">
        <f t="shared" si="19"/>
        <v>359.053393919999</v>
      </c>
      <c r="H99" s="9">
        <f t="shared" si="20"/>
        <v>255</v>
      </c>
      <c r="I99" s="8">
        <f t="shared" si="22"/>
        <v>1</v>
      </c>
      <c r="J99" s="7">
        <f t="shared" si="21"/>
        <v>4882.8125</v>
      </c>
      <c r="K99" s="7">
        <f>IF(D99 &lt; 0, -(J99*dt),(J99*dt))</f>
        <v>-512</v>
      </c>
    </row>
    <row r="100" spans="2:11" x14ac:dyDescent="0.25">
      <c r="B100" s="10">
        <v>93</v>
      </c>
      <c r="C100" s="7">
        <f t="shared" si="16"/>
        <v>9.751756799999999</v>
      </c>
      <c r="D100" s="8">
        <f t="shared" si="24"/>
        <v>66</v>
      </c>
      <c r="E100" s="8">
        <f t="shared" si="17"/>
        <v>3.3000000000000003</v>
      </c>
      <c r="F100" s="6">
        <f t="shared" si="18"/>
        <v>1.2207031250000002</v>
      </c>
      <c r="G100" s="8">
        <f t="shared" si="19"/>
        <v>359.15720294399898</v>
      </c>
      <c r="H100" s="9">
        <f t="shared" si="20"/>
        <v>255</v>
      </c>
      <c r="I100" s="8">
        <f t="shared" si="22"/>
        <v>1</v>
      </c>
      <c r="J100" s="7">
        <f t="shared" si="21"/>
        <v>4882.8125</v>
      </c>
      <c r="K100" s="7">
        <f>IF(D100 &lt; 0, -(J100*dt),(J100*dt))</f>
        <v>512</v>
      </c>
    </row>
    <row r="101" spans="2:11" x14ac:dyDescent="0.25">
      <c r="B101" s="10">
        <v>94</v>
      </c>
      <c r="C101" s="7">
        <f t="shared" si="16"/>
        <v>9.8566143999999998</v>
      </c>
      <c r="D101" s="8">
        <f t="shared" si="24"/>
        <v>-446</v>
      </c>
      <c r="E101" s="8">
        <f t="shared" si="17"/>
        <v>-22.3</v>
      </c>
      <c r="F101" s="6">
        <f t="shared" si="18"/>
        <v>-1.2207031250000002</v>
      </c>
      <c r="G101" s="8">
        <f t="shared" si="19"/>
        <v>358.45570559999896</v>
      </c>
      <c r="H101" s="9">
        <f t="shared" si="20"/>
        <v>255</v>
      </c>
      <c r="I101" s="8">
        <f t="shared" si="22"/>
        <v>1</v>
      </c>
      <c r="J101" s="7">
        <f t="shared" si="21"/>
        <v>4882.8125</v>
      </c>
      <c r="K101" s="7">
        <f>IF(D101 &lt; 0, -(J101*dt),(J101*dt))</f>
        <v>-512</v>
      </c>
    </row>
    <row r="102" spans="2:11" x14ac:dyDescent="0.25">
      <c r="B102" s="10">
        <v>95</v>
      </c>
      <c r="C102" s="7">
        <f t="shared" si="16"/>
        <v>9.9614719999999988</v>
      </c>
      <c r="D102" s="8">
        <f t="shared" si="24"/>
        <v>66</v>
      </c>
      <c r="E102" s="8">
        <f t="shared" si="17"/>
        <v>3.3000000000000003</v>
      </c>
      <c r="F102" s="6">
        <f t="shared" si="18"/>
        <v>1.2207031250000002</v>
      </c>
      <c r="G102" s="8">
        <f t="shared" si="19"/>
        <v>358.55951462399895</v>
      </c>
      <c r="H102" s="9">
        <f t="shared" si="20"/>
        <v>255</v>
      </c>
      <c r="I102" s="8">
        <f t="shared" si="22"/>
        <v>1</v>
      </c>
      <c r="J102" s="7">
        <f t="shared" si="21"/>
        <v>4882.8125</v>
      </c>
      <c r="K102" s="7">
        <f>IF(D102 &lt; 0, -(J102*dt),(J102*dt))</f>
        <v>512</v>
      </c>
    </row>
    <row r="103" spans="2:11" x14ac:dyDescent="0.25">
      <c r="B103" s="10">
        <v>96</v>
      </c>
      <c r="C103" s="7">
        <f t="shared" si="16"/>
        <v>10.0663296</v>
      </c>
      <c r="D103" s="8">
        <f t="shared" si="24"/>
        <v>-446</v>
      </c>
      <c r="E103" s="8">
        <f t="shared" si="17"/>
        <v>-22.3</v>
      </c>
      <c r="F103" s="6">
        <f t="shared" si="18"/>
        <v>-1.2207031250000002</v>
      </c>
      <c r="G103" s="8">
        <f t="shared" si="19"/>
        <v>357.85801727999893</v>
      </c>
      <c r="H103" s="9">
        <f t="shared" si="20"/>
        <v>255</v>
      </c>
      <c r="I103" s="8">
        <f t="shared" si="22"/>
        <v>1</v>
      </c>
      <c r="J103" s="7">
        <f t="shared" si="21"/>
        <v>4882.8125</v>
      </c>
      <c r="K103" s="7">
        <f>IF(D103 &lt; 0, -(J103*dt),(J103*dt))</f>
        <v>-512</v>
      </c>
    </row>
    <row r="104" spans="2:11" x14ac:dyDescent="0.25">
      <c r="B104" s="10">
        <v>97</v>
      </c>
      <c r="C104" s="7">
        <f t="shared" ref="C104:C117" si="25">dt*B104</f>
        <v>10.1711872</v>
      </c>
      <c r="D104" s="8">
        <f t="shared" si="24"/>
        <v>66</v>
      </c>
      <c r="E104" s="8">
        <f t="shared" ref="E104:E117" si="26">D104*Kp</f>
        <v>3.3000000000000003</v>
      </c>
      <c r="F104" s="6">
        <f t="shared" si="18"/>
        <v>1.2207031250000002</v>
      </c>
      <c r="G104" s="8">
        <f t="shared" si="19"/>
        <v>357.96182630399892</v>
      </c>
      <c r="H104" s="9">
        <f t="shared" si="20"/>
        <v>255</v>
      </c>
      <c r="I104" s="8">
        <f t="shared" si="22"/>
        <v>1</v>
      </c>
      <c r="J104" s="7">
        <f t="shared" si="21"/>
        <v>4882.8125</v>
      </c>
      <c r="K104" s="7">
        <f>IF(D104 &lt; 0, -(J104*dt),(J104*dt))</f>
        <v>512</v>
      </c>
    </row>
    <row r="105" spans="2:11" x14ac:dyDescent="0.25">
      <c r="B105" s="10">
        <v>98</v>
      </c>
      <c r="C105" s="7">
        <f t="shared" si="25"/>
        <v>10.276044799999999</v>
      </c>
      <c r="D105" s="8">
        <f t="shared" si="24"/>
        <v>-446</v>
      </c>
      <c r="E105" s="8">
        <f t="shared" si="26"/>
        <v>-22.3</v>
      </c>
      <c r="F105" s="6">
        <f t="shared" ref="F105:F117" si="27">Kd * ((E105-E104)/dt)</f>
        <v>-1.2207031250000002</v>
      </c>
      <c r="G105" s="8">
        <f t="shared" si="19"/>
        <v>357.2603289599989</v>
      </c>
      <c r="H105" s="9">
        <f t="shared" si="20"/>
        <v>255</v>
      </c>
      <c r="I105" s="8">
        <f t="shared" si="22"/>
        <v>1</v>
      </c>
      <c r="J105" s="7">
        <f t="shared" si="21"/>
        <v>4882.8125</v>
      </c>
      <c r="K105" s="7">
        <f>IF(D105 &lt; 0, -(J105*dt),(J105*dt))</f>
        <v>-512</v>
      </c>
    </row>
    <row r="106" spans="2:11" x14ac:dyDescent="0.25">
      <c r="B106" s="10">
        <v>99</v>
      </c>
      <c r="C106" s="7">
        <f t="shared" si="25"/>
        <v>10.3809024</v>
      </c>
      <c r="D106" s="8">
        <f t="shared" si="24"/>
        <v>66</v>
      </c>
      <c r="E106" s="8">
        <f t="shared" si="26"/>
        <v>3.3000000000000003</v>
      </c>
      <c r="F106" s="6">
        <f t="shared" si="27"/>
        <v>1.2207031250000002</v>
      </c>
      <c r="G106" s="8">
        <f t="shared" si="19"/>
        <v>357.36413798399889</v>
      </c>
      <c r="H106" s="9">
        <f t="shared" si="20"/>
        <v>255</v>
      </c>
      <c r="I106" s="8">
        <f t="shared" si="22"/>
        <v>1</v>
      </c>
      <c r="J106" s="7">
        <f t="shared" si="21"/>
        <v>4882.8125</v>
      </c>
      <c r="K106" s="7">
        <f>IF(D106 &lt; 0, -(J106*dt),(J106*dt))</f>
        <v>512</v>
      </c>
    </row>
    <row r="107" spans="2:11" x14ac:dyDescent="0.25">
      <c r="B107" s="10">
        <v>100</v>
      </c>
      <c r="C107" s="7">
        <f t="shared" si="25"/>
        <v>10.485759999999999</v>
      </c>
      <c r="D107" s="8">
        <f t="shared" si="24"/>
        <v>-446</v>
      </c>
      <c r="E107" s="8">
        <f t="shared" si="26"/>
        <v>-22.3</v>
      </c>
      <c r="F107" s="6">
        <f t="shared" si="27"/>
        <v>-1.2207031250000002</v>
      </c>
      <c r="G107" s="8">
        <f t="shared" si="19"/>
        <v>356.66264063999887</v>
      </c>
      <c r="H107" s="9">
        <f t="shared" si="20"/>
        <v>255</v>
      </c>
      <c r="I107" s="8">
        <f t="shared" si="22"/>
        <v>1</v>
      </c>
      <c r="J107" s="7">
        <f t="shared" si="21"/>
        <v>4882.8125</v>
      </c>
      <c r="K107" s="7">
        <f>IF(D107 &lt; 0, -(J107*dt),(J107*dt))</f>
        <v>-512</v>
      </c>
    </row>
    <row r="108" spans="2:11" x14ac:dyDescent="0.25">
      <c r="B108" s="10">
        <v>101</v>
      </c>
      <c r="C108" s="7">
        <f t="shared" si="25"/>
        <v>10.5906176</v>
      </c>
      <c r="D108" s="8">
        <f t="shared" ref="D108:D117" si="28">D107-K107</f>
        <v>66</v>
      </c>
      <c r="E108" s="8">
        <f t="shared" si="26"/>
        <v>3.3000000000000003</v>
      </c>
      <c r="F108" s="6">
        <f t="shared" si="27"/>
        <v>1.2207031250000002</v>
      </c>
      <c r="G108" s="8">
        <f t="shared" ref="G108:G117" si="29" xml:space="preserve"> (Ki *(D108*dt))+G107</f>
        <v>356.76644966399886</v>
      </c>
      <c r="H108" s="9">
        <f t="shared" ref="H108:H117" si="30">IF(INT(SUM(E108:G108))&gt;255,  255, IF(INT(SUM(E108:G108)) &lt; -255, 255,ABS(INT(SUM(E108:G108)))))</f>
        <v>255</v>
      </c>
      <c r="I108" s="8">
        <f t="shared" si="22"/>
        <v>1</v>
      </c>
      <c r="J108" s="7">
        <f t="shared" ref="J108:J117" si="31">1/(($O$4*$P$4*$Q$4*2)*(I108+1))</f>
        <v>4882.8125</v>
      </c>
      <c r="K108" s="7">
        <f>IF(D108 &lt; 0, -(J108*dt),(J108*dt))</f>
        <v>512</v>
      </c>
    </row>
    <row r="109" spans="2:11" x14ac:dyDescent="0.25">
      <c r="B109" s="10">
        <v>102</v>
      </c>
      <c r="C109" s="7">
        <f t="shared" si="25"/>
        <v>10.695475199999999</v>
      </c>
      <c r="D109" s="8">
        <f t="shared" si="28"/>
        <v>-446</v>
      </c>
      <c r="E109" s="8">
        <f t="shared" si="26"/>
        <v>-22.3</v>
      </c>
      <c r="F109" s="6">
        <f t="shared" si="27"/>
        <v>-1.2207031250000002</v>
      </c>
      <c r="G109" s="8">
        <f t="shared" si="29"/>
        <v>356.06495231999884</v>
      </c>
      <c r="H109" s="9">
        <f t="shared" si="30"/>
        <v>255</v>
      </c>
      <c r="I109" s="8">
        <f t="shared" si="22"/>
        <v>1</v>
      </c>
      <c r="J109" s="7">
        <f t="shared" si="31"/>
        <v>4882.8125</v>
      </c>
      <c r="K109" s="7">
        <f>IF(D109 &lt; 0, -(J109*dt),(J109*dt))</f>
        <v>-512</v>
      </c>
    </row>
    <row r="110" spans="2:11" x14ac:dyDescent="0.25">
      <c r="B110" s="10">
        <v>103</v>
      </c>
      <c r="C110" s="7">
        <f t="shared" si="25"/>
        <v>10.8003328</v>
      </c>
      <c r="D110" s="8">
        <f t="shared" si="28"/>
        <v>66</v>
      </c>
      <c r="E110" s="8">
        <f t="shared" si="26"/>
        <v>3.3000000000000003</v>
      </c>
      <c r="F110" s="6">
        <f t="shared" si="27"/>
        <v>1.2207031250000002</v>
      </c>
      <c r="G110" s="8">
        <f t="shared" si="29"/>
        <v>356.16876134399882</v>
      </c>
      <c r="H110" s="9">
        <f t="shared" si="30"/>
        <v>255</v>
      </c>
      <c r="I110" s="8">
        <f t="shared" si="22"/>
        <v>1</v>
      </c>
      <c r="J110" s="7">
        <f t="shared" si="31"/>
        <v>4882.8125</v>
      </c>
      <c r="K110" s="7">
        <f>IF(D110 &lt; 0, -(J110*dt),(J110*dt))</f>
        <v>512</v>
      </c>
    </row>
    <row r="111" spans="2:11" x14ac:dyDescent="0.25">
      <c r="B111" s="10">
        <v>104</v>
      </c>
      <c r="C111" s="7">
        <f t="shared" si="25"/>
        <v>10.905190399999999</v>
      </c>
      <c r="D111" s="8">
        <f t="shared" si="28"/>
        <v>-446</v>
      </c>
      <c r="E111" s="8">
        <f t="shared" si="26"/>
        <v>-22.3</v>
      </c>
      <c r="F111" s="6">
        <f t="shared" si="27"/>
        <v>-1.2207031250000002</v>
      </c>
      <c r="G111" s="8">
        <f t="shared" si="29"/>
        <v>355.46726399999881</v>
      </c>
      <c r="H111" s="9">
        <f t="shared" si="30"/>
        <v>255</v>
      </c>
      <c r="I111" s="8">
        <f t="shared" si="22"/>
        <v>1</v>
      </c>
      <c r="J111" s="7">
        <f t="shared" si="31"/>
        <v>4882.8125</v>
      </c>
      <c r="K111" s="7">
        <f>IF(D111 &lt; 0, -(J111*dt),(J111*dt))</f>
        <v>-512</v>
      </c>
    </row>
    <row r="112" spans="2:11" x14ac:dyDescent="0.25">
      <c r="B112" s="10">
        <v>105</v>
      </c>
      <c r="C112" s="7">
        <f t="shared" si="25"/>
        <v>11.010047999999999</v>
      </c>
      <c r="D112" s="8">
        <f t="shared" si="28"/>
        <v>66</v>
      </c>
      <c r="E112" s="8">
        <f t="shared" si="26"/>
        <v>3.3000000000000003</v>
      </c>
      <c r="F112" s="6">
        <f t="shared" si="27"/>
        <v>1.2207031250000002</v>
      </c>
      <c r="G112" s="8">
        <f t="shared" si="29"/>
        <v>355.57107302399879</v>
      </c>
      <c r="H112" s="9">
        <f t="shared" si="30"/>
        <v>255</v>
      </c>
      <c r="I112" s="8">
        <f t="shared" si="22"/>
        <v>1</v>
      </c>
      <c r="J112" s="7">
        <f t="shared" si="31"/>
        <v>4882.8125</v>
      </c>
      <c r="K112" s="7">
        <f>IF(D112 &lt; 0, -(J112*dt),(J112*dt))</f>
        <v>512</v>
      </c>
    </row>
    <row r="113" spans="2:11" x14ac:dyDescent="0.25">
      <c r="B113" s="10">
        <v>106</v>
      </c>
      <c r="C113" s="7">
        <f t="shared" si="25"/>
        <v>11.1149056</v>
      </c>
      <c r="D113" s="8">
        <f t="shared" si="28"/>
        <v>-446</v>
      </c>
      <c r="E113" s="8">
        <f t="shared" si="26"/>
        <v>-22.3</v>
      </c>
      <c r="F113" s="6">
        <f t="shared" si="27"/>
        <v>-1.2207031250000002</v>
      </c>
      <c r="G113" s="8">
        <f t="shared" si="29"/>
        <v>354.86957567999877</v>
      </c>
      <c r="H113" s="9">
        <f t="shared" si="30"/>
        <v>255</v>
      </c>
      <c r="I113" s="8">
        <f t="shared" si="22"/>
        <v>1</v>
      </c>
      <c r="J113" s="7">
        <f t="shared" si="31"/>
        <v>4882.8125</v>
      </c>
      <c r="K113" s="7">
        <f>IF(D113 &lt; 0, -(J113*dt),(J113*dt))</f>
        <v>-512</v>
      </c>
    </row>
    <row r="114" spans="2:11" x14ac:dyDescent="0.25">
      <c r="B114" s="10">
        <v>107</v>
      </c>
      <c r="C114" s="7">
        <f t="shared" si="25"/>
        <v>11.219763199999999</v>
      </c>
      <c r="D114" s="8">
        <f t="shared" si="28"/>
        <v>66</v>
      </c>
      <c r="E114" s="8">
        <f t="shared" si="26"/>
        <v>3.3000000000000003</v>
      </c>
      <c r="F114" s="6">
        <f t="shared" si="27"/>
        <v>1.2207031250000002</v>
      </c>
      <c r="G114" s="8">
        <f t="shared" si="29"/>
        <v>354.97338470399876</v>
      </c>
      <c r="H114" s="9">
        <f t="shared" si="30"/>
        <v>255</v>
      </c>
      <c r="I114" s="8">
        <f t="shared" si="22"/>
        <v>1</v>
      </c>
      <c r="J114" s="7">
        <f t="shared" si="31"/>
        <v>4882.8125</v>
      </c>
      <c r="K114" s="7">
        <f>IF(D114 &lt; 0, -(J114*dt),(J114*dt))</f>
        <v>512</v>
      </c>
    </row>
    <row r="115" spans="2:11" x14ac:dyDescent="0.25">
      <c r="B115" s="10">
        <v>108</v>
      </c>
      <c r="C115" s="7">
        <f t="shared" si="25"/>
        <v>11.3246208</v>
      </c>
      <c r="D115" s="8">
        <f t="shared" si="28"/>
        <v>-446</v>
      </c>
      <c r="E115" s="8">
        <f t="shared" si="26"/>
        <v>-22.3</v>
      </c>
      <c r="F115" s="6">
        <f t="shared" si="27"/>
        <v>-1.2207031250000002</v>
      </c>
      <c r="G115" s="8">
        <f t="shared" si="29"/>
        <v>354.27188735999874</v>
      </c>
      <c r="H115" s="9">
        <f t="shared" si="30"/>
        <v>255</v>
      </c>
      <c r="I115" s="8">
        <f t="shared" si="22"/>
        <v>1</v>
      </c>
      <c r="J115" s="7">
        <f t="shared" si="31"/>
        <v>4882.8125</v>
      </c>
      <c r="K115" s="7">
        <f>IF(D115 &lt; 0, -(J115*dt),(J115*dt))</f>
        <v>-512</v>
      </c>
    </row>
    <row r="116" spans="2:11" x14ac:dyDescent="0.25">
      <c r="B116" s="10">
        <v>109</v>
      </c>
      <c r="C116" s="7">
        <f t="shared" si="25"/>
        <v>11.429478399999999</v>
      </c>
      <c r="D116" s="8">
        <f t="shared" si="28"/>
        <v>66</v>
      </c>
      <c r="E116" s="8">
        <f t="shared" si="26"/>
        <v>3.3000000000000003</v>
      </c>
      <c r="F116" s="6">
        <f t="shared" si="27"/>
        <v>1.2207031250000002</v>
      </c>
      <c r="G116" s="8">
        <f t="shared" si="29"/>
        <v>354.37569638399873</v>
      </c>
      <c r="H116" s="9">
        <f t="shared" si="30"/>
        <v>255</v>
      </c>
      <c r="I116" s="8">
        <f t="shared" si="22"/>
        <v>1</v>
      </c>
      <c r="J116" s="7">
        <f t="shared" si="31"/>
        <v>4882.8125</v>
      </c>
      <c r="K116" s="7">
        <f>IF(D116 &lt; 0, -(J116*dt),(J116*dt))</f>
        <v>512</v>
      </c>
    </row>
    <row r="117" spans="2:11" x14ac:dyDescent="0.25">
      <c r="B117" s="10">
        <v>110</v>
      </c>
      <c r="C117" s="7">
        <f t="shared" si="25"/>
        <v>11.534336</v>
      </c>
      <c r="D117" s="8">
        <f t="shared" si="28"/>
        <v>-446</v>
      </c>
      <c r="E117" s="8">
        <f t="shared" si="26"/>
        <v>-22.3</v>
      </c>
      <c r="F117" s="6">
        <f t="shared" si="27"/>
        <v>-1.2207031250000002</v>
      </c>
      <c r="G117" s="8">
        <f t="shared" si="29"/>
        <v>353.67419903999871</v>
      </c>
      <c r="H117" s="9">
        <f t="shared" si="30"/>
        <v>255</v>
      </c>
      <c r="I117" s="8">
        <f t="shared" si="22"/>
        <v>1</v>
      </c>
      <c r="J117" s="7">
        <f t="shared" si="31"/>
        <v>4882.8125</v>
      </c>
      <c r="K117" s="7">
        <f>IF(D117 &lt; 0, -(J117*dt),(J117*dt))</f>
        <v>-512</v>
      </c>
    </row>
  </sheetData>
  <mergeCells count="1"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dt</vt:lpstr>
      <vt:lpstr>Kd</vt:lpstr>
      <vt:lpstr>Ki</vt:lpstr>
      <vt:lpstr>Kp</vt:lpstr>
      <vt:lpstr>MAX_ERROR</vt:lpstr>
      <vt:lpstr>MIN_ERROR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2024-06-20T05:34:03Z</dcterms:created>
  <dcterms:modified xsi:type="dcterms:W3CDTF">2024-06-20T23:57:45Z</dcterms:modified>
</cp:coreProperties>
</file>