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Diseño_de_sistemas_electricos\Centro_de_computo\"/>
    </mc:Choice>
  </mc:AlternateContent>
  <xr:revisionPtr revIDLastSave="0" documentId="13_ncr:1_{6C16CB16-2CF8-4264-86B2-A9D85FD98998}" xr6:coauthVersionLast="47" xr6:coauthVersionMax="47" xr10:uidLastSave="{00000000-0000-0000-0000-000000000000}"/>
  <bookViews>
    <workbookView xWindow="-120" yWindow="-120" windowWidth="29040" windowHeight="16440" firstSheet="1" activeTab="1" xr2:uid="{76846A06-3645-4BF7-81BF-43B02C0EC4EC}"/>
  </bookViews>
  <sheets>
    <sheet name="Principal" sheetId="1" r:id="rId1"/>
    <sheet name="Planta baja" sheetId="16" r:id="rId2"/>
    <sheet name="Coordinacion" sheetId="20" r:id="rId3"/>
    <sheet name="D1" sheetId="2" r:id="rId4"/>
    <sheet name="D2" sheetId="3" r:id="rId5"/>
    <sheet name="D3" sheetId="4" r:id="rId6"/>
    <sheet name="D4" sheetId="5" r:id="rId7"/>
    <sheet name="D5" sheetId="6" r:id="rId8"/>
    <sheet name="D6" sheetId="7" r:id="rId9"/>
    <sheet name="Area verde" sheetId="18" r:id="rId10"/>
    <sheet name="Planta alta" sheetId="17" r:id="rId11"/>
    <sheet name="D7" sheetId="8" r:id="rId12"/>
    <sheet name="D8" sheetId="9" r:id="rId13"/>
    <sheet name="D9" sheetId="10" r:id="rId14"/>
    <sheet name="D10" sheetId="11" r:id="rId15"/>
    <sheet name="D11" sheetId="12" r:id="rId16"/>
    <sheet name="D12" sheetId="13" r:id="rId17"/>
    <sheet name="D13" sheetId="14" r:id="rId18"/>
    <sheet name="D14" sheetId="15" r:id="rId19"/>
    <sheet name="Posgrado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6" l="1"/>
  <c r="P14" i="16"/>
  <c r="O14" i="16"/>
  <c r="N14" i="16"/>
  <c r="M14" i="16"/>
  <c r="L14" i="16"/>
  <c r="K14" i="16"/>
  <c r="J14" i="16"/>
  <c r="Q14" i="16"/>
  <c r="I6" i="18"/>
  <c r="G13" i="16"/>
  <c r="G12" i="16"/>
  <c r="G11" i="16"/>
  <c r="G10" i="16"/>
  <c r="G9" i="16"/>
  <c r="G8" i="16"/>
  <c r="G7" i="16"/>
  <c r="K8" i="6"/>
  <c r="L10" i="5"/>
  <c r="H10" i="5"/>
  <c r="C10" i="16" s="1"/>
  <c r="L10" i="4"/>
  <c r="L10" i="3"/>
  <c r="L11" i="2"/>
  <c r="I7" i="18"/>
  <c r="L8" i="7"/>
  <c r="L7" i="7"/>
  <c r="H7" i="7"/>
  <c r="G6" i="16"/>
  <c r="C13" i="16"/>
  <c r="C12" i="16"/>
  <c r="C11" i="16"/>
  <c r="C9" i="16"/>
  <c r="C8" i="16"/>
  <c r="C7" i="16"/>
  <c r="C6" i="16"/>
  <c r="J10" i="20"/>
  <c r="J9" i="20"/>
  <c r="J8" i="20"/>
  <c r="J7" i="20"/>
  <c r="J6" i="20"/>
  <c r="C14" i="16" l="1"/>
  <c r="C21" i="16" s="1"/>
  <c r="C18" i="16" s="1"/>
  <c r="G14" i="16"/>
  <c r="F21" i="16" s="1"/>
  <c r="J6" i="14"/>
  <c r="F6" i="14"/>
  <c r="F7" i="14" s="1"/>
  <c r="E7" i="14"/>
  <c r="E8" i="19"/>
  <c r="D8" i="19"/>
  <c r="C8" i="19"/>
  <c r="J7" i="19"/>
  <c r="F7" i="19"/>
  <c r="J6" i="19"/>
  <c r="F6" i="19"/>
  <c r="F8" i="19" s="1"/>
  <c r="G8" i="15"/>
  <c r="F8" i="15"/>
  <c r="E8" i="15"/>
  <c r="D8" i="15"/>
  <c r="C8" i="15"/>
  <c r="L7" i="15"/>
  <c r="H7" i="15"/>
  <c r="L6" i="15"/>
  <c r="H6" i="15"/>
  <c r="H8" i="15" s="1"/>
  <c r="D7" i="14"/>
  <c r="C7" i="14"/>
  <c r="F8" i="13"/>
  <c r="E8" i="13"/>
  <c r="D8" i="13"/>
  <c r="C8" i="13"/>
  <c r="K7" i="13"/>
  <c r="G7" i="13"/>
  <c r="K6" i="13"/>
  <c r="G6" i="13"/>
  <c r="G8" i="13" s="1"/>
  <c r="H10" i="12"/>
  <c r="G10" i="12"/>
  <c r="F10" i="12"/>
  <c r="E10" i="12"/>
  <c r="D10" i="12"/>
  <c r="C10" i="12"/>
  <c r="L9" i="12"/>
  <c r="H9" i="12"/>
  <c r="L8" i="12"/>
  <c r="H8" i="12"/>
  <c r="L7" i="12"/>
  <c r="H7" i="12"/>
  <c r="L6" i="12"/>
  <c r="H6" i="12"/>
  <c r="G10" i="11"/>
  <c r="F10" i="11"/>
  <c r="E10" i="11"/>
  <c r="D10" i="11"/>
  <c r="C10" i="11"/>
  <c r="L9" i="11"/>
  <c r="H9" i="11"/>
  <c r="L8" i="11"/>
  <c r="H8" i="11"/>
  <c r="L7" i="11"/>
  <c r="H7" i="11"/>
  <c r="L6" i="11"/>
  <c r="H6" i="11"/>
  <c r="H10" i="11" s="1"/>
  <c r="G10" i="10"/>
  <c r="F10" i="10"/>
  <c r="E10" i="10"/>
  <c r="D10" i="10"/>
  <c r="C10" i="10"/>
  <c r="L9" i="10"/>
  <c r="H9" i="10"/>
  <c r="L8" i="10"/>
  <c r="H8" i="10"/>
  <c r="L7" i="10"/>
  <c r="H7" i="10"/>
  <c r="L6" i="10"/>
  <c r="H6" i="10"/>
  <c r="H10" i="10" s="1"/>
  <c r="G10" i="9"/>
  <c r="F10" i="9"/>
  <c r="E10" i="9"/>
  <c r="D10" i="9"/>
  <c r="C10" i="9"/>
  <c r="L9" i="9"/>
  <c r="H9" i="9"/>
  <c r="L8" i="9"/>
  <c r="H8" i="9"/>
  <c r="L7" i="9"/>
  <c r="H7" i="9"/>
  <c r="L6" i="9"/>
  <c r="H6" i="9"/>
  <c r="H10" i="9" s="1"/>
  <c r="G10" i="8"/>
  <c r="F10" i="8"/>
  <c r="E10" i="8"/>
  <c r="D10" i="8"/>
  <c r="C10" i="8"/>
  <c r="L9" i="8"/>
  <c r="H9" i="8"/>
  <c r="L8" i="8"/>
  <c r="H8" i="8"/>
  <c r="L7" i="8"/>
  <c r="H7" i="8"/>
  <c r="L6" i="8"/>
  <c r="H6" i="8"/>
  <c r="H10" i="8" s="1"/>
  <c r="E6" i="18"/>
  <c r="D7" i="18"/>
  <c r="C7" i="18"/>
  <c r="G8" i="7"/>
  <c r="F8" i="7"/>
  <c r="E8" i="7"/>
  <c r="D8" i="7"/>
  <c r="C8" i="7"/>
  <c r="L6" i="7"/>
  <c r="H6" i="7"/>
  <c r="K7" i="6"/>
  <c r="K6" i="6"/>
  <c r="L7" i="5"/>
  <c r="L8" i="5"/>
  <c r="L9" i="5"/>
  <c r="L6" i="5"/>
  <c r="L7" i="4"/>
  <c r="L8" i="4"/>
  <c r="L9" i="4"/>
  <c r="L6" i="4"/>
  <c r="L7" i="3"/>
  <c r="L8" i="3"/>
  <c r="L9" i="3"/>
  <c r="L6" i="3"/>
  <c r="H6" i="3"/>
  <c r="H7" i="3"/>
  <c r="H10" i="3" s="1"/>
  <c r="H8" i="3"/>
  <c r="H9" i="3"/>
  <c r="C10" i="3"/>
  <c r="D10" i="3"/>
  <c r="E10" i="3"/>
  <c r="F10" i="3"/>
  <c r="G10" i="3"/>
  <c r="L10" i="2"/>
  <c r="L7" i="2"/>
  <c r="L8" i="2"/>
  <c r="L9" i="2"/>
  <c r="L6" i="2"/>
  <c r="F7" i="20"/>
  <c r="F8" i="20"/>
  <c r="F9" i="20"/>
  <c r="F6" i="20"/>
  <c r="E10" i="20"/>
  <c r="D10" i="20"/>
  <c r="C10" i="20"/>
  <c r="G6" i="6"/>
  <c r="G7" i="6"/>
  <c r="F8" i="6"/>
  <c r="E8" i="6"/>
  <c r="D8" i="6"/>
  <c r="C8" i="6"/>
  <c r="G10" i="5"/>
  <c r="F10" i="5"/>
  <c r="E10" i="5"/>
  <c r="D10" i="5"/>
  <c r="C10" i="5"/>
  <c r="H9" i="5"/>
  <c r="H8" i="5"/>
  <c r="H7" i="5"/>
  <c r="H6" i="5"/>
  <c r="G10" i="4"/>
  <c r="F10" i="4"/>
  <c r="E10" i="4"/>
  <c r="D10" i="4"/>
  <c r="C10" i="4"/>
  <c r="H9" i="4"/>
  <c r="H8" i="4"/>
  <c r="H7" i="4"/>
  <c r="H6" i="4"/>
  <c r="H10" i="4" s="1"/>
  <c r="C11" i="2"/>
  <c r="D11" i="2"/>
  <c r="E11" i="2"/>
  <c r="F11" i="2"/>
  <c r="G11" i="2"/>
  <c r="H10" i="2"/>
  <c r="H9" i="2"/>
  <c r="H8" i="2"/>
  <c r="H7" i="2"/>
  <c r="H6" i="2"/>
  <c r="F24" i="16" l="1"/>
  <c r="L21" i="16"/>
  <c r="L19" i="16" s="1"/>
  <c r="E7" i="18"/>
  <c r="H8" i="7"/>
  <c r="F10" i="20"/>
  <c r="G8" i="6"/>
  <c r="H11" i="2"/>
</calcChain>
</file>

<file path=xl/sharedStrings.xml><?xml version="1.0" encoding="utf-8"?>
<sst xmlns="http://schemas.openxmlformats.org/spreadsheetml/2006/main" count="631" uniqueCount="96">
  <si>
    <t>POSGRADO</t>
  </si>
  <si>
    <t>Planta alta</t>
  </si>
  <si>
    <t>Aire acondicionado</t>
  </si>
  <si>
    <t>Computadoras</t>
  </si>
  <si>
    <t>D</t>
  </si>
  <si>
    <t>Transformador</t>
  </si>
  <si>
    <t>Termomagneticos</t>
  </si>
  <si>
    <t>Calibres</t>
  </si>
  <si>
    <t>Tuberias</t>
  </si>
  <si>
    <t>Potencia</t>
  </si>
  <si>
    <t>Instalacion</t>
  </si>
  <si>
    <t>Cuadro de cargas</t>
  </si>
  <si>
    <t>Area</t>
  </si>
  <si>
    <t>Proyector</t>
  </si>
  <si>
    <t>Watts</t>
  </si>
  <si>
    <t>Potencia Instalada (kW)</t>
  </si>
  <si>
    <t>Sala D7</t>
  </si>
  <si>
    <t>Sala D8</t>
  </si>
  <si>
    <t>Sala D9</t>
  </si>
  <si>
    <t>Sala D10</t>
  </si>
  <si>
    <t>Sala D11</t>
  </si>
  <si>
    <t>Sala D12</t>
  </si>
  <si>
    <t>Sala D13</t>
  </si>
  <si>
    <t>Sala D14</t>
  </si>
  <si>
    <t>Contacto general</t>
  </si>
  <si>
    <t>Lampara</t>
  </si>
  <si>
    <t>Corriente (A)</t>
  </si>
  <si>
    <t>Voltaje (V)</t>
  </si>
  <si>
    <t>Tipo de sistema</t>
  </si>
  <si>
    <t>Factor de potencia</t>
  </si>
  <si>
    <t>Proteccion (A)</t>
  </si>
  <si>
    <t>Calibre (AWG/m cm)</t>
  </si>
  <si>
    <t>L1</t>
  </si>
  <si>
    <t>L2</t>
  </si>
  <si>
    <t>N</t>
  </si>
  <si>
    <t>Caida de tension %e</t>
  </si>
  <si>
    <t>Tuberia electrica</t>
  </si>
  <si>
    <t>C1</t>
  </si>
  <si>
    <t>C2</t>
  </si>
  <si>
    <t>C3</t>
  </si>
  <si>
    <t>C4</t>
  </si>
  <si>
    <t>C5</t>
  </si>
  <si>
    <t>Monofasico a 2 hilos</t>
  </si>
  <si>
    <t>Es un sistema trifasico a 4 hilos</t>
  </si>
  <si>
    <t>TOTAL</t>
  </si>
  <si>
    <t xml:space="preserve"> </t>
  </si>
  <si>
    <t>Monofasico a 3 hilos</t>
  </si>
  <si>
    <t>127 / 220</t>
  </si>
  <si>
    <t>SUMA</t>
  </si>
  <si>
    <t>Memoria de calculo</t>
  </si>
  <si>
    <t>Corriente</t>
  </si>
  <si>
    <t>Circuito derivado</t>
  </si>
  <si>
    <t>Coordinacion</t>
  </si>
  <si>
    <t>D1</t>
  </si>
  <si>
    <t>D2</t>
  </si>
  <si>
    <t>D3</t>
  </si>
  <si>
    <t>D4</t>
  </si>
  <si>
    <t>D5</t>
  </si>
  <si>
    <t>D6</t>
  </si>
  <si>
    <t>Area verde</t>
  </si>
  <si>
    <t>A</t>
  </si>
  <si>
    <t>Ver si juntar D5 / D6 / Area verde</t>
  </si>
  <si>
    <t>127 /220</t>
  </si>
  <si>
    <t>127  / 220</t>
  </si>
  <si>
    <t>Transformador (kVA)</t>
  </si>
  <si>
    <t>Potencia instalada (kW)</t>
  </si>
  <si>
    <t>Datos utilizados</t>
  </si>
  <si>
    <t>Capacidad del transformador</t>
  </si>
  <si>
    <t>Corriente demandada (A)</t>
  </si>
  <si>
    <t>Area de cable (mm^2)</t>
  </si>
  <si>
    <t>Voltaje</t>
  </si>
  <si>
    <t>Longitud (m)</t>
  </si>
  <si>
    <t>Area nominal (mm^2)</t>
  </si>
  <si>
    <t>Calibre (AWG)</t>
  </si>
  <si>
    <t>Cableado (Caida de voltaje)</t>
  </si>
  <si>
    <t>Dudas</t>
  </si>
  <si>
    <t>Trifasico a 4 hilos</t>
  </si>
  <si>
    <t>L3</t>
  </si>
  <si>
    <t>Area de cable con asilamiento (mm^2)</t>
  </si>
  <si>
    <t>Numero de cables</t>
  </si>
  <si>
    <t>Tuberia (Cable vinanel 2000)</t>
  </si>
  <si>
    <t>Tuberia (in)</t>
  </si>
  <si>
    <t>Interruptor termomagnetico</t>
  </si>
  <si>
    <t>B</t>
  </si>
  <si>
    <t>Corriente del circuito Ic (A)</t>
  </si>
  <si>
    <t>C</t>
  </si>
  <si>
    <t>E</t>
  </si>
  <si>
    <t>Corriente de interruptor</t>
  </si>
  <si>
    <t>Interruptor comercial</t>
  </si>
  <si>
    <t>Potencia (kW)</t>
  </si>
  <si>
    <t>Area total (mm^2)</t>
  </si>
  <si>
    <t>3 polos a 250 A</t>
  </si>
  <si>
    <t>Finalizando esta pagina de calculos la replicaremos para todos los circuitos derivados</t>
  </si>
  <si>
    <t>Aqui me falta llenarlo con la informacion de los calculos de las otras pestañas</t>
  </si>
  <si>
    <t>Falta ver lo del balanceo de fases</t>
  </si>
  <si>
    <t>Como se hace el balanceo de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</si>
</sst>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0" borderId="0" xfId="0" applyAlignment="1"/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2923-E024-459A-9D52-3293CFCD971E}">
  <sheetPr>
    <tabColor rgb="FF002060"/>
  </sheetPr>
  <dimension ref="B3:C20"/>
  <sheetViews>
    <sheetView topLeftCell="A2" zoomScaleNormal="100" workbookViewId="0">
      <selection activeCell="C21" sqref="C21"/>
    </sheetView>
  </sheetViews>
  <sheetFormatPr baseColWidth="10" defaultRowHeight="15" x14ac:dyDescent="0.25"/>
  <cols>
    <col min="2" max="3" width="17.28515625" customWidth="1"/>
  </cols>
  <sheetData>
    <row r="3" spans="2:2" x14ac:dyDescent="0.25">
      <c r="B3" s="1" t="s">
        <v>9</v>
      </c>
    </row>
    <row r="4" spans="2:2" x14ac:dyDescent="0.25">
      <c r="B4" t="s">
        <v>10</v>
      </c>
    </row>
    <row r="5" spans="2:2" x14ac:dyDescent="0.25">
      <c r="B5" t="s">
        <v>5</v>
      </c>
    </row>
    <row r="6" spans="2:2" x14ac:dyDescent="0.25">
      <c r="B6" t="s">
        <v>6</v>
      </c>
    </row>
    <row r="7" spans="2:2" x14ac:dyDescent="0.25">
      <c r="B7" t="s">
        <v>7</v>
      </c>
    </row>
    <row r="8" spans="2:2" x14ac:dyDescent="0.25">
      <c r="B8" t="s">
        <v>8</v>
      </c>
    </row>
    <row r="20" spans="3:3" x14ac:dyDescent="0.25">
      <c r="C20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0FE2-F166-427C-9461-5D57E76DFFE8}">
  <sheetPr>
    <tabColor theme="7" tint="0.59999389629810485"/>
  </sheetPr>
  <dimension ref="B2:O16"/>
  <sheetViews>
    <sheetView workbookViewId="0">
      <selection activeCell="D10" sqref="D1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7.28515625" customWidth="1"/>
    <col min="5" max="5" width="22.42578125" bestFit="1" customWidth="1"/>
    <col min="6" max="6" width="17.42578125" bestFit="1" customWidth="1"/>
    <col min="7" max="7" width="19.42578125" bestFit="1" customWidth="1"/>
    <col min="8" max="8" width="10.140625" bestFit="1" customWidth="1"/>
    <col min="9" max="9" width="12" bestFit="1" customWidth="1"/>
    <col min="10" max="10" width="13.42578125" bestFit="1" customWidth="1"/>
    <col min="11" max="13" width="8.140625" customWidth="1"/>
    <col min="14" max="14" width="18.85546875" bestFit="1" customWidth="1"/>
    <col min="15" max="15" width="15.7109375" bestFit="1" customWidth="1"/>
  </cols>
  <sheetData>
    <row r="2" spans="2:15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15" x14ac:dyDescent="0.25">
      <c r="B3" s="13" t="s">
        <v>12</v>
      </c>
      <c r="C3" s="4" t="s">
        <v>24</v>
      </c>
      <c r="D3" s="4" t="s">
        <v>25</v>
      </c>
      <c r="E3" s="11" t="s">
        <v>15</v>
      </c>
      <c r="F3" s="11" t="s">
        <v>29</v>
      </c>
      <c r="G3" s="11" t="s">
        <v>28</v>
      </c>
      <c r="H3" s="11" t="s">
        <v>27</v>
      </c>
      <c r="I3" s="11" t="s">
        <v>26</v>
      </c>
      <c r="J3" s="13" t="s">
        <v>30</v>
      </c>
      <c r="K3" s="13" t="s">
        <v>31</v>
      </c>
      <c r="L3" s="13"/>
      <c r="M3" s="13"/>
      <c r="N3" s="11" t="s">
        <v>35</v>
      </c>
      <c r="O3" s="11" t="s">
        <v>36</v>
      </c>
    </row>
    <row r="4" spans="2:15" x14ac:dyDescent="0.25">
      <c r="B4" s="13"/>
      <c r="C4" s="4">
        <v>300</v>
      </c>
      <c r="D4" s="4">
        <v>90</v>
      </c>
      <c r="E4" s="11"/>
      <c r="F4" s="11"/>
      <c r="G4" s="11"/>
      <c r="H4" s="11"/>
      <c r="I4" s="11"/>
      <c r="J4" s="13"/>
      <c r="K4" s="13"/>
      <c r="L4" s="13"/>
      <c r="M4" s="13"/>
      <c r="N4" s="11"/>
      <c r="O4" s="11"/>
    </row>
    <row r="5" spans="2:15" x14ac:dyDescent="0.25">
      <c r="B5" s="13"/>
      <c r="C5" s="4" t="s">
        <v>14</v>
      </c>
      <c r="D5" s="4" t="s">
        <v>14</v>
      </c>
      <c r="E5" s="11"/>
      <c r="F5" s="11"/>
      <c r="G5" s="11"/>
      <c r="H5" s="11"/>
      <c r="I5" s="11"/>
      <c r="J5" s="13"/>
      <c r="K5" s="4" t="s">
        <v>32</v>
      </c>
      <c r="L5" s="4" t="s">
        <v>33</v>
      </c>
      <c r="M5" s="4" t="s">
        <v>34</v>
      </c>
      <c r="N5" s="11"/>
      <c r="O5" s="11"/>
    </row>
    <row r="6" spans="2:15" x14ac:dyDescent="0.25">
      <c r="B6" s="4" t="s">
        <v>37</v>
      </c>
      <c r="C6" s="6">
        <v>4</v>
      </c>
      <c r="D6" s="6">
        <v>6</v>
      </c>
      <c r="E6" s="7">
        <f>(C6*$C$4+D6*$D$4)/1000</f>
        <v>1.74</v>
      </c>
      <c r="F6" s="6">
        <v>0.9</v>
      </c>
      <c r="G6" s="6" t="s">
        <v>42</v>
      </c>
      <c r="H6" s="6">
        <v>127</v>
      </c>
      <c r="I6" s="7">
        <f>(C6*$C$4/127)+(D6*$D$4/127)</f>
        <v>13.700787401574804</v>
      </c>
      <c r="J6" s="8"/>
      <c r="K6" s="8"/>
      <c r="L6" s="8"/>
      <c r="M6" s="8"/>
      <c r="N6" s="8"/>
      <c r="O6" s="8"/>
    </row>
    <row r="7" spans="2:15" x14ac:dyDescent="0.25">
      <c r="B7" s="9" t="s">
        <v>44</v>
      </c>
      <c r="C7" s="9">
        <f>SUM(C6:C6)</f>
        <v>4</v>
      </c>
      <c r="D7" s="9">
        <f>SUM(D6:D6)</f>
        <v>6</v>
      </c>
      <c r="E7" s="10">
        <f>SUM(E6:E6)</f>
        <v>1.74</v>
      </c>
      <c r="F7" s="30"/>
      <c r="G7" s="30"/>
      <c r="H7" s="30"/>
      <c r="I7" s="10">
        <f>SUM(I6:I6)</f>
        <v>13.700787401574804</v>
      </c>
      <c r="J7" s="30"/>
      <c r="K7" s="30"/>
      <c r="L7" s="30"/>
      <c r="M7" s="30"/>
      <c r="N7" s="30"/>
      <c r="O7" s="30"/>
    </row>
    <row r="8" spans="2:15" x14ac:dyDescent="0.25">
      <c r="B8" s="2"/>
      <c r="C8" s="2"/>
      <c r="D8" s="2"/>
      <c r="E8" s="3"/>
    </row>
    <row r="16" spans="2:15" x14ac:dyDescent="0.25">
      <c r="E16" t="s">
        <v>45</v>
      </c>
    </row>
  </sheetData>
  <mergeCells count="11">
    <mergeCell ref="O3:O5"/>
    <mergeCell ref="B2:O2"/>
    <mergeCell ref="B3:B5"/>
    <mergeCell ref="E3:E5"/>
    <mergeCell ref="F3:F5"/>
    <mergeCell ref="G3:G5"/>
    <mergeCell ref="H3:H5"/>
    <mergeCell ref="I3:I5"/>
    <mergeCell ref="J3:J5"/>
    <mergeCell ref="K3:M4"/>
    <mergeCell ref="N3:N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F287-672D-4487-A58F-2E615E823FFF}">
  <sheetPr>
    <tabColor rgb="FF0070C0"/>
  </sheetPr>
  <dimension ref="B2:F11"/>
  <sheetViews>
    <sheetView workbookViewId="0">
      <selection activeCell="B12" sqref="B12"/>
    </sheetView>
  </sheetViews>
  <sheetFormatPr baseColWidth="10" defaultRowHeight="15" x14ac:dyDescent="0.25"/>
  <sheetData>
    <row r="2" spans="2:6" x14ac:dyDescent="0.25">
      <c r="B2" s="29" t="s">
        <v>1</v>
      </c>
      <c r="C2" s="29"/>
      <c r="D2" s="29"/>
      <c r="E2" s="29"/>
      <c r="F2" s="29"/>
    </row>
    <row r="3" spans="2:6" x14ac:dyDescent="0.25">
      <c r="B3" s="1" t="s">
        <v>0</v>
      </c>
      <c r="C3" s="2"/>
      <c r="D3" s="2"/>
      <c r="E3" s="2"/>
      <c r="F3" s="2"/>
    </row>
    <row r="4" spans="2:6" x14ac:dyDescent="0.25">
      <c r="B4" s="1" t="s">
        <v>16</v>
      </c>
      <c r="C4" s="2"/>
      <c r="D4" s="2"/>
      <c r="E4" s="2"/>
      <c r="F4" s="2"/>
    </row>
    <row r="5" spans="2:6" x14ac:dyDescent="0.25">
      <c r="B5" s="1" t="s">
        <v>17</v>
      </c>
      <c r="C5" s="2"/>
      <c r="D5" s="2"/>
      <c r="E5" s="2"/>
      <c r="F5" s="2"/>
    </row>
    <row r="6" spans="2:6" x14ac:dyDescent="0.25">
      <c r="B6" s="1" t="s">
        <v>18</v>
      </c>
      <c r="C6" s="2"/>
      <c r="D6" s="2"/>
      <c r="E6" s="2"/>
      <c r="F6" s="2"/>
    </row>
    <row r="7" spans="2:6" x14ac:dyDescent="0.25">
      <c r="B7" s="1" t="s">
        <v>19</v>
      </c>
      <c r="C7" s="2"/>
      <c r="D7" s="2"/>
      <c r="E7" s="2"/>
      <c r="F7" s="2"/>
    </row>
    <row r="8" spans="2:6" x14ac:dyDescent="0.25">
      <c r="B8" s="1" t="s">
        <v>20</v>
      </c>
      <c r="C8" s="2"/>
      <c r="D8" s="2"/>
      <c r="E8" s="2"/>
      <c r="F8" s="2"/>
    </row>
    <row r="9" spans="2:6" x14ac:dyDescent="0.25">
      <c r="B9" s="1" t="s">
        <v>21</v>
      </c>
      <c r="C9" s="2"/>
      <c r="D9" s="2"/>
      <c r="E9" s="2"/>
      <c r="F9" s="2"/>
    </row>
    <row r="10" spans="2:6" x14ac:dyDescent="0.25">
      <c r="B10" s="1" t="s">
        <v>22</v>
      </c>
      <c r="C10" s="2"/>
      <c r="D10" s="2"/>
      <c r="E10" s="2"/>
      <c r="F10" s="2"/>
    </row>
    <row r="11" spans="2:6" x14ac:dyDescent="0.25">
      <c r="B11" s="1" t="s">
        <v>23</v>
      </c>
      <c r="C11" s="2"/>
      <c r="D11" s="2"/>
      <c r="E11" s="2"/>
      <c r="F11" s="2"/>
    </row>
  </sheetData>
  <mergeCells count="1"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A69C-7ED6-423E-B326-72983491638A}">
  <sheetPr>
    <tabColor theme="7" tint="0.59999389629810485"/>
  </sheetPr>
  <dimension ref="B2:R11"/>
  <sheetViews>
    <sheetView workbookViewId="0">
      <selection activeCell="J22" sqref="J22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2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2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>
        <v>220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72B6-3227-463E-A78B-777C5FFFA013}">
  <sheetPr>
    <tabColor theme="7" tint="0.59999389629810485"/>
  </sheetPr>
  <dimension ref="B2:R11"/>
  <sheetViews>
    <sheetView workbookViewId="0">
      <selection activeCell="J40" sqref="J4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2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2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>
        <v>220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7EB-D925-42BF-9C10-F88007946188}">
  <sheetPr>
    <tabColor theme="7" tint="0.59999389629810485"/>
  </sheetPr>
  <dimension ref="A1:R11"/>
  <sheetViews>
    <sheetView workbookViewId="0">
      <selection activeCell="J20" sqref="J2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1" spans="1:18" x14ac:dyDescent="0.25">
      <c r="A1" t="s">
        <v>4</v>
      </c>
    </row>
    <row r="2" spans="1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1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1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1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1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1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1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>
        <v>220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1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</row>
    <row r="11" spans="1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5537-8C3C-4ED4-8C50-2EBD962BF483}">
  <sheetPr>
    <tabColor theme="7" tint="0.59999389629810485"/>
  </sheetPr>
  <dimension ref="B2:R11"/>
  <sheetViews>
    <sheetView workbookViewId="0">
      <selection activeCell="J27" sqref="J27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2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2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>
        <v>220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430D-A9C1-4F3E-8A79-B56B6394E746}">
  <sheetPr>
    <tabColor theme="7" tint="0.59999389629810485"/>
  </sheetPr>
  <dimension ref="B2:R11"/>
  <sheetViews>
    <sheetView workbookViewId="0">
      <selection activeCell="J22" sqref="J22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2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2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>
        <v>220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6871-0A88-455C-9120-8D9E0B0ED68B}">
  <sheetPr>
    <tabColor theme="7" tint="0.59999389629810485"/>
  </sheetPr>
  <dimension ref="B2:Q9"/>
  <sheetViews>
    <sheetView workbookViewId="0">
      <selection activeCell="F19" sqref="F19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9.5703125" bestFit="1" customWidth="1"/>
    <col min="5" max="5" width="8.85546875" bestFit="1" customWidth="1"/>
    <col min="6" max="6" width="18.42578125" bestFit="1" customWidth="1"/>
    <col min="7" max="7" width="22.42578125" bestFit="1" customWidth="1"/>
    <col min="8" max="8" width="17.42578125" bestFit="1" customWidth="1"/>
    <col min="9" max="9" width="19.42578125" bestFit="1" customWidth="1"/>
    <col min="10" max="10" width="10.140625" bestFit="1" customWidth="1"/>
    <col min="11" max="11" width="12" bestFit="1" customWidth="1"/>
    <col min="12" max="12" width="13.42578125" bestFit="1" customWidth="1"/>
    <col min="13" max="15" width="8.140625" customWidth="1"/>
    <col min="16" max="16" width="18.85546875" bestFit="1" customWidth="1"/>
    <col min="17" max="17" width="15.7109375" bestFit="1" customWidth="1"/>
  </cols>
  <sheetData>
    <row r="2" spans="2:17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x14ac:dyDescent="0.25">
      <c r="B3" s="13" t="s">
        <v>12</v>
      </c>
      <c r="C3" s="4" t="s">
        <v>24</v>
      </c>
      <c r="D3" s="4" t="s">
        <v>13</v>
      </c>
      <c r="E3" s="4" t="s">
        <v>25</v>
      </c>
      <c r="F3" s="4" t="s">
        <v>2</v>
      </c>
      <c r="G3" s="11" t="s">
        <v>15</v>
      </c>
      <c r="H3" s="11" t="s">
        <v>29</v>
      </c>
      <c r="I3" s="11" t="s">
        <v>28</v>
      </c>
      <c r="J3" s="11" t="s">
        <v>27</v>
      </c>
      <c r="K3" s="11" t="s">
        <v>26</v>
      </c>
      <c r="L3" s="13" t="s">
        <v>30</v>
      </c>
      <c r="M3" s="13" t="s">
        <v>31</v>
      </c>
      <c r="N3" s="13"/>
      <c r="O3" s="13"/>
      <c r="P3" s="11" t="s">
        <v>35</v>
      </c>
      <c r="Q3" s="11" t="s">
        <v>36</v>
      </c>
    </row>
    <row r="4" spans="2:17" x14ac:dyDescent="0.25">
      <c r="B4" s="13"/>
      <c r="C4" s="4">
        <v>300</v>
      </c>
      <c r="D4" s="4">
        <v>300</v>
      </c>
      <c r="E4" s="4">
        <v>90</v>
      </c>
      <c r="F4" s="4">
        <v>2000</v>
      </c>
      <c r="G4" s="11"/>
      <c r="H4" s="11"/>
      <c r="I4" s="11"/>
      <c r="J4" s="11"/>
      <c r="K4" s="11"/>
      <c r="L4" s="13"/>
      <c r="M4" s="13"/>
      <c r="N4" s="13"/>
      <c r="O4" s="13"/>
      <c r="P4" s="11"/>
      <c r="Q4" s="11"/>
    </row>
    <row r="5" spans="2:17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11"/>
      <c r="H5" s="11"/>
      <c r="I5" s="11"/>
      <c r="J5" s="11"/>
      <c r="K5" s="11"/>
      <c r="L5" s="13"/>
      <c r="M5" s="4" t="s">
        <v>32</v>
      </c>
      <c r="N5" s="4" t="s">
        <v>33</v>
      </c>
      <c r="O5" s="4" t="s">
        <v>34</v>
      </c>
      <c r="P5" s="11"/>
      <c r="Q5" s="11"/>
    </row>
    <row r="6" spans="2:17" x14ac:dyDescent="0.25">
      <c r="B6" s="4" t="s">
        <v>37</v>
      </c>
      <c r="C6" s="6">
        <v>5</v>
      </c>
      <c r="D6" s="6">
        <v>1</v>
      </c>
      <c r="E6" s="6">
        <v>3</v>
      </c>
      <c r="F6" s="6">
        <v>0</v>
      </c>
      <c r="G6" s="7">
        <f t="shared" ref="G6:G7" si="0">(C6*$C$4+D6*$D$4+E6*$E$4+F6*$F$4)/1000</f>
        <v>2.0699999999999998</v>
      </c>
      <c r="H6" s="6">
        <v>0.9</v>
      </c>
      <c r="I6" s="6" t="s">
        <v>42</v>
      </c>
      <c r="J6" s="6">
        <v>127</v>
      </c>
      <c r="K6" s="7">
        <f>(C6*$C$4/127)+(D6*$D$4/127)+(E6*$E$4/127)+(F6*$F$4/220)</f>
        <v>16.299212598425196</v>
      </c>
      <c r="L6" s="8"/>
      <c r="M6" s="8"/>
      <c r="N6" s="8"/>
      <c r="O6" s="8"/>
      <c r="P6" s="8"/>
      <c r="Q6" s="8"/>
    </row>
    <row r="7" spans="2:17" x14ac:dyDescent="0.25">
      <c r="B7" s="4" t="s">
        <v>38</v>
      </c>
      <c r="C7" s="6">
        <v>0</v>
      </c>
      <c r="D7" s="6">
        <v>0</v>
      </c>
      <c r="E7" s="6">
        <v>0</v>
      </c>
      <c r="F7" s="6">
        <v>1</v>
      </c>
      <c r="G7" s="7">
        <f t="shared" si="0"/>
        <v>2</v>
      </c>
      <c r="H7" s="6">
        <v>0.9</v>
      </c>
      <c r="I7" s="6" t="s">
        <v>46</v>
      </c>
      <c r="J7" s="6">
        <v>220</v>
      </c>
      <c r="K7" s="7">
        <f>(C7*$C$4/127)+(D7*$D$4/127)+(E7*$E$4/127)+(F7*$F$4/220)</f>
        <v>9.0909090909090917</v>
      </c>
      <c r="L7" s="8"/>
      <c r="M7" s="8"/>
      <c r="N7" s="8"/>
      <c r="O7" s="8"/>
      <c r="P7" s="8"/>
      <c r="Q7" s="8"/>
    </row>
    <row r="8" spans="2:17" x14ac:dyDescent="0.25">
      <c r="B8" s="9" t="s">
        <v>44</v>
      </c>
      <c r="C8" s="9">
        <f>SUM(C6:C7)</f>
        <v>5</v>
      </c>
      <c r="D8" s="9">
        <f>SUM(D6:D7)</f>
        <v>1</v>
      </c>
      <c r="E8" s="9">
        <f>SUM(E6:E7)</f>
        <v>3</v>
      </c>
      <c r="F8" s="9">
        <f>SUM(F6:F7)</f>
        <v>1</v>
      </c>
      <c r="G8" s="10">
        <f>SUM(G6:G7)</f>
        <v>4.07</v>
      </c>
    </row>
    <row r="9" spans="2:17" x14ac:dyDescent="0.25">
      <c r="B9" s="2"/>
      <c r="C9" s="2"/>
      <c r="D9" s="2"/>
      <c r="E9" s="2"/>
      <c r="F9" s="2"/>
      <c r="G9" s="3"/>
    </row>
  </sheetData>
  <mergeCells count="11">
    <mergeCell ref="Q3:Q5"/>
    <mergeCell ref="B2:Q2"/>
    <mergeCell ref="B3:B5"/>
    <mergeCell ref="G3:G5"/>
    <mergeCell ref="H3:H5"/>
    <mergeCell ref="I3:I5"/>
    <mergeCell ref="J3:J5"/>
    <mergeCell ref="K3:K5"/>
    <mergeCell ref="L3:L5"/>
    <mergeCell ref="M3:O4"/>
    <mergeCell ref="P3:P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8F4-FA16-42A6-907E-99F301FE8B45}">
  <sheetPr>
    <tabColor theme="7" tint="0.59999389629810485"/>
  </sheetPr>
  <dimension ref="B2:P16"/>
  <sheetViews>
    <sheetView workbookViewId="0">
      <selection activeCell="G16" sqref="G16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5" width="17.28515625" customWidth="1"/>
    <col min="6" max="6" width="22.42578125" bestFit="1" customWidth="1"/>
    <col min="7" max="7" width="17.42578125" bestFit="1" customWidth="1"/>
    <col min="8" max="8" width="19.42578125" bestFit="1" customWidth="1"/>
    <col min="9" max="9" width="10.140625" bestFit="1" customWidth="1"/>
    <col min="10" max="10" width="12" bestFit="1" customWidth="1"/>
    <col min="11" max="11" width="13.42578125" bestFit="1" customWidth="1"/>
    <col min="12" max="14" width="8.140625" customWidth="1"/>
    <col min="15" max="15" width="18.85546875" bestFit="1" customWidth="1"/>
    <col min="16" max="16" width="15.7109375" bestFit="1" customWidth="1"/>
  </cols>
  <sheetData>
    <row r="2" spans="2:16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3" t="s">
        <v>12</v>
      </c>
      <c r="C3" s="4" t="s">
        <v>24</v>
      </c>
      <c r="D3" s="4" t="s">
        <v>25</v>
      </c>
      <c r="E3" s="4" t="s">
        <v>2</v>
      </c>
      <c r="F3" s="11" t="s">
        <v>15</v>
      </c>
      <c r="G3" s="11" t="s">
        <v>29</v>
      </c>
      <c r="H3" s="11" t="s">
        <v>28</v>
      </c>
      <c r="I3" s="11" t="s">
        <v>27</v>
      </c>
      <c r="J3" s="11" t="s">
        <v>26</v>
      </c>
      <c r="K3" s="13" t="s">
        <v>30</v>
      </c>
      <c r="L3" s="13" t="s">
        <v>31</v>
      </c>
      <c r="M3" s="13"/>
      <c r="N3" s="13"/>
      <c r="O3" s="11" t="s">
        <v>35</v>
      </c>
      <c r="P3" s="11" t="s">
        <v>36</v>
      </c>
    </row>
    <row r="4" spans="2:16" x14ac:dyDescent="0.25">
      <c r="B4" s="13"/>
      <c r="C4" s="4">
        <v>300</v>
      </c>
      <c r="D4" s="4">
        <v>90</v>
      </c>
      <c r="E4" s="4">
        <v>1000</v>
      </c>
      <c r="F4" s="11"/>
      <c r="G4" s="11"/>
      <c r="H4" s="11"/>
      <c r="I4" s="11"/>
      <c r="J4" s="11"/>
      <c r="K4" s="13"/>
      <c r="L4" s="13"/>
      <c r="M4" s="13"/>
      <c r="N4" s="13"/>
      <c r="O4" s="11"/>
      <c r="P4" s="11"/>
    </row>
    <row r="5" spans="2:16" x14ac:dyDescent="0.25">
      <c r="B5" s="13"/>
      <c r="C5" s="4" t="s">
        <v>14</v>
      </c>
      <c r="D5" s="4" t="s">
        <v>14</v>
      </c>
      <c r="E5" s="4" t="s">
        <v>14</v>
      </c>
      <c r="F5" s="11"/>
      <c r="G5" s="11"/>
      <c r="H5" s="11"/>
      <c r="I5" s="11"/>
      <c r="J5" s="11"/>
      <c r="K5" s="13"/>
      <c r="L5" s="4" t="s">
        <v>32</v>
      </c>
      <c r="M5" s="4" t="s">
        <v>33</v>
      </c>
      <c r="N5" s="4" t="s">
        <v>34</v>
      </c>
      <c r="O5" s="11"/>
      <c r="P5" s="11"/>
    </row>
    <row r="6" spans="2:16" x14ac:dyDescent="0.25">
      <c r="B6" s="4" t="s">
        <v>37</v>
      </c>
      <c r="C6" s="6">
        <v>3</v>
      </c>
      <c r="D6" s="6">
        <v>1</v>
      </c>
      <c r="E6" s="6">
        <v>1</v>
      </c>
      <c r="F6" s="7">
        <f>(C6*$C$4+D6*$D$4+E6*$E$4)/1000</f>
        <v>1.99</v>
      </c>
      <c r="G6" s="6">
        <v>0.9</v>
      </c>
      <c r="H6" s="6" t="s">
        <v>46</v>
      </c>
      <c r="I6" s="6" t="s">
        <v>47</v>
      </c>
      <c r="J6" s="7">
        <f>(C6*$C$4/127)+(D6*$D$4/127)+(E6*$E$4/220)</f>
        <v>12.340730136005726</v>
      </c>
      <c r="K6" s="8"/>
      <c r="L6" s="8"/>
      <c r="M6" s="8"/>
      <c r="N6" s="8"/>
      <c r="O6" s="8"/>
      <c r="P6" s="8"/>
    </row>
    <row r="7" spans="2:16" x14ac:dyDescent="0.25">
      <c r="B7" s="9" t="s">
        <v>44</v>
      </c>
      <c r="C7" s="9">
        <f>SUM(C6:C6)</f>
        <v>3</v>
      </c>
      <c r="D7" s="9">
        <f>SUM(D6:D6)</f>
        <v>1</v>
      </c>
      <c r="E7" s="9">
        <f>SUM(E6:E6)</f>
        <v>1</v>
      </c>
      <c r="F7" s="10">
        <f>SUM(F6:F6)</f>
        <v>1.99</v>
      </c>
    </row>
    <row r="8" spans="2:16" x14ac:dyDescent="0.25">
      <c r="B8" s="2"/>
      <c r="C8" s="2"/>
      <c r="D8" s="2"/>
      <c r="F8" s="3"/>
    </row>
    <row r="16" spans="2:16" x14ac:dyDescent="0.25">
      <c r="F16" t="s">
        <v>45</v>
      </c>
    </row>
  </sheetData>
  <mergeCells count="11">
    <mergeCell ref="P3:P5"/>
    <mergeCell ref="B2:P2"/>
    <mergeCell ref="B3:B5"/>
    <mergeCell ref="F3:F5"/>
    <mergeCell ref="G3:G5"/>
    <mergeCell ref="H3:H5"/>
    <mergeCell ref="I3:I5"/>
    <mergeCell ref="J3:J5"/>
    <mergeCell ref="K3:K5"/>
    <mergeCell ref="L3:N4"/>
    <mergeCell ref="O3:O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0BE-973B-47A3-AEDB-BCEC8C9631FD}">
  <sheetPr>
    <tabColor theme="7" tint="0.59999389629810485"/>
  </sheetPr>
  <dimension ref="B2:R9"/>
  <sheetViews>
    <sheetView workbookViewId="0">
      <selection activeCell="H16" sqref="H16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13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1" t="s">
        <v>15</v>
      </c>
      <c r="I3" s="11" t="s">
        <v>29</v>
      </c>
      <c r="J3" s="11" t="s">
        <v>28</v>
      </c>
      <c r="K3" s="11" t="s">
        <v>27</v>
      </c>
      <c r="L3" s="11" t="s">
        <v>26</v>
      </c>
      <c r="M3" s="13" t="s">
        <v>30</v>
      </c>
      <c r="N3" s="13" t="s">
        <v>31</v>
      </c>
      <c r="O3" s="13"/>
      <c r="P3" s="13"/>
      <c r="Q3" s="11" t="s">
        <v>35</v>
      </c>
      <c r="R3" s="11" t="s">
        <v>36</v>
      </c>
    </row>
    <row r="4" spans="2:18" x14ac:dyDescent="0.25">
      <c r="B4" s="13"/>
      <c r="C4" s="4">
        <v>300</v>
      </c>
      <c r="D4" s="4">
        <v>300</v>
      </c>
      <c r="E4" s="4">
        <v>300</v>
      </c>
      <c r="F4" s="4">
        <v>90</v>
      </c>
      <c r="G4" s="4">
        <v>2000</v>
      </c>
      <c r="H4" s="11"/>
      <c r="I4" s="11"/>
      <c r="J4" s="11"/>
      <c r="K4" s="11"/>
      <c r="L4" s="11"/>
      <c r="M4" s="13"/>
      <c r="N4" s="13"/>
      <c r="O4" s="13"/>
      <c r="P4" s="13"/>
      <c r="Q4" s="11"/>
      <c r="R4" s="11"/>
    </row>
    <row r="5" spans="2:18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1"/>
      <c r="I5" s="11"/>
      <c r="J5" s="11"/>
      <c r="K5" s="11"/>
      <c r="L5" s="11"/>
      <c r="M5" s="13"/>
      <c r="N5" s="4" t="s">
        <v>32</v>
      </c>
      <c r="O5" s="4" t="s">
        <v>33</v>
      </c>
      <c r="P5" s="4" t="s">
        <v>34</v>
      </c>
      <c r="Q5" s="11"/>
      <c r="R5" s="11"/>
    </row>
    <row r="6" spans="2:18" x14ac:dyDescent="0.25">
      <c r="B6" s="4" t="s">
        <v>37</v>
      </c>
      <c r="C6" s="6">
        <v>0</v>
      </c>
      <c r="D6" s="6">
        <v>12</v>
      </c>
      <c r="E6" s="6">
        <v>0</v>
      </c>
      <c r="F6" s="6">
        <v>0</v>
      </c>
      <c r="G6" s="6">
        <v>0</v>
      </c>
      <c r="H6" s="7">
        <f>(C6*$C$4+D6*$D$4+E6*$E$4+F6*$F$4+G6*$G$4)/1000</f>
        <v>3.6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28.346456692913385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3</v>
      </c>
      <c r="D7" s="6">
        <v>0</v>
      </c>
      <c r="E7" s="6">
        <v>1</v>
      </c>
      <c r="F7" s="6">
        <v>6</v>
      </c>
      <c r="G7" s="6">
        <v>1</v>
      </c>
      <c r="H7" s="7">
        <f>(C7*$C$4+D7*$D$4+E7*$E$4+F7*$F$4+G7*$G$4)/1000</f>
        <v>3.74</v>
      </c>
      <c r="I7" s="6">
        <v>0.9</v>
      </c>
      <c r="J7" s="6" t="s">
        <v>42</v>
      </c>
      <c r="K7" s="6">
        <v>127</v>
      </c>
      <c r="L7" s="7">
        <f t="shared" ref="L7" si="0">(C7*$C$4/127)+(D7*$D$4/127)+(E7*$E$4/127)+(F7*$F$4/127)+(G7*$G$4/220)</f>
        <v>22.791696492483894</v>
      </c>
      <c r="M7" s="8"/>
      <c r="N7" s="8"/>
      <c r="O7" s="8"/>
      <c r="P7" s="8"/>
      <c r="Q7" s="8"/>
      <c r="R7" s="8"/>
    </row>
    <row r="8" spans="2:18" x14ac:dyDescent="0.25">
      <c r="B8" s="9" t="s">
        <v>44</v>
      </c>
      <c r="C8" s="9">
        <f t="shared" ref="C8:H8" si="1">SUM(C6:C7)</f>
        <v>3</v>
      </c>
      <c r="D8" s="9">
        <f t="shared" si="1"/>
        <v>12</v>
      </c>
      <c r="E8" s="9">
        <f t="shared" si="1"/>
        <v>1</v>
      </c>
      <c r="F8" s="9">
        <f t="shared" si="1"/>
        <v>6</v>
      </c>
      <c r="G8" s="9">
        <f t="shared" si="1"/>
        <v>1</v>
      </c>
      <c r="H8" s="10">
        <f t="shared" si="1"/>
        <v>7.34</v>
      </c>
    </row>
    <row r="9" spans="2:18" x14ac:dyDescent="0.25">
      <c r="B9" s="2"/>
      <c r="C9" s="2"/>
      <c r="D9" s="2"/>
      <c r="E9" s="2"/>
      <c r="F9" s="2"/>
      <c r="G9" s="2"/>
      <c r="H9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795-4361-46AA-A917-92872455A935}">
  <sheetPr>
    <tabColor rgb="FF0070C0"/>
  </sheetPr>
  <dimension ref="B2:S29"/>
  <sheetViews>
    <sheetView tabSelected="1" zoomScale="81" zoomScaleNormal="85" workbookViewId="0">
      <selection activeCell="N20" sqref="N20"/>
    </sheetView>
  </sheetViews>
  <sheetFormatPr baseColWidth="10" defaultRowHeight="15" x14ac:dyDescent="0.25"/>
  <cols>
    <col min="1" max="1" width="5.5703125" customWidth="1"/>
    <col min="2" max="2" width="18" style="33" customWidth="1"/>
    <col min="3" max="4" width="18" customWidth="1"/>
    <col min="5" max="5" width="19.5703125" bestFit="1" customWidth="1"/>
    <col min="6" max="8" width="18" customWidth="1"/>
    <col min="9" max="12" width="18.5703125" customWidth="1"/>
    <col min="13" max="15" width="18.7109375" customWidth="1"/>
    <col min="16" max="19" width="14.42578125" customWidth="1"/>
  </cols>
  <sheetData>
    <row r="2" spans="2:19" x14ac:dyDescent="0.25">
      <c r="B2" s="42" t="s">
        <v>11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2:19" x14ac:dyDescent="0.25">
      <c r="B3" s="14" t="s">
        <v>51</v>
      </c>
      <c r="C3" s="14" t="s">
        <v>15</v>
      </c>
      <c r="D3" s="14" t="s">
        <v>29</v>
      </c>
      <c r="E3" s="14" t="s">
        <v>28</v>
      </c>
      <c r="F3" s="14" t="s">
        <v>27</v>
      </c>
      <c r="G3" s="14" t="s">
        <v>26</v>
      </c>
      <c r="H3" s="13" t="s">
        <v>32</v>
      </c>
      <c r="I3" s="13"/>
      <c r="J3" s="13" t="s">
        <v>33</v>
      </c>
      <c r="K3" s="13"/>
      <c r="L3" s="23" t="s">
        <v>77</v>
      </c>
      <c r="M3" s="25"/>
      <c r="N3" s="23" t="s">
        <v>34</v>
      </c>
      <c r="O3" s="25"/>
      <c r="P3" s="20" t="s">
        <v>30</v>
      </c>
      <c r="Q3" s="20" t="s">
        <v>73</v>
      </c>
      <c r="R3" s="14" t="s">
        <v>36</v>
      </c>
      <c r="S3" s="14" t="s">
        <v>35</v>
      </c>
    </row>
    <row r="4" spans="2:19" x14ac:dyDescent="0.25">
      <c r="B4" s="15"/>
      <c r="C4" s="15"/>
      <c r="D4" s="15"/>
      <c r="E4" s="15"/>
      <c r="F4" s="15"/>
      <c r="G4" s="15"/>
      <c r="H4" s="13"/>
      <c r="I4" s="13"/>
      <c r="J4" s="13"/>
      <c r="K4" s="13"/>
      <c r="L4" s="26"/>
      <c r="M4" s="28"/>
      <c r="N4" s="26"/>
      <c r="O4" s="28"/>
      <c r="P4" s="21"/>
      <c r="Q4" s="21"/>
      <c r="R4" s="15"/>
      <c r="S4" s="15"/>
    </row>
    <row r="5" spans="2:19" x14ac:dyDescent="0.25">
      <c r="B5" s="16"/>
      <c r="C5" s="16"/>
      <c r="D5" s="16"/>
      <c r="E5" s="16"/>
      <c r="F5" s="16"/>
      <c r="G5" s="16"/>
      <c r="H5" s="4" t="s">
        <v>89</v>
      </c>
      <c r="I5" s="4" t="s">
        <v>50</v>
      </c>
      <c r="J5" s="4" t="s">
        <v>89</v>
      </c>
      <c r="K5" s="4" t="s">
        <v>50</v>
      </c>
      <c r="L5" s="4" t="s">
        <v>89</v>
      </c>
      <c r="M5" s="4" t="s">
        <v>50</v>
      </c>
      <c r="N5" s="4" t="s">
        <v>89</v>
      </c>
      <c r="O5" s="4" t="s">
        <v>50</v>
      </c>
      <c r="P5" s="22"/>
      <c r="Q5" s="22"/>
      <c r="R5" s="16"/>
      <c r="S5" s="16"/>
    </row>
    <row r="6" spans="2:19" x14ac:dyDescent="0.25">
      <c r="B6" s="5" t="s">
        <v>52</v>
      </c>
      <c r="C6" s="7">
        <f>Coordinacion!F10</f>
        <v>7.96</v>
      </c>
      <c r="D6" s="6">
        <v>0.9</v>
      </c>
      <c r="E6" s="6" t="s">
        <v>46</v>
      </c>
      <c r="F6" s="6" t="s">
        <v>47</v>
      </c>
      <c r="G6" s="7">
        <f>Coordinacion!J10</f>
        <v>49.362920544022906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2:19" x14ac:dyDescent="0.25">
      <c r="B7" s="5" t="s">
        <v>53</v>
      </c>
      <c r="C7" s="7">
        <f>'D1'!H11</f>
        <v>15.239999999999998</v>
      </c>
      <c r="D7" s="6">
        <v>0.9</v>
      </c>
      <c r="E7" s="6" t="s">
        <v>46</v>
      </c>
      <c r="F7" s="6" t="s">
        <v>47</v>
      </c>
      <c r="G7" s="7">
        <f>'D1'!L11</f>
        <v>110.01431639226915</v>
      </c>
      <c r="H7" s="8"/>
      <c r="I7" s="8" t="s">
        <v>93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x14ac:dyDescent="0.25">
      <c r="B8" s="5" t="s">
        <v>54</v>
      </c>
      <c r="C8" s="7">
        <f>'D2'!H10</f>
        <v>11.34</v>
      </c>
      <c r="D8" s="6">
        <v>0.9</v>
      </c>
      <c r="E8" s="6" t="s">
        <v>46</v>
      </c>
      <c r="F8" s="6" t="s">
        <v>47</v>
      </c>
      <c r="G8" s="7">
        <f>'D2'!L10</f>
        <v>79.305654974946322</v>
      </c>
      <c r="H8" s="8"/>
      <c r="I8" s="8" t="s">
        <v>94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x14ac:dyDescent="0.25">
      <c r="B9" s="5" t="s">
        <v>55</v>
      </c>
      <c r="C9" s="7">
        <f>'D3'!H10</f>
        <v>11.34</v>
      </c>
      <c r="D9" s="6">
        <v>0.9</v>
      </c>
      <c r="E9" s="6" t="s">
        <v>46</v>
      </c>
      <c r="F9" s="6" t="s">
        <v>47</v>
      </c>
      <c r="G9" s="7">
        <f>'D3'!L10</f>
        <v>79.305654974946322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5" t="s">
        <v>56</v>
      </c>
      <c r="C10" s="7">
        <f>'D4'!H10</f>
        <v>11.34</v>
      </c>
      <c r="D10" s="6">
        <v>0.9</v>
      </c>
      <c r="E10" s="6" t="s">
        <v>46</v>
      </c>
      <c r="F10" s="6" t="s">
        <v>47</v>
      </c>
      <c r="G10" s="7">
        <f>'D4'!L10</f>
        <v>79.305654974946322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2:19" x14ac:dyDescent="0.25">
      <c r="B11" s="5" t="s">
        <v>57</v>
      </c>
      <c r="C11" s="7">
        <f>'D5'!G8</f>
        <v>4.07</v>
      </c>
      <c r="D11" s="6">
        <v>0.9</v>
      </c>
      <c r="E11" s="6" t="s">
        <v>46</v>
      </c>
      <c r="F11" s="6" t="s">
        <v>47</v>
      </c>
      <c r="G11" s="7">
        <f>'D5'!K8</f>
        <v>25.390121689334286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2:19" x14ac:dyDescent="0.25">
      <c r="B12" s="5" t="s">
        <v>58</v>
      </c>
      <c r="C12" s="7">
        <f>'D6'!H8</f>
        <v>7.34</v>
      </c>
      <c r="D12" s="6">
        <v>0.9</v>
      </c>
      <c r="E12" s="6" t="s">
        <v>46</v>
      </c>
      <c r="F12" s="6" t="s">
        <v>47</v>
      </c>
      <c r="G12" s="7">
        <f>'D6'!L8</f>
        <v>51.138153185397279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2:19" x14ac:dyDescent="0.25">
      <c r="B13" s="5" t="s">
        <v>59</v>
      </c>
      <c r="C13" s="7">
        <f>'Area verde'!E7</f>
        <v>1.74</v>
      </c>
      <c r="D13" s="6">
        <v>0.9</v>
      </c>
      <c r="E13" s="6" t="s">
        <v>42</v>
      </c>
      <c r="F13" s="6">
        <v>127</v>
      </c>
      <c r="G13" s="7">
        <f>'Area verde'!I7</f>
        <v>13.700787401574804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2:19" x14ac:dyDescent="0.25">
      <c r="B14" s="32" t="s">
        <v>48</v>
      </c>
      <c r="C14" s="9">
        <f>SUM(C6:C13)</f>
        <v>70.36999999999999</v>
      </c>
      <c r="D14" s="30"/>
      <c r="E14" s="30"/>
      <c r="F14" s="30"/>
      <c r="G14" s="10">
        <f>SUM(G6:G13)</f>
        <v>487.52326413743748</v>
      </c>
      <c r="H14" s="30"/>
      <c r="J14" s="10">
        <f>SUM(I6:I13)</f>
        <v>0</v>
      </c>
      <c r="K14" s="10">
        <f>SUM(J6:J13)</f>
        <v>0</v>
      </c>
      <c r="L14" s="10">
        <f>SUM(K6:K13)</f>
        <v>0</v>
      </c>
      <c r="M14" s="10">
        <f>SUM(L6:L13)</f>
        <v>0</v>
      </c>
      <c r="N14" s="10">
        <f>SUM(M6:M13)</f>
        <v>0</v>
      </c>
      <c r="O14" s="10">
        <f>SUM(N6:N13)</f>
        <v>0</v>
      </c>
      <c r="P14" s="10">
        <f>SUM(O6:O13)</f>
        <v>0</v>
      </c>
      <c r="Q14" s="10">
        <f>SUM(H6:H13)</f>
        <v>0</v>
      </c>
      <c r="R14" s="30"/>
    </row>
    <row r="15" spans="2:19" x14ac:dyDescent="0.25">
      <c r="B15" s="1"/>
      <c r="C15" s="3"/>
    </row>
    <row r="17" spans="2:14" x14ac:dyDescent="0.25">
      <c r="B17" s="34" t="s">
        <v>67</v>
      </c>
      <c r="C17" s="34"/>
      <c r="E17" s="34" t="s">
        <v>74</v>
      </c>
      <c r="F17" s="34"/>
      <c r="H17" s="34" t="s">
        <v>80</v>
      </c>
      <c r="I17" s="34"/>
      <c r="K17" s="34" t="s">
        <v>82</v>
      </c>
      <c r="L17" s="34"/>
      <c r="N17" t="s">
        <v>75</v>
      </c>
    </row>
    <row r="18" spans="2:14" ht="30" x14ac:dyDescent="0.25">
      <c r="B18" s="35" t="s">
        <v>64</v>
      </c>
      <c r="C18" s="40">
        <f>C21/C22</f>
        <v>78.188888888888883</v>
      </c>
      <c r="E18" s="35" t="s">
        <v>73</v>
      </c>
      <c r="F18" s="44">
        <v>2</v>
      </c>
      <c r="H18" s="35" t="s">
        <v>81</v>
      </c>
      <c r="I18" s="41">
        <v>0.75</v>
      </c>
      <c r="K18" s="35" t="s">
        <v>88</v>
      </c>
      <c r="L18" s="41" t="s">
        <v>91</v>
      </c>
      <c r="N18" t="s">
        <v>61</v>
      </c>
    </row>
    <row r="19" spans="2:14" ht="30" x14ac:dyDescent="0.25">
      <c r="B19" s="35" t="s">
        <v>28</v>
      </c>
      <c r="C19" s="36" t="s">
        <v>76</v>
      </c>
      <c r="D19" s="31"/>
      <c r="E19" s="35" t="s">
        <v>72</v>
      </c>
      <c r="F19" s="37">
        <v>33.619999999999997</v>
      </c>
      <c r="H19" s="35" t="s">
        <v>90</v>
      </c>
      <c r="I19" s="36">
        <f>I21*I22</f>
        <v>346.36</v>
      </c>
      <c r="K19" s="35" t="s">
        <v>87</v>
      </c>
      <c r="L19" s="36">
        <f>L21*L22*L23*L24*L25*L26</f>
        <v>233.60489739918879</v>
      </c>
      <c r="N19" t="s">
        <v>95</v>
      </c>
    </row>
    <row r="20" spans="2:14" x14ac:dyDescent="0.25">
      <c r="B20" s="39" t="s">
        <v>66</v>
      </c>
      <c r="C20" s="39"/>
      <c r="E20" s="39" t="s">
        <v>66</v>
      </c>
      <c r="F20" s="39"/>
      <c r="H20" s="39" t="s">
        <v>66</v>
      </c>
      <c r="I20" s="39"/>
      <c r="K20" s="39" t="s">
        <v>66</v>
      </c>
      <c r="L20" s="39"/>
    </row>
    <row r="21" spans="2:14" ht="45" x14ac:dyDescent="0.25">
      <c r="B21" s="35" t="s">
        <v>65</v>
      </c>
      <c r="C21" s="36">
        <f>C14</f>
        <v>70.36999999999999</v>
      </c>
      <c r="E21" s="35" t="s">
        <v>68</v>
      </c>
      <c r="F21" s="36">
        <f>G14 / 3</f>
        <v>162.50775471247917</v>
      </c>
      <c r="H21" s="35" t="s">
        <v>78</v>
      </c>
      <c r="I21" s="36">
        <v>86.59</v>
      </c>
      <c r="K21" s="35" t="s">
        <v>84</v>
      </c>
      <c r="L21" s="36">
        <f>F21</f>
        <v>162.50775471247917</v>
      </c>
    </row>
    <row r="22" spans="2:14" x14ac:dyDescent="0.25">
      <c r="B22" s="35" t="s">
        <v>29</v>
      </c>
      <c r="C22" s="37">
        <v>0.9</v>
      </c>
      <c r="E22" s="35" t="s">
        <v>70</v>
      </c>
      <c r="F22" s="37">
        <v>220</v>
      </c>
      <c r="H22" s="35" t="s">
        <v>79</v>
      </c>
      <c r="I22" s="38">
        <v>4</v>
      </c>
      <c r="K22" s="35" t="s">
        <v>60</v>
      </c>
      <c r="L22" s="36">
        <v>1</v>
      </c>
    </row>
    <row r="23" spans="2:14" x14ac:dyDescent="0.25">
      <c r="E23" s="35" t="s">
        <v>71</v>
      </c>
      <c r="F23" s="37">
        <v>30</v>
      </c>
      <c r="K23" s="35" t="s">
        <v>83</v>
      </c>
      <c r="L23" s="36">
        <v>1.1499999999999999</v>
      </c>
    </row>
    <row r="24" spans="2:14" ht="30" x14ac:dyDescent="0.25">
      <c r="E24" s="35" t="s">
        <v>69</v>
      </c>
      <c r="F24" s="36">
        <f>(3.448*F21*F23)/(3*F22)</f>
        <v>25.469397193119462</v>
      </c>
      <c r="K24" s="35" t="s">
        <v>85</v>
      </c>
      <c r="L24" s="36">
        <v>1.25</v>
      </c>
    </row>
    <row r="25" spans="2:14" x14ac:dyDescent="0.25">
      <c r="K25" s="35" t="s">
        <v>4</v>
      </c>
      <c r="L25" s="36">
        <v>1</v>
      </c>
    </row>
    <row r="26" spans="2:14" x14ac:dyDescent="0.25">
      <c r="K26" s="35" t="s">
        <v>86</v>
      </c>
      <c r="L26" s="36">
        <v>1</v>
      </c>
    </row>
    <row r="29" spans="2:14" ht="75" x14ac:dyDescent="0.25">
      <c r="B29" s="33" t="s">
        <v>92</v>
      </c>
    </row>
  </sheetData>
  <mergeCells count="23">
    <mergeCell ref="J3:K4"/>
    <mergeCell ref="L3:M4"/>
    <mergeCell ref="B2:R2"/>
    <mergeCell ref="P3:P5"/>
    <mergeCell ref="E20:F20"/>
    <mergeCell ref="H17:I17"/>
    <mergeCell ref="H20:I20"/>
    <mergeCell ref="K17:L17"/>
    <mergeCell ref="K20:L20"/>
    <mergeCell ref="B20:C20"/>
    <mergeCell ref="B17:C17"/>
    <mergeCell ref="E17:F17"/>
    <mergeCell ref="G3:G5"/>
    <mergeCell ref="Q3:Q5"/>
    <mergeCell ref="S3:S5"/>
    <mergeCell ref="R3:R5"/>
    <mergeCell ref="N3:O4"/>
    <mergeCell ref="H3:I4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E6FE-6F74-4324-894C-6EB84C0A39E4}">
  <sheetPr>
    <tabColor theme="7" tint="0.59999389629810485"/>
  </sheetPr>
  <dimension ref="B2:P17"/>
  <sheetViews>
    <sheetView workbookViewId="0">
      <selection activeCell="F18" sqref="F18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7.28515625" customWidth="1"/>
    <col min="5" max="5" width="18.42578125" bestFit="1" customWidth="1"/>
    <col min="6" max="6" width="22.42578125" bestFit="1" customWidth="1"/>
    <col min="7" max="7" width="17.42578125" bestFit="1" customWidth="1"/>
    <col min="8" max="8" width="19.42578125" bestFit="1" customWidth="1"/>
    <col min="9" max="9" width="10.140625" bestFit="1" customWidth="1"/>
    <col min="10" max="10" width="12" bestFit="1" customWidth="1"/>
    <col min="11" max="11" width="13.42578125" bestFit="1" customWidth="1"/>
    <col min="12" max="14" width="8.140625" customWidth="1"/>
    <col min="15" max="15" width="18.85546875" bestFit="1" customWidth="1"/>
    <col min="16" max="16" width="15.7109375" bestFit="1" customWidth="1"/>
  </cols>
  <sheetData>
    <row r="2" spans="2:16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3" t="s">
        <v>12</v>
      </c>
      <c r="C3" s="4" t="s">
        <v>24</v>
      </c>
      <c r="D3" s="4" t="s">
        <v>25</v>
      </c>
      <c r="E3" s="4" t="s">
        <v>2</v>
      </c>
      <c r="F3" s="11" t="s">
        <v>15</v>
      </c>
      <c r="G3" s="11" t="s">
        <v>29</v>
      </c>
      <c r="H3" s="11" t="s">
        <v>28</v>
      </c>
      <c r="I3" s="11" t="s">
        <v>27</v>
      </c>
      <c r="J3" s="11" t="s">
        <v>26</v>
      </c>
      <c r="K3" s="13" t="s">
        <v>30</v>
      </c>
      <c r="L3" s="13" t="s">
        <v>31</v>
      </c>
      <c r="M3" s="13"/>
      <c r="N3" s="13"/>
      <c r="O3" s="11" t="s">
        <v>35</v>
      </c>
      <c r="P3" s="11" t="s">
        <v>36</v>
      </c>
    </row>
    <row r="4" spans="2:16" x14ac:dyDescent="0.25">
      <c r="B4" s="13"/>
      <c r="C4" s="4">
        <v>300</v>
      </c>
      <c r="D4" s="4">
        <v>90</v>
      </c>
      <c r="E4" s="4">
        <v>1000</v>
      </c>
      <c r="F4" s="11"/>
      <c r="G4" s="11"/>
      <c r="H4" s="11"/>
      <c r="I4" s="11"/>
      <c r="J4" s="11"/>
      <c r="K4" s="13"/>
      <c r="L4" s="13"/>
      <c r="M4" s="13"/>
      <c r="N4" s="13"/>
      <c r="O4" s="11"/>
      <c r="P4" s="11"/>
    </row>
    <row r="5" spans="2:16" x14ac:dyDescent="0.25">
      <c r="B5" s="13"/>
      <c r="C5" s="4" t="s">
        <v>14</v>
      </c>
      <c r="D5" s="4" t="s">
        <v>14</v>
      </c>
      <c r="E5" s="4" t="s">
        <v>14</v>
      </c>
      <c r="F5" s="11"/>
      <c r="G5" s="11"/>
      <c r="H5" s="11"/>
      <c r="I5" s="11"/>
      <c r="J5" s="11"/>
      <c r="K5" s="13"/>
      <c r="L5" s="4" t="s">
        <v>32</v>
      </c>
      <c r="M5" s="4" t="s">
        <v>33</v>
      </c>
      <c r="N5" s="4" t="s">
        <v>34</v>
      </c>
      <c r="O5" s="11"/>
      <c r="P5" s="11"/>
    </row>
    <row r="6" spans="2:16" x14ac:dyDescent="0.25">
      <c r="B6" s="4" t="s">
        <v>37</v>
      </c>
      <c r="C6" s="6">
        <v>3</v>
      </c>
      <c r="D6" s="6">
        <v>1</v>
      </c>
      <c r="E6" s="6">
        <v>1</v>
      </c>
      <c r="F6" s="7">
        <f>(C6*$C$4+D6*$D$4+E6*$E$4)/1000</f>
        <v>1.99</v>
      </c>
      <c r="G6" s="6">
        <v>0.9</v>
      </c>
      <c r="H6" s="6" t="s">
        <v>46</v>
      </c>
      <c r="I6" s="6" t="s">
        <v>47</v>
      </c>
      <c r="J6" s="7">
        <f>(C6*$C$4/127)+(D6*$D$4/127)+(E6*$E$4/220)</f>
        <v>12.340730136005726</v>
      </c>
      <c r="K6" s="8"/>
      <c r="L6" s="8"/>
      <c r="M6" s="8"/>
      <c r="N6" s="8"/>
      <c r="O6" s="8"/>
      <c r="P6" s="8"/>
    </row>
    <row r="7" spans="2:16" x14ac:dyDescent="0.25">
      <c r="B7" s="4" t="s">
        <v>38</v>
      </c>
      <c r="C7" s="6">
        <v>3</v>
      </c>
      <c r="D7" s="6">
        <v>1</v>
      </c>
      <c r="E7" s="6">
        <v>1</v>
      </c>
      <c r="F7" s="7">
        <f t="shared" ref="F7" si="0">(C7*$C$4+D7*$D$4+E7*$E$4)/1000</f>
        <v>1.99</v>
      </c>
      <c r="G7" s="6">
        <v>0.9</v>
      </c>
      <c r="H7" s="6" t="s">
        <v>46</v>
      </c>
      <c r="I7" s="6" t="s">
        <v>47</v>
      </c>
      <c r="J7" s="7">
        <f t="shared" ref="J7" si="1">(C7*$C$4/127)+(D7*$D$4/127)+(E7*$E$4/220)</f>
        <v>12.340730136005726</v>
      </c>
      <c r="K7" s="8"/>
      <c r="L7" s="8"/>
      <c r="M7" s="8"/>
      <c r="N7" s="8"/>
      <c r="O7" s="8"/>
      <c r="P7" s="8"/>
    </row>
    <row r="8" spans="2:16" x14ac:dyDescent="0.25">
      <c r="B8" s="9" t="s">
        <v>44</v>
      </c>
      <c r="C8" s="9">
        <f>SUM(C6:C7)</f>
        <v>6</v>
      </c>
      <c r="D8" s="9">
        <f>SUM(D6:D7)</f>
        <v>2</v>
      </c>
      <c r="E8" s="9">
        <f>SUM(E6:E7)</f>
        <v>2</v>
      </c>
      <c r="F8" s="10">
        <f>SUM(F6:F7)</f>
        <v>3.98</v>
      </c>
    </row>
    <row r="9" spans="2:16" x14ac:dyDescent="0.25">
      <c r="B9" s="2"/>
      <c r="C9" s="2"/>
      <c r="D9" s="2"/>
      <c r="E9" s="2"/>
      <c r="F9" s="3"/>
    </row>
    <row r="17" spans="6:6" x14ac:dyDescent="0.25">
      <c r="F17" t="s">
        <v>45</v>
      </c>
    </row>
  </sheetData>
  <mergeCells count="11">
    <mergeCell ref="P3:P5"/>
    <mergeCell ref="B2:P2"/>
    <mergeCell ref="B3:B5"/>
    <mergeCell ref="F3:F5"/>
    <mergeCell ref="G3:G5"/>
    <mergeCell ref="H3:H5"/>
    <mergeCell ref="I3:I5"/>
    <mergeCell ref="J3:J5"/>
    <mergeCell ref="K3:K5"/>
    <mergeCell ref="L3:N4"/>
    <mergeCell ref="O3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69B-8655-4202-9241-14736E39A3B5}">
  <sheetPr>
    <tabColor theme="7" tint="0.59999389629810485"/>
  </sheetPr>
  <dimension ref="B2:P19"/>
  <sheetViews>
    <sheetView workbookViewId="0">
      <selection activeCell="H14" sqref="H14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7.28515625" customWidth="1"/>
    <col min="5" max="5" width="18.42578125" bestFit="1" customWidth="1"/>
    <col min="6" max="6" width="22.42578125" bestFit="1" customWidth="1"/>
    <col min="7" max="7" width="17.42578125" bestFit="1" customWidth="1"/>
    <col min="8" max="8" width="19.42578125" bestFit="1" customWidth="1"/>
    <col min="9" max="9" width="10.140625" bestFit="1" customWidth="1"/>
    <col min="10" max="10" width="12" bestFit="1" customWidth="1"/>
    <col min="11" max="11" width="13.42578125" bestFit="1" customWidth="1"/>
    <col min="12" max="14" width="8.140625" customWidth="1"/>
    <col min="15" max="15" width="18.85546875" bestFit="1" customWidth="1"/>
    <col min="16" max="16" width="15.7109375" bestFit="1" customWidth="1"/>
  </cols>
  <sheetData>
    <row r="2" spans="2:16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3" t="s">
        <v>12</v>
      </c>
      <c r="C3" s="4" t="s">
        <v>24</v>
      </c>
      <c r="D3" s="4" t="s">
        <v>25</v>
      </c>
      <c r="E3" s="4" t="s">
        <v>2</v>
      </c>
      <c r="F3" s="11" t="s">
        <v>15</v>
      </c>
      <c r="G3" s="11" t="s">
        <v>29</v>
      </c>
      <c r="H3" s="11" t="s">
        <v>28</v>
      </c>
      <c r="I3" s="11" t="s">
        <v>27</v>
      </c>
      <c r="J3" s="11" t="s">
        <v>26</v>
      </c>
      <c r="K3" s="13" t="s">
        <v>30</v>
      </c>
      <c r="L3" s="13" t="s">
        <v>31</v>
      </c>
      <c r="M3" s="13"/>
      <c r="N3" s="13"/>
      <c r="O3" s="11" t="s">
        <v>35</v>
      </c>
      <c r="P3" s="11" t="s">
        <v>36</v>
      </c>
    </row>
    <row r="4" spans="2:16" x14ac:dyDescent="0.25">
      <c r="B4" s="13"/>
      <c r="C4" s="4">
        <v>300</v>
      </c>
      <c r="D4" s="4">
        <v>90</v>
      </c>
      <c r="E4" s="4">
        <v>1000</v>
      </c>
      <c r="F4" s="11"/>
      <c r="G4" s="11"/>
      <c r="H4" s="11"/>
      <c r="I4" s="11"/>
      <c r="J4" s="11"/>
      <c r="K4" s="13"/>
      <c r="L4" s="13"/>
      <c r="M4" s="13"/>
      <c r="N4" s="13"/>
      <c r="O4" s="11"/>
      <c r="P4" s="11"/>
    </row>
    <row r="5" spans="2:16" x14ac:dyDescent="0.25">
      <c r="B5" s="13"/>
      <c r="C5" s="4" t="s">
        <v>14</v>
      </c>
      <c r="D5" s="4" t="s">
        <v>14</v>
      </c>
      <c r="E5" s="4" t="s">
        <v>14</v>
      </c>
      <c r="F5" s="11"/>
      <c r="G5" s="11"/>
      <c r="H5" s="11"/>
      <c r="I5" s="11"/>
      <c r="J5" s="11"/>
      <c r="K5" s="13"/>
      <c r="L5" s="4" t="s">
        <v>32</v>
      </c>
      <c r="M5" s="4" t="s">
        <v>33</v>
      </c>
      <c r="N5" s="4" t="s">
        <v>34</v>
      </c>
      <c r="O5" s="11"/>
      <c r="P5" s="11"/>
    </row>
    <row r="6" spans="2:16" x14ac:dyDescent="0.25">
      <c r="B6" s="4" t="s">
        <v>37</v>
      </c>
      <c r="C6" s="6">
        <v>3</v>
      </c>
      <c r="D6" s="6">
        <v>1</v>
      </c>
      <c r="E6" s="6">
        <v>1</v>
      </c>
      <c r="F6" s="7">
        <f>(C6*$C$4+D6*$D$4+E6*$E$4)/1000</f>
        <v>1.99</v>
      </c>
      <c r="G6" s="6">
        <v>0.9</v>
      </c>
      <c r="H6" s="6" t="s">
        <v>46</v>
      </c>
      <c r="I6" s="6" t="s">
        <v>47</v>
      </c>
      <c r="J6" s="7">
        <f>(C6*$C$4/127)+(D6*$D$4/127)+(E6*$E$4/220)</f>
        <v>12.340730136005726</v>
      </c>
      <c r="K6" s="8"/>
      <c r="L6" s="8"/>
      <c r="M6" s="8"/>
      <c r="N6" s="8"/>
      <c r="O6" s="8"/>
      <c r="P6" s="8"/>
    </row>
    <row r="7" spans="2:16" x14ac:dyDescent="0.25">
      <c r="B7" s="4" t="s">
        <v>38</v>
      </c>
      <c r="C7" s="6">
        <v>3</v>
      </c>
      <c r="D7" s="6">
        <v>1</v>
      </c>
      <c r="E7" s="6">
        <v>1</v>
      </c>
      <c r="F7" s="7">
        <f t="shared" ref="F7:F9" si="0">(C7*$C$4+D7*$D$4+E7*$E$4)/1000</f>
        <v>1.99</v>
      </c>
      <c r="G7" s="6">
        <v>0.9</v>
      </c>
      <c r="H7" s="6" t="s">
        <v>46</v>
      </c>
      <c r="I7" s="6" t="s">
        <v>47</v>
      </c>
      <c r="J7" s="7">
        <f>(C7*$C$4/127)+(D7*$D$4/127)+(E7*$E$4/220)</f>
        <v>12.340730136005726</v>
      </c>
      <c r="K7" s="8"/>
      <c r="L7" s="8"/>
      <c r="M7" s="8"/>
      <c r="N7" s="8"/>
      <c r="O7" s="8"/>
      <c r="P7" s="8"/>
    </row>
    <row r="8" spans="2:16" x14ac:dyDescent="0.25">
      <c r="B8" s="4" t="s">
        <v>39</v>
      </c>
      <c r="C8" s="6">
        <v>3</v>
      </c>
      <c r="D8" s="6">
        <v>1</v>
      </c>
      <c r="E8" s="6">
        <v>1</v>
      </c>
      <c r="F8" s="7">
        <f t="shared" si="0"/>
        <v>1.99</v>
      </c>
      <c r="G8" s="6">
        <v>0.9</v>
      </c>
      <c r="H8" s="6" t="s">
        <v>46</v>
      </c>
      <c r="I8" s="6" t="s">
        <v>47</v>
      </c>
      <c r="J8" s="7">
        <f>(C8*$C$4/127)+(D8*$D$4/127)+(E8*$E$4/220)</f>
        <v>12.340730136005726</v>
      </c>
      <c r="K8" s="8"/>
      <c r="L8" s="8"/>
      <c r="M8" s="8"/>
      <c r="N8" s="8"/>
      <c r="O8" s="8"/>
      <c r="P8" s="8"/>
    </row>
    <row r="9" spans="2:16" x14ac:dyDescent="0.25">
      <c r="B9" s="4" t="s">
        <v>40</v>
      </c>
      <c r="C9" s="6">
        <v>3</v>
      </c>
      <c r="D9" s="6">
        <v>1</v>
      </c>
      <c r="E9" s="6">
        <v>1</v>
      </c>
      <c r="F9" s="7">
        <f t="shared" si="0"/>
        <v>1.99</v>
      </c>
      <c r="G9" s="6">
        <v>0.9</v>
      </c>
      <c r="H9" s="6" t="s">
        <v>46</v>
      </c>
      <c r="I9" s="6" t="s">
        <v>47</v>
      </c>
      <c r="J9" s="7">
        <f>(C9*$C$4/127)+(D9*$D$4/127)+(E9*$E$4/220)</f>
        <v>12.340730136005726</v>
      </c>
      <c r="K9" s="8"/>
      <c r="L9" s="8"/>
      <c r="M9" s="8"/>
      <c r="N9" s="8"/>
      <c r="O9" s="8"/>
      <c r="P9" s="8"/>
    </row>
    <row r="10" spans="2:16" x14ac:dyDescent="0.25">
      <c r="B10" s="9" t="s">
        <v>48</v>
      </c>
      <c r="C10" s="9">
        <f>SUM(C6:C9)</f>
        <v>12</v>
      </c>
      <c r="D10" s="9">
        <f>SUM(D6:D9)</f>
        <v>4</v>
      </c>
      <c r="E10" s="9">
        <f>SUM(E6:E9)</f>
        <v>4</v>
      </c>
      <c r="F10" s="10">
        <f>SUM(F6:F9)</f>
        <v>7.96</v>
      </c>
      <c r="G10" s="30"/>
      <c r="H10" s="30"/>
      <c r="I10" s="30"/>
      <c r="J10" s="10">
        <f>SUM(J6:J9)</f>
        <v>49.362920544022906</v>
      </c>
      <c r="K10" s="30"/>
      <c r="L10" s="30"/>
      <c r="M10" s="30"/>
      <c r="N10" s="30"/>
      <c r="O10" s="30"/>
      <c r="P10" s="30"/>
    </row>
    <row r="11" spans="2:16" x14ac:dyDescent="0.25">
      <c r="B11" s="2"/>
      <c r="C11" s="2"/>
      <c r="D11" s="2"/>
      <c r="E11" s="2"/>
      <c r="F11" s="3"/>
    </row>
    <row r="14" spans="2:16" x14ac:dyDescent="0.25">
      <c r="C14" t="s">
        <v>49</v>
      </c>
    </row>
    <row r="16" spans="2:16" x14ac:dyDescent="0.25">
      <c r="C16" t="s">
        <v>50</v>
      </c>
    </row>
    <row r="19" spans="6:6" x14ac:dyDescent="0.25">
      <c r="F19" t="s">
        <v>45</v>
      </c>
    </row>
  </sheetData>
  <mergeCells count="11">
    <mergeCell ref="P3:P5"/>
    <mergeCell ref="B2:P2"/>
    <mergeCell ref="B3:B5"/>
    <mergeCell ref="F3:F5"/>
    <mergeCell ref="G3:G5"/>
    <mergeCell ref="H3:H5"/>
    <mergeCell ref="I3:I5"/>
    <mergeCell ref="J3:J5"/>
    <mergeCell ref="K3:K5"/>
    <mergeCell ref="L3:N4"/>
    <mergeCell ref="O3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2990-B2ED-4865-B688-F09CAB9B6BA3}">
  <sheetPr>
    <tabColor theme="7" tint="0.59999389629810485"/>
  </sheetPr>
  <dimension ref="A2:R12"/>
  <sheetViews>
    <sheetView workbookViewId="0">
      <selection activeCell="I11" sqref="I11:R11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1:18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2"/>
      <c r="B3" s="13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1" t="s">
        <v>15</v>
      </c>
      <c r="I3" s="11" t="s">
        <v>29</v>
      </c>
      <c r="J3" s="11" t="s">
        <v>28</v>
      </c>
      <c r="K3" s="11" t="s">
        <v>27</v>
      </c>
      <c r="L3" s="11" t="s">
        <v>26</v>
      </c>
      <c r="M3" s="13" t="s">
        <v>30</v>
      </c>
      <c r="N3" s="13" t="s">
        <v>31</v>
      </c>
      <c r="O3" s="13"/>
      <c r="P3" s="13"/>
      <c r="Q3" s="11" t="s">
        <v>35</v>
      </c>
      <c r="R3" s="11" t="s">
        <v>36</v>
      </c>
    </row>
    <row r="4" spans="1:18" x14ac:dyDescent="0.25">
      <c r="A4" s="2"/>
      <c r="B4" s="13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1"/>
      <c r="I4" s="11"/>
      <c r="J4" s="11"/>
      <c r="K4" s="11"/>
      <c r="L4" s="11"/>
      <c r="M4" s="13"/>
      <c r="N4" s="13"/>
      <c r="O4" s="13"/>
      <c r="P4" s="13"/>
      <c r="Q4" s="11"/>
      <c r="R4" s="11"/>
    </row>
    <row r="5" spans="1:18" x14ac:dyDescent="0.25">
      <c r="A5" s="2"/>
      <c r="B5" s="13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1"/>
      <c r="I5" s="11"/>
      <c r="J5" s="11"/>
      <c r="K5" s="11"/>
      <c r="L5" s="11"/>
      <c r="M5" s="13"/>
      <c r="N5" s="4" t="s">
        <v>32</v>
      </c>
      <c r="O5" s="4" t="s">
        <v>33</v>
      </c>
      <c r="P5" s="4" t="s">
        <v>34</v>
      </c>
      <c r="Q5" s="11"/>
      <c r="R5" s="11"/>
    </row>
    <row r="6" spans="1:18" x14ac:dyDescent="0.25">
      <c r="B6" s="4" t="s">
        <v>37</v>
      </c>
      <c r="C6" s="6">
        <v>0</v>
      </c>
      <c r="D6" s="6">
        <v>11</v>
      </c>
      <c r="E6" s="6">
        <v>0</v>
      </c>
      <c r="F6" s="6">
        <v>0</v>
      </c>
      <c r="G6" s="6">
        <v>0</v>
      </c>
      <c r="H6" s="7">
        <f>(C6*$C$4+D6*$D$4+E6*$E$4+F6*$F$4+G6*$G$4)/1000</f>
        <v>3.3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25.984251968503937</v>
      </c>
      <c r="M6" s="8"/>
      <c r="N6" s="8"/>
      <c r="O6" s="8"/>
      <c r="P6" s="8"/>
      <c r="Q6" s="8"/>
      <c r="R6" s="8"/>
    </row>
    <row r="7" spans="1:18" x14ac:dyDescent="0.25">
      <c r="B7" s="4" t="s">
        <v>38</v>
      </c>
      <c r="C7" s="6">
        <v>0</v>
      </c>
      <c r="D7" s="6">
        <v>11</v>
      </c>
      <c r="E7" s="6">
        <v>0</v>
      </c>
      <c r="F7" s="6">
        <v>0</v>
      </c>
      <c r="G7" s="6">
        <v>0</v>
      </c>
      <c r="H7" s="7">
        <f>(C7*$C$4+D7*$D$4+E7*$E$4+F7*$F$4+G7*$G$4)/1000</f>
        <v>3.3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25.984251968503937</v>
      </c>
      <c r="M7" s="8"/>
      <c r="N7" s="8"/>
      <c r="O7" s="8"/>
      <c r="P7" s="8"/>
      <c r="Q7" s="8"/>
      <c r="R7" s="8"/>
    </row>
    <row r="8" spans="1:18" x14ac:dyDescent="0.25">
      <c r="B8" s="4" t="s">
        <v>39</v>
      </c>
      <c r="C8" s="6">
        <v>0</v>
      </c>
      <c r="D8" s="6">
        <v>11</v>
      </c>
      <c r="E8" s="6">
        <v>0</v>
      </c>
      <c r="F8" s="6">
        <v>0</v>
      </c>
      <c r="G8" s="6">
        <v>0</v>
      </c>
      <c r="H8" s="7">
        <f>(C8*$C$4+D8*$D$4+E8*$E$4+F8*$F$4+G8*$G$4)/1000</f>
        <v>3.3</v>
      </c>
      <c r="I8" s="6">
        <v>0.9</v>
      </c>
      <c r="J8" s="6" t="s">
        <v>42</v>
      </c>
      <c r="K8" s="6">
        <v>127</v>
      </c>
      <c r="L8" s="7">
        <f t="shared" si="0"/>
        <v>25.984251968503937</v>
      </c>
      <c r="M8" s="8"/>
      <c r="N8" s="8"/>
      <c r="O8" s="8"/>
      <c r="P8" s="8"/>
      <c r="Q8" s="8"/>
      <c r="R8" s="8"/>
    </row>
    <row r="9" spans="1:18" x14ac:dyDescent="0.25">
      <c r="B9" s="4" t="s">
        <v>40</v>
      </c>
      <c r="C9" s="6">
        <v>5</v>
      </c>
      <c r="D9" s="6">
        <v>0</v>
      </c>
      <c r="E9" s="6">
        <v>1</v>
      </c>
      <c r="F9" s="6">
        <v>6</v>
      </c>
      <c r="G9" s="6">
        <v>0</v>
      </c>
      <c r="H9" s="7">
        <f>(C9*$C$4+D9*$D$4+E9*$E$4+F9*$F$4+G9*$G$4)/1000</f>
        <v>2.34</v>
      </c>
      <c r="I9" s="6">
        <v>0.9</v>
      </c>
      <c r="J9" s="6" t="s">
        <v>42</v>
      </c>
      <c r="K9" s="6">
        <v>127</v>
      </c>
      <c r="L9" s="7">
        <f t="shared" si="0"/>
        <v>18.4251968503937</v>
      </c>
      <c r="M9" s="8"/>
      <c r="N9" s="8"/>
      <c r="O9" s="8"/>
      <c r="P9" s="8"/>
      <c r="Q9" s="8"/>
      <c r="R9" s="8"/>
    </row>
    <row r="10" spans="1:18" x14ac:dyDescent="0.25">
      <c r="B10" s="4" t="s">
        <v>41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7">
        <f>(C10*$C$4+D10*$D$4+E10*$E$4+F10*$F$4+G10*$G$4)/1000</f>
        <v>3</v>
      </c>
      <c r="I10" s="6">
        <v>0.9</v>
      </c>
      <c r="J10" s="6" t="s">
        <v>46</v>
      </c>
      <c r="K10" s="6" t="s">
        <v>47</v>
      </c>
      <c r="L10" s="7">
        <f>(C10*$C$4/127)+(D10*$D$4/127)+(E10*$E$4/127)+(F10*$F$4/127)+(G10*$G$4/220)</f>
        <v>13.636363636363637</v>
      </c>
      <c r="M10" s="8"/>
      <c r="N10" s="8"/>
      <c r="O10" s="8"/>
      <c r="P10" s="8"/>
      <c r="Q10" s="8"/>
      <c r="R10" s="8"/>
    </row>
    <row r="11" spans="1:18" x14ac:dyDescent="0.25">
      <c r="B11" s="9" t="s">
        <v>44</v>
      </c>
      <c r="C11" s="9">
        <f t="shared" ref="C11:H11" si="1">SUM(C6:C10)</f>
        <v>5</v>
      </c>
      <c r="D11" s="9">
        <f t="shared" si="1"/>
        <v>33</v>
      </c>
      <c r="E11" s="9">
        <f t="shared" si="1"/>
        <v>1</v>
      </c>
      <c r="F11" s="9">
        <f t="shared" si="1"/>
        <v>6</v>
      </c>
      <c r="G11" s="9">
        <f t="shared" si="1"/>
        <v>1</v>
      </c>
      <c r="H11" s="10">
        <f t="shared" si="1"/>
        <v>15.239999999999998</v>
      </c>
      <c r="I11" s="30"/>
      <c r="J11" s="30"/>
      <c r="K11" s="30"/>
      <c r="L11" s="10">
        <f t="shared" ref="L11" si="2">SUM(L6:L10)</f>
        <v>110.01431639226915</v>
      </c>
      <c r="M11" s="30"/>
      <c r="N11" s="30"/>
      <c r="O11" s="30"/>
      <c r="P11" s="30"/>
      <c r="Q11" s="30"/>
      <c r="R11" s="30"/>
    </row>
    <row r="12" spans="1:18" x14ac:dyDescent="0.25">
      <c r="B12" s="2"/>
      <c r="C12" s="2"/>
      <c r="D12" s="2"/>
      <c r="E12" s="2"/>
      <c r="F12" s="2"/>
      <c r="G12" s="2"/>
      <c r="H12" s="3"/>
    </row>
  </sheetData>
  <mergeCells count="11">
    <mergeCell ref="N3:P4"/>
    <mergeCell ref="Q3:Q5"/>
    <mergeCell ref="R3:R5"/>
    <mergeCell ref="B2:R2"/>
    <mergeCell ref="B3:B5"/>
    <mergeCell ref="H3:H5"/>
    <mergeCell ref="I3:I5"/>
    <mergeCell ref="M3:M5"/>
    <mergeCell ref="J3:J5"/>
    <mergeCell ref="K3:K5"/>
    <mergeCell ref="L3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1C38-3DC6-4B5E-9AC6-5A48CBA55307}">
  <sheetPr>
    <tabColor theme="7" tint="0.59999389629810485"/>
  </sheetPr>
  <dimension ref="B2:R11"/>
  <sheetViews>
    <sheetView workbookViewId="0">
      <selection activeCell="I10" sqref="I10:R1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7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x14ac:dyDescent="0.25">
      <c r="B3" s="20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4" t="s">
        <v>15</v>
      </c>
      <c r="I3" s="14" t="s">
        <v>29</v>
      </c>
      <c r="J3" s="14" t="s">
        <v>28</v>
      </c>
      <c r="K3" s="14" t="s">
        <v>27</v>
      </c>
      <c r="L3" s="14" t="s">
        <v>26</v>
      </c>
      <c r="M3" s="20" t="s">
        <v>30</v>
      </c>
      <c r="N3" s="23" t="s">
        <v>31</v>
      </c>
      <c r="O3" s="24"/>
      <c r="P3" s="25"/>
      <c r="Q3" s="14" t="s">
        <v>35</v>
      </c>
      <c r="R3" s="14" t="s">
        <v>36</v>
      </c>
    </row>
    <row r="4" spans="2:18" x14ac:dyDescent="0.25">
      <c r="B4" s="21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5"/>
      <c r="I4" s="15"/>
      <c r="J4" s="15"/>
      <c r="K4" s="15"/>
      <c r="L4" s="15"/>
      <c r="M4" s="21"/>
      <c r="N4" s="26"/>
      <c r="O4" s="27"/>
      <c r="P4" s="28"/>
      <c r="Q4" s="15"/>
      <c r="R4" s="15"/>
    </row>
    <row r="5" spans="2:18" x14ac:dyDescent="0.25">
      <c r="B5" s="22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6"/>
      <c r="I5" s="16"/>
      <c r="J5" s="16"/>
      <c r="K5" s="16"/>
      <c r="L5" s="16"/>
      <c r="M5" s="22"/>
      <c r="N5" s="4" t="s">
        <v>32</v>
      </c>
      <c r="O5" s="4" t="s">
        <v>33</v>
      </c>
      <c r="P5" s="4" t="s">
        <v>34</v>
      </c>
      <c r="Q5" s="16"/>
      <c r="R5" s="16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 t="s">
        <v>62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  <c r="I10" s="30"/>
      <c r="J10" s="30"/>
      <c r="K10" s="30"/>
      <c r="L10" s="10">
        <f t="shared" ref="L10" si="2">SUM(L6:L9)</f>
        <v>79.305654974946322</v>
      </c>
      <c r="M10" s="30"/>
      <c r="N10" s="30"/>
      <c r="O10" s="30"/>
      <c r="P10" s="30"/>
      <c r="Q10" s="30"/>
      <c r="R10" s="30"/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Q3:Q5"/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D876-6B2D-46BD-B918-5E01DC57D02E}">
  <sheetPr>
    <tabColor theme="7" tint="0.59999389629810485"/>
  </sheetPr>
  <dimension ref="B2:R11"/>
  <sheetViews>
    <sheetView workbookViewId="0">
      <selection activeCell="I10" sqref="I10:R1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13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1" t="s">
        <v>15</v>
      </c>
      <c r="I3" s="11" t="s">
        <v>29</v>
      </c>
      <c r="J3" s="11" t="s">
        <v>28</v>
      </c>
      <c r="K3" s="11" t="s">
        <v>27</v>
      </c>
      <c r="L3" s="11" t="s">
        <v>26</v>
      </c>
      <c r="M3" s="13" t="s">
        <v>30</v>
      </c>
      <c r="N3" s="13" t="s">
        <v>31</v>
      </c>
      <c r="O3" s="13"/>
      <c r="P3" s="13"/>
      <c r="Q3" s="11" t="s">
        <v>35</v>
      </c>
      <c r="R3" s="11" t="s">
        <v>36</v>
      </c>
    </row>
    <row r="4" spans="2:18" x14ac:dyDescent="0.25">
      <c r="B4" s="13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1"/>
      <c r="I4" s="11"/>
      <c r="J4" s="11"/>
      <c r="K4" s="11"/>
      <c r="L4" s="11"/>
      <c r="M4" s="13"/>
      <c r="N4" s="13"/>
      <c r="O4" s="13"/>
      <c r="P4" s="13"/>
      <c r="Q4" s="11"/>
      <c r="R4" s="11"/>
    </row>
    <row r="5" spans="2:18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1"/>
      <c r="I5" s="11"/>
      <c r="J5" s="11"/>
      <c r="K5" s="11"/>
      <c r="L5" s="11"/>
      <c r="M5" s="13"/>
      <c r="N5" s="4" t="s">
        <v>32</v>
      </c>
      <c r="O5" s="4" t="s">
        <v>33</v>
      </c>
      <c r="P5" s="4" t="s">
        <v>34</v>
      </c>
      <c r="Q5" s="11"/>
      <c r="R5" s="11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 t="s">
        <v>63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  <c r="I10" s="30"/>
      <c r="J10" s="30"/>
      <c r="K10" s="30"/>
      <c r="L10" s="10">
        <f t="shared" ref="L10" si="2">SUM(L6:L9)</f>
        <v>79.305654974946322</v>
      </c>
      <c r="M10" s="30"/>
      <c r="N10" s="30"/>
      <c r="O10" s="30"/>
      <c r="P10" s="30"/>
      <c r="Q10" s="30"/>
      <c r="R10" s="30"/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60A-734F-455A-9B70-38594C9850BE}">
  <sheetPr>
    <tabColor theme="7" tint="0.59999389629810485"/>
  </sheetPr>
  <dimension ref="B2:R11"/>
  <sheetViews>
    <sheetView workbookViewId="0">
      <selection activeCell="I10" sqref="I10:R10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13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1" t="s">
        <v>15</v>
      </c>
      <c r="I3" s="11" t="s">
        <v>29</v>
      </c>
      <c r="J3" s="11" t="s">
        <v>28</v>
      </c>
      <c r="K3" s="11" t="s">
        <v>27</v>
      </c>
      <c r="L3" s="11" t="s">
        <v>26</v>
      </c>
      <c r="M3" s="13" t="s">
        <v>30</v>
      </c>
      <c r="N3" s="13" t="s">
        <v>31</v>
      </c>
      <c r="O3" s="13"/>
      <c r="P3" s="13"/>
      <c r="Q3" s="11" t="s">
        <v>35</v>
      </c>
      <c r="R3" s="11" t="s">
        <v>36</v>
      </c>
    </row>
    <row r="4" spans="2:18" x14ac:dyDescent="0.25">
      <c r="B4" s="13"/>
      <c r="C4" s="4">
        <v>300</v>
      </c>
      <c r="D4" s="4">
        <v>300</v>
      </c>
      <c r="E4" s="4">
        <v>300</v>
      </c>
      <c r="F4" s="4">
        <v>90</v>
      </c>
      <c r="G4" s="4">
        <v>3000</v>
      </c>
      <c r="H4" s="11"/>
      <c r="I4" s="11"/>
      <c r="J4" s="11"/>
      <c r="K4" s="11"/>
      <c r="L4" s="11"/>
      <c r="M4" s="13"/>
      <c r="N4" s="13"/>
      <c r="O4" s="13"/>
      <c r="P4" s="13"/>
      <c r="Q4" s="11"/>
      <c r="R4" s="11"/>
    </row>
    <row r="5" spans="2:18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1"/>
      <c r="I5" s="11"/>
      <c r="J5" s="11"/>
      <c r="K5" s="11"/>
      <c r="L5" s="11"/>
      <c r="M5" s="13"/>
      <c r="N5" s="4" t="s">
        <v>32</v>
      </c>
      <c r="O5" s="4" t="s">
        <v>33</v>
      </c>
      <c r="P5" s="4" t="s">
        <v>34</v>
      </c>
      <c r="Q5" s="11"/>
      <c r="R5" s="11"/>
    </row>
    <row r="6" spans="2:18" x14ac:dyDescent="0.25">
      <c r="B6" s="4" t="s">
        <v>37</v>
      </c>
      <c r="C6" s="6">
        <v>0</v>
      </c>
      <c r="D6" s="6">
        <v>10</v>
      </c>
      <c r="E6" s="6">
        <v>0</v>
      </c>
      <c r="F6" s="6">
        <v>0</v>
      </c>
      <c r="G6" s="6">
        <v>0</v>
      </c>
      <c r="H6" s="7">
        <f>(C6*$C$4+D6*$D$4+E6*$E$4+F6*$F$4+G6*$G$4)/1000</f>
        <v>3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23.622047244094489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0</v>
      </c>
      <c r="D7" s="6">
        <v>10</v>
      </c>
      <c r="E7" s="6">
        <v>0</v>
      </c>
      <c r="F7" s="6">
        <v>0</v>
      </c>
      <c r="G7" s="6">
        <v>0</v>
      </c>
      <c r="H7" s="7">
        <f>(C7*$C$4+D7*$D$4+E7*$E$4+F7*$F$4+G7*$G$4)/1000</f>
        <v>3</v>
      </c>
      <c r="I7" s="6">
        <v>0.9</v>
      </c>
      <c r="J7" s="6" t="s">
        <v>42</v>
      </c>
      <c r="K7" s="6">
        <v>127</v>
      </c>
      <c r="L7" s="7">
        <f t="shared" ref="L7:L9" si="0">(C7*$C$4/127)+(D7*$D$4/127)+(E7*$E$4/127)+(F7*$F$4/127)+(G7*$G$4/220)</f>
        <v>23.622047244094489</v>
      </c>
      <c r="M7" s="8"/>
      <c r="N7" s="8"/>
      <c r="O7" s="8"/>
      <c r="P7" s="8"/>
      <c r="Q7" s="8"/>
      <c r="R7" s="8"/>
    </row>
    <row r="8" spans="2:18" x14ac:dyDescent="0.25">
      <c r="B8" s="4" t="s">
        <v>39</v>
      </c>
      <c r="C8" s="6">
        <v>5</v>
      </c>
      <c r="D8" s="6">
        <v>0</v>
      </c>
      <c r="E8" s="6">
        <v>1</v>
      </c>
      <c r="F8" s="6">
        <v>6</v>
      </c>
      <c r="G8" s="6">
        <v>0</v>
      </c>
      <c r="H8" s="7">
        <f>(C8*$C$4+D8*$D$4+E8*$E$4+F8*$F$4+G8*$G$4)/1000</f>
        <v>2.34</v>
      </c>
      <c r="I8" s="6">
        <v>0.9</v>
      </c>
      <c r="J8" s="6" t="s">
        <v>42</v>
      </c>
      <c r="K8" s="6">
        <v>127</v>
      </c>
      <c r="L8" s="7">
        <f t="shared" si="0"/>
        <v>18.4251968503937</v>
      </c>
      <c r="M8" s="8"/>
      <c r="N8" s="8"/>
      <c r="O8" s="8"/>
      <c r="P8" s="8"/>
      <c r="Q8" s="8"/>
      <c r="R8" s="8"/>
    </row>
    <row r="9" spans="2:18" x14ac:dyDescent="0.25">
      <c r="B9" s="4" t="s">
        <v>40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7">
        <f>(C9*$C$4+D9*$D$4+E9*$E$4+F9*$F$4+G9*$G$4)/1000</f>
        <v>3</v>
      </c>
      <c r="I9" s="6">
        <v>0.9</v>
      </c>
      <c r="J9" s="6" t="s">
        <v>46</v>
      </c>
      <c r="K9" s="6" t="s">
        <v>47</v>
      </c>
      <c r="L9" s="7">
        <f t="shared" si="0"/>
        <v>13.636363636363637</v>
      </c>
      <c r="M9" s="8"/>
      <c r="N9" s="8"/>
      <c r="O9" s="8"/>
      <c r="P9" s="8"/>
      <c r="Q9" s="8"/>
      <c r="R9" s="8"/>
    </row>
    <row r="10" spans="2:18" x14ac:dyDescent="0.25">
      <c r="B10" s="9" t="s">
        <v>44</v>
      </c>
      <c r="C10" s="9">
        <f t="shared" ref="C10:H10" si="1">SUM(C6:C9)</f>
        <v>5</v>
      </c>
      <c r="D10" s="9">
        <f t="shared" si="1"/>
        <v>20</v>
      </c>
      <c r="E10" s="9">
        <f t="shared" si="1"/>
        <v>1</v>
      </c>
      <c r="F10" s="9">
        <f t="shared" si="1"/>
        <v>6</v>
      </c>
      <c r="G10" s="9">
        <f t="shared" si="1"/>
        <v>1</v>
      </c>
      <c r="H10" s="10">
        <f t="shared" si="1"/>
        <v>11.34</v>
      </c>
      <c r="I10" s="30"/>
      <c r="J10" s="30"/>
      <c r="K10" s="30"/>
      <c r="L10" s="10">
        <f t="shared" ref="L10" si="2">SUM(L6:L9)</f>
        <v>79.305654974946322</v>
      </c>
      <c r="M10" s="30"/>
      <c r="N10" s="30"/>
      <c r="O10" s="30"/>
      <c r="P10" s="30"/>
      <c r="Q10" s="30"/>
      <c r="R10" s="30"/>
    </row>
    <row r="11" spans="2:18" x14ac:dyDescent="0.25">
      <c r="B11" s="2"/>
      <c r="C11" s="2"/>
      <c r="D11" s="2"/>
      <c r="E11" s="2"/>
      <c r="F11" s="2"/>
      <c r="G11" s="2"/>
      <c r="H11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0200-B2D3-4917-9107-D5FDF2FE24ED}">
  <sheetPr>
    <tabColor theme="7" tint="0.59999389629810485"/>
  </sheetPr>
  <dimension ref="B2:Q9"/>
  <sheetViews>
    <sheetView zoomScale="109" zoomScaleNormal="115" workbookViewId="0">
      <selection activeCell="H8" sqref="H8:Q8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9.5703125" bestFit="1" customWidth="1"/>
    <col min="5" max="5" width="8.85546875" bestFit="1" customWidth="1"/>
    <col min="6" max="6" width="18.42578125" bestFit="1" customWidth="1"/>
    <col min="7" max="7" width="22.42578125" bestFit="1" customWidth="1"/>
    <col min="8" max="8" width="17.42578125" bestFit="1" customWidth="1"/>
    <col min="9" max="9" width="19.42578125" bestFit="1" customWidth="1"/>
    <col min="10" max="10" width="10.140625" bestFit="1" customWidth="1"/>
    <col min="11" max="11" width="12" bestFit="1" customWidth="1"/>
    <col min="12" max="12" width="13.42578125" bestFit="1" customWidth="1"/>
    <col min="13" max="15" width="8.140625" customWidth="1"/>
    <col min="16" max="16" width="18.85546875" bestFit="1" customWidth="1"/>
    <col min="17" max="17" width="15.7109375" bestFit="1" customWidth="1"/>
  </cols>
  <sheetData>
    <row r="2" spans="2:17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x14ac:dyDescent="0.25">
      <c r="B3" s="13" t="s">
        <v>12</v>
      </c>
      <c r="C3" s="4" t="s">
        <v>24</v>
      </c>
      <c r="D3" s="4" t="s">
        <v>13</v>
      </c>
      <c r="E3" s="4" t="s">
        <v>25</v>
      </c>
      <c r="F3" s="4" t="s">
        <v>2</v>
      </c>
      <c r="G3" s="11" t="s">
        <v>15</v>
      </c>
      <c r="H3" s="11" t="s">
        <v>29</v>
      </c>
      <c r="I3" s="11" t="s">
        <v>28</v>
      </c>
      <c r="J3" s="11" t="s">
        <v>27</v>
      </c>
      <c r="K3" s="11" t="s">
        <v>26</v>
      </c>
      <c r="L3" s="13" t="s">
        <v>30</v>
      </c>
      <c r="M3" s="13" t="s">
        <v>31</v>
      </c>
      <c r="N3" s="13"/>
      <c r="O3" s="13"/>
      <c r="P3" s="11" t="s">
        <v>35</v>
      </c>
      <c r="Q3" s="11" t="s">
        <v>36</v>
      </c>
    </row>
    <row r="4" spans="2:17" x14ac:dyDescent="0.25">
      <c r="B4" s="13"/>
      <c r="C4" s="4">
        <v>300</v>
      </c>
      <c r="D4" s="4">
        <v>300</v>
      </c>
      <c r="E4" s="4">
        <v>90</v>
      </c>
      <c r="F4" s="4">
        <v>2000</v>
      </c>
      <c r="G4" s="11"/>
      <c r="H4" s="11"/>
      <c r="I4" s="11"/>
      <c r="J4" s="11"/>
      <c r="K4" s="11"/>
      <c r="L4" s="13"/>
      <c r="M4" s="13"/>
      <c r="N4" s="13"/>
      <c r="O4" s="13"/>
      <c r="P4" s="11"/>
      <c r="Q4" s="11"/>
    </row>
    <row r="5" spans="2:17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11"/>
      <c r="H5" s="11"/>
      <c r="I5" s="11"/>
      <c r="J5" s="11"/>
      <c r="K5" s="11"/>
      <c r="L5" s="13"/>
      <c r="M5" s="4" t="s">
        <v>32</v>
      </c>
      <c r="N5" s="4" t="s">
        <v>33</v>
      </c>
      <c r="O5" s="4" t="s">
        <v>34</v>
      </c>
      <c r="P5" s="11"/>
      <c r="Q5" s="11"/>
    </row>
    <row r="6" spans="2:17" x14ac:dyDescent="0.25">
      <c r="B6" s="4" t="s">
        <v>37</v>
      </c>
      <c r="C6" s="6">
        <v>5</v>
      </c>
      <c r="D6" s="6">
        <v>1</v>
      </c>
      <c r="E6" s="6">
        <v>3</v>
      </c>
      <c r="F6" s="6">
        <v>0</v>
      </c>
      <c r="G6" s="7">
        <f t="shared" ref="G6:G7" si="0">(C6*$C$4+D6*$D$4+E6*$E$4+F6*$F$4)/1000</f>
        <v>2.0699999999999998</v>
      </c>
      <c r="H6" s="6">
        <v>0.9</v>
      </c>
      <c r="I6" s="6" t="s">
        <v>42</v>
      </c>
      <c r="J6" s="6">
        <v>127</v>
      </c>
      <c r="K6" s="7">
        <f>(C6*$C$4/127)+(D6*$D$4/127)+(E6*$E$4/127)+(F6*$F$4/220)</f>
        <v>16.299212598425196</v>
      </c>
      <c r="L6" s="8"/>
      <c r="M6" s="8"/>
      <c r="N6" s="8"/>
      <c r="O6" s="8"/>
      <c r="P6" s="8"/>
      <c r="Q6" s="8"/>
    </row>
    <row r="7" spans="2:17" x14ac:dyDescent="0.25">
      <c r="B7" s="4" t="s">
        <v>38</v>
      </c>
      <c r="C7" s="6">
        <v>0</v>
      </c>
      <c r="D7" s="6">
        <v>0</v>
      </c>
      <c r="E7" s="6">
        <v>0</v>
      </c>
      <c r="F7" s="6">
        <v>1</v>
      </c>
      <c r="G7" s="7">
        <f t="shared" si="0"/>
        <v>2</v>
      </c>
      <c r="H7" s="6">
        <v>0.9</v>
      </c>
      <c r="I7" s="6" t="s">
        <v>46</v>
      </c>
      <c r="J7" s="6" t="s">
        <v>47</v>
      </c>
      <c r="K7" s="7">
        <f>(C7*$C$4/127)+(D7*$D$4/127)+(E7*$E$4/127)+(F7*$F$4/220)</f>
        <v>9.0909090909090917</v>
      </c>
      <c r="L7" s="8"/>
      <c r="M7" s="8"/>
      <c r="N7" s="8"/>
      <c r="O7" s="8"/>
      <c r="P7" s="8"/>
      <c r="Q7" s="8"/>
    </row>
    <row r="8" spans="2:17" x14ac:dyDescent="0.25">
      <c r="B8" s="9" t="s">
        <v>44</v>
      </c>
      <c r="C8" s="9">
        <f>SUM(C6:C7)</f>
        <v>5</v>
      </c>
      <c r="D8" s="9">
        <f>SUM(D6:D7)</f>
        <v>1</v>
      </c>
      <c r="E8" s="9">
        <f>SUM(E6:E7)</f>
        <v>3</v>
      </c>
      <c r="F8" s="9">
        <f>SUM(F6:F7)</f>
        <v>1</v>
      </c>
      <c r="G8" s="10">
        <f>SUM(G6:G7)</f>
        <v>4.07</v>
      </c>
      <c r="H8" s="30"/>
      <c r="I8" s="30"/>
      <c r="J8" s="30"/>
      <c r="K8" s="10">
        <f>SUM(K6:K7)</f>
        <v>25.390121689334286</v>
      </c>
      <c r="L8" s="30"/>
      <c r="M8" s="30"/>
      <c r="N8" s="30"/>
      <c r="O8" s="30"/>
      <c r="P8" s="30"/>
      <c r="Q8" s="30"/>
    </row>
    <row r="9" spans="2:17" x14ac:dyDescent="0.25">
      <c r="B9" s="2"/>
      <c r="C9" s="2"/>
      <c r="D9" s="2"/>
      <c r="E9" s="2"/>
      <c r="F9" s="2"/>
      <c r="G9" s="3"/>
    </row>
  </sheetData>
  <mergeCells count="11">
    <mergeCell ref="P3:P5"/>
    <mergeCell ref="B2:Q2"/>
    <mergeCell ref="L3:L5"/>
    <mergeCell ref="M3:O4"/>
    <mergeCell ref="Q3:Q5"/>
    <mergeCell ref="B3:B5"/>
    <mergeCell ref="G3:G5"/>
    <mergeCell ref="H3:H5"/>
    <mergeCell ref="I3:I5"/>
    <mergeCell ref="J3:J5"/>
    <mergeCell ref="K3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832-A33B-412E-BB7C-0AB687B181E5}">
  <sheetPr>
    <tabColor theme="7" tint="0.59999389629810485"/>
  </sheetPr>
  <dimension ref="B2:R9"/>
  <sheetViews>
    <sheetView workbookViewId="0">
      <selection activeCell="J8" sqref="J8"/>
    </sheetView>
  </sheetViews>
  <sheetFormatPr baseColWidth="10" defaultRowHeight="15" x14ac:dyDescent="0.25"/>
  <cols>
    <col min="2" max="2" width="6.85546875" bestFit="1" customWidth="1"/>
    <col min="3" max="3" width="16" bestFit="1" customWidth="1"/>
    <col min="4" max="4" width="14.42578125" bestFit="1" customWidth="1"/>
    <col min="5" max="5" width="9.5703125" bestFit="1" customWidth="1"/>
    <col min="6" max="6" width="8.85546875" bestFit="1" customWidth="1"/>
    <col min="7" max="7" width="18.42578125" bestFit="1" customWidth="1"/>
    <col min="8" max="8" width="22.42578125" bestFit="1" customWidth="1"/>
    <col min="9" max="9" width="17.42578125" bestFit="1" customWidth="1"/>
    <col min="10" max="10" width="19.42578125" bestFit="1" customWidth="1"/>
    <col min="11" max="11" width="10.140625" bestFit="1" customWidth="1"/>
    <col min="12" max="12" width="12" bestFit="1" customWidth="1"/>
    <col min="13" max="13" width="13.42578125" bestFit="1" customWidth="1"/>
    <col min="14" max="16" width="8.140625" customWidth="1"/>
    <col min="17" max="17" width="18.85546875" bestFit="1" customWidth="1"/>
    <col min="18" max="18" width="15.7109375" bestFit="1" customWidth="1"/>
  </cols>
  <sheetData>
    <row r="2" spans="2:18" x14ac:dyDescent="0.2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13" t="s">
        <v>12</v>
      </c>
      <c r="C3" s="4" t="s">
        <v>24</v>
      </c>
      <c r="D3" s="4" t="s">
        <v>3</v>
      </c>
      <c r="E3" s="4" t="s">
        <v>13</v>
      </c>
      <c r="F3" s="4" t="s">
        <v>25</v>
      </c>
      <c r="G3" s="4" t="s">
        <v>2</v>
      </c>
      <c r="H3" s="11" t="s">
        <v>15</v>
      </c>
      <c r="I3" s="11" t="s">
        <v>29</v>
      </c>
      <c r="J3" s="11" t="s">
        <v>28</v>
      </c>
      <c r="K3" s="11" t="s">
        <v>27</v>
      </c>
      <c r="L3" s="11" t="s">
        <v>26</v>
      </c>
      <c r="M3" s="13" t="s">
        <v>30</v>
      </c>
      <c r="N3" s="13" t="s">
        <v>31</v>
      </c>
      <c r="O3" s="13"/>
      <c r="P3" s="13"/>
      <c r="Q3" s="11" t="s">
        <v>35</v>
      </c>
      <c r="R3" s="11" t="s">
        <v>36</v>
      </c>
    </row>
    <row r="4" spans="2:18" x14ac:dyDescent="0.25">
      <c r="B4" s="13"/>
      <c r="C4" s="4">
        <v>300</v>
      </c>
      <c r="D4" s="4">
        <v>300</v>
      </c>
      <c r="E4" s="4">
        <v>300</v>
      </c>
      <c r="F4" s="4">
        <v>90</v>
      </c>
      <c r="G4" s="4">
        <v>2000</v>
      </c>
      <c r="H4" s="11"/>
      <c r="I4" s="11"/>
      <c r="J4" s="11"/>
      <c r="K4" s="11"/>
      <c r="L4" s="11"/>
      <c r="M4" s="13"/>
      <c r="N4" s="13"/>
      <c r="O4" s="13"/>
      <c r="P4" s="13"/>
      <c r="Q4" s="11"/>
      <c r="R4" s="11"/>
    </row>
    <row r="5" spans="2:18" x14ac:dyDescent="0.25">
      <c r="B5" s="13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11"/>
      <c r="I5" s="11"/>
      <c r="J5" s="11"/>
      <c r="K5" s="11"/>
      <c r="L5" s="11"/>
      <c r="M5" s="13"/>
      <c r="N5" s="4" t="s">
        <v>32</v>
      </c>
      <c r="O5" s="4" t="s">
        <v>33</v>
      </c>
      <c r="P5" s="4" t="s">
        <v>34</v>
      </c>
      <c r="Q5" s="11"/>
      <c r="R5" s="11"/>
    </row>
    <row r="6" spans="2:18" x14ac:dyDescent="0.25">
      <c r="B6" s="4" t="s">
        <v>37</v>
      </c>
      <c r="C6" s="6">
        <v>0</v>
      </c>
      <c r="D6" s="6">
        <v>12</v>
      </c>
      <c r="E6" s="6">
        <v>0</v>
      </c>
      <c r="F6" s="6">
        <v>0</v>
      </c>
      <c r="G6" s="6">
        <v>0</v>
      </c>
      <c r="H6" s="7">
        <f>(C6*$C$4+D6*$D$4+E6*$E$4+F6*$F$4+G6*$G$4)/1000</f>
        <v>3.6</v>
      </c>
      <c r="I6" s="6">
        <v>0.9</v>
      </c>
      <c r="J6" s="6" t="s">
        <v>42</v>
      </c>
      <c r="K6" s="6">
        <v>127</v>
      </c>
      <c r="L6" s="7">
        <f>(C6*$C$4/127)+(D6*$D$4/127)+(E6*$E$4/127)+(F6*$F$4/127)+(G6*$G$4/220)</f>
        <v>28.346456692913385</v>
      </c>
      <c r="M6" s="8"/>
      <c r="N6" s="8"/>
      <c r="O6" s="8"/>
      <c r="P6" s="8"/>
      <c r="Q6" s="8"/>
      <c r="R6" s="8"/>
    </row>
    <row r="7" spans="2:18" x14ac:dyDescent="0.25">
      <c r="B7" s="4" t="s">
        <v>38</v>
      </c>
      <c r="C7" s="6">
        <v>3</v>
      </c>
      <c r="D7" s="6">
        <v>0</v>
      </c>
      <c r="E7" s="6">
        <v>1</v>
      </c>
      <c r="F7" s="6">
        <v>6</v>
      </c>
      <c r="G7" s="6">
        <v>1</v>
      </c>
      <c r="H7" s="7">
        <f>(C7*$C$4+D7*$D$4+E7*$E$4+F7*$F$4+G7*$G$4)/1000</f>
        <v>3.74</v>
      </c>
      <c r="I7" s="6">
        <v>0.9</v>
      </c>
      <c r="J7" s="6" t="s">
        <v>46</v>
      </c>
      <c r="K7" s="6" t="s">
        <v>47</v>
      </c>
      <c r="L7" s="7">
        <f>(C7*$C$4/127)+(D7*$D$4/127)+(E7*$E$4/127)+(F7*$F$4/127)+(G7*$G$4/220)</f>
        <v>22.791696492483894</v>
      </c>
      <c r="M7" s="8"/>
      <c r="N7" s="8"/>
      <c r="O7" s="8"/>
      <c r="P7" s="8"/>
      <c r="Q7" s="8"/>
      <c r="R7" s="8"/>
    </row>
    <row r="8" spans="2:18" x14ac:dyDescent="0.25">
      <c r="B8" s="9" t="s">
        <v>44</v>
      </c>
      <c r="C8" s="9">
        <f t="shared" ref="C8:H8" si="0">SUM(C6:C7)</f>
        <v>3</v>
      </c>
      <c r="D8" s="9">
        <f t="shared" si="0"/>
        <v>12</v>
      </c>
      <c r="E8" s="9">
        <f t="shared" si="0"/>
        <v>1</v>
      </c>
      <c r="F8" s="9">
        <f t="shared" si="0"/>
        <v>6</v>
      </c>
      <c r="G8" s="9">
        <f t="shared" si="0"/>
        <v>1</v>
      </c>
      <c r="H8" s="10">
        <f t="shared" si="0"/>
        <v>7.34</v>
      </c>
      <c r="I8" s="30"/>
      <c r="J8" s="30"/>
      <c r="K8" s="30"/>
      <c r="L8" s="10">
        <f t="shared" ref="L8" si="1">SUM(L6:L7)</f>
        <v>51.138153185397279</v>
      </c>
      <c r="M8" s="30"/>
      <c r="N8" s="30"/>
      <c r="O8" s="30"/>
      <c r="P8" s="30"/>
      <c r="Q8" s="30"/>
      <c r="R8" s="30"/>
    </row>
    <row r="9" spans="2:18" x14ac:dyDescent="0.25">
      <c r="B9" s="2"/>
      <c r="C9" s="2"/>
      <c r="D9" s="2"/>
      <c r="E9" s="2"/>
      <c r="F9" s="2"/>
      <c r="G9" s="2"/>
      <c r="H9" s="3"/>
    </row>
  </sheetData>
  <mergeCells count="11">
    <mergeCell ref="R3:R5"/>
    <mergeCell ref="B2:R2"/>
    <mergeCell ref="B3:B5"/>
    <mergeCell ref="H3:H5"/>
    <mergeCell ref="I3:I5"/>
    <mergeCell ref="J3:J5"/>
    <mergeCell ref="K3:K5"/>
    <mergeCell ref="L3:L5"/>
    <mergeCell ref="M3:M5"/>
    <mergeCell ref="N3:P4"/>
    <mergeCell ref="Q3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Principal</vt:lpstr>
      <vt:lpstr>Planta baja</vt:lpstr>
      <vt:lpstr>Coordinacion</vt:lpstr>
      <vt:lpstr>D1</vt:lpstr>
      <vt:lpstr>D2</vt:lpstr>
      <vt:lpstr>D3</vt:lpstr>
      <vt:lpstr>D4</vt:lpstr>
      <vt:lpstr>D5</vt:lpstr>
      <vt:lpstr>D6</vt:lpstr>
      <vt:lpstr>Area verde</vt:lpstr>
      <vt:lpstr>Planta alta</vt:lpstr>
      <vt:lpstr>D7</vt:lpstr>
      <vt:lpstr>D8</vt:lpstr>
      <vt:lpstr>D9</vt:lpstr>
      <vt:lpstr>D10</vt:lpstr>
      <vt:lpstr>D11</vt:lpstr>
      <vt:lpstr>D12</vt:lpstr>
      <vt:lpstr>D13</vt:lpstr>
      <vt:lpstr>D14</vt:lpstr>
      <vt:lpstr>Posgrado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2024-10-30T00:38:37Z</dcterms:created>
  <dcterms:modified xsi:type="dcterms:W3CDTF">2024-11-12T16:02:22Z</dcterms:modified>
</cp:coreProperties>
</file>