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Martínez\Documents\Universidad\Semestre 5\DSE\Proyecto\"/>
    </mc:Choice>
  </mc:AlternateContent>
  <xr:revisionPtr revIDLastSave="0" documentId="13_ncr:1_{C1977E61-19AF-4522-9040-982E3EE9FAF9}" xr6:coauthVersionLast="47" xr6:coauthVersionMax="47" xr10:uidLastSave="{00000000-0000-0000-0000-000000000000}"/>
  <bookViews>
    <workbookView xWindow="-120" yWindow="-120" windowWidth="20730" windowHeight="11160" xr2:uid="{A5C97EFF-5E85-4B89-A549-FC00EC6BCE28}"/>
  </bookViews>
  <sheets>
    <sheet name="M.calculo" sheetId="1" r:id="rId1"/>
    <sheet name="Cuadro de car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C39" i="1"/>
  <c r="D24" i="1"/>
  <c r="D22" i="1"/>
  <c r="D21" i="1" a="1"/>
  <c r="D21" i="1" s="1"/>
  <c r="D842" i="1"/>
  <c r="D839" i="1"/>
  <c r="C857" i="1"/>
  <c r="D836" i="1"/>
  <c r="D813" i="1"/>
  <c r="D810" i="1"/>
  <c r="D807" i="1"/>
  <c r="C828" i="1" s="1"/>
  <c r="D778" i="1"/>
  <c r="C799" i="1" s="1"/>
  <c r="D749" i="1"/>
  <c r="C770" i="1" s="1"/>
  <c r="D726" i="1"/>
  <c r="D723" i="1"/>
  <c r="C741" i="1"/>
  <c r="D720" i="1"/>
  <c r="D697" i="1"/>
  <c r="D694" i="1"/>
  <c r="D691" i="1"/>
  <c r="C683" i="1"/>
  <c r="D668" i="1"/>
  <c r="D665" i="1"/>
  <c r="D662" i="1"/>
  <c r="C712" i="1"/>
  <c r="C654" i="1"/>
  <c r="D639" i="1"/>
  <c r="D636" i="1"/>
  <c r="D633" i="1"/>
  <c r="D610" i="1"/>
  <c r="C625" i="1"/>
  <c r="D607" i="1"/>
  <c r="D604" i="1"/>
  <c r="C596" i="1"/>
  <c r="D581" i="1"/>
  <c r="D578" i="1"/>
  <c r="D575" i="1"/>
  <c r="D552" i="1"/>
  <c r="D546" i="1"/>
  <c r="C567" i="1"/>
  <c r="C538" i="1"/>
  <c r="D523" i="1"/>
  <c r="D521" i="1"/>
  <c r="D516" i="1"/>
  <c r="C508" i="1"/>
  <c r="D493" i="1"/>
  <c r="D491" i="1"/>
  <c r="D489" i="1"/>
  <c r="D487" i="1"/>
  <c r="D484" i="1"/>
  <c r="D481" i="1"/>
  <c r="D478" i="1"/>
  <c r="D475" i="1"/>
  <c r="D443" i="1"/>
  <c r="D469" i="1"/>
  <c r="D446" i="1"/>
  <c r="D440" i="1"/>
  <c r="C461" i="1" s="1"/>
  <c r="D416" i="1"/>
  <c r="D414" i="1"/>
  <c r="D409" i="1"/>
  <c r="C431" i="1"/>
  <c r="C400" i="1"/>
  <c r="D385" i="1"/>
  <c r="D383" i="1"/>
  <c r="D381" i="1"/>
  <c r="D378" i="1"/>
  <c r="D372" i="1"/>
  <c r="C363" i="1"/>
  <c r="D346" i="1"/>
  <c r="D348" i="1"/>
  <c r="D342" i="1"/>
  <c r="D344" i="1"/>
  <c r="D339" i="1"/>
  <c r="D336" i="1"/>
  <c r="D329" i="1"/>
  <c r="C320" i="1"/>
  <c r="D305" i="1"/>
  <c r="D303" i="1"/>
  <c r="D301" i="1"/>
  <c r="D298" i="1"/>
  <c r="D292" i="1"/>
  <c r="C284" i="1"/>
  <c r="D269" i="1"/>
  <c r="D266" i="1"/>
  <c r="D262" i="1"/>
  <c r="D259" i="1"/>
  <c r="D255" i="1"/>
  <c r="D252" i="1"/>
  <c r="D247" i="1"/>
  <c r="C239" i="1"/>
  <c r="D224" i="1"/>
  <c r="D221" i="1"/>
  <c r="D218" i="1"/>
  <c r="C209" i="1"/>
  <c r="D194" i="1"/>
  <c r="D192" i="1"/>
  <c r="D187" i="1"/>
  <c r="C178" i="1"/>
  <c r="D162" i="1"/>
  <c r="D160" i="1"/>
  <c r="D125" i="1"/>
  <c r="D158" i="1"/>
  <c r="D155" i="1"/>
  <c r="D149" i="1"/>
  <c r="C142" i="1"/>
  <c r="D127" i="1"/>
  <c r="D91" i="1"/>
  <c r="D123" i="1"/>
  <c r="D120" i="1"/>
  <c r="D80" i="1"/>
  <c r="D114" i="1"/>
  <c r="D76" i="1" a="1"/>
  <c r="D76" i="1" s="1"/>
  <c r="D53" i="1"/>
  <c r="C68" i="1"/>
  <c r="D47" i="1" a="1"/>
  <c r="D47" i="1" s="1"/>
  <c r="P75" i="2"/>
  <c r="P74" i="2"/>
  <c r="P73" i="2"/>
  <c r="P72" i="2"/>
  <c r="P71" i="2"/>
  <c r="P70" i="2"/>
  <c r="P68" i="2"/>
  <c r="P67" i="2"/>
  <c r="P66" i="2"/>
  <c r="P65" i="2"/>
  <c r="P64" i="2"/>
  <c r="P63" i="2"/>
  <c r="P61" i="2"/>
  <c r="P60" i="2"/>
  <c r="P59" i="2"/>
  <c r="P58" i="2"/>
  <c r="P57" i="2"/>
  <c r="P56" i="2"/>
  <c r="P54" i="2"/>
  <c r="P53" i="2"/>
  <c r="P52" i="2"/>
  <c r="P51" i="2"/>
  <c r="P50" i="2"/>
  <c r="P49" i="2"/>
  <c r="P47" i="2"/>
  <c r="P46" i="2"/>
  <c r="P45" i="2"/>
  <c r="P44" i="2"/>
  <c r="P43" i="2"/>
  <c r="P42" i="2"/>
  <c r="P40" i="2"/>
  <c r="P39" i="2"/>
  <c r="P38" i="2"/>
  <c r="P37" i="2"/>
  <c r="P36" i="2"/>
  <c r="P35" i="2"/>
  <c r="P33" i="2"/>
  <c r="P32" i="2"/>
  <c r="P31" i="2"/>
  <c r="P76" i="2" s="1"/>
  <c r="P30" i="2"/>
  <c r="P29" i="2"/>
  <c r="P28" i="2"/>
  <c r="P26" i="2"/>
  <c r="P25" i="2"/>
  <c r="P24" i="2"/>
  <c r="P23" i="2"/>
  <c r="P22" i="2"/>
  <c r="P21" i="2"/>
  <c r="P19" i="2"/>
  <c r="P18" i="2"/>
  <c r="P17" i="2"/>
  <c r="P16" i="2"/>
  <c r="P15" i="2"/>
  <c r="P14" i="2"/>
  <c r="P11" i="2"/>
  <c r="P12" i="2"/>
  <c r="P8" i="2"/>
  <c r="P10" i="2"/>
  <c r="P9" i="2"/>
  <c r="P7" i="2"/>
  <c r="D781" i="1" l="1"/>
  <c r="D784" i="1"/>
  <c r="D752" i="1"/>
  <c r="D755" i="1"/>
  <c r="D549" i="1"/>
  <c r="D83" i="1"/>
  <c r="D88" i="1"/>
  <c r="C106" i="1"/>
  <c r="D50" i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<sst xmlns="http://schemas.openxmlformats.org/spreadsheetml/2006/main" count="1596" uniqueCount="256">
  <si>
    <t>Memoria de cálculo</t>
  </si>
  <si>
    <t>Cálculo del transformador</t>
  </si>
  <si>
    <t>Potencia instalada:</t>
  </si>
  <si>
    <t>Coef.Tolerancia</t>
  </si>
  <si>
    <t>Kw</t>
  </si>
  <si>
    <t>Capacidad del transformador</t>
  </si>
  <si>
    <t>KVA</t>
  </si>
  <si>
    <t>kw</t>
  </si>
  <si>
    <t>Cálculo del cableado al tablero principal</t>
  </si>
  <si>
    <t>Corriente demandada</t>
  </si>
  <si>
    <t>A</t>
  </si>
  <si>
    <t>Área del cable con</t>
  </si>
  <si>
    <t>adimensional maximo (3)</t>
  </si>
  <si>
    <t>Distancia al tablero</t>
  </si>
  <si>
    <t>m</t>
  </si>
  <si>
    <t>mm^{2}</t>
  </si>
  <si>
    <t xml:space="preserve">En base a la tabla el area nominal es de: </t>
  </si>
  <si>
    <t xml:space="preserve">% Adimensional </t>
  </si>
  <si>
    <t xml:space="preserve">mm </t>
  </si>
  <si>
    <t>%</t>
  </si>
  <si>
    <t>AWG/MCM</t>
  </si>
  <si>
    <t>Cálculo de la tuberia del cableado al tablero principal</t>
  </si>
  <si>
    <t>Cuadro de cargas</t>
  </si>
  <si>
    <t>Área/ espacio</t>
  </si>
  <si>
    <t>Bomba hidraulica</t>
  </si>
  <si>
    <t>Contactos trifasicos</t>
  </si>
  <si>
    <t>Proyector</t>
  </si>
  <si>
    <t>Maquinas</t>
  </si>
  <si>
    <t>Cantidad de equipos</t>
  </si>
  <si>
    <t>F.P</t>
  </si>
  <si>
    <t>Corriente (A)</t>
  </si>
  <si>
    <t>Tipo de sistema</t>
  </si>
  <si>
    <t>Interruptor (A)</t>
  </si>
  <si>
    <t>Fase</t>
  </si>
  <si>
    <t>Neutro</t>
  </si>
  <si>
    <t>Tierra</t>
  </si>
  <si>
    <t>Potencia(watt)</t>
  </si>
  <si>
    <t>Potencia total (watts)</t>
  </si>
  <si>
    <t>Laboratorio 1</t>
  </si>
  <si>
    <t>En base al valor de área del cable se busco en la tabl de de cables vinanel 200, se obtiene un cableado de</t>
  </si>
  <si>
    <t>En base al valor del calibre obtenido se  busco en la tabl de de cables vinanel 200, el área con todo y aislamiento</t>
  </si>
  <si>
    <t xml:space="preserve">Ventilador </t>
  </si>
  <si>
    <t xml:space="preserve">Contactos dobles </t>
  </si>
  <si>
    <t>Monófasico 2 hilos</t>
  </si>
  <si>
    <t>Voltaje (V)</t>
  </si>
  <si>
    <t>120V</t>
  </si>
  <si>
    <t xml:space="preserve">En base al valor del cableado con aislamiento y en base a la tabla de diametros y áreas interiores de tubos conduit y ductos </t>
  </si>
  <si>
    <t xml:space="preserve">cuadrados queda un tubo de </t>
  </si>
  <si>
    <t>Caida de tensión %e</t>
  </si>
  <si>
    <t>Cálculo del interruptor</t>
  </si>
  <si>
    <t>A=</t>
  </si>
  <si>
    <t>B=</t>
  </si>
  <si>
    <t>D=</t>
  </si>
  <si>
    <t>C=</t>
  </si>
  <si>
    <t>E=</t>
  </si>
  <si>
    <t>Id=</t>
  </si>
  <si>
    <t>Ampers</t>
  </si>
  <si>
    <t>En mercado se encuentra un transformador trifasico a 220V de 75 KVA</t>
  </si>
  <si>
    <t>Tubería eléctrica</t>
  </si>
  <si>
    <t>Laboratorio 2</t>
  </si>
  <si>
    <t>Laboratorio 3</t>
  </si>
  <si>
    <t>Laboratorio 4</t>
  </si>
  <si>
    <t>Cúbiculo 1</t>
  </si>
  <si>
    <t>Cúbiculo 2</t>
  </si>
  <si>
    <t>Cúbiculo 3</t>
  </si>
  <si>
    <t>Almacen</t>
  </si>
  <si>
    <t>Cúbiculo 4</t>
  </si>
  <si>
    <t>Cúbiculo de proyectos</t>
  </si>
  <si>
    <t>Total</t>
  </si>
  <si>
    <t>Cálculo de cableado al L1</t>
  </si>
  <si>
    <t>mm</t>
  </si>
  <si>
    <t xml:space="preserve">% </t>
  </si>
  <si>
    <t>Cálculo de la tuberia del cableado al L1</t>
  </si>
  <si>
    <t>dando un área de 9.62mm^{2} cada fase al ser trifasico es multiplicado por 4 dando 38.48 mm^{2}</t>
  </si>
  <si>
    <t xml:space="preserve"> 1/2 pulgadas</t>
  </si>
  <si>
    <t>Distancia de tablero</t>
  </si>
  <si>
    <t>Se requiere un interruptor de 3 polos a 40 A</t>
  </si>
  <si>
    <t>2.40% y 3.12%</t>
  </si>
  <si>
    <t>dando un área de 12.57mm^{2} cada fase al ser monofasico dos hilos pero de dos mesas es multiplicado por 4 dando 50.28 mm^{2}</t>
  </si>
  <si>
    <t>1/2 in</t>
  </si>
  <si>
    <t>41.7 A</t>
  </si>
  <si>
    <t>Cálculo de cableado Ventiladores del L1</t>
  </si>
  <si>
    <t>w</t>
  </si>
  <si>
    <t>dando un área de 4.15mm^{2} cada fase al ser monofasico dos hilos pero de dos ventiladores es multiplicado por 4 dando 16.6 mm^{2}</t>
  </si>
  <si>
    <t>2 de un polo a 70 A</t>
  </si>
  <si>
    <t>1.85 A</t>
  </si>
  <si>
    <t>0.029% y 0.29%</t>
  </si>
  <si>
    <t>2 de un polo a 3 A</t>
  </si>
  <si>
    <t>29.16 A</t>
  </si>
  <si>
    <t>220 V</t>
  </si>
  <si>
    <t>Trifasico 4 hilos</t>
  </si>
  <si>
    <t>1.9% y 2.135</t>
  </si>
  <si>
    <t>Cálculo de cableado Contactos dobles del L1</t>
  </si>
  <si>
    <t>Cálculo de la tuberia de los Contactos dobles del L1</t>
  </si>
  <si>
    <t>Cálculo del cableado de los contactos trifasicos del L1</t>
  </si>
  <si>
    <t>Cálculo de la tuberia de los contactos trifasicos del L1</t>
  </si>
  <si>
    <t>Se requiere un interruptor de 3 polos a 50 A</t>
  </si>
  <si>
    <t>2 de tres polos a 50 A</t>
  </si>
  <si>
    <t>-----</t>
  </si>
  <si>
    <t>----</t>
  </si>
  <si>
    <t>----------</t>
  </si>
  <si>
    <t>--------</t>
  </si>
  <si>
    <t>Cálculo del cableado de la bomba hidraulica  del L1</t>
  </si>
  <si>
    <t>Monófasico 3 hilos</t>
  </si>
  <si>
    <t>3 de 12</t>
  </si>
  <si>
    <t>Calibre (AWG/M CM)</t>
  </si>
  <si>
    <t>3 de12</t>
  </si>
  <si>
    <t>-------</t>
  </si>
  <si>
    <t>6.94 A</t>
  </si>
  <si>
    <t>2 de 12</t>
  </si>
  <si>
    <t xml:space="preserve">dando un área de 4.91 mm^{2} y de 6.15mm^{2} multiplicado por 4 cada uno 19.64 y 24.6 mm^{2} </t>
  </si>
  <si>
    <t>Cálculo de la tuberia de la bomba hidraulica  del L1</t>
  </si>
  <si>
    <t>dando un área de 4.15 mm^{2} por los 3 cables 12.45 mm^{2}</t>
  </si>
  <si>
    <t>Se requiere un interruptor de 2 polos a 15 A</t>
  </si>
  <si>
    <t xml:space="preserve">1 de dos polo a 15 A </t>
  </si>
  <si>
    <t>Cálculo de la tuberia de los ventiladores del L1</t>
  </si>
  <si>
    <t>Cálculo de cableado Contactos dobles del L2</t>
  </si>
  <si>
    <t>Cuadro de cargas General</t>
  </si>
  <si>
    <t>Transformador</t>
  </si>
  <si>
    <t>Cubiculo 1</t>
  </si>
  <si>
    <t>Cubiculo  2</t>
  </si>
  <si>
    <t>Cubiculo  3</t>
  </si>
  <si>
    <t>Cubiculo 4</t>
  </si>
  <si>
    <t>Cubiculo de proyectos</t>
  </si>
  <si>
    <t>76.4 A</t>
  </si>
  <si>
    <t>3 del 12</t>
  </si>
  <si>
    <t>Tres polos a 40 A</t>
  </si>
  <si>
    <t>Cálculo de cableado al L2</t>
  </si>
  <si>
    <t>Cálculo de la tuberia del cableado al L2</t>
  </si>
  <si>
    <t>98.85 A</t>
  </si>
  <si>
    <t>3 de 10</t>
  </si>
  <si>
    <t>dando un área de 16.62mm^{2} cada fase al ser trifasico es multiplicado por 4 dando 66.48 mm^{2}</t>
  </si>
  <si>
    <t>Se requiere un interruptor de 3 polos a 150 A</t>
  </si>
  <si>
    <t>Tres polos a 150 A</t>
  </si>
  <si>
    <t>32.4 A</t>
  </si>
  <si>
    <t>---</t>
  </si>
  <si>
    <t>------</t>
  </si>
  <si>
    <t>6 de 12</t>
  </si>
  <si>
    <t>2 de12</t>
  </si>
  <si>
    <t>2.4%, 3.1% y 3.2%</t>
  </si>
  <si>
    <t>dando un área de 12.57mm^{2} cada fase al ser monofasico dos hilos pero de 3 mesas es multiplicado por 9 dando 50.28 mm^{2}</t>
  </si>
  <si>
    <t xml:space="preserve"> 3/4 pulgadas</t>
  </si>
  <si>
    <t>3/4 in</t>
  </si>
  <si>
    <t>3 de un polo a 50 A</t>
  </si>
  <si>
    <t>Se requiere un interruptor de 1 polo a 50 A</t>
  </si>
  <si>
    <t>120 V</t>
  </si>
  <si>
    <t>0.011% y 0.069%</t>
  </si>
  <si>
    <t>Se requiere un interruptor de 1 polo a 3 A</t>
  </si>
  <si>
    <t>Se requiere un interruptor de 1 polo a 70 A</t>
  </si>
  <si>
    <t>dando un área de 12.57 mm^{2} al se 4 hilos multiplicado por 4 y son 4 contactos dando 201.12mm^{2}</t>
  </si>
  <si>
    <t xml:space="preserve"> 1 pulgadas</t>
  </si>
  <si>
    <t>1 in</t>
  </si>
  <si>
    <t>1.19%, 1.58% y 2.38%</t>
  </si>
  <si>
    <t xml:space="preserve">4 de 12 </t>
  </si>
  <si>
    <t>12 de 12</t>
  </si>
  <si>
    <t>Cálculo del cableado de los contactos trifasicos del L2</t>
  </si>
  <si>
    <t>Cálculo de la tuberia de los Contactos dobles del L2</t>
  </si>
  <si>
    <t>Cálculo de cableado Ventiladores del L2</t>
  </si>
  <si>
    <t>Cálculo de la tuberia de los ventiladores del L2</t>
  </si>
  <si>
    <t>Cálculo de la tuberia de los contactos trifasicos del L2</t>
  </si>
  <si>
    <t>Se requiere 4 interruptor de 3 polos a 90 A</t>
  </si>
  <si>
    <t>4 de tres polos a 90 A</t>
  </si>
  <si>
    <t>0.59% y 0.79%</t>
  </si>
  <si>
    <t>Cálculo del cableado de las maquinas del L2</t>
  </si>
  <si>
    <t>Cálculo de la tuberia de las maquinas del L2</t>
  </si>
  <si>
    <t>Se requiere 2 interruptor de 3 polos a 50 A</t>
  </si>
  <si>
    <t>Cálculo del cableado del Proyector del L2</t>
  </si>
  <si>
    <t>1 de 12</t>
  </si>
  <si>
    <t xml:space="preserve">1/2 in </t>
  </si>
  <si>
    <t>Cálculo de la tuberia del proyector del L2</t>
  </si>
  <si>
    <t xml:space="preserve">dando un área de 4.15mm^{2} </t>
  </si>
  <si>
    <t>1 de un polo a 3 A</t>
  </si>
  <si>
    <t>Cálculo de cableado al L3</t>
  </si>
  <si>
    <t>1 de 10</t>
  </si>
  <si>
    <t>30.32 A</t>
  </si>
  <si>
    <t>dando un área de 12.57mm^{2} cada fase al ser Monófasico 3 hilos es multiplicado por 3 dando 37.71 mm^{2}</t>
  </si>
  <si>
    <t>Se requiere un interruptor de 2 polo a 50 A</t>
  </si>
  <si>
    <t>Dos polos a 50 A</t>
  </si>
  <si>
    <t>Cálculo de cableado Contactos dobles del L3</t>
  </si>
  <si>
    <t>Cálculo de la tuberia de los Contactos dobles del L3</t>
  </si>
  <si>
    <t>8 de 12</t>
  </si>
  <si>
    <t>4 de 12</t>
  </si>
  <si>
    <t>28.9 A</t>
  </si>
  <si>
    <t xml:space="preserve">de 0.54 % a 1.26 % </t>
  </si>
  <si>
    <t xml:space="preserve">dando un área de 12.57mm^{2} por 12 da 150.84mm^{2}  </t>
  </si>
  <si>
    <t>3/4 pulgadas</t>
  </si>
  <si>
    <t xml:space="preserve">1 de dos polo a 50 A </t>
  </si>
  <si>
    <t>Cálculo de cableado Ventiladores del L3</t>
  </si>
  <si>
    <t>Cálculo de la tuberia del cableado al L3</t>
  </si>
  <si>
    <t>Cálculo de la tuberia de los ventiladores del L3</t>
  </si>
  <si>
    <t>dando un área de12.57 mm^{2} cada fase al ser monofasico dos hilos pero de dos ventiladores es multiplicado por 2 dando 25.14 mm^{2}</t>
  </si>
  <si>
    <t>0.926 A</t>
  </si>
  <si>
    <t>Cálculo de cableado al L4</t>
  </si>
  <si>
    <t>Cálculo de la tuberia del cableado al L4</t>
  </si>
  <si>
    <t>17.13 A</t>
  </si>
  <si>
    <t>Se requiere un interruptor de 2 polos a 30 A</t>
  </si>
  <si>
    <t>Se requiere un interruptor de 2 polos a 50 A</t>
  </si>
  <si>
    <t>Dos polos a 30 A</t>
  </si>
  <si>
    <t>Cálculo de cableado Contactos dobles del L4</t>
  </si>
  <si>
    <t>Cálculo de la tuberia de los Contactos dobles del L4</t>
  </si>
  <si>
    <t xml:space="preserve">dando un área de 12.57mm^{2} por 2 da 25.14mm^{2}  </t>
  </si>
  <si>
    <t>1/2 pulgadas</t>
  </si>
  <si>
    <t>16.2 A</t>
  </si>
  <si>
    <t>Se requiere un interruptor de 1 polo a 30 A</t>
  </si>
  <si>
    <t>1 de un polo a 30 A</t>
  </si>
  <si>
    <t>Cálculo de cableado al Cúbiculo 1 y 2</t>
  </si>
  <si>
    <t>11.57 A</t>
  </si>
  <si>
    <t>dando un área de 12.57mm^{2} cada fase al ser Monófasico 2 hilos es multiplicado por 2 dando25.14 mm^{2}</t>
  </si>
  <si>
    <t>Se requiere un interruptor de 1 polo a 20 A</t>
  </si>
  <si>
    <t>Un polo a 20 A</t>
  </si>
  <si>
    <t>Cálculo de cableado Contactos dobles del Cubículo 1 y 2</t>
  </si>
  <si>
    <t xml:space="preserve">dando un área de 12.57mm^{2} por 5 da 62.85mm^{2}  </t>
  </si>
  <si>
    <t>11.6 A</t>
  </si>
  <si>
    <t>1 de un polo a 20 A</t>
  </si>
  <si>
    <t>Cálculo de la tuberia de los Contactos dobles del Cubículo 1 y 2</t>
  </si>
  <si>
    <t>Cálculo de la tuberia del cableado al Cúbiculo 1 y 2</t>
  </si>
  <si>
    <t>Cálculo de cableado al Cúbiculo 3</t>
  </si>
  <si>
    <t>Cálculo de la tuberia del cableado al Cúbiculo 3</t>
  </si>
  <si>
    <t>Cálculo de cableado Contactos dobles del Cubículo 3</t>
  </si>
  <si>
    <t>Cálculo de la tuberia de los Contactos dobles del Cubículo 3</t>
  </si>
  <si>
    <t>2.31 A</t>
  </si>
  <si>
    <t>Se requiere un interruptor de 1 polo a 5 A</t>
  </si>
  <si>
    <t>Un polo a 5 A</t>
  </si>
  <si>
    <t>2.3 A</t>
  </si>
  <si>
    <t>1 de un polo a 5 A</t>
  </si>
  <si>
    <t xml:space="preserve">dando un área de 12.57mm^{2} </t>
  </si>
  <si>
    <t>Cálculo de cableado al Cúbiculo 4</t>
  </si>
  <si>
    <t>Cálculo de la tuberia del cableado al Cúbiculo 4</t>
  </si>
  <si>
    <t>4.63 A</t>
  </si>
  <si>
    <t>Se requiere un interruptor de 1 polo a 10 A</t>
  </si>
  <si>
    <t>Un polo a 10 A</t>
  </si>
  <si>
    <t>Cálculo de cableado Contactos dobles del Cubículo 4</t>
  </si>
  <si>
    <t>Cálculo de la tuberia de los Contactos dobles del Cubículo 4</t>
  </si>
  <si>
    <t>4.6 A</t>
  </si>
  <si>
    <t>1 de un polo a 10 A</t>
  </si>
  <si>
    <t>dando un área de 12.57mm^{2} por 4 da 50.28 mm^{2}</t>
  </si>
  <si>
    <t>Cálculo de cableado al Cúbiculo de proyectos</t>
  </si>
  <si>
    <t>Cálculo de la tuberia del cableado al Cúbiculo de proyectos</t>
  </si>
  <si>
    <t>Se requiere un interruptor de 1 polo a 15 A</t>
  </si>
  <si>
    <t>dando un área de 12.57mm^{2} cada fase al ser Monófasico 2 hilos es multiplicado por 2 dando 25.14 mm^{2}</t>
  </si>
  <si>
    <t>9.26 A</t>
  </si>
  <si>
    <t>Un polo a 15 A</t>
  </si>
  <si>
    <t>Cálculo de cableado Contactos dobles del Cúbiculo de proyectos</t>
  </si>
  <si>
    <t>Cálculo de la tuberia de los Contactos dobles del Cúbiculo de proyectos</t>
  </si>
  <si>
    <t>9.3 A</t>
  </si>
  <si>
    <t>1 de un polo a 15 A</t>
  </si>
  <si>
    <t>5 de 12</t>
  </si>
  <si>
    <t>Cálculo de cableado al Almacen</t>
  </si>
  <si>
    <t>221 A</t>
  </si>
  <si>
    <t>1 de 400</t>
  </si>
  <si>
    <t>3 de 400</t>
  </si>
  <si>
    <t>dando un área de 430.05mm^{2} cada fase al ser trifasico es multiplicado por 4 dando 1720.2 mm^{2}</t>
  </si>
  <si>
    <t>3 pulgadas</t>
  </si>
  <si>
    <t>3 in</t>
  </si>
  <si>
    <t>Se requiere un interruptor de 3 polos a 400 A</t>
  </si>
  <si>
    <t>Tres polos a 400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</si>
</sst>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2" borderId="0" xfId="0" applyNumberFormat="1" applyFill="1"/>
    <xf numFmtId="0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/>
    <xf numFmtId="0" fontId="0" fillId="0" borderId="14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165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quotePrefix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85724</xdr:rowOff>
    </xdr:from>
    <xdr:to>
      <xdr:col>6</xdr:col>
      <xdr:colOff>866775</xdr:colOff>
      <xdr:row>11</xdr:row>
      <xdr:rowOff>47624</xdr:rowOff>
    </xdr:to>
    <xdr:pic>
      <xdr:nvPicPr>
        <xdr:cNvPr id="3" name="Picture 1" descr="Image result for uaq facultad de ingenieria">
          <a:extLst>
            <a:ext uri="{FF2B5EF4-FFF2-40B4-BE49-F238E27FC236}">
              <a16:creationId xmlns:a16="http://schemas.microsoft.com/office/drawing/2014/main" id="{96A62E62-8835-4F11-9C83-C4DDFEF05B1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1397"/>
        <a:stretch/>
      </xdr:blipFill>
      <xdr:spPr bwMode="auto">
        <a:xfrm>
          <a:off x="180975" y="85724"/>
          <a:ext cx="5543550" cy="21240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9401-496B-40AD-A308-7199021C314C}">
  <dimension ref="A1:K858"/>
  <sheetViews>
    <sheetView tabSelected="1" topLeftCell="A35" workbookViewId="0">
      <selection activeCell="I55" sqref="I55"/>
    </sheetView>
  </sheetViews>
  <sheetFormatPr baseColWidth="10" defaultRowHeight="15" x14ac:dyDescent="0.25"/>
  <cols>
    <col min="1" max="1" width="9.28515625" customWidth="1"/>
    <col min="4" max="4" width="13.7109375" customWidth="1"/>
    <col min="6" max="6" width="15.5703125" customWidth="1"/>
    <col min="7" max="7" width="16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</row>
    <row r="4" spans="1:11" x14ac:dyDescent="0.25">
      <c r="A4" s="60"/>
      <c r="B4" s="60"/>
      <c r="C4" s="60"/>
      <c r="D4" s="60"/>
      <c r="E4" s="60"/>
      <c r="F4" s="60"/>
      <c r="G4" s="60"/>
      <c r="H4" s="60"/>
      <c r="I4" s="60"/>
    </row>
    <row r="5" spans="1:11" x14ac:dyDescent="0.25">
      <c r="A5" s="60"/>
      <c r="B5" s="60"/>
      <c r="C5" s="60"/>
      <c r="D5" s="60"/>
      <c r="E5" s="60"/>
      <c r="F5" s="60"/>
      <c r="G5" s="60"/>
      <c r="H5" s="60"/>
      <c r="I5" s="60"/>
    </row>
    <row r="6" spans="1:11" x14ac:dyDescent="0.25">
      <c r="A6" s="60"/>
      <c r="B6" s="60"/>
      <c r="C6" s="60"/>
      <c r="D6" s="60"/>
      <c r="E6" s="60"/>
      <c r="F6" s="60"/>
      <c r="G6" s="60"/>
      <c r="H6" s="60"/>
      <c r="I6" s="60"/>
    </row>
    <row r="7" spans="1:11" x14ac:dyDescent="0.25">
      <c r="A7" s="60"/>
      <c r="B7" s="60"/>
      <c r="C7" s="60"/>
      <c r="D7" s="60"/>
      <c r="E7" s="60"/>
      <c r="F7" s="60"/>
      <c r="G7" s="60"/>
      <c r="H7" s="60"/>
      <c r="I7" s="60"/>
    </row>
    <row r="8" spans="1:11" x14ac:dyDescent="0.25">
      <c r="A8" s="60"/>
      <c r="B8" s="60"/>
      <c r="C8" s="60"/>
      <c r="D8" s="60"/>
      <c r="E8" s="60"/>
      <c r="F8" s="60"/>
      <c r="G8" s="60"/>
      <c r="H8" s="60"/>
      <c r="I8" s="60"/>
    </row>
    <row r="9" spans="1:11" x14ac:dyDescent="0.25">
      <c r="A9" s="60"/>
      <c r="B9" s="60"/>
      <c r="C9" s="60"/>
      <c r="D9" s="60"/>
      <c r="E9" s="60"/>
      <c r="F9" s="60"/>
      <c r="G9" s="60"/>
      <c r="H9" s="60"/>
      <c r="I9" s="60"/>
    </row>
    <row r="11" spans="1:11" ht="20.25" x14ac:dyDescent="0.25">
      <c r="A11" s="71" t="s">
        <v>0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spans="1:11" x14ac:dyDescent="0.25">
      <c r="A12" s="2"/>
      <c r="B12" s="3"/>
      <c r="C12" s="3"/>
      <c r="D12" s="3"/>
      <c r="E12" s="3"/>
      <c r="F12" s="3"/>
      <c r="G12" s="3"/>
      <c r="H12" s="3"/>
    </row>
    <row r="13" spans="1:11" ht="18.75" x14ac:dyDescent="0.3">
      <c r="A13" s="2"/>
      <c r="B13" s="63" t="s">
        <v>1</v>
      </c>
      <c r="C13" s="63"/>
      <c r="D13" s="63"/>
      <c r="E13" s="63"/>
      <c r="F13" s="63"/>
      <c r="G13" s="63"/>
      <c r="H13" s="63"/>
      <c r="I13" s="63"/>
      <c r="J13" s="63"/>
    </row>
    <row r="14" spans="1:11" ht="18.75" x14ac:dyDescent="0.3">
      <c r="A14" s="2"/>
      <c r="B14" s="5"/>
      <c r="C14" s="3"/>
      <c r="D14" s="3"/>
      <c r="E14" s="3"/>
      <c r="F14" s="3"/>
      <c r="G14" s="3"/>
      <c r="H14" s="3"/>
    </row>
    <row r="15" spans="1:11" ht="16.5" x14ac:dyDescent="0.25">
      <c r="A15" s="2"/>
      <c r="B15" s="66" t="s">
        <v>2</v>
      </c>
      <c r="C15" s="66"/>
      <c r="D15" s="6">
        <v>75.849999999999994</v>
      </c>
      <c r="E15" s="7" t="s">
        <v>4</v>
      </c>
      <c r="F15" s="66" t="s">
        <v>5</v>
      </c>
      <c r="G15" s="66"/>
      <c r="H15" s="29">
        <f>D15/D16</f>
        <v>84.277777777777771</v>
      </c>
      <c r="I15" t="s">
        <v>6</v>
      </c>
    </row>
    <row r="16" spans="1:11" ht="15.75" x14ac:dyDescent="0.25">
      <c r="A16" s="2"/>
      <c r="B16" s="61" t="s">
        <v>3</v>
      </c>
      <c r="C16" s="61"/>
      <c r="D16" s="6">
        <v>0.9</v>
      </c>
      <c r="E16" s="3"/>
      <c r="F16" s="69"/>
      <c r="G16" s="69"/>
      <c r="H16" s="30"/>
    </row>
    <row r="17" spans="1:10" x14ac:dyDescent="0.25">
      <c r="A17" s="2"/>
      <c r="B17" s="62" t="s">
        <v>57</v>
      </c>
      <c r="C17" s="62"/>
      <c r="D17" s="62"/>
      <c r="E17" s="62"/>
      <c r="F17" s="62"/>
      <c r="G17" s="62"/>
      <c r="H17" s="62"/>
      <c r="I17" s="62"/>
    </row>
    <row r="18" spans="1:10" x14ac:dyDescent="0.25">
      <c r="A18" s="2"/>
      <c r="B18" s="3"/>
      <c r="C18" s="3"/>
      <c r="D18" s="3"/>
      <c r="E18" s="3"/>
      <c r="F18" s="3"/>
      <c r="G18" s="3"/>
      <c r="H18" s="3"/>
    </row>
    <row r="19" spans="1:10" ht="18.75" x14ac:dyDescent="0.3">
      <c r="A19" s="2"/>
      <c r="B19" s="63" t="s">
        <v>8</v>
      </c>
      <c r="C19" s="63"/>
      <c r="D19" s="63"/>
      <c r="E19" s="63"/>
      <c r="F19" s="63"/>
      <c r="G19" s="63"/>
      <c r="H19" s="13"/>
    </row>
    <row r="20" spans="1:10" x14ac:dyDescent="0.25">
      <c r="A20" s="2"/>
      <c r="B20" s="3"/>
      <c r="C20" s="3"/>
      <c r="D20" s="3"/>
      <c r="E20" s="3"/>
      <c r="F20" s="3"/>
      <c r="G20" s="3"/>
      <c r="H20" s="3"/>
    </row>
    <row r="21" spans="1:10" ht="15.75" x14ac:dyDescent="0.25">
      <c r="A21" s="2"/>
      <c r="B21" s="61" t="s">
        <v>9</v>
      </c>
      <c r="C21" s="61"/>
      <c r="D21" s="58" cm="1">
        <f t="array" ref="D21">(D15*10^{3})/((SQRT(3))*220*0.9)</f>
        <v>221.1718076668339</v>
      </c>
      <c r="E21" s="8" t="s">
        <v>10</v>
      </c>
      <c r="F21" s="67" t="s">
        <v>13</v>
      </c>
      <c r="G21" s="67"/>
      <c r="H21" s="8">
        <v>160</v>
      </c>
      <c r="I21" s="9" t="s">
        <v>14</v>
      </c>
    </row>
    <row r="22" spans="1:10" ht="15.75" x14ac:dyDescent="0.25">
      <c r="A22" s="2"/>
      <c r="B22" s="61" t="s">
        <v>11</v>
      </c>
      <c r="C22" s="61"/>
      <c r="D22" s="70">
        <f>(3.448*D21*H21)/(220*3)</f>
        <v>184.87282250551351</v>
      </c>
      <c r="E22" s="61" t="s">
        <v>15</v>
      </c>
      <c r="F22" s="61" t="s">
        <v>16</v>
      </c>
      <c r="G22" s="61"/>
      <c r="H22" s="61"/>
      <c r="I22" s="61">
        <v>203</v>
      </c>
      <c r="J22" s="68" t="s">
        <v>18</v>
      </c>
    </row>
    <row r="23" spans="1:10" ht="15.75" x14ac:dyDescent="0.25">
      <c r="A23" s="2"/>
      <c r="B23" s="67" t="s">
        <v>12</v>
      </c>
      <c r="C23" s="67"/>
      <c r="D23" s="70"/>
      <c r="E23" s="61"/>
      <c r="F23" s="61"/>
      <c r="G23" s="61"/>
      <c r="H23" s="61"/>
      <c r="I23" s="61"/>
      <c r="J23" s="68"/>
    </row>
    <row r="24" spans="1:10" ht="15.75" x14ac:dyDescent="0.25">
      <c r="A24" s="2"/>
      <c r="B24" s="61" t="s">
        <v>17</v>
      </c>
      <c r="C24" s="61"/>
      <c r="D24" s="59">
        <f>(3.448*D21*H21)/(220*I22)</f>
        <v>2.7321106774213821</v>
      </c>
      <c r="E24" s="4" t="s">
        <v>19</v>
      </c>
      <c r="F24" s="61"/>
      <c r="G24" s="61"/>
      <c r="H24" s="4"/>
      <c r="I24" s="10"/>
    </row>
    <row r="25" spans="1:10" ht="15.75" x14ac:dyDescent="0.25">
      <c r="A25" s="2"/>
      <c r="B25" s="3"/>
      <c r="C25" s="3"/>
      <c r="D25" s="11">
        <f>D24/100</f>
        <v>2.7321106774213823E-2</v>
      </c>
      <c r="E25" s="11"/>
      <c r="F25" s="3"/>
      <c r="G25" s="3"/>
      <c r="H25" s="3"/>
    </row>
    <row r="26" spans="1:10" x14ac:dyDescent="0.25">
      <c r="A26" s="2"/>
      <c r="B26" s="62" t="s">
        <v>39</v>
      </c>
      <c r="C26" s="62"/>
      <c r="D26" s="62"/>
      <c r="E26" s="62"/>
      <c r="F26" s="62"/>
      <c r="G26" s="62"/>
      <c r="H26" s="62"/>
      <c r="I26" s="12">
        <v>400</v>
      </c>
      <c r="J26" t="s">
        <v>20</v>
      </c>
    </row>
    <row r="27" spans="1:10" x14ac:dyDescent="0.25">
      <c r="A27" s="2"/>
      <c r="B27" s="3"/>
      <c r="C27" s="3"/>
      <c r="D27" s="3"/>
      <c r="E27" s="3"/>
      <c r="F27" s="3"/>
      <c r="G27" s="3"/>
      <c r="H27" s="3"/>
    </row>
    <row r="28" spans="1:10" ht="18.75" x14ac:dyDescent="0.3">
      <c r="A28" s="2"/>
      <c r="B28" s="63" t="s">
        <v>21</v>
      </c>
      <c r="C28" s="63"/>
      <c r="D28" s="63"/>
      <c r="E28" s="63"/>
      <c r="F28" s="63"/>
      <c r="G28" s="63"/>
      <c r="H28" s="63"/>
      <c r="I28" s="63"/>
      <c r="J28" s="63"/>
    </row>
    <row r="29" spans="1:10" x14ac:dyDescent="0.25">
      <c r="A29" s="2"/>
      <c r="B29" s="3"/>
      <c r="C29" s="3"/>
      <c r="D29" s="3"/>
      <c r="E29" s="3"/>
      <c r="F29" s="3"/>
      <c r="G29" s="3"/>
      <c r="H29" s="3"/>
    </row>
    <row r="30" spans="1:10" x14ac:dyDescent="0.25">
      <c r="A30" s="2"/>
      <c r="B30" s="62" t="s">
        <v>40</v>
      </c>
      <c r="C30" s="62"/>
      <c r="D30" s="62"/>
      <c r="E30" s="62"/>
      <c r="F30" s="62"/>
      <c r="G30" s="62"/>
      <c r="H30" s="62"/>
      <c r="I30" s="62"/>
      <c r="J30" s="62"/>
    </row>
    <row r="31" spans="1:10" x14ac:dyDescent="0.25">
      <c r="A31" s="3"/>
      <c r="B31" s="62" t="s">
        <v>251</v>
      </c>
      <c r="C31" s="62"/>
      <c r="D31" s="62"/>
      <c r="E31" s="62"/>
      <c r="F31" s="62"/>
      <c r="G31" s="62"/>
      <c r="H31" s="62"/>
      <c r="I31" s="62"/>
      <c r="J31" s="62"/>
    </row>
    <row r="32" spans="1:10" x14ac:dyDescent="0.25">
      <c r="B32" s="60" t="s">
        <v>46</v>
      </c>
      <c r="C32" s="60"/>
      <c r="D32" s="60"/>
      <c r="E32" s="60"/>
      <c r="F32" s="60"/>
      <c r="G32" s="60"/>
      <c r="H32" s="60"/>
      <c r="I32" s="60"/>
      <c r="J32" s="60"/>
    </row>
    <row r="33" spans="2:10" x14ac:dyDescent="0.25">
      <c r="B33" s="64" t="s">
        <v>47</v>
      </c>
      <c r="C33" s="64"/>
      <c r="D33" s="64"/>
      <c r="E33" s="65" t="s">
        <v>252</v>
      </c>
      <c r="F33" s="65"/>
    </row>
    <row r="35" spans="2:10" ht="18.75" x14ac:dyDescent="0.3">
      <c r="B35" s="63" t="s">
        <v>49</v>
      </c>
      <c r="C35" s="63"/>
      <c r="D35" s="63"/>
      <c r="E35" s="63"/>
      <c r="F35" s="63"/>
      <c r="G35" s="63"/>
      <c r="H35" s="63"/>
      <c r="I35" s="63"/>
      <c r="J35" s="63"/>
    </row>
    <row r="37" spans="2:10" x14ac:dyDescent="0.25">
      <c r="B37" s="14" t="s">
        <v>50</v>
      </c>
      <c r="C37" s="14">
        <v>1</v>
      </c>
      <c r="D37" s="14" t="s">
        <v>53</v>
      </c>
      <c r="E37" s="14">
        <v>1.25</v>
      </c>
      <c r="F37" s="14" t="s">
        <v>54</v>
      </c>
      <c r="G37" s="14">
        <v>1.04</v>
      </c>
    </row>
    <row r="38" spans="2:10" x14ac:dyDescent="0.25">
      <c r="B38" s="14" t="s">
        <v>51</v>
      </c>
      <c r="C38" s="14">
        <v>1.1499999999999999</v>
      </c>
      <c r="D38" s="14" t="s">
        <v>52</v>
      </c>
      <c r="E38" s="14">
        <v>1</v>
      </c>
      <c r="F38" s="14"/>
      <c r="G38" s="14"/>
    </row>
    <row r="39" spans="2:10" x14ac:dyDescent="0.25">
      <c r="B39" s="14" t="s">
        <v>55</v>
      </c>
      <c r="C39" s="28">
        <f>D21*C37*C38*E37*E38*G37</f>
        <v>330.65185246191663</v>
      </c>
      <c r="D39" s="26" t="s">
        <v>56</v>
      </c>
      <c r="E39" s="14"/>
      <c r="F39" s="14"/>
      <c r="G39" s="14"/>
    </row>
    <row r="40" spans="2:10" x14ac:dyDescent="0.25">
      <c r="C40" s="60" t="s">
        <v>254</v>
      </c>
      <c r="D40" s="60"/>
      <c r="E40" s="60"/>
      <c r="F40" s="60"/>
      <c r="G40" s="60"/>
      <c r="H40" s="60"/>
      <c r="I40" s="60"/>
    </row>
    <row r="42" spans="2:10" ht="18.75" x14ac:dyDescent="0.3">
      <c r="B42" s="63" t="s">
        <v>69</v>
      </c>
      <c r="C42" s="63"/>
      <c r="D42" s="63"/>
      <c r="E42" s="63"/>
      <c r="F42" s="63"/>
      <c r="G42" s="63"/>
      <c r="H42" s="63"/>
      <c r="I42" s="63"/>
      <c r="J42" s="63"/>
    </row>
    <row r="44" spans="2:10" ht="16.5" x14ac:dyDescent="0.25">
      <c r="B44" s="66" t="s">
        <v>2</v>
      </c>
      <c r="C44" s="66"/>
      <c r="D44" s="12">
        <v>26.2</v>
      </c>
      <c r="E44" t="s">
        <v>7</v>
      </c>
    </row>
    <row r="45" spans="2:10" ht="15.75" x14ac:dyDescent="0.25">
      <c r="B45" s="61" t="s">
        <v>3</v>
      </c>
      <c r="C45" s="61"/>
      <c r="D45" s="16">
        <v>0.9</v>
      </c>
    </row>
    <row r="47" spans="2:10" ht="15.75" x14ac:dyDescent="0.25">
      <c r="B47" s="61" t="s">
        <v>9</v>
      </c>
      <c r="C47" s="61"/>
      <c r="D47" s="35" cm="1">
        <f t="array" ref="D47">(D44*10^{3})/((SQRT(3))*220*0.9)</f>
        <v>76.396853801859564</v>
      </c>
      <c r="E47" t="s">
        <v>10</v>
      </c>
    </row>
    <row r="48" spans="2:10" ht="15.75" x14ac:dyDescent="0.25">
      <c r="B48" s="67" t="s">
        <v>13</v>
      </c>
      <c r="C48" s="67"/>
      <c r="D48" s="17">
        <v>5</v>
      </c>
      <c r="E48" t="s">
        <v>14</v>
      </c>
    </row>
    <row r="50" spans="2:11" ht="15.75" x14ac:dyDescent="0.25">
      <c r="B50" s="61" t="s">
        <v>11</v>
      </c>
      <c r="C50" s="61"/>
      <c r="D50" s="36">
        <f>(3.448*D47*D48)/(3*220)</f>
        <v>1.9955784235516041</v>
      </c>
      <c r="E50" s="61" t="s">
        <v>15</v>
      </c>
      <c r="G50" s="61" t="s">
        <v>16</v>
      </c>
      <c r="H50" s="61"/>
      <c r="I50" s="61"/>
      <c r="J50" s="68">
        <v>1.8</v>
      </c>
    </row>
    <row r="51" spans="2:11" ht="15.75" x14ac:dyDescent="0.25">
      <c r="B51" s="67" t="s">
        <v>12</v>
      </c>
      <c r="C51" s="67"/>
      <c r="E51" s="61"/>
      <c r="G51" s="61"/>
      <c r="H51" s="61"/>
      <c r="I51" s="61"/>
      <c r="J51" s="68"/>
      <c r="K51" t="s">
        <v>70</v>
      </c>
    </row>
    <row r="53" spans="2:11" ht="15.75" x14ac:dyDescent="0.25">
      <c r="B53" s="61" t="s">
        <v>17</v>
      </c>
      <c r="C53" s="61"/>
      <c r="D53" s="38">
        <f>(3.448*D47*D48)/(220*J50)</f>
        <v>3.3259640392526735</v>
      </c>
      <c r="E53" t="s">
        <v>71</v>
      </c>
    </row>
    <row r="55" spans="2:11" x14ac:dyDescent="0.25">
      <c r="B55" s="62" t="s">
        <v>39</v>
      </c>
      <c r="C55" s="62"/>
      <c r="D55" s="62"/>
      <c r="E55" s="62"/>
      <c r="F55" s="62"/>
      <c r="G55" s="62"/>
      <c r="H55" s="62"/>
      <c r="I55" s="27">
        <v>14</v>
      </c>
      <c r="J55" s="18" t="s">
        <v>20</v>
      </c>
    </row>
    <row r="57" spans="2:11" ht="18.75" x14ac:dyDescent="0.3">
      <c r="B57" s="63" t="s">
        <v>72</v>
      </c>
      <c r="C57" s="63"/>
      <c r="D57" s="63"/>
      <c r="E57" s="63"/>
      <c r="F57" s="63"/>
      <c r="G57" s="63"/>
      <c r="H57" s="63"/>
      <c r="I57" s="63"/>
      <c r="J57" s="63"/>
    </row>
    <row r="59" spans="2:11" x14ac:dyDescent="0.25">
      <c r="B59" s="62" t="s">
        <v>40</v>
      </c>
      <c r="C59" s="62"/>
      <c r="D59" s="62"/>
      <c r="E59" s="62"/>
      <c r="F59" s="62"/>
      <c r="G59" s="62"/>
      <c r="H59" s="62"/>
      <c r="I59" s="62"/>
      <c r="J59" s="62"/>
    </row>
    <row r="60" spans="2:11" x14ac:dyDescent="0.25">
      <c r="B60" s="62" t="s">
        <v>73</v>
      </c>
      <c r="C60" s="62"/>
      <c r="D60" s="62"/>
      <c r="E60" s="62"/>
      <c r="F60" s="62"/>
      <c r="G60" s="62"/>
      <c r="H60" s="62"/>
      <c r="I60" s="62"/>
      <c r="J60" s="62"/>
    </row>
    <row r="61" spans="2:11" x14ac:dyDescent="0.25">
      <c r="B61" s="60" t="s">
        <v>46</v>
      </c>
      <c r="C61" s="60"/>
      <c r="D61" s="60"/>
      <c r="E61" s="60"/>
      <c r="F61" s="60"/>
      <c r="G61" s="60"/>
      <c r="H61" s="60"/>
      <c r="I61" s="60"/>
      <c r="J61" s="60"/>
    </row>
    <row r="62" spans="2:11" x14ac:dyDescent="0.25">
      <c r="B62" s="64" t="s">
        <v>47</v>
      </c>
      <c r="C62" s="64"/>
      <c r="D62" s="64"/>
      <c r="E62" s="65" t="s">
        <v>74</v>
      </c>
      <c r="F62" s="65"/>
    </row>
    <row r="64" spans="2:11" ht="18.75" x14ac:dyDescent="0.3">
      <c r="B64" s="63" t="s">
        <v>49</v>
      </c>
      <c r="C64" s="63"/>
      <c r="D64" s="63"/>
      <c r="E64" s="63"/>
      <c r="F64" s="63"/>
      <c r="G64" s="63"/>
      <c r="H64" s="63"/>
      <c r="I64" s="63"/>
      <c r="J64" s="63"/>
    </row>
    <row r="66" spans="2:10" x14ac:dyDescent="0.25">
      <c r="B66" s="33" t="s">
        <v>50</v>
      </c>
      <c r="C66" s="33">
        <v>1</v>
      </c>
      <c r="D66" s="33" t="s">
        <v>53</v>
      </c>
      <c r="E66" s="33">
        <v>1.25</v>
      </c>
      <c r="F66" s="33" t="s">
        <v>54</v>
      </c>
      <c r="G66" s="33">
        <v>1.04</v>
      </c>
    </row>
    <row r="67" spans="2:10" x14ac:dyDescent="0.25">
      <c r="B67" s="33" t="s">
        <v>51</v>
      </c>
      <c r="C67" s="33">
        <v>1.1499999999999999</v>
      </c>
      <c r="D67" s="33" t="s">
        <v>52</v>
      </c>
      <c r="E67" s="33">
        <v>1</v>
      </c>
      <c r="F67" s="33"/>
      <c r="G67" s="33"/>
    </row>
    <row r="68" spans="2:10" x14ac:dyDescent="0.25">
      <c r="B68" s="33" t="s">
        <v>55</v>
      </c>
      <c r="C68" s="31">
        <f>D44*C66*C67*E66*E67*G66</f>
        <v>39.168999999999997</v>
      </c>
      <c r="D68" s="38" t="s">
        <v>56</v>
      </c>
    </row>
    <row r="69" spans="2:10" x14ac:dyDescent="0.25">
      <c r="B69" s="60" t="s">
        <v>76</v>
      </c>
      <c r="C69" s="60"/>
      <c r="D69" s="60"/>
      <c r="E69" s="60"/>
      <c r="F69" s="60"/>
      <c r="G69" s="60"/>
      <c r="H69" s="60"/>
    </row>
    <row r="71" spans="2:10" ht="18.75" x14ac:dyDescent="0.3">
      <c r="B71" s="63" t="s">
        <v>92</v>
      </c>
      <c r="C71" s="63"/>
      <c r="D71" s="63"/>
      <c r="E71" s="63"/>
      <c r="F71" s="63"/>
      <c r="G71" s="63"/>
      <c r="H71" s="63"/>
      <c r="I71" s="63"/>
      <c r="J71" s="63"/>
    </row>
    <row r="73" spans="2:10" ht="16.5" x14ac:dyDescent="0.25">
      <c r="B73" s="66" t="s">
        <v>2</v>
      </c>
      <c r="C73" s="66"/>
      <c r="D73" s="12">
        <v>4.5</v>
      </c>
      <c r="E73" t="s">
        <v>4</v>
      </c>
    </row>
    <row r="74" spans="2:10" ht="15.75" x14ac:dyDescent="0.25">
      <c r="B74" s="61" t="s">
        <v>3</v>
      </c>
      <c r="C74" s="61"/>
      <c r="D74" s="32">
        <v>0.9</v>
      </c>
    </row>
    <row r="76" spans="2:10" ht="15.75" x14ac:dyDescent="0.25">
      <c r="B76" s="61" t="s">
        <v>9</v>
      </c>
      <c r="C76" s="61"/>
      <c r="D76" s="45" cm="1">
        <f t="array" ref="D76">(D73*10^{3})/(120*0.9)</f>
        <v>41.666666666666664</v>
      </c>
      <c r="E76" t="s">
        <v>10</v>
      </c>
    </row>
    <row r="77" spans="2:10" ht="15.75" x14ac:dyDescent="0.25">
      <c r="B77" s="67" t="s">
        <v>75</v>
      </c>
      <c r="C77" s="67"/>
      <c r="D77" s="33">
        <v>3</v>
      </c>
      <c r="E77" t="s">
        <v>14</v>
      </c>
    </row>
    <row r="78" spans="2:10" ht="15.75" x14ac:dyDescent="0.25">
      <c r="B78" s="67" t="s">
        <v>75</v>
      </c>
      <c r="C78" s="67"/>
      <c r="D78" s="33">
        <v>6</v>
      </c>
      <c r="E78" t="s">
        <v>14</v>
      </c>
    </row>
    <row r="80" spans="2:10" ht="15.75" x14ac:dyDescent="0.25">
      <c r="B80" s="61" t="s">
        <v>11</v>
      </c>
      <c r="C80" s="61"/>
      <c r="D80" s="38">
        <f>(3.448*D76*D77)/(3*120)</f>
        <v>1.1972222222222222</v>
      </c>
      <c r="E80" s="61" t="s">
        <v>15</v>
      </c>
      <c r="G80" s="61" t="s">
        <v>16</v>
      </c>
      <c r="H80" s="61"/>
      <c r="I80" s="61"/>
      <c r="J80" s="68">
        <v>1.5</v>
      </c>
    </row>
    <row r="81" spans="2:11" ht="15.75" x14ac:dyDescent="0.25">
      <c r="B81" s="67" t="s">
        <v>12</v>
      </c>
      <c r="C81" s="67"/>
      <c r="E81" s="61"/>
      <c r="G81" s="61"/>
      <c r="H81" s="61"/>
      <c r="I81" s="61"/>
      <c r="J81" s="68"/>
      <c r="K81" t="s">
        <v>70</v>
      </c>
    </row>
    <row r="83" spans="2:11" ht="15.75" x14ac:dyDescent="0.25">
      <c r="B83" s="61" t="s">
        <v>17</v>
      </c>
      <c r="C83" s="61"/>
      <c r="D83" s="38">
        <f>(3.448*D76*D77)/(120*J80)</f>
        <v>2.3944444444444444</v>
      </c>
      <c r="E83" t="s">
        <v>19</v>
      </c>
    </row>
    <row r="85" spans="2:11" x14ac:dyDescent="0.25">
      <c r="B85" s="62" t="s">
        <v>39</v>
      </c>
      <c r="C85" s="62"/>
      <c r="D85" s="62"/>
      <c r="E85" s="62"/>
      <c r="F85" s="62"/>
      <c r="G85" s="62"/>
      <c r="H85" s="62"/>
      <c r="I85" s="37">
        <v>16</v>
      </c>
      <c r="J85" s="18" t="s">
        <v>20</v>
      </c>
    </row>
    <row r="88" spans="2:11" ht="15.75" x14ac:dyDescent="0.25">
      <c r="B88" s="61" t="s">
        <v>11</v>
      </c>
      <c r="C88" s="61"/>
      <c r="D88" s="38">
        <f>(3.448*D76*D78)/(3*120)</f>
        <v>2.3944444444444444</v>
      </c>
      <c r="E88" s="61" t="s">
        <v>15</v>
      </c>
      <c r="F88" s="61" t="s">
        <v>16</v>
      </c>
      <c r="G88" s="61"/>
      <c r="H88" s="61"/>
      <c r="I88" s="68">
        <v>2.2999999999999998</v>
      </c>
    </row>
    <row r="89" spans="2:11" ht="15.75" x14ac:dyDescent="0.25">
      <c r="B89" s="67" t="s">
        <v>12</v>
      </c>
      <c r="C89" s="67"/>
      <c r="E89" s="61"/>
      <c r="F89" s="61"/>
      <c r="G89" s="61"/>
      <c r="H89" s="61"/>
      <c r="I89" s="68"/>
      <c r="J89" t="s">
        <v>70</v>
      </c>
    </row>
    <row r="91" spans="2:11" ht="15.75" x14ac:dyDescent="0.25">
      <c r="B91" s="61" t="s">
        <v>17</v>
      </c>
      <c r="C91" s="61"/>
      <c r="D91" s="38">
        <f>(3.448*D76*D78)/(120*I88)</f>
        <v>3.1231884057971016</v>
      </c>
      <c r="E91" t="s">
        <v>19</v>
      </c>
    </row>
    <row r="93" spans="2:11" x14ac:dyDescent="0.25">
      <c r="B93" s="62" t="s">
        <v>39</v>
      </c>
      <c r="C93" s="62"/>
      <c r="D93" s="62"/>
      <c r="E93" s="62"/>
      <c r="F93" s="62"/>
      <c r="G93" s="62"/>
      <c r="H93" s="62"/>
      <c r="I93" s="41">
        <v>12</v>
      </c>
      <c r="J93" s="18" t="s">
        <v>20</v>
      </c>
    </row>
    <row r="95" spans="2:11" ht="18.75" x14ac:dyDescent="0.3">
      <c r="B95" s="63" t="s">
        <v>93</v>
      </c>
      <c r="C95" s="63"/>
      <c r="D95" s="63"/>
      <c r="E95" s="63"/>
      <c r="F95" s="63"/>
      <c r="G95" s="63"/>
      <c r="H95" s="63"/>
      <c r="I95" s="63"/>
      <c r="J95" s="63"/>
    </row>
    <row r="97" spans="2:10" x14ac:dyDescent="0.25">
      <c r="B97" s="62" t="s">
        <v>40</v>
      </c>
      <c r="C97" s="62"/>
      <c r="D97" s="62"/>
      <c r="E97" s="62"/>
      <c r="F97" s="62"/>
      <c r="G97" s="62"/>
      <c r="H97" s="62"/>
      <c r="I97" s="62"/>
      <c r="J97" s="62"/>
    </row>
    <row r="98" spans="2:10" x14ac:dyDescent="0.25">
      <c r="B98" s="62" t="s">
        <v>78</v>
      </c>
      <c r="C98" s="62"/>
      <c r="D98" s="62"/>
      <c r="E98" s="62"/>
      <c r="F98" s="62"/>
      <c r="G98" s="62"/>
      <c r="H98" s="62"/>
      <c r="I98" s="62"/>
      <c r="J98" s="62"/>
    </row>
    <row r="99" spans="2:10" x14ac:dyDescent="0.25">
      <c r="B99" s="60" t="s">
        <v>46</v>
      </c>
      <c r="C99" s="60"/>
      <c r="D99" s="60"/>
      <c r="E99" s="60"/>
      <c r="F99" s="60"/>
      <c r="G99" s="60"/>
      <c r="H99" s="60"/>
      <c r="I99" s="60"/>
      <c r="J99" s="60"/>
    </row>
    <row r="100" spans="2:10" x14ac:dyDescent="0.25">
      <c r="B100" s="64" t="s">
        <v>47</v>
      </c>
      <c r="C100" s="64"/>
      <c r="D100" s="64"/>
      <c r="E100" s="65" t="s">
        <v>74</v>
      </c>
      <c r="F100" s="65"/>
    </row>
    <row r="102" spans="2:10" ht="18.75" x14ac:dyDescent="0.3">
      <c r="B102" s="63" t="s">
        <v>49</v>
      </c>
      <c r="C102" s="63"/>
      <c r="D102" s="63"/>
      <c r="E102" s="63"/>
      <c r="F102" s="63"/>
      <c r="G102" s="63"/>
      <c r="H102" s="63"/>
      <c r="I102" s="63"/>
      <c r="J102" s="63"/>
    </row>
    <row r="104" spans="2:10" x14ac:dyDescent="0.25">
      <c r="B104" s="39" t="s">
        <v>50</v>
      </c>
      <c r="C104" s="39">
        <v>1</v>
      </c>
      <c r="D104" s="39" t="s">
        <v>53</v>
      </c>
      <c r="E104" s="39">
        <v>1.25</v>
      </c>
      <c r="F104" s="39" t="s">
        <v>54</v>
      </c>
      <c r="G104" s="39">
        <v>1.04</v>
      </c>
    </row>
    <row r="105" spans="2:10" x14ac:dyDescent="0.25">
      <c r="B105" s="39" t="s">
        <v>51</v>
      </c>
      <c r="C105" s="39">
        <v>1.1499999999999999</v>
      </c>
      <c r="D105" s="39" t="s">
        <v>52</v>
      </c>
      <c r="E105" s="39">
        <v>1</v>
      </c>
      <c r="F105" s="39"/>
      <c r="G105" s="39"/>
    </row>
    <row r="106" spans="2:10" x14ac:dyDescent="0.25">
      <c r="B106" s="39" t="s">
        <v>55</v>
      </c>
      <c r="C106" s="51">
        <f>D76*C105*E104*G104</f>
        <v>62.291666666666657</v>
      </c>
      <c r="D106" s="38" t="s">
        <v>56</v>
      </c>
    </row>
    <row r="107" spans="2:10" x14ac:dyDescent="0.25">
      <c r="B107" s="60" t="s">
        <v>148</v>
      </c>
      <c r="C107" s="60"/>
      <c r="D107" s="60"/>
      <c r="E107" s="60"/>
      <c r="F107" s="60"/>
      <c r="G107" s="60"/>
      <c r="H107" s="60"/>
    </row>
    <row r="109" spans="2:10" ht="18.75" x14ac:dyDescent="0.3">
      <c r="B109" s="63" t="s">
        <v>81</v>
      </c>
      <c r="C109" s="63"/>
      <c r="D109" s="63"/>
      <c r="E109" s="63"/>
      <c r="F109" s="63"/>
      <c r="G109" s="63"/>
      <c r="H109" s="63"/>
      <c r="I109" s="63"/>
      <c r="J109" s="63"/>
    </row>
    <row r="111" spans="2:10" ht="16.5" x14ac:dyDescent="0.25">
      <c r="B111" s="66" t="s">
        <v>2</v>
      </c>
      <c r="C111" s="66"/>
      <c r="D111" s="12">
        <v>200</v>
      </c>
      <c r="E111" t="s">
        <v>82</v>
      </c>
    </row>
    <row r="112" spans="2:10" ht="15.75" x14ac:dyDescent="0.25">
      <c r="B112" s="61" t="s">
        <v>3</v>
      </c>
      <c r="C112" s="61"/>
      <c r="D112" s="40">
        <v>0.9</v>
      </c>
    </row>
    <row r="114" spans="2:11" ht="15.75" x14ac:dyDescent="0.25">
      <c r="B114" s="61" t="s">
        <v>9</v>
      </c>
      <c r="C114" s="61"/>
      <c r="D114" s="38">
        <f>(D111)/(120*0.9)</f>
        <v>1.8518518518518519</v>
      </c>
      <c r="E114" t="s">
        <v>10</v>
      </c>
    </row>
    <row r="116" spans="2:11" ht="15.75" x14ac:dyDescent="0.25">
      <c r="B116" s="67" t="s">
        <v>75</v>
      </c>
      <c r="C116" s="67"/>
      <c r="D116" s="39">
        <v>0.5</v>
      </c>
      <c r="E116" t="s">
        <v>14</v>
      </c>
    </row>
    <row r="117" spans="2:11" ht="15.75" x14ac:dyDescent="0.25">
      <c r="B117" s="67" t="s">
        <v>75</v>
      </c>
      <c r="C117" s="67"/>
      <c r="D117" s="39">
        <v>5</v>
      </c>
      <c r="E117" t="s">
        <v>14</v>
      </c>
    </row>
    <row r="119" spans="2:11" ht="15.75" x14ac:dyDescent="0.25">
      <c r="B119" s="61" t="s">
        <v>11</v>
      </c>
      <c r="C119" s="61"/>
      <c r="E119" s="61" t="s">
        <v>15</v>
      </c>
      <c r="F119" s="1"/>
      <c r="G119" s="61" t="s">
        <v>16</v>
      </c>
      <c r="H119" s="61"/>
      <c r="I119" s="61"/>
      <c r="J119" s="68">
        <v>0.9</v>
      </c>
    </row>
    <row r="120" spans="2:11" ht="15.75" x14ac:dyDescent="0.25">
      <c r="B120" s="67" t="s">
        <v>12</v>
      </c>
      <c r="C120" s="67"/>
      <c r="D120" s="38">
        <f>(3.448*D114*D116)/(3*120)</f>
        <v>8.8683127572016466E-3</v>
      </c>
      <c r="E120" s="61"/>
      <c r="F120" s="1"/>
      <c r="G120" s="61"/>
      <c r="H120" s="61"/>
      <c r="I120" s="61"/>
      <c r="J120" s="68"/>
      <c r="K120" t="s">
        <v>70</v>
      </c>
    </row>
    <row r="121" spans="2:11" ht="15" customHeight="1" x14ac:dyDescent="0.25">
      <c r="J121" s="18"/>
    </row>
    <row r="122" spans="2:11" ht="15.75" x14ac:dyDescent="0.25">
      <c r="B122" s="61" t="s">
        <v>11</v>
      </c>
      <c r="C122" s="61"/>
      <c r="E122" s="61" t="s">
        <v>15</v>
      </c>
      <c r="G122" s="61"/>
      <c r="H122" s="61"/>
      <c r="I122" s="61"/>
      <c r="J122" s="68"/>
    </row>
    <row r="123" spans="2:11" ht="15.75" x14ac:dyDescent="0.25">
      <c r="B123" s="67" t="s">
        <v>12</v>
      </c>
      <c r="C123" s="67"/>
      <c r="D123" s="38">
        <f>(3.448*D114*D117)/(3*120)</f>
        <v>8.8683127572016462E-2</v>
      </c>
      <c r="E123" s="61"/>
      <c r="G123" s="61"/>
      <c r="H123" s="61"/>
      <c r="I123" s="61"/>
      <c r="J123" s="68"/>
    </row>
    <row r="124" spans="2:11" ht="15" customHeight="1" x14ac:dyDescent="0.25">
      <c r="G124" s="11"/>
      <c r="H124" s="11"/>
      <c r="I124" s="11"/>
      <c r="J124" s="18"/>
    </row>
    <row r="125" spans="2:11" ht="15.75" x14ac:dyDescent="0.25">
      <c r="B125" s="61" t="s">
        <v>17</v>
      </c>
      <c r="C125" s="61"/>
      <c r="D125" s="38">
        <f>(3.448*D114*D116)/(120*J119)</f>
        <v>2.9561042524005487E-2</v>
      </c>
      <c r="E125" t="s">
        <v>19</v>
      </c>
    </row>
    <row r="127" spans="2:11" ht="15.75" x14ac:dyDescent="0.25">
      <c r="B127" s="61" t="s">
        <v>17</v>
      </c>
      <c r="C127" s="61"/>
      <c r="D127" s="38">
        <f>(3.448*D114*D117)/(120*J119)</f>
        <v>0.29561042524005487</v>
      </c>
      <c r="E127" t="s">
        <v>19</v>
      </c>
    </row>
    <row r="129" spans="2:10" x14ac:dyDescent="0.25">
      <c r="B129" s="62" t="s">
        <v>39</v>
      </c>
      <c r="C129" s="62"/>
      <c r="D129" s="62"/>
      <c r="E129" s="62"/>
      <c r="F129" s="62"/>
      <c r="G129" s="62"/>
      <c r="H129" s="62"/>
      <c r="I129" s="41">
        <v>20</v>
      </c>
      <c r="J129" s="18" t="s">
        <v>20</v>
      </c>
    </row>
    <row r="131" spans="2:10" ht="18.75" x14ac:dyDescent="0.3">
      <c r="B131" s="63" t="s">
        <v>115</v>
      </c>
      <c r="C131" s="63"/>
      <c r="D131" s="63"/>
      <c r="E131" s="63"/>
      <c r="F131" s="63"/>
      <c r="G131" s="63"/>
      <c r="H131" s="63"/>
      <c r="I131" s="63"/>
      <c r="J131" s="63"/>
    </row>
    <row r="133" spans="2:10" x14ac:dyDescent="0.25">
      <c r="B133" s="62" t="s">
        <v>40</v>
      </c>
      <c r="C133" s="62"/>
      <c r="D133" s="62"/>
      <c r="E133" s="62"/>
      <c r="F133" s="62"/>
      <c r="G133" s="62"/>
      <c r="H133" s="62"/>
      <c r="I133" s="62"/>
      <c r="J133" s="62"/>
    </row>
    <row r="134" spans="2:10" x14ac:dyDescent="0.25">
      <c r="B134" s="62" t="s">
        <v>83</v>
      </c>
      <c r="C134" s="62"/>
      <c r="D134" s="62"/>
      <c r="E134" s="62"/>
      <c r="F134" s="62"/>
      <c r="G134" s="62"/>
      <c r="H134" s="62"/>
      <c r="I134" s="62"/>
      <c r="J134" s="62"/>
    </row>
    <row r="135" spans="2:10" x14ac:dyDescent="0.25">
      <c r="B135" s="60" t="s">
        <v>46</v>
      </c>
      <c r="C135" s="60"/>
      <c r="D135" s="60"/>
      <c r="E135" s="60"/>
      <c r="F135" s="60"/>
      <c r="G135" s="60"/>
      <c r="H135" s="60"/>
      <c r="I135" s="60"/>
      <c r="J135" s="60"/>
    </row>
    <row r="136" spans="2:10" x14ac:dyDescent="0.25">
      <c r="B136" s="64" t="s">
        <v>47</v>
      </c>
      <c r="C136" s="64"/>
      <c r="D136" s="64"/>
      <c r="E136" s="65" t="s">
        <v>74</v>
      </c>
      <c r="F136" s="65"/>
    </row>
    <row r="138" spans="2:10" ht="18.75" x14ac:dyDescent="0.3">
      <c r="B138" s="63" t="s">
        <v>49</v>
      </c>
      <c r="C138" s="63"/>
      <c r="D138" s="63"/>
      <c r="E138" s="63"/>
      <c r="F138" s="63"/>
      <c r="G138" s="63"/>
      <c r="H138" s="63"/>
      <c r="I138" s="63"/>
      <c r="J138" s="63"/>
    </row>
    <row r="140" spans="2:10" x14ac:dyDescent="0.25">
      <c r="B140" s="39" t="s">
        <v>50</v>
      </c>
      <c r="C140" s="39">
        <v>1</v>
      </c>
      <c r="D140" s="39" t="s">
        <v>53</v>
      </c>
      <c r="E140" s="39">
        <v>1.25</v>
      </c>
      <c r="F140" s="39" t="s">
        <v>54</v>
      </c>
      <c r="G140" s="39">
        <v>1.04</v>
      </c>
    </row>
    <row r="141" spans="2:10" x14ac:dyDescent="0.25">
      <c r="B141" s="39" t="s">
        <v>51</v>
      </c>
      <c r="C141" s="39">
        <v>1.1499999999999999</v>
      </c>
      <c r="D141" s="39" t="s">
        <v>52</v>
      </c>
      <c r="E141" s="39">
        <v>1</v>
      </c>
      <c r="F141" s="39"/>
      <c r="G141" s="39"/>
    </row>
    <row r="142" spans="2:10" x14ac:dyDescent="0.25">
      <c r="B142" s="39" t="s">
        <v>55</v>
      </c>
      <c r="C142" s="38">
        <f>D114*C141*E140*G140</f>
        <v>2.7685185185185182</v>
      </c>
      <c r="D142" s="38" t="s">
        <v>56</v>
      </c>
    </row>
    <row r="143" spans="2:10" x14ac:dyDescent="0.25">
      <c r="B143" s="60" t="s">
        <v>147</v>
      </c>
      <c r="C143" s="60"/>
      <c r="D143" s="60"/>
      <c r="E143" s="60"/>
      <c r="F143" s="60"/>
      <c r="G143" s="60"/>
      <c r="H143" s="60"/>
    </row>
    <row r="144" spans="2:10" ht="18.75" x14ac:dyDescent="0.3">
      <c r="B144" s="63" t="s">
        <v>94</v>
      </c>
      <c r="C144" s="63"/>
      <c r="D144" s="63"/>
      <c r="E144" s="63"/>
      <c r="F144" s="63"/>
      <c r="G144" s="63"/>
      <c r="H144" s="63"/>
      <c r="I144" s="63"/>
      <c r="J144" s="63"/>
    </row>
    <row r="146" spans="2:11" ht="16.5" x14ac:dyDescent="0.25">
      <c r="B146" s="66" t="s">
        <v>2</v>
      </c>
      <c r="C146" s="66"/>
      <c r="D146" s="52">
        <v>10000</v>
      </c>
      <c r="E146" t="s">
        <v>82</v>
      </c>
    </row>
    <row r="147" spans="2:11" ht="15.75" x14ac:dyDescent="0.25">
      <c r="B147" s="61" t="s">
        <v>3</v>
      </c>
      <c r="C147" s="61"/>
      <c r="D147" s="48">
        <v>0.9</v>
      </c>
    </row>
    <row r="149" spans="2:11" ht="15.75" x14ac:dyDescent="0.25">
      <c r="B149" s="61" t="s">
        <v>9</v>
      </c>
      <c r="C149" s="61"/>
      <c r="D149" s="53">
        <f>D146/((SQRT(3))*(220)*(0.9))</f>
        <v>29.159104504526553</v>
      </c>
      <c r="E149" t="s">
        <v>10</v>
      </c>
    </row>
    <row r="151" spans="2:11" ht="15.75" x14ac:dyDescent="0.25">
      <c r="B151" s="67" t="s">
        <v>75</v>
      </c>
      <c r="C151" s="67"/>
      <c r="D151" s="46">
        <v>5</v>
      </c>
      <c r="E151" t="s">
        <v>14</v>
      </c>
    </row>
    <row r="152" spans="2:11" ht="15.75" x14ac:dyDescent="0.25">
      <c r="B152" s="67" t="s">
        <v>75</v>
      </c>
      <c r="C152" s="67"/>
      <c r="D152" s="46">
        <v>7</v>
      </c>
      <c r="E152" t="s">
        <v>14</v>
      </c>
    </row>
    <row r="154" spans="2:11" ht="15.75" x14ac:dyDescent="0.25">
      <c r="B154" s="61" t="s">
        <v>11</v>
      </c>
      <c r="C154" s="61"/>
      <c r="E154" s="61" t="s">
        <v>15</v>
      </c>
      <c r="G154" s="61" t="s">
        <v>16</v>
      </c>
      <c r="H154" s="61"/>
      <c r="I154" s="61"/>
      <c r="J154" s="68">
        <v>1.2</v>
      </c>
    </row>
    <row r="155" spans="2:11" ht="15.75" x14ac:dyDescent="0.25">
      <c r="B155" s="67" t="s">
        <v>12</v>
      </c>
      <c r="C155" s="67"/>
      <c r="D155" s="38">
        <f>(3.448*(D149)*(D151))/(3*220)</f>
        <v>0.76167115402732999</v>
      </c>
      <c r="E155" s="61"/>
      <c r="G155" s="61"/>
      <c r="H155" s="61"/>
      <c r="I155" s="61"/>
      <c r="J155" s="68"/>
      <c r="K155" t="s">
        <v>70</v>
      </c>
    </row>
    <row r="157" spans="2:11" ht="15.75" x14ac:dyDescent="0.25">
      <c r="B157" s="61" t="s">
        <v>11</v>
      </c>
      <c r="C157" s="61"/>
      <c r="E157" s="61" t="s">
        <v>15</v>
      </c>
      <c r="G157" s="61" t="s">
        <v>16</v>
      </c>
      <c r="H157" s="61"/>
      <c r="I157" s="61"/>
      <c r="J157" s="68">
        <v>1.5</v>
      </c>
    </row>
    <row r="158" spans="2:11" ht="15.75" x14ac:dyDescent="0.25">
      <c r="B158" s="67" t="s">
        <v>12</v>
      </c>
      <c r="C158" s="67"/>
      <c r="D158" s="38">
        <f>(3.448*(D149)*(D152))/(3*220)</f>
        <v>1.0663396156382621</v>
      </c>
      <c r="E158" s="61"/>
      <c r="G158" s="61"/>
      <c r="H158" s="61"/>
      <c r="I158" s="61"/>
      <c r="J158" s="68"/>
      <c r="K158" t="s">
        <v>70</v>
      </c>
    </row>
    <row r="160" spans="2:11" ht="15.75" x14ac:dyDescent="0.25">
      <c r="B160" s="61" t="s">
        <v>17</v>
      </c>
      <c r="C160" s="61"/>
      <c r="D160" s="38">
        <f>(3.448*D149*D151)/(220*J154)</f>
        <v>1.9041778850683251</v>
      </c>
      <c r="E160" t="s">
        <v>19</v>
      </c>
    </row>
    <row r="162" spans="2:10" ht="15.75" x14ac:dyDescent="0.25">
      <c r="B162" s="61" t="s">
        <v>17</v>
      </c>
      <c r="C162" s="61"/>
      <c r="D162" s="38">
        <f>(3.448*D149*D152)/(220*J157)</f>
        <v>2.1326792312765241</v>
      </c>
      <c r="E162" t="s">
        <v>19</v>
      </c>
    </row>
    <row r="164" spans="2:10" x14ac:dyDescent="0.25">
      <c r="B164" s="62" t="s">
        <v>39</v>
      </c>
      <c r="C164" s="62"/>
      <c r="D164" s="62"/>
      <c r="E164" s="62"/>
      <c r="F164" s="62"/>
      <c r="G164" s="62"/>
      <c r="H164" s="62"/>
      <c r="I164" s="47">
        <v>18</v>
      </c>
      <c r="J164" s="18" t="s">
        <v>20</v>
      </c>
    </row>
    <row r="165" spans="2:10" x14ac:dyDescent="0.25">
      <c r="B165" s="62" t="s">
        <v>39</v>
      </c>
      <c r="C165" s="62"/>
      <c r="D165" s="62"/>
      <c r="E165" s="62"/>
      <c r="F165" s="62"/>
      <c r="G165" s="62"/>
      <c r="H165" s="62"/>
      <c r="I165" s="47">
        <v>16</v>
      </c>
      <c r="J165" s="18" t="s">
        <v>20</v>
      </c>
    </row>
    <row r="167" spans="2:10" ht="18.75" x14ac:dyDescent="0.3">
      <c r="B167" s="63" t="s">
        <v>95</v>
      </c>
      <c r="C167" s="63"/>
      <c r="D167" s="63"/>
      <c r="E167" s="63"/>
      <c r="F167" s="63"/>
      <c r="G167" s="63"/>
      <c r="H167" s="63"/>
      <c r="I167" s="63"/>
      <c r="J167" s="63"/>
    </row>
    <row r="169" spans="2:10" x14ac:dyDescent="0.25">
      <c r="B169" s="62" t="s">
        <v>40</v>
      </c>
      <c r="C169" s="62"/>
      <c r="D169" s="62"/>
      <c r="E169" s="62"/>
      <c r="F169" s="62"/>
      <c r="G169" s="62"/>
      <c r="H169" s="62"/>
      <c r="I169" s="62"/>
      <c r="J169" s="62"/>
    </row>
    <row r="170" spans="2:10" x14ac:dyDescent="0.25">
      <c r="B170" s="62" t="s">
        <v>110</v>
      </c>
      <c r="C170" s="62"/>
      <c r="D170" s="62"/>
      <c r="E170" s="62"/>
      <c r="F170" s="62"/>
      <c r="G170" s="62"/>
      <c r="H170" s="62"/>
      <c r="I170" s="62"/>
      <c r="J170" s="62"/>
    </row>
    <row r="171" spans="2:10" x14ac:dyDescent="0.25">
      <c r="B171" s="60" t="s">
        <v>46</v>
      </c>
      <c r="C171" s="60"/>
      <c r="D171" s="60"/>
      <c r="E171" s="60"/>
      <c r="F171" s="60"/>
      <c r="G171" s="60"/>
      <c r="H171" s="60"/>
      <c r="I171" s="60"/>
      <c r="J171" s="60"/>
    </row>
    <row r="172" spans="2:10" x14ac:dyDescent="0.25">
      <c r="B172" s="64" t="s">
        <v>47</v>
      </c>
      <c r="C172" s="64"/>
      <c r="D172" s="64"/>
      <c r="E172" s="65" t="s">
        <v>74</v>
      </c>
      <c r="F172" s="65"/>
    </row>
    <row r="174" spans="2:10" ht="18.75" x14ac:dyDescent="0.3">
      <c r="B174" s="63" t="s">
        <v>49</v>
      </c>
      <c r="C174" s="63"/>
      <c r="D174" s="63"/>
      <c r="E174" s="63"/>
      <c r="F174" s="63"/>
      <c r="G174" s="63"/>
      <c r="H174" s="63"/>
      <c r="I174" s="63"/>
      <c r="J174" s="63"/>
    </row>
    <row r="176" spans="2:10" x14ac:dyDescent="0.25">
      <c r="B176" s="46" t="s">
        <v>50</v>
      </c>
      <c r="C176" s="46">
        <v>1</v>
      </c>
      <c r="D176" s="46" t="s">
        <v>53</v>
      </c>
      <c r="E176" s="46">
        <v>1.25</v>
      </c>
      <c r="F176" s="46" t="s">
        <v>54</v>
      </c>
      <c r="G176" s="46">
        <v>1.04</v>
      </c>
    </row>
    <row r="177" spans="2:11" x14ac:dyDescent="0.25">
      <c r="B177" s="46" t="s">
        <v>51</v>
      </c>
      <c r="C177" s="46">
        <v>1.1499999999999999</v>
      </c>
      <c r="D177" s="46" t="s">
        <v>52</v>
      </c>
      <c r="E177" s="46">
        <v>1</v>
      </c>
      <c r="F177" s="46"/>
      <c r="G177" s="46"/>
    </row>
    <row r="178" spans="2:11" x14ac:dyDescent="0.25">
      <c r="B178" s="46" t="s">
        <v>55</v>
      </c>
      <c r="C178" s="38">
        <f>D149*C177*E176*G176</f>
        <v>43.59286123426719</v>
      </c>
      <c r="D178" s="38" t="s">
        <v>56</v>
      </c>
    </row>
    <row r="180" spans="2:11" x14ac:dyDescent="0.25">
      <c r="B180" s="60" t="s">
        <v>96</v>
      </c>
      <c r="C180" s="60"/>
      <c r="D180" s="60"/>
      <c r="E180" s="60"/>
      <c r="F180" s="60"/>
      <c r="G180" s="60"/>
      <c r="H180" s="60"/>
    </row>
    <row r="182" spans="2:11" ht="18.75" x14ac:dyDescent="0.3">
      <c r="B182" s="63" t="s">
        <v>102</v>
      </c>
      <c r="C182" s="63"/>
      <c r="D182" s="63"/>
      <c r="E182" s="63"/>
      <c r="F182" s="63"/>
      <c r="G182" s="63"/>
      <c r="H182" s="63"/>
      <c r="I182" s="63"/>
      <c r="J182" s="63"/>
    </row>
    <row r="184" spans="2:11" ht="16.5" x14ac:dyDescent="0.25">
      <c r="B184" s="66" t="s">
        <v>2</v>
      </c>
      <c r="C184" s="66"/>
      <c r="D184" s="52">
        <v>1500</v>
      </c>
      <c r="E184" t="s">
        <v>82</v>
      </c>
    </row>
    <row r="185" spans="2:11" ht="15.75" x14ac:dyDescent="0.25">
      <c r="B185" s="61" t="s">
        <v>3</v>
      </c>
      <c r="C185" s="61"/>
      <c r="D185" s="48">
        <v>0.9</v>
      </c>
    </row>
    <row r="187" spans="2:11" ht="15.75" x14ac:dyDescent="0.25">
      <c r="B187" s="61" t="s">
        <v>9</v>
      </c>
      <c r="C187" s="61"/>
      <c r="D187" s="35">
        <f>D184/((120*2)*(0.9))</f>
        <v>6.9444444444444446</v>
      </c>
      <c r="E187" t="s">
        <v>10</v>
      </c>
    </row>
    <row r="189" spans="2:11" ht="15.75" x14ac:dyDescent="0.25">
      <c r="B189" s="67" t="s">
        <v>75</v>
      </c>
      <c r="C189" s="67"/>
      <c r="D189" s="46">
        <v>5</v>
      </c>
      <c r="E189" t="s">
        <v>14</v>
      </c>
    </row>
    <row r="191" spans="2:11" ht="15.75" x14ac:dyDescent="0.25">
      <c r="B191" s="61" t="s">
        <v>11</v>
      </c>
      <c r="C191" s="61"/>
      <c r="E191" s="61" t="s">
        <v>15</v>
      </c>
      <c r="G191" s="61" t="s">
        <v>16</v>
      </c>
      <c r="H191" s="61"/>
      <c r="I191" s="61"/>
      <c r="J191" s="68">
        <v>0.9</v>
      </c>
    </row>
    <row r="192" spans="2:11" ht="15.75" x14ac:dyDescent="0.25">
      <c r="B192" s="67" t="s">
        <v>12</v>
      </c>
      <c r="C192" s="67"/>
      <c r="D192" s="47">
        <f>(1.724*D187*D189)/(3*120)</f>
        <v>0.16628086419753088</v>
      </c>
      <c r="E192" s="61"/>
      <c r="G192" s="61"/>
      <c r="H192" s="61"/>
      <c r="I192" s="61"/>
      <c r="J192" s="68"/>
      <c r="K192" t="s">
        <v>70</v>
      </c>
    </row>
    <row r="194" spans="2:10" ht="15.75" x14ac:dyDescent="0.25">
      <c r="B194" s="61" t="s">
        <v>17</v>
      </c>
      <c r="C194" s="61"/>
      <c r="D194" s="47">
        <f>(1.724*D187*D189)/(J191*120)</f>
        <v>0.55426954732510292</v>
      </c>
      <c r="E194" t="s">
        <v>19</v>
      </c>
    </row>
    <row r="196" spans="2:10" x14ac:dyDescent="0.25">
      <c r="B196" s="62" t="s">
        <v>39</v>
      </c>
      <c r="C196" s="62"/>
      <c r="D196" s="62"/>
      <c r="E196" s="62"/>
      <c r="F196" s="62"/>
      <c r="G196" s="62"/>
      <c r="H196" s="62"/>
      <c r="I196" s="47">
        <v>20</v>
      </c>
      <c r="J196" s="18" t="s">
        <v>20</v>
      </c>
    </row>
    <row r="198" spans="2:10" ht="18.75" x14ac:dyDescent="0.3">
      <c r="B198" s="63" t="s">
        <v>111</v>
      </c>
      <c r="C198" s="63"/>
      <c r="D198" s="63"/>
      <c r="E198" s="63"/>
      <c r="F198" s="63"/>
      <c r="G198" s="63"/>
      <c r="H198" s="63"/>
      <c r="I198" s="63"/>
      <c r="J198" s="63"/>
    </row>
    <row r="200" spans="2:10" x14ac:dyDescent="0.25">
      <c r="B200" s="62" t="s">
        <v>40</v>
      </c>
      <c r="C200" s="62"/>
      <c r="D200" s="62"/>
      <c r="E200" s="62"/>
      <c r="F200" s="62"/>
      <c r="G200" s="62"/>
      <c r="H200" s="62"/>
      <c r="I200" s="62"/>
      <c r="J200" s="62"/>
    </row>
    <row r="201" spans="2:10" x14ac:dyDescent="0.25">
      <c r="B201" s="62" t="s">
        <v>112</v>
      </c>
      <c r="C201" s="62"/>
      <c r="D201" s="62"/>
      <c r="E201" s="62"/>
      <c r="F201" s="62"/>
      <c r="G201" s="62"/>
      <c r="H201" s="62"/>
      <c r="I201" s="62"/>
      <c r="J201" s="62"/>
    </row>
    <row r="202" spans="2:10" x14ac:dyDescent="0.25">
      <c r="B202" s="60" t="s">
        <v>46</v>
      </c>
      <c r="C202" s="60"/>
      <c r="D202" s="60"/>
      <c r="E202" s="60"/>
      <c r="F202" s="60"/>
      <c r="G202" s="60"/>
      <c r="H202" s="60"/>
      <c r="I202" s="60"/>
      <c r="J202" s="60"/>
    </row>
    <row r="203" spans="2:10" x14ac:dyDescent="0.25">
      <c r="B203" s="64" t="s">
        <v>47</v>
      </c>
      <c r="C203" s="64"/>
      <c r="D203" s="64"/>
      <c r="E203" s="65" t="s">
        <v>74</v>
      </c>
      <c r="F203" s="65"/>
    </row>
    <row r="205" spans="2:10" ht="18.75" x14ac:dyDescent="0.3">
      <c r="B205" s="63" t="s">
        <v>49</v>
      </c>
      <c r="C205" s="63"/>
      <c r="D205" s="63"/>
      <c r="E205" s="63"/>
      <c r="F205" s="63"/>
      <c r="G205" s="63"/>
      <c r="H205" s="63"/>
      <c r="I205" s="63"/>
      <c r="J205" s="63"/>
    </row>
    <row r="207" spans="2:10" x14ac:dyDescent="0.25">
      <c r="B207" s="46" t="s">
        <v>50</v>
      </c>
      <c r="C207" s="46">
        <v>1</v>
      </c>
      <c r="D207" s="46" t="s">
        <v>53</v>
      </c>
      <c r="E207" s="46">
        <v>1.25</v>
      </c>
      <c r="F207" s="46" t="s">
        <v>54</v>
      </c>
      <c r="G207" s="46">
        <v>1.04</v>
      </c>
    </row>
    <row r="208" spans="2:10" x14ac:dyDescent="0.25">
      <c r="B208" s="46" t="s">
        <v>51</v>
      </c>
      <c r="C208" s="46">
        <v>1.1499999999999999</v>
      </c>
      <c r="D208" s="46" t="s">
        <v>52</v>
      </c>
      <c r="E208" s="46">
        <v>1</v>
      </c>
      <c r="F208" s="46"/>
      <c r="G208" s="46"/>
    </row>
    <row r="209" spans="2:11" x14ac:dyDescent="0.25">
      <c r="B209" s="46" t="s">
        <v>55</v>
      </c>
      <c r="C209" s="51">
        <f>D187*C208*E207*G207</f>
        <v>10.381944444444445</v>
      </c>
      <c r="D209" s="38" t="s">
        <v>56</v>
      </c>
    </row>
    <row r="211" spans="2:11" x14ac:dyDescent="0.25">
      <c r="B211" s="60" t="s">
        <v>113</v>
      </c>
      <c r="C211" s="60"/>
      <c r="D211" s="60"/>
      <c r="E211" s="60"/>
      <c r="F211" s="60"/>
      <c r="G211" s="60"/>
      <c r="H211" s="60"/>
    </row>
    <row r="213" spans="2:11" ht="18.75" x14ac:dyDescent="0.3">
      <c r="B213" s="63" t="s">
        <v>127</v>
      </c>
      <c r="C213" s="63"/>
      <c r="D213" s="63"/>
      <c r="E213" s="63"/>
      <c r="F213" s="63"/>
      <c r="G213" s="63"/>
      <c r="H213" s="63"/>
      <c r="I213" s="63"/>
      <c r="J213" s="63"/>
    </row>
    <row r="215" spans="2:11" ht="16.5" x14ac:dyDescent="0.25">
      <c r="B215" s="66" t="s">
        <v>2</v>
      </c>
      <c r="C215" s="66"/>
      <c r="D215" s="12">
        <v>33900</v>
      </c>
      <c r="E215" t="s">
        <v>82</v>
      </c>
    </row>
    <row r="216" spans="2:11" ht="15.75" x14ac:dyDescent="0.25">
      <c r="B216" s="61" t="s">
        <v>3</v>
      </c>
      <c r="C216" s="61"/>
      <c r="D216" s="48">
        <v>0.9</v>
      </c>
    </row>
    <row r="218" spans="2:11" ht="15.75" x14ac:dyDescent="0.25">
      <c r="B218" s="61" t="s">
        <v>9</v>
      </c>
      <c r="C218" s="61"/>
      <c r="D218" s="35">
        <f>(D215)/((SQRT(3))*220*0.9)</f>
        <v>98.849364270345021</v>
      </c>
      <c r="E218" t="s">
        <v>10</v>
      </c>
    </row>
    <row r="219" spans="2:11" ht="15.75" x14ac:dyDescent="0.25">
      <c r="B219" s="67" t="s">
        <v>13</v>
      </c>
      <c r="C219" s="67"/>
      <c r="D219" s="46">
        <v>10</v>
      </c>
      <c r="E219" t="s">
        <v>14</v>
      </c>
    </row>
    <row r="221" spans="2:11" ht="15.75" x14ac:dyDescent="0.25">
      <c r="B221" s="61" t="s">
        <v>11</v>
      </c>
      <c r="C221" s="61"/>
      <c r="D221" s="36">
        <f>(3.448*D218*D219)/(3*220)</f>
        <v>5.1641304243052977</v>
      </c>
      <c r="E221" s="61" t="s">
        <v>15</v>
      </c>
      <c r="G221" s="61" t="s">
        <v>16</v>
      </c>
      <c r="H221" s="61"/>
      <c r="I221" s="61"/>
      <c r="J221" s="68">
        <v>2.9</v>
      </c>
    </row>
    <row r="222" spans="2:11" ht="15.75" x14ac:dyDescent="0.25">
      <c r="B222" s="67" t="s">
        <v>12</v>
      </c>
      <c r="C222" s="67"/>
      <c r="E222" s="61"/>
      <c r="G222" s="61"/>
      <c r="H222" s="61"/>
      <c r="I222" s="61"/>
      <c r="J222" s="68"/>
      <c r="K222" t="s">
        <v>70</v>
      </c>
    </row>
    <row r="224" spans="2:11" ht="15.75" x14ac:dyDescent="0.25">
      <c r="B224" s="61" t="s">
        <v>17</v>
      </c>
      <c r="C224" s="61"/>
      <c r="D224" s="38">
        <f>(3.448*D218*D219)/(220*J221)</f>
        <v>5.3422038872123769</v>
      </c>
      <c r="E224" t="s">
        <v>71</v>
      </c>
    </row>
    <row r="226" spans="2:10" x14ac:dyDescent="0.25">
      <c r="B226" s="62" t="s">
        <v>39</v>
      </c>
      <c r="C226" s="62"/>
      <c r="D226" s="62"/>
      <c r="E226" s="62"/>
      <c r="F226" s="62"/>
      <c r="G226" s="62"/>
      <c r="H226" s="62"/>
      <c r="I226" s="47">
        <v>10</v>
      </c>
      <c r="J226" s="18" t="s">
        <v>20</v>
      </c>
    </row>
    <row r="228" spans="2:10" ht="18.75" x14ac:dyDescent="0.3">
      <c r="B228" s="63" t="s">
        <v>128</v>
      </c>
      <c r="C228" s="63"/>
      <c r="D228" s="63"/>
      <c r="E228" s="63"/>
      <c r="F228" s="63"/>
      <c r="G228" s="63"/>
      <c r="H228" s="63"/>
      <c r="I228" s="63"/>
      <c r="J228" s="63"/>
    </row>
    <row r="230" spans="2:10" x14ac:dyDescent="0.25">
      <c r="B230" s="62" t="s">
        <v>40</v>
      </c>
      <c r="C230" s="62"/>
      <c r="D230" s="62"/>
      <c r="E230" s="62"/>
      <c r="F230" s="62"/>
      <c r="G230" s="62"/>
      <c r="H230" s="62"/>
      <c r="I230" s="62"/>
      <c r="J230" s="62"/>
    </row>
    <row r="231" spans="2:10" x14ac:dyDescent="0.25">
      <c r="B231" s="62" t="s">
        <v>131</v>
      </c>
      <c r="C231" s="62"/>
      <c r="D231" s="62"/>
      <c r="E231" s="62"/>
      <c r="F231" s="62"/>
      <c r="G231" s="62"/>
      <c r="H231" s="62"/>
      <c r="I231" s="62"/>
      <c r="J231" s="62"/>
    </row>
    <row r="232" spans="2:10" x14ac:dyDescent="0.25">
      <c r="B232" s="60" t="s">
        <v>46</v>
      </c>
      <c r="C232" s="60"/>
      <c r="D232" s="60"/>
      <c r="E232" s="60"/>
      <c r="F232" s="60"/>
      <c r="G232" s="60"/>
      <c r="H232" s="60"/>
      <c r="I232" s="60"/>
      <c r="J232" s="60"/>
    </row>
    <row r="233" spans="2:10" x14ac:dyDescent="0.25">
      <c r="B233" s="64" t="s">
        <v>47</v>
      </c>
      <c r="C233" s="64"/>
      <c r="D233" s="64"/>
      <c r="E233" s="65" t="s">
        <v>74</v>
      </c>
      <c r="F233" s="65"/>
    </row>
    <row r="235" spans="2:10" ht="18.75" x14ac:dyDescent="0.3">
      <c r="B235" s="63" t="s">
        <v>49</v>
      </c>
      <c r="C235" s="63"/>
      <c r="D235" s="63"/>
      <c r="E235" s="63"/>
      <c r="F235" s="63"/>
      <c r="G235" s="63"/>
      <c r="H235" s="63"/>
      <c r="I235" s="63"/>
      <c r="J235" s="63"/>
    </row>
    <row r="237" spans="2:10" x14ac:dyDescent="0.25">
      <c r="B237" s="46" t="s">
        <v>50</v>
      </c>
      <c r="C237" s="46">
        <v>1</v>
      </c>
      <c r="D237" s="46" t="s">
        <v>53</v>
      </c>
      <c r="E237" s="46">
        <v>1.25</v>
      </c>
      <c r="F237" s="46" t="s">
        <v>54</v>
      </c>
      <c r="G237" s="46">
        <v>1.04</v>
      </c>
    </row>
    <row r="238" spans="2:10" x14ac:dyDescent="0.25">
      <c r="B238" s="46" t="s">
        <v>51</v>
      </c>
      <c r="C238" s="46">
        <v>1.1499999999999999</v>
      </c>
      <c r="D238" s="46" t="s">
        <v>52</v>
      </c>
      <c r="E238" s="46">
        <v>1</v>
      </c>
      <c r="F238" s="46"/>
      <c r="G238" s="46"/>
    </row>
    <row r="239" spans="2:10" x14ac:dyDescent="0.25">
      <c r="B239" s="46" t="s">
        <v>55</v>
      </c>
      <c r="C239" s="47">
        <f>D218*C237*C238*E237*E238*G237</f>
        <v>147.7797995841658</v>
      </c>
      <c r="D239" s="38" t="s">
        <v>56</v>
      </c>
    </row>
    <row r="240" spans="2:10" x14ac:dyDescent="0.25">
      <c r="B240" s="60" t="s">
        <v>132</v>
      </c>
      <c r="C240" s="60"/>
      <c r="D240" s="60"/>
      <c r="E240" s="60"/>
      <c r="F240" s="60"/>
      <c r="G240" s="60"/>
      <c r="H240" s="60"/>
    </row>
    <row r="242" spans="2:11" ht="18.75" x14ac:dyDescent="0.3">
      <c r="B242" s="63" t="s">
        <v>116</v>
      </c>
      <c r="C242" s="63"/>
      <c r="D242" s="63"/>
      <c r="E242" s="63"/>
      <c r="F242" s="63"/>
      <c r="G242" s="63"/>
      <c r="H242" s="63"/>
      <c r="I242" s="63"/>
      <c r="J242" s="63"/>
    </row>
    <row r="244" spans="2:11" ht="16.5" x14ac:dyDescent="0.25">
      <c r="B244" s="66" t="s">
        <v>2</v>
      </c>
      <c r="C244" s="66"/>
      <c r="D244" s="12">
        <v>3500</v>
      </c>
      <c r="E244" t="s">
        <v>82</v>
      </c>
    </row>
    <row r="245" spans="2:11" ht="15.75" x14ac:dyDescent="0.25">
      <c r="B245" s="61" t="s">
        <v>3</v>
      </c>
      <c r="C245" s="61"/>
      <c r="D245" s="48">
        <v>0.9</v>
      </c>
    </row>
    <row r="247" spans="2:11" ht="15.75" x14ac:dyDescent="0.25">
      <c r="B247" s="61" t="s">
        <v>9</v>
      </c>
      <c r="C247" s="61"/>
      <c r="D247" s="45">
        <f>(D244)/(120*0.9)</f>
        <v>32.407407407407405</v>
      </c>
      <c r="E247" t="s">
        <v>10</v>
      </c>
    </row>
    <row r="248" spans="2:11" ht="15.75" x14ac:dyDescent="0.25">
      <c r="B248" s="67" t="s">
        <v>75</v>
      </c>
      <c r="C248" s="67"/>
      <c r="D248" s="46">
        <v>4</v>
      </c>
      <c r="E248" t="s">
        <v>14</v>
      </c>
    </row>
    <row r="249" spans="2:11" ht="15.75" x14ac:dyDescent="0.25">
      <c r="B249" s="67" t="s">
        <v>75</v>
      </c>
      <c r="C249" s="67"/>
      <c r="D249" s="46">
        <v>6</v>
      </c>
      <c r="E249" t="s">
        <v>14</v>
      </c>
    </row>
    <row r="250" spans="2:11" ht="15.75" x14ac:dyDescent="0.25">
      <c r="B250" s="67" t="s">
        <v>75</v>
      </c>
      <c r="C250" s="67"/>
      <c r="D250" s="46">
        <v>8</v>
      </c>
      <c r="E250" t="s">
        <v>14</v>
      </c>
    </row>
    <row r="252" spans="2:11" ht="15.75" x14ac:dyDescent="0.25">
      <c r="B252" s="61" t="s">
        <v>11</v>
      </c>
      <c r="C252" s="61"/>
      <c r="D252" s="38">
        <f>(3.448*D247*D248)/(3*120)</f>
        <v>1.2415637860082305</v>
      </c>
      <c r="E252" s="61" t="s">
        <v>15</v>
      </c>
      <c r="G252" s="61" t="s">
        <v>16</v>
      </c>
      <c r="H252" s="61"/>
      <c r="I252" s="61"/>
      <c r="J252" s="68">
        <v>1.5</v>
      </c>
    </row>
    <row r="253" spans="2:11" ht="15.75" x14ac:dyDescent="0.25">
      <c r="B253" s="67" t="s">
        <v>12</v>
      </c>
      <c r="C253" s="67"/>
      <c r="E253" s="61"/>
      <c r="G253" s="61"/>
      <c r="H253" s="61"/>
      <c r="I253" s="61"/>
      <c r="J253" s="68"/>
      <c r="K253" t="s">
        <v>70</v>
      </c>
    </row>
    <row r="255" spans="2:11" ht="15.75" x14ac:dyDescent="0.25">
      <c r="B255" s="61" t="s">
        <v>17</v>
      </c>
      <c r="C255" s="61"/>
      <c r="D255" s="38">
        <f>(3.448*D247*D248)/(120*J252)</f>
        <v>2.4831275720164609</v>
      </c>
      <c r="E255" t="s">
        <v>19</v>
      </c>
    </row>
    <row r="257" spans="2:11" x14ac:dyDescent="0.25">
      <c r="B257" s="62" t="s">
        <v>39</v>
      </c>
      <c r="C257" s="62"/>
      <c r="D257" s="62"/>
      <c r="E257" s="62"/>
      <c r="F257" s="62"/>
      <c r="G257" s="62"/>
      <c r="H257" s="62"/>
      <c r="I257" s="47">
        <v>16</v>
      </c>
      <c r="J257" s="18" t="s">
        <v>20</v>
      </c>
    </row>
    <row r="259" spans="2:11" ht="15.75" x14ac:dyDescent="0.25">
      <c r="B259" s="61" t="s">
        <v>11</v>
      </c>
      <c r="C259" s="61"/>
      <c r="D259" s="38">
        <f>(3.448*D247*D249)/(3*120)</f>
        <v>1.8623456790123454</v>
      </c>
      <c r="E259" s="61" t="s">
        <v>15</v>
      </c>
      <c r="G259" s="61" t="s">
        <v>16</v>
      </c>
      <c r="H259" s="61"/>
      <c r="I259" s="61"/>
      <c r="J259" s="68">
        <v>1.8</v>
      </c>
    </row>
    <row r="260" spans="2:11" ht="15.75" x14ac:dyDescent="0.25">
      <c r="B260" s="67" t="s">
        <v>12</v>
      </c>
      <c r="C260" s="67"/>
      <c r="E260" s="61"/>
      <c r="G260" s="61"/>
      <c r="H260" s="61"/>
      <c r="I260" s="61"/>
      <c r="J260" s="68"/>
      <c r="K260" t="s">
        <v>70</v>
      </c>
    </row>
    <row r="262" spans="2:11" ht="15.75" x14ac:dyDescent="0.25">
      <c r="B262" s="61" t="s">
        <v>17</v>
      </c>
      <c r="C262" s="61"/>
      <c r="D262" s="38">
        <f>(3.448*D247*D249)/(120*J259)</f>
        <v>3.1039094650205756</v>
      </c>
      <c r="E262" t="s">
        <v>19</v>
      </c>
    </row>
    <row r="264" spans="2:11" x14ac:dyDescent="0.25">
      <c r="B264" s="62" t="s">
        <v>39</v>
      </c>
      <c r="C264" s="62"/>
      <c r="D264" s="62"/>
      <c r="E264" s="62"/>
      <c r="F264" s="62"/>
      <c r="G264" s="62"/>
      <c r="H264" s="62"/>
      <c r="I264" s="47">
        <v>14</v>
      </c>
      <c r="J264" s="18" t="s">
        <v>20</v>
      </c>
    </row>
    <row r="266" spans="2:11" ht="15.75" x14ac:dyDescent="0.25">
      <c r="B266" s="61" t="s">
        <v>11</v>
      </c>
      <c r="C266" s="61"/>
      <c r="D266" s="38">
        <f>(3.448*D247*D250)/(3*120)</f>
        <v>2.4831275720164609</v>
      </c>
      <c r="E266" s="61" t="s">
        <v>15</v>
      </c>
      <c r="G266" s="61" t="s">
        <v>16</v>
      </c>
      <c r="H266" s="61"/>
      <c r="I266" s="61"/>
      <c r="J266" s="68">
        <v>2.2999999999999998</v>
      </c>
    </row>
    <row r="267" spans="2:11" ht="15.75" x14ac:dyDescent="0.25">
      <c r="B267" s="67" t="s">
        <v>12</v>
      </c>
      <c r="C267" s="67"/>
      <c r="E267" s="61"/>
      <c r="G267" s="61"/>
      <c r="H267" s="61"/>
      <c r="I267" s="61"/>
      <c r="J267" s="68"/>
      <c r="K267" t="s">
        <v>70</v>
      </c>
    </row>
    <row r="269" spans="2:11" ht="15.75" x14ac:dyDescent="0.25">
      <c r="B269" s="61" t="s">
        <v>17</v>
      </c>
      <c r="C269" s="61"/>
      <c r="D269" s="38">
        <f>(3.448*D247*D250)/(120*J266)</f>
        <v>3.2388620504562531</v>
      </c>
      <c r="E269" t="s">
        <v>19</v>
      </c>
    </row>
    <row r="271" spans="2:11" x14ac:dyDescent="0.25">
      <c r="B271" s="62" t="s">
        <v>39</v>
      </c>
      <c r="C271" s="62"/>
      <c r="D271" s="62"/>
      <c r="E271" s="62"/>
      <c r="F271" s="62"/>
      <c r="G271" s="62"/>
      <c r="H271" s="62"/>
      <c r="I271" s="47">
        <v>12</v>
      </c>
      <c r="J271" s="18" t="s">
        <v>20</v>
      </c>
    </row>
    <row r="273" spans="2:10" ht="18.75" x14ac:dyDescent="0.3">
      <c r="B273" s="63" t="s">
        <v>156</v>
      </c>
      <c r="C273" s="63"/>
      <c r="D273" s="63"/>
      <c r="E273" s="63"/>
      <c r="F273" s="63"/>
      <c r="G273" s="63"/>
      <c r="H273" s="63"/>
      <c r="I273" s="63"/>
      <c r="J273" s="63"/>
    </row>
    <row r="275" spans="2:10" x14ac:dyDescent="0.25">
      <c r="B275" s="62" t="s">
        <v>40</v>
      </c>
      <c r="C275" s="62"/>
      <c r="D275" s="62"/>
      <c r="E275" s="62"/>
      <c r="F275" s="62"/>
      <c r="G275" s="62"/>
      <c r="H275" s="62"/>
      <c r="I275" s="62"/>
      <c r="J275" s="62"/>
    </row>
    <row r="276" spans="2:10" x14ac:dyDescent="0.25">
      <c r="B276" s="62" t="s">
        <v>140</v>
      </c>
      <c r="C276" s="62"/>
      <c r="D276" s="62"/>
      <c r="E276" s="62"/>
      <c r="F276" s="62"/>
      <c r="G276" s="62"/>
      <c r="H276" s="62"/>
      <c r="I276" s="62"/>
      <c r="J276" s="62"/>
    </row>
    <row r="277" spans="2:10" x14ac:dyDescent="0.25">
      <c r="B277" s="60" t="s">
        <v>46</v>
      </c>
      <c r="C277" s="60"/>
      <c r="D277" s="60"/>
      <c r="E277" s="60"/>
      <c r="F277" s="60"/>
      <c r="G277" s="60"/>
      <c r="H277" s="60"/>
      <c r="I277" s="60"/>
      <c r="J277" s="60"/>
    </row>
    <row r="278" spans="2:10" x14ac:dyDescent="0.25">
      <c r="B278" s="64" t="s">
        <v>47</v>
      </c>
      <c r="C278" s="64"/>
      <c r="D278" s="64"/>
      <c r="E278" s="65" t="s">
        <v>141</v>
      </c>
      <c r="F278" s="65"/>
    </row>
    <row r="280" spans="2:10" ht="18.75" x14ac:dyDescent="0.3">
      <c r="B280" s="63" t="s">
        <v>49</v>
      </c>
      <c r="C280" s="63"/>
      <c r="D280" s="63"/>
      <c r="E280" s="63"/>
      <c r="F280" s="63"/>
      <c r="G280" s="63"/>
      <c r="H280" s="63"/>
      <c r="I280" s="63"/>
      <c r="J280" s="63"/>
    </row>
    <row r="282" spans="2:10" x14ac:dyDescent="0.25">
      <c r="B282" s="46" t="s">
        <v>50</v>
      </c>
      <c r="C282" s="46">
        <v>1</v>
      </c>
      <c r="D282" s="46" t="s">
        <v>53</v>
      </c>
      <c r="E282" s="46">
        <v>1.25</v>
      </c>
      <c r="F282" s="46" t="s">
        <v>54</v>
      </c>
      <c r="G282" s="46">
        <v>1.04</v>
      </c>
    </row>
    <row r="283" spans="2:10" x14ac:dyDescent="0.25">
      <c r="B283" s="46" t="s">
        <v>51</v>
      </c>
      <c r="C283" s="46">
        <v>1.1499999999999999</v>
      </c>
      <c r="D283" s="46" t="s">
        <v>52</v>
      </c>
      <c r="E283" s="46">
        <v>1</v>
      </c>
      <c r="F283" s="46"/>
      <c r="G283" s="46"/>
    </row>
    <row r="284" spans="2:10" x14ac:dyDescent="0.25">
      <c r="B284" s="46" t="s">
        <v>55</v>
      </c>
      <c r="C284" s="51">
        <f>D247*C283*E282*G282</f>
        <v>48.449074074074062</v>
      </c>
      <c r="D284" s="38" t="s">
        <v>56</v>
      </c>
    </row>
    <row r="285" spans="2:10" x14ac:dyDescent="0.25">
      <c r="B285" s="60" t="s">
        <v>144</v>
      </c>
      <c r="C285" s="60"/>
      <c r="D285" s="60"/>
      <c r="E285" s="60"/>
      <c r="F285" s="60"/>
      <c r="G285" s="60"/>
      <c r="H285" s="60"/>
    </row>
    <row r="287" spans="2:10" ht="18.75" x14ac:dyDescent="0.3">
      <c r="B287" s="63" t="s">
        <v>157</v>
      </c>
      <c r="C287" s="63"/>
      <c r="D287" s="63"/>
      <c r="E287" s="63"/>
      <c r="F287" s="63"/>
      <c r="G287" s="63"/>
      <c r="H287" s="63"/>
      <c r="I287" s="63"/>
      <c r="J287" s="63"/>
    </row>
    <row r="289" spans="2:10" ht="16.5" x14ac:dyDescent="0.25">
      <c r="B289" s="66" t="s">
        <v>2</v>
      </c>
      <c r="C289" s="66"/>
      <c r="D289" s="12">
        <v>200</v>
      </c>
      <c r="E289" t="s">
        <v>82</v>
      </c>
    </row>
    <row r="290" spans="2:10" ht="15.75" x14ac:dyDescent="0.25">
      <c r="B290" s="61" t="s">
        <v>3</v>
      </c>
      <c r="C290" s="61"/>
      <c r="D290" s="48">
        <v>0.9</v>
      </c>
    </row>
    <row r="292" spans="2:10" ht="15.75" x14ac:dyDescent="0.25">
      <c r="B292" s="61" t="s">
        <v>9</v>
      </c>
      <c r="C292" s="61"/>
      <c r="D292" s="38">
        <f>(D289)/(120*0.9)</f>
        <v>1.8518518518518519</v>
      </c>
      <c r="E292" t="s">
        <v>10</v>
      </c>
    </row>
    <row r="294" spans="2:10" ht="15.75" x14ac:dyDescent="0.25">
      <c r="B294" s="67" t="s">
        <v>75</v>
      </c>
      <c r="C294" s="67"/>
      <c r="D294" s="46">
        <v>0.5</v>
      </c>
      <c r="E294" t="s">
        <v>14</v>
      </c>
    </row>
    <row r="295" spans="2:10" ht="15.75" x14ac:dyDescent="0.25">
      <c r="B295" s="67" t="s">
        <v>75</v>
      </c>
      <c r="C295" s="67"/>
      <c r="D295" s="46">
        <v>3</v>
      </c>
      <c r="E295" t="s">
        <v>14</v>
      </c>
    </row>
    <row r="297" spans="2:10" ht="15.75" x14ac:dyDescent="0.25">
      <c r="B297" s="61" t="s">
        <v>11</v>
      </c>
      <c r="C297" s="61"/>
      <c r="E297" s="61" t="s">
        <v>15</v>
      </c>
      <c r="F297" s="1"/>
      <c r="G297" s="61" t="s">
        <v>16</v>
      </c>
      <c r="H297" s="61"/>
      <c r="I297" s="61"/>
      <c r="J297" s="68">
        <v>2.2999999999999998</v>
      </c>
    </row>
    <row r="298" spans="2:10" ht="15.75" x14ac:dyDescent="0.25">
      <c r="B298" s="67" t="s">
        <v>12</v>
      </c>
      <c r="C298" s="67"/>
      <c r="D298" s="38">
        <f>(3.448*D292*D294)/(3*120)</f>
        <v>8.8683127572016466E-3</v>
      </c>
      <c r="E298" s="61"/>
      <c r="F298" s="1"/>
      <c r="G298" s="61"/>
      <c r="H298" s="61"/>
      <c r="I298" s="61"/>
      <c r="J298" s="68"/>
    </row>
    <row r="299" spans="2:10" x14ac:dyDescent="0.25">
      <c r="J299" s="18"/>
    </row>
    <row r="300" spans="2:10" ht="15.75" x14ac:dyDescent="0.25">
      <c r="B300" s="61" t="s">
        <v>11</v>
      </c>
      <c r="C300" s="61"/>
      <c r="E300" s="61" t="s">
        <v>15</v>
      </c>
      <c r="G300" s="61"/>
      <c r="H300" s="61"/>
      <c r="I300" s="61"/>
      <c r="J300" s="68"/>
    </row>
    <row r="301" spans="2:10" ht="15.75" x14ac:dyDescent="0.25">
      <c r="B301" s="67" t="s">
        <v>12</v>
      </c>
      <c r="C301" s="67"/>
      <c r="D301" s="38">
        <f>(3.448*D292*D295)/(3*120)</f>
        <v>5.3209876543209876E-2</v>
      </c>
      <c r="E301" s="61"/>
      <c r="G301" s="61"/>
      <c r="H301" s="61"/>
      <c r="I301" s="61"/>
      <c r="J301" s="68"/>
    </row>
    <row r="302" spans="2:10" ht="15.75" x14ac:dyDescent="0.25">
      <c r="G302" s="11"/>
      <c r="H302" s="11"/>
      <c r="I302" s="11"/>
      <c r="J302" s="18"/>
    </row>
    <row r="303" spans="2:10" ht="15.75" x14ac:dyDescent="0.25">
      <c r="B303" s="61" t="s">
        <v>17</v>
      </c>
      <c r="C303" s="61"/>
      <c r="D303" s="38">
        <f>(3.448*D292*D294)/(120*J297)</f>
        <v>1.156736446591519E-2</v>
      </c>
      <c r="E303" t="s">
        <v>19</v>
      </c>
    </row>
    <row r="305" spans="2:10" ht="15.75" x14ac:dyDescent="0.25">
      <c r="B305" s="61" t="s">
        <v>17</v>
      </c>
      <c r="C305" s="61"/>
      <c r="D305" s="38">
        <f>(3.448*D292*D295)/(120*J297)</f>
        <v>6.9404186795491138E-2</v>
      </c>
      <c r="E305" t="s">
        <v>19</v>
      </c>
    </row>
    <row r="307" spans="2:10" x14ac:dyDescent="0.25">
      <c r="B307" s="62" t="s">
        <v>39</v>
      </c>
      <c r="C307" s="62"/>
      <c r="D307" s="62"/>
      <c r="E307" s="62"/>
      <c r="F307" s="62"/>
      <c r="G307" s="62"/>
      <c r="H307" s="62"/>
      <c r="I307" s="47">
        <v>20</v>
      </c>
      <c r="J307" s="18" t="s">
        <v>20</v>
      </c>
    </row>
    <row r="309" spans="2:10" ht="18.75" x14ac:dyDescent="0.3">
      <c r="B309" s="63" t="s">
        <v>158</v>
      </c>
      <c r="C309" s="63"/>
      <c r="D309" s="63"/>
      <c r="E309" s="63"/>
      <c r="F309" s="63"/>
      <c r="G309" s="63"/>
      <c r="H309" s="63"/>
      <c r="I309" s="63"/>
      <c r="J309" s="63"/>
    </row>
    <row r="311" spans="2:10" x14ac:dyDescent="0.25">
      <c r="B311" s="62" t="s">
        <v>40</v>
      </c>
      <c r="C311" s="62"/>
      <c r="D311" s="62"/>
      <c r="E311" s="62"/>
      <c r="F311" s="62"/>
      <c r="G311" s="62"/>
      <c r="H311" s="62"/>
      <c r="I311" s="62"/>
      <c r="J311" s="62"/>
    </row>
    <row r="312" spans="2:10" x14ac:dyDescent="0.25">
      <c r="B312" s="62" t="s">
        <v>83</v>
      </c>
      <c r="C312" s="62"/>
      <c r="D312" s="62"/>
      <c r="E312" s="62"/>
      <c r="F312" s="62"/>
      <c r="G312" s="62"/>
      <c r="H312" s="62"/>
      <c r="I312" s="62"/>
      <c r="J312" s="62"/>
    </row>
    <row r="313" spans="2:10" x14ac:dyDescent="0.25">
      <c r="B313" s="60" t="s">
        <v>46</v>
      </c>
      <c r="C313" s="60"/>
      <c r="D313" s="60"/>
      <c r="E313" s="60"/>
      <c r="F313" s="60"/>
      <c r="G313" s="60"/>
      <c r="H313" s="60"/>
      <c r="I313" s="60"/>
      <c r="J313" s="60"/>
    </row>
    <row r="314" spans="2:10" x14ac:dyDescent="0.25">
      <c r="B314" s="64" t="s">
        <v>47</v>
      </c>
      <c r="C314" s="64"/>
      <c r="D314" s="64"/>
      <c r="E314" s="65" t="s">
        <v>74</v>
      </c>
      <c r="F314" s="65"/>
    </row>
    <row r="316" spans="2:10" ht="18.75" x14ac:dyDescent="0.3">
      <c r="B316" s="63" t="s">
        <v>49</v>
      </c>
      <c r="C316" s="63"/>
      <c r="D316" s="63"/>
      <c r="E316" s="63"/>
      <c r="F316" s="63"/>
      <c r="G316" s="63"/>
      <c r="H316" s="63"/>
      <c r="I316" s="63"/>
      <c r="J316" s="63"/>
    </row>
    <row r="318" spans="2:10" x14ac:dyDescent="0.25">
      <c r="B318" s="46" t="s">
        <v>50</v>
      </c>
      <c r="C318" s="46">
        <v>1</v>
      </c>
      <c r="D318" s="46" t="s">
        <v>53</v>
      </c>
      <c r="E318" s="46">
        <v>1.25</v>
      </c>
      <c r="F318" s="46" t="s">
        <v>54</v>
      </c>
      <c r="G318" s="46">
        <v>1.04</v>
      </c>
    </row>
    <row r="319" spans="2:10" x14ac:dyDescent="0.25">
      <c r="B319" s="46" t="s">
        <v>51</v>
      </c>
      <c r="C319" s="46">
        <v>1.1499999999999999</v>
      </c>
      <c r="D319" s="46" t="s">
        <v>52</v>
      </c>
      <c r="E319" s="46">
        <v>1</v>
      </c>
      <c r="F319" s="46"/>
      <c r="G319" s="46"/>
    </row>
    <row r="320" spans="2:10" x14ac:dyDescent="0.25">
      <c r="B320" s="46" t="s">
        <v>55</v>
      </c>
      <c r="C320" s="38">
        <f>D292*C319*E318*G318</f>
        <v>2.7685185185185182</v>
      </c>
      <c r="D320" s="38" t="s">
        <v>56</v>
      </c>
    </row>
    <row r="322" spans="2:11" x14ac:dyDescent="0.25">
      <c r="B322" s="60" t="s">
        <v>147</v>
      </c>
      <c r="C322" s="60"/>
      <c r="D322" s="60"/>
      <c r="E322" s="60"/>
      <c r="F322" s="60"/>
      <c r="G322" s="60"/>
      <c r="H322" s="60"/>
    </row>
    <row r="324" spans="2:11" ht="18.75" x14ac:dyDescent="0.3">
      <c r="B324" s="63" t="s">
        <v>155</v>
      </c>
      <c r="C324" s="63"/>
      <c r="D324" s="63"/>
      <c r="E324" s="63"/>
      <c r="F324" s="63"/>
      <c r="G324" s="63"/>
      <c r="H324" s="63"/>
      <c r="I324" s="63"/>
      <c r="J324" s="63"/>
    </row>
    <row r="326" spans="2:11" ht="16.5" x14ac:dyDescent="0.25">
      <c r="B326" s="66" t="s">
        <v>2</v>
      </c>
      <c r="C326" s="66"/>
      <c r="D326" s="52">
        <v>20000</v>
      </c>
      <c r="E326" t="s">
        <v>82</v>
      </c>
    </row>
    <row r="327" spans="2:11" ht="15.75" x14ac:dyDescent="0.25">
      <c r="B327" s="61" t="s">
        <v>3</v>
      </c>
      <c r="C327" s="61"/>
      <c r="D327" s="48">
        <v>0.9</v>
      </c>
    </row>
    <row r="329" spans="2:11" ht="15.75" x14ac:dyDescent="0.25">
      <c r="B329" s="61" t="s">
        <v>9</v>
      </c>
      <c r="C329" s="61"/>
      <c r="D329" s="53">
        <f>D326/((SQRT(3))*(220)*(0.9))</f>
        <v>58.318209009053106</v>
      </c>
      <c r="E329" t="s">
        <v>10</v>
      </c>
    </row>
    <row r="331" spans="2:11" ht="15.75" x14ac:dyDescent="0.25">
      <c r="B331" s="67" t="s">
        <v>75</v>
      </c>
      <c r="C331" s="67"/>
      <c r="D331" s="46">
        <v>3</v>
      </c>
      <c r="E331" t="s">
        <v>14</v>
      </c>
    </row>
    <row r="332" spans="2:11" ht="15.75" x14ac:dyDescent="0.25">
      <c r="B332" s="67" t="s">
        <v>75</v>
      </c>
      <c r="C332" s="67"/>
      <c r="D332" s="46">
        <v>4</v>
      </c>
      <c r="E332" t="s">
        <v>14</v>
      </c>
    </row>
    <row r="333" spans="2:11" ht="15.75" x14ac:dyDescent="0.25">
      <c r="B333" s="67" t="s">
        <v>75</v>
      </c>
      <c r="C333" s="67"/>
      <c r="D333" s="46">
        <v>6</v>
      </c>
      <c r="E333" t="s">
        <v>14</v>
      </c>
    </row>
    <row r="335" spans="2:11" ht="15.75" x14ac:dyDescent="0.25">
      <c r="B335" s="61" t="s">
        <v>11</v>
      </c>
      <c r="C335" s="61"/>
      <c r="E335" s="61" t="s">
        <v>15</v>
      </c>
      <c r="G335" s="61" t="s">
        <v>16</v>
      </c>
      <c r="H335" s="61"/>
      <c r="I335" s="61"/>
      <c r="J335" s="68">
        <v>2.2999999999999998</v>
      </c>
    </row>
    <row r="336" spans="2:11" ht="15.75" x14ac:dyDescent="0.25">
      <c r="B336" s="67" t="s">
        <v>12</v>
      </c>
      <c r="C336" s="67"/>
      <c r="D336" s="38">
        <f>(3.448*(D329)*(D331))/(3*220)</f>
        <v>0.91400538483279592</v>
      </c>
      <c r="E336" s="61"/>
      <c r="G336" s="61"/>
      <c r="H336" s="61"/>
      <c r="I336" s="61"/>
      <c r="J336" s="68"/>
      <c r="K336" t="s">
        <v>70</v>
      </c>
    </row>
    <row r="338" spans="2:10" ht="15.75" x14ac:dyDescent="0.25">
      <c r="B338" s="61" t="s">
        <v>11</v>
      </c>
      <c r="C338" s="61"/>
      <c r="E338" s="61" t="s">
        <v>15</v>
      </c>
      <c r="G338" s="61"/>
      <c r="H338" s="61"/>
      <c r="I338" s="61"/>
      <c r="J338" s="68"/>
    </row>
    <row r="339" spans="2:10" ht="15.75" x14ac:dyDescent="0.25">
      <c r="B339" s="67" t="s">
        <v>12</v>
      </c>
      <c r="C339" s="67"/>
      <c r="D339" s="38">
        <f>(3.448*(D329)*(D332))/(3*220)</f>
        <v>1.2186738464437279</v>
      </c>
      <c r="E339" s="61"/>
      <c r="G339" s="61"/>
      <c r="H339" s="61"/>
      <c r="I339" s="61"/>
      <c r="J339" s="68"/>
    </row>
    <row r="341" spans="2:10" ht="15.75" x14ac:dyDescent="0.25">
      <c r="B341" s="61" t="s">
        <v>11</v>
      </c>
      <c r="C341" s="61"/>
      <c r="E341" s="61" t="s">
        <v>15</v>
      </c>
      <c r="G341" s="61"/>
      <c r="H341" s="61"/>
      <c r="I341" s="61"/>
      <c r="J341" s="68"/>
    </row>
    <row r="342" spans="2:10" ht="15.75" x14ac:dyDescent="0.25">
      <c r="B342" s="67" t="s">
        <v>12</v>
      </c>
      <c r="C342" s="67"/>
      <c r="D342" s="38">
        <f>(3.448*(D329)*(D333))/(3*220)</f>
        <v>1.8280107696655918</v>
      </c>
      <c r="E342" s="61"/>
      <c r="G342" s="61"/>
      <c r="H342" s="61"/>
      <c r="I342" s="61"/>
      <c r="J342" s="68"/>
    </row>
    <row r="344" spans="2:10" ht="15.75" x14ac:dyDescent="0.25">
      <c r="B344" s="61" t="s">
        <v>17</v>
      </c>
      <c r="C344" s="61"/>
      <c r="D344" s="38">
        <f>(3.448*D329*D331)/(220*J335)</f>
        <v>1.1921809367384295</v>
      </c>
      <c r="E344" t="s">
        <v>19</v>
      </c>
    </row>
    <row r="346" spans="2:10" ht="15.75" x14ac:dyDescent="0.25">
      <c r="B346" s="61" t="s">
        <v>17</v>
      </c>
      <c r="C346" s="61"/>
      <c r="D346" s="38">
        <f>(3.448*D329*D332)/(220*J335)</f>
        <v>1.5895745823179062</v>
      </c>
      <c r="E346" t="s">
        <v>19</v>
      </c>
    </row>
    <row r="348" spans="2:10" ht="15.75" x14ac:dyDescent="0.25">
      <c r="B348" s="61" t="s">
        <v>17</v>
      </c>
      <c r="C348" s="61"/>
      <c r="D348" s="38">
        <f>(3.448*D329*D333)/(220*J335)</f>
        <v>2.384361873476859</v>
      </c>
      <c r="E348" t="s">
        <v>19</v>
      </c>
    </row>
    <row r="350" spans="2:10" x14ac:dyDescent="0.25">
      <c r="B350" s="62" t="s">
        <v>39</v>
      </c>
      <c r="C350" s="62"/>
      <c r="D350" s="62"/>
      <c r="E350" s="62"/>
      <c r="F350" s="62"/>
      <c r="G350" s="62"/>
      <c r="H350" s="62"/>
      <c r="I350" s="47">
        <v>12</v>
      </c>
      <c r="J350" s="18" t="s">
        <v>20</v>
      </c>
    </row>
    <row r="352" spans="2:10" ht="18.75" x14ac:dyDescent="0.3">
      <c r="B352" s="63" t="s">
        <v>159</v>
      </c>
      <c r="C352" s="63"/>
      <c r="D352" s="63"/>
      <c r="E352" s="63"/>
      <c r="F352" s="63"/>
      <c r="G352" s="63"/>
      <c r="H352" s="63"/>
      <c r="I352" s="63"/>
      <c r="J352" s="63"/>
    </row>
    <row r="354" spans="2:10" x14ac:dyDescent="0.25">
      <c r="B354" s="62" t="s">
        <v>40</v>
      </c>
      <c r="C354" s="62"/>
      <c r="D354" s="62"/>
      <c r="E354" s="62"/>
      <c r="F354" s="62"/>
      <c r="G354" s="62"/>
      <c r="H354" s="62"/>
      <c r="I354" s="62"/>
      <c r="J354" s="62"/>
    </row>
    <row r="355" spans="2:10" x14ac:dyDescent="0.25">
      <c r="B355" s="62" t="s">
        <v>149</v>
      </c>
      <c r="C355" s="62"/>
      <c r="D355" s="62"/>
      <c r="E355" s="62"/>
      <c r="F355" s="62"/>
      <c r="G355" s="62"/>
      <c r="H355" s="62"/>
      <c r="I355" s="62"/>
      <c r="J355" s="62"/>
    </row>
    <row r="356" spans="2:10" x14ac:dyDescent="0.25">
      <c r="B356" s="60" t="s">
        <v>46</v>
      </c>
      <c r="C356" s="60"/>
      <c r="D356" s="60"/>
      <c r="E356" s="60"/>
      <c r="F356" s="60"/>
      <c r="G356" s="60"/>
      <c r="H356" s="60"/>
      <c r="I356" s="60"/>
      <c r="J356" s="60"/>
    </row>
    <row r="357" spans="2:10" x14ac:dyDescent="0.25">
      <c r="B357" s="64" t="s">
        <v>47</v>
      </c>
      <c r="C357" s="64"/>
      <c r="D357" s="64"/>
      <c r="E357" s="65" t="s">
        <v>150</v>
      </c>
      <c r="F357" s="65"/>
    </row>
    <row r="359" spans="2:10" ht="18.75" x14ac:dyDescent="0.3">
      <c r="B359" s="63" t="s">
        <v>49</v>
      </c>
      <c r="C359" s="63"/>
      <c r="D359" s="63"/>
      <c r="E359" s="63"/>
      <c r="F359" s="63"/>
      <c r="G359" s="63"/>
      <c r="H359" s="63"/>
      <c r="I359" s="63"/>
      <c r="J359" s="63"/>
    </row>
    <row r="361" spans="2:10" x14ac:dyDescent="0.25">
      <c r="B361" s="46" t="s">
        <v>50</v>
      </c>
      <c r="C361" s="46">
        <v>1</v>
      </c>
      <c r="D361" s="46" t="s">
        <v>53</v>
      </c>
      <c r="E361" s="46">
        <v>1.25</v>
      </c>
      <c r="F361" s="46" t="s">
        <v>54</v>
      </c>
      <c r="G361" s="46">
        <v>1.04</v>
      </c>
    </row>
    <row r="362" spans="2:10" x14ac:dyDescent="0.25">
      <c r="B362" s="46" t="s">
        <v>51</v>
      </c>
      <c r="C362" s="46">
        <v>1.1499999999999999</v>
      </c>
      <c r="D362" s="46" t="s">
        <v>52</v>
      </c>
      <c r="E362" s="46">
        <v>1</v>
      </c>
      <c r="F362" s="46"/>
      <c r="G362" s="46"/>
    </row>
    <row r="363" spans="2:10" x14ac:dyDescent="0.25">
      <c r="B363" s="46" t="s">
        <v>55</v>
      </c>
      <c r="C363" s="38">
        <f>D329*C362*E361*G361</f>
        <v>87.185722468534379</v>
      </c>
      <c r="D363" s="38" t="s">
        <v>56</v>
      </c>
    </row>
    <row r="365" spans="2:10" x14ac:dyDescent="0.25">
      <c r="B365" s="60" t="s">
        <v>160</v>
      </c>
      <c r="C365" s="60"/>
      <c r="D365" s="60"/>
      <c r="E365" s="60"/>
      <c r="F365" s="60"/>
      <c r="G365" s="60"/>
      <c r="H365" s="60"/>
    </row>
    <row r="367" spans="2:10" ht="18.75" x14ac:dyDescent="0.3">
      <c r="B367" s="63" t="s">
        <v>163</v>
      </c>
      <c r="C367" s="63"/>
      <c r="D367" s="63"/>
      <c r="E367" s="63"/>
      <c r="F367" s="63"/>
      <c r="G367" s="63"/>
      <c r="H367" s="63"/>
      <c r="I367" s="63"/>
      <c r="J367" s="63"/>
    </row>
    <row r="369" spans="2:11" ht="16.5" x14ac:dyDescent="0.25">
      <c r="B369" s="66" t="s">
        <v>2</v>
      </c>
      <c r="C369" s="66"/>
      <c r="D369" s="52">
        <v>10000</v>
      </c>
      <c r="E369" t="s">
        <v>82</v>
      </c>
    </row>
    <row r="370" spans="2:11" ht="15.75" x14ac:dyDescent="0.25">
      <c r="B370" s="61" t="s">
        <v>3</v>
      </c>
      <c r="C370" s="61"/>
      <c r="D370" s="48">
        <v>0.9</v>
      </c>
    </row>
    <row r="372" spans="2:11" ht="15.75" x14ac:dyDescent="0.25">
      <c r="B372" s="61" t="s">
        <v>9</v>
      </c>
      <c r="C372" s="61"/>
      <c r="D372" s="53">
        <f>D369/((SQRT(3))*(220)*(0.9))</f>
        <v>29.159104504526553</v>
      </c>
      <c r="E372" t="s">
        <v>10</v>
      </c>
    </row>
    <row r="374" spans="2:11" ht="15.75" x14ac:dyDescent="0.25">
      <c r="B374" s="67" t="s">
        <v>75</v>
      </c>
      <c r="C374" s="67"/>
      <c r="D374" s="46">
        <v>3</v>
      </c>
      <c r="E374" t="s">
        <v>14</v>
      </c>
    </row>
    <row r="375" spans="2:11" ht="15.75" x14ac:dyDescent="0.25">
      <c r="B375" s="67" t="s">
        <v>75</v>
      </c>
      <c r="C375" s="67"/>
      <c r="D375" s="46">
        <v>4</v>
      </c>
      <c r="E375" t="s">
        <v>14</v>
      </c>
    </row>
    <row r="377" spans="2:11" ht="15.75" x14ac:dyDescent="0.25">
      <c r="B377" s="61" t="s">
        <v>11</v>
      </c>
      <c r="C377" s="61"/>
      <c r="E377" s="61" t="s">
        <v>15</v>
      </c>
      <c r="G377" s="61" t="s">
        <v>16</v>
      </c>
      <c r="H377" s="61"/>
      <c r="I377" s="61"/>
      <c r="J377" s="68">
        <v>2.2999999999999998</v>
      </c>
    </row>
    <row r="378" spans="2:11" ht="15.75" x14ac:dyDescent="0.25">
      <c r="B378" s="67" t="s">
        <v>12</v>
      </c>
      <c r="C378" s="67"/>
      <c r="D378" s="38">
        <f>(3.448*(D372)*(D374))/(3*220)</f>
        <v>0.45700269241639796</v>
      </c>
      <c r="E378" s="61"/>
      <c r="G378" s="61"/>
      <c r="H378" s="61"/>
      <c r="I378" s="61"/>
      <c r="J378" s="68"/>
      <c r="K378" t="s">
        <v>70</v>
      </c>
    </row>
    <row r="380" spans="2:11" ht="15.75" x14ac:dyDescent="0.25">
      <c r="B380" s="61" t="s">
        <v>11</v>
      </c>
      <c r="C380" s="61"/>
      <c r="E380" s="61" t="s">
        <v>15</v>
      </c>
    </row>
    <row r="381" spans="2:11" ht="15.75" x14ac:dyDescent="0.25">
      <c r="B381" s="67" t="s">
        <v>12</v>
      </c>
      <c r="C381" s="67"/>
      <c r="D381" s="38">
        <f>(3.448*(D372)*(D375))/(3*220)</f>
        <v>0.60933692322186395</v>
      </c>
      <c r="E381" s="61"/>
    </row>
    <row r="383" spans="2:11" ht="15.75" x14ac:dyDescent="0.25">
      <c r="B383" s="61" t="s">
        <v>17</v>
      </c>
      <c r="C383" s="61"/>
      <c r="D383" s="38">
        <f>(3.448*D372*D374)/(220*J377)</f>
        <v>0.59609046836921475</v>
      </c>
      <c r="E383" t="s">
        <v>19</v>
      </c>
    </row>
    <row r="385" spans="2:10" ht="15.75" x14ac:dyDescent="0.25">
      <c r="B385" s="61" t="s">
        <v>17</v>
      </c>
      <c r="C385" s="61"/>
      <c r="D385" s="38">
        <f>(3.448*D372*D375)/(220*J377)</f>
        <v>0.79478729115895308</v>
      </c>
      <c r="E385" t="s">
        <v>19</v>
      </c>
    </row>
    <row r="387" spans="2:10" x14ac:dyDescent="0.25">
      <c r="B387" s="62" t="s">
        <v>39</v>
      </c>
      <c r="C387" s="62"/>
      <c r="D387" s="62"/>
      <c r="E387" s="62"/>
      <c r="F387" s="62"/>
      <c r="G387" s="62"/>
      <c r="H387" s="62"/>
      <c r="I387" s="47">
        <v>12</v>
      </c>
      <c r="J387" s="18" t="s">
        <v>20</v>
      </c>
    </row>
    <row r="389" spans="2:10" ht="18.75" x14ac:dyDescent="0.3">
      <c r="B389" s="63" t="s">
        <v>164</v>
      </c>
      <c r="C389" s="63"/>
      <c r="D389" s="63"/>
      <c r="E389" s="63"/>
      <c r="F389" s="63"/>
      <c r="G389" s="63"/>
      <c r="H389" s="63"/>
      <c r="I389" s="63"/>
      <c r="J389" s="63"/>
    </row>
    <row r="391" spans="2:10" x14ac:dyDescent="0.25">
      <c r="B391" s="62" t="s">
        <v>40</v>
      </c>
      <c r="C391" s="62"/>
      <c r="D391" s="62"/>
      <c r="E391" s="62"/>
      <c r="F391" s="62"/>
      <c r="G391" s="62"/>
      <c r="H391" s="62"/>
      <c r="I391" s="62"/>
      <c r="J391" s="62"/>
    </row>
    <row r="392" spans="2:10" x14ac:dyDescent="0.25">
      <c r="B392" s="62" t="s">
        <v>149</v>
      </c>
      <c r="C392" s="62"/>
      <c r="D392" s="62"/>
      <c r="E392" s="62"/>
      <c r="F392" s="62"/>
      <c r="G392" s="62"/>
      <c r="H392" s="62"/>
      <c r="I392" s="62"/>
      <c r="J392" s="62"/>
    </row>
    <row r="393" spans="2:10" x14ac:dyDescent="0.25">
      <c r="B393" s="60" t="s">
        <v>46</v>
      </c>
      <c r="C393" s="60"/>
      <c r="D393" s="60"/>
      <c r="E393" s="60"/>
      <c r="F393" s="60"/>
      <c r="G393" s="60"/>
      <c r="H393" s="60"/>
      <c r="I393" s="60"/>
      <c r="J393" s="60"/>
    </row>
    <row r="394" spans="2:10" x14ac:dyDescent="0.25">
      <c r="B394" s="64" t="s">
        <v>47</v>
      </c>
      <c r="C394" s="64"/>
      <c r="D394" s="64"/>
      <c r="E394" s="65" t="s">
        <v>74</v>
      </c>
      <c r="F394" s="65"/>
    </row>
    <row r="396" spans="2:10" ht="18.75" x14ac:dyDescent="0.3">
      <c r="B396" s="63" t="s">
        <v>49</v>
      </c>
      <c r="C396" s="63"/>
      <c r="D396" s="63"/>
      <c r="E396" s="63"/>
      <c r="F396" s="63"/>
      <c r="G396" s="63"/>
      <c r="H396" s="63"/>
      <c r="I396" s="63"/>
      <c r="J396" s="63"/>
    </row>
    <row r="398" spans="2:10" x14ac:dyDescent="0.25">
      <c r="B398" s="46" t="s">
        <v>50</v>
      </c>
      <c r="C398" s="46">
        <v>1</v>
      </c>
      <c r="D398" s="46" t="s">
        <v>53</v>
      </c>
      <c r="E398" s="46">
        <v>1.25</v>
      </c>
      <c r="F398" s="46" t="s">
        <v>54</v>
      </c>
      <c r="G398" s="46">
        <v>1.04</v>
      </c>
    </row>
    <row r="399" spans="2:10" x14ac:dyDescent="0.25">
      <c r="B399" s="46" t="s">
        <v>51</v>
      </c>
      <c r="C399" s="46">
        <v>1.1499999999999999</v>
      </c>
      <c r="D399" s="46" t="s">
        <v>52</v>
      </c>
      <c r="E399" s="46">
        <v>1</v>
      </c>
      <c r="F399" s="46"/>
      <c r="G399" s="46"/>
    </row>
    <row r="400" spans="2:10" x14ac:dyDescent="0.25">
      <c r="B400" s="46" t="s">
        <v>55</v>
      </c>
      <c r="C400" s="38">
        <f>D372*C399*E398*G398</f>
        <v>43.59286123426719</v>
      </c>
      <c r="D400" s="38" t="s">
        <v>56</v>
      </c>
    </row>
    <row r="402" spans="2:10" x14ac:dyDescent="0.25">
      <c r="B402" s="60" t="s">
        <v>165</v>
      </c>
      <c r="C402" s="60"/>
      <c r="D402" s="60"/>
      <c r="E402" s="60"/>
      <c r="F402" s="60"/>
      <c r="G402" s="60"/>
      <c r="H402" s="60"/>
    </row>
    <row r="404" spans="2:10" ht="18.75" x14ac:dyDescent="0.3">
      <c r="B404" s="63" t="s">
        <v>166</v>
      </c>
      <c r="C404" s="63"/>
      <c r="D404" s="63"/>
      <c r="E404" s="63"/>
      <c r="F404" s="63"/>
      <c r="G404" s="63"/>
      <c r="H404" s="63"/>
      <c r="I404" s="63"/>
      <c r="J404" s="63"/>
    </row>
    <row r="406" spans="2:10" ht="16.5" x14ac:dyDescent="0.25">
      <c r="B406" s="66" t="s">
        <v>2</v>
      </c>
      <c r="C406" s="66"/>
      <c r="D406" s="52">
        <v>200</v>
      </c>
      <c r="E406" t="s">
        <v>82</v>
      </c>
    </row>
    <row r="407" spans="2:10" ht="15.75" x14ac:dyDescent="0.25">
      <c r="B407" s="61" t="s">
        <v>3</v>
      </c>
      <c r="C407" s="61"/>
      <c r="D407" s="48">
        <v>0.9</v>
      </c>
    </row>
    <row r="409" spans="2:10" ht="15.75" x14ac:dyDescent="0.25">
      <c r="B409" s="61" t="s">
        <v>9</v>
      </c>
      <c r="C409" s="61"/>
      <c r="D409" s="38">
        <f>(D406)/(120*0.9)</f>
        <v>1.8518518518518519</v>
      </c>
      <c r="E409" t="s">
        <v>10</v>
      </c>
    </row>
    <row r="411" spans="2:10" ht="15.75" x14ac:dyDescent="0.25">
      <c r="B411" s="67" t="s">
        <v>75</v>
      </c>
      <c r="C411" s="67"/>
      <c r="D411" s="46">
        <v>6</v>
      </c>
      <c r="E411" t="s">
        <v>14</v>
      </c>
    </row>
    <row r="413" spans="2:10" ht="15.75" x14ac:dyDescent="0.25">
      <c r="B413" s="61" t="s">
        <v>11</v>
      </c>
      <c r="C413" s="61"/>
      <c r="E413" s="61" t="s">
        <v>15</v>
      </c>
      <c r="F413" s="1"/>
      <c r="G413" s="61" t="s">
        <v>16</v>
      </c>
      <c r="H413" s="61"/>
      <c r="I413" s="61"/>
      <c r="J413" s="68">
        <v>2.2999999999999998</v>
      </c>
    </row>
    <row r="414" spans="2:10" ht="15.75" x14ac:dyDescent="0.25">
      <c r="B414" s="67" t="s">
        <v>12</v>
      </c>
      <c r="C414" s="67"/>
      <c r="D414" s="38">
        <f>(3.448*D409*D411)/(3*120)</f>
        <v>0.10641975308641975</v>
      </c>
      <c r="E414" s="61"/>
      <c r="F414" s="1"/>
      <c r="G414" s="61"/>
      <c r="H414" s="61"/>
      <c r="I414" s="61"/>
      <c r="J414" s="68"/>
    </row>
    <row r="416" spans="2:10" ht="15.75" x14ac:dyDescent="0.25">
      <c r="B416" s="61" t="s">
        <v>17</v>
      </c>
      <c r="C416" s="61"/>
      <c r="D416" s="38">
        <f>(3.448*D409*D411)/(120*J413)</f>
        <v>0.13880837359098228</v>
      </c>
      <c r="E416" t="s">
        <v>19</v>
      </c>
    </row>
    <row r="418" spans="2:10" x14ac:dyDescent="0.25">
      <c r="B418" s="62" t="s">
        <v>39</v>
      </c>
      <c r="C418" s="62"/>
      <c r="D418" s="62"/>
      <c r="E418" s="62"/>
      <c r="F418" s="62"/>
      <c r="G418" s="62"/>
      <c r="H418" s="62"/>
      <c r="I418" s="47">
        <v>12</v>
      </c>
      <c r="J418" s="18" t="s">
        <v>20</v>
      </c>
    </row>
    <row r="420" spans="2:10" ht="18.75" x14ac:dyDescent="0.3">
      <c r="B420" s="63" t="s">
        <v>169</v>
      </c>
      <c r="C420" s="63"/>
      <c r="D420" s="63"/>
      <c r="E420" s="63"/>
      <c r="F420" s="63"/>
      <c r="G420" s="63"/>
      <c r="H420" s="63"/>
      <c r="I420" s="63"/>
      <c r="J420" s="63"/>
    </row>
    <row r="422" spans="2:10" x14ac:dyDescent="0.25">
      <c r="B422" s="62" t="s">
        <v>40</v>
      </c>
      <c r="C422" s="62"/>
      <c r="D422" s="62"/>
      <c r="E422" s="62"/>
      <c r="F422" s="62"/>
      <c r="G422" s="62"/>
      <c r="H422" s="62"/>
      <c r="I422" s="62"/>
      <c r="J422" s="62"/>
    </row>
    <row r="423" spans="2:10" x14ac:dyDescent="0.25">
      <c r="B423" s="62" t="s">
        <v>170</v>
      </c>
      <c r="C423" s="62"/>
      <c r="D423" s="62"/>
      <c r="E423" s="62"/>
      <c r="F423" s="62"/>
      <c r="G423" s="62"/>
      <c r="H423" s="62"/>
      <c r="I423" s="62"/>
      <c r="J423" s="62"/>
    </row>
    <row r="424" spans="2:10" x14ac:dyDescent="0.25">
      <c r="B424" s="60" t="s">
        <v>46</v>
      </c>
      <c r="C424" s="60"/>
      <c r="D424" s="60"/>
      <c r="E424" s="60"/>
      <c r="F424" s="60"/>
      <c r="G424" s="60"/>
      <c r="H424" s="60"/>
      <c r="I424" s="60"/>
      <c r="J424" s="60"/>
    </row>
    <row r="425" spans="2:10" x14ac:dyDescent="0.25">
      <c r="B425" s="64" t="s">
        <v>47</v>
      </c>
      <c r="C425" s="64"/>
      <c r="D425" s="64"/>
      <c r="E425" s="65" t="s">
        <v>74</v>
      </c>
      <c r="F425" s="65"/>
    </row>
    <row r="427" spans="2:10" ht="18.75" x14ac:dyDescent="0.3">
      <c r="B427" s="63" t="s">
        <v>49</v>
      </c>
      <c r="C427" s="63"/>
      <c r="D427" s="63"/>
      <c r="E427" s="63"/>
      <c r="F427" s="63"/>
      <c r="G427" s="63"/>
      <c r="H427" s="63"/>
      <c r="I427" s="63"/>
      <c r="J427" s="63"/>
    </row>
    <row r="429" spans="2:10" x14ac:dyDescent="0.25">
      <c r="B429" s="46" t="s">
        <v>50</v>
      </c>
      <c r="C429" s="46">
        <v>1</v>
      </c>
      <c r="D429" s="46" t="s">
        <v>53</v>
      </c>
      <c r="E429" s="46">
        <v>1.25</v>
      </c>
      <c r="F429" s="46" t="s">
        <v>54</v>
      </c>
      <c r="G429" s="46">
        <v>1.04</v>
      </c>
    </row>
    <row r="430" spans="2:10" x14ac:dyDescent="0.25">
      <c r="B430" s="46" t="s">
        <v>51</v>
      </c>
      <c r="C430" s="46">
        <v>1.1499999999999999</v>
      </c>
      <c r="D430" s="46" t="s">
        <v>52</v>
      </c>
      <c r="E430" s="46">
        <v>1</v>
      </c>
      <c r="F430" s="46"/>
      <c r="G430" s="46"/>
    </row>
    <row r="431" spans="2:10" x14ac:dyDescent="0.25">
      <c r="B431" s="46" t="s">
        <v>55</v>
      </c>
      <c r="C431" s="38">
        <f>D409*C430*E429*G429</f>
        <v>2.7685185185185182</v>
      </c>
      <c r="D431" s="38" t="s">
        <v>56</v>
      </c>
    </row>
    <row r="433" spans="2:10" x14ac:dyDescent="0.25">
      <c r="B433" s="60" t="s">
        <v>147</v>
      </c>
      <c r="C433" s="60"/>
      <c r="D433" s="60"/>
      <c r="E433" s="60"/>
      <c r="F433" s="60"/>
      <c r="G433" s="60"/>
      <c r="H433" s="60"/>
    </row>
    <row r="435" spans="2:10" ht="18.75" x14ac:dyDescent="0.3">
      <c r="B435" s="63" t="s">
        <v>172</v>
      </c>
      <c r="C435" s="63"/>
      <c r="D435" s="63"/>
      <c r="E435" s="63"/>
      <c r="F435" s="63"/>
      <c r="G435" s="63"/>
      <c r="H435" s="63"/>
      <c r="I435" s="63"/>
      <c r="J435" s="63"/>
    </row>
    <row r="437" spans="2:10" ht="16.5" x14ac:dyDescent="0.25">
      <c r="B437" s="66" t="s">
        <v>2</v>
      </c>
      <c r="C437" s="66"/>
      <c r="D437" s="12">
        <v>6550</v>
      </c>
      <c r="E437" t="s">
        <v>82</v>
      </c>
    </row>
    <row r="438" spans="2:10" ht="15.75" x14ac:dyDescent="0.25">
      <c r="B438" s="61" t="s">
        <v>3</v>
      </c>
      <c r="C438" s="61"/>
      <c r="D438" s="48">
        <v>0.9</v>
      </c>
    </row>
    <row r="440" spans="2:10" ht="15.75" x14ac:dyDescent="0.25">
      <c r="B440" s="61" t="s">
        <v>9</v>
      </c>
      <c r="C440" s="61"/>
      <c r="D440" s="35">
        <f>(D437)/(240*0.9)</f>
        <v>30.324074074074073</v>
      </c>
      <c r="E440" t="s">
        <v>10</v>
      </c>
    </row>
    <row r="441" spans="2:10" ht="15.75" x14ac:dyDescent="0.25">
      <c r="B441" s="67" t="s">
        <v>13</v>
      </c>
      <c r="C441" s="67"/>
      <c r="D441" s="46">
        <v>15</v>
      </c>
      <c r="E441" t="s">
        <v>14</v>
      </c>
    </row>
    <row r="443" spans="2:10" ht="15.75" x14ac:dyDescent="0.25">
      <c r="B443" s="61" t="s">
        <v>11</v>
      </c>
      <c r="C443" s="61"/>
      <c r="D443" s="36">
        <f>(1.724*D440*D441)/(3*120)</f>
        <v>2.1782793209876541</v>
      </c>
      <c r="E443" s="61" t="s">
        <v>15</v>
      </c>
      <c r="G443" s="61" t="s">
        <v>16</v>
      </c>
      <c r="H443" s="61"/>
      <c r="I443" s="61"/>
      <c r="J443" s="68">
        <v>2.2999999999999998</v>
      </c>
    </row>
    <row r="444" spans="2:10" ht="15.75" x14ac:dyDescent="0.25">
      <c r="B444" s="67" t="s">
        <v>12</v>
      </c>
      <c r="C444" s="67"/>
      <c r="E444" s="61"/>
      <c r="G444" s="61"/>
      <c r="H444" s="61"/>
      <c r="I444" s="61"/>
      <c r="J444" s="68"/>
    </row>
    <row r="446" spans="2:10" ht="15.75" x14ac:dyDescent="0.25">
      <c r="B446" s="61" t="s">
        <v>17</v>
      </c>
      <c r="C446" s="61"/>
      <c r="D446" s="38">
        <f>(1.724*D440*D441)/(120*J443)</f>
        <v>2.8412338969404183</v>
      </c>
      <c r="E446" t="s">
        <v>71</v>
      </c>
    </row>
    <row r="448" spans="2:10" x14ac:dyDescent="0.25">
      <c r="B448" s="62" t="s">
        <v>39</v>
      </c>
      <c r="C448" s="62"/>
      <c r="D448" s="62"/>
      <c r="E448" s="62"/>
      <c r="F448" s="62"/>
      <c r="G448" s="62"/>
      <c r="H448" s="62"/>
      <c r="I448" s="47">
        <v>12</v>
      </c>
      <c r="J448" s="18" t="s">
        <v>20</v>
      </c>
    </row>
    <row r="450" spans="2:10" ht="18.75" x14ac:dyDescent="0.3">
      <c r="B450" s="63" t="s">
        <v>188</v>
      </c>
      <c r="C450" s="63"/>
      <c r="D450" s="63"/>
      <c r="E450" s="63"/>
      <c r="F450" s="63"/>
      <c r="G450" s="63"/>
      <c r="H450" s="63"/>
      <c r="I450" s="63"/>
      <c r="J450" s="63"/>
    </row>
    <row r="452" spans="2:10" x14ac:dyDescent="0.25">
      <c r="B452" s="62" t="s">
        <v>40</v>
      </c>
      <c r="C452" s="62"/>
      <c r="D452" s="62"/>
      <c r="E452" s="62"/>
      <c r="F452" s="62"/>
      <c r="G452" s="62"/>
      <c r="H452" s="62"/>
      <c r="I452" s="62"/>
      <c r="J452" s="62"/>
    </row>
    <row r="453" spans="2:10" x14ac:dyDescent="0.25">
      <c r="B453" s="62" t="s">
        <v>175</v>
      </c>
      <c r="C453" s="62"/>
      <c r="D453" s="62"/>
      <c r="E453" s="62"/>
      <c r="F453" s="62"/>
      <c r="G453" s="62"/>
      <c r="H453" s="62"/>
      <c r="I453" s="62"/>
      <c r="J453" s="62"/>
    </row>
    <row r="454" spans="2:10" x14ac:dyDescent="0.25">
      <c r="B454" s="60" t="s">
        <v>46</v>
      </c>
      <c r="C454" s="60"/>
      <c r="D454" s="60"/>
      <c r="E454" s="60"/>
      <c r="F454" s="60"/>
      <c r="G454" s="60"/>
      <c r="H454" s="60"/>
      <c r="I454" s="60"/>
      <c r="J454" s="60"/>
    </row>
    <row r="455" spans="2:10" x14ac:dyDescent="0.25">
      <c r="B455" s="64" t="s">
        <v>47</v>
      </c>
      <c r="C455" s="64"/>
      <c r="D455" s="64"/>
      <c r="E455" s="65" t="s">
        <v>74</v>
      </c>
      <c r="F455" s="65"/>
    </row>
    <row r="457" spans="2:10" ht="18.75" x14ac:dyDescent="0.3">
      <c r="B457" s="63" t="s">
        <v>49</v>
      </c>
      <c r="C457" s="63"/>
      <c r="D457" s="63"/>
      <c r="E457" s="63"/>
      <c r="F457" s="63"/>
      <c r="G457" s="63"/>
      <c r="H457" s="63"/>
      <c r="I457" s="63"/>
      <c r="J457" s="63"/>
    </row>
    <row r="459" spans="2:10" x14ac:dyDescent="0.25">
      <c r="B459" s="46" t="s">
        <v>50</v>
      </c>
      <c r="C459" s="46">
        <v>1</v>
      </c>
      <c r="D459" s="46" t="s">
        <v>53</v>
      </c>
      <c r="E459" s="46">
        <v>1.25</v>
      </c>
      <c r="F459" s="46" t="s">
        <v>54</v>
      </c>
      <c r="G459" s="46">
        <v>1.04</v>
      </c>
    </row>
    <row r="460" spans="2:10" x14ac:dyDescent="0.25">
      <c r="B460" s="46" t="s">
        <v>51</v>
      </c>
      <c r="C460" s="46">
        <v>1.1499999999999999</v>
      </c>
      <c r="D460" s="46" t="s">
        <v>52</v>
      </c>
      <c r="E460" s="46">
        <v>1</v>
      </c>
      <c r="F460" s="46"/>
      <c r="G460" s="46"/>
    </row>
    <row r="461" spans="2:10" x14ac:dyDescent="0.25">
      <c r="B461" s="46" t="s">
        <v>55</v>
      </c>
      <c r="C461" s="35">
        <f>D440*C459*C460*E459*E460*G459</f>
        <v>45.33449074074074</v>
      </c>
      <c r="D461" s="38" t="s">
        <v>56</v>
      </c>
    </row>
    <row r="462" spans="2:10" x14ac:dyDescent="0.25">
      <c r="B462" s="60" t="s">
        <v>196</v>
      </c>
      <c r="C462" s="60"/>
      <c r="D462" s="60"/>
      <c r="E462" s="60"/>
      <c r="F462" s="60"/>
      <c r="G462" s="60"/>
      <c r="H462" s="60"/>
    </row>
    <row r="464" spans="2:10" ht="18.75" x14ac:dyDescent="0.3">
      <c r="B464" s="63" t="s">
        <v>178</v>
      </c>
      <c r="C464" s="63"/>
      <c r="D464" s="63"/>
      <c r="E464" s="63"/>
      <c r="F464" s="63"/>
      <c r="G464" s="63"/>
      <c r="H464" s="63"/>
      <c r="I464" s="63"/>
      <c r="J464" s="63"/>
    </row>
    <row r="466" spans="2:11" ht="16.5" x14ac:dyDescent="0.25">
      <c r="B466" s="66" t="s">
        <v>2</v>
      </c>
      <c r="C466" s="66"/>
      <c r="D466" s="12">
        <v>6250</v>
      </c>
      <c r="E466" t="s">
        <v>82</v>
      </c>
    </row>
    <row r="467" spans="2:11" ht="15.75" x14ac:dyDescent="0.25">
      <c r="B467" s="61" t="s">
        <v>3</v>
      </c>
      <c r="C467" s="61"/>
      <c r="D467" s="48">
        <v>0.9</v>
      </c>
    </row>
    <row r="469" spans="2:11" ht="15.75" x14ac:dyDescent="0.25">
      <c r="B469" s="61" t="s">
        <v>9</v>
      </c>
      <c r="C469" s="61"/>
      <c r="D469" s="45">
        <f>(D466)/(240*0.9)</f>
        <v>28.935185185185187</v>
      </c>
      <c r="E469" t="s">
        <v>10</v>
      </c>
    </row>
    <row r="470" spans="2:11" ht="15.75" x14ac:dyDescent="0.25">
      <c r="B470" s="67" t="s">
        <v>75</v>
      </c>
      <c r="C470" s="67"/>
      <c r="D470" s="46">
        <v>3</v>
      </c>
      <c r="E470" t="s">
        <v>14</v>
      </c>
    </row>
    <row r="471" spans="2:11" ht="15.75" x14ac:dyDescent="0.25">
      <c r="B471" s="67" t="s">
        <v>75</v>
      </c>
      <c r="C471" s="67"/>
      <c r="D471" s="46">
        <v>5</v>
      </c>
      <c r="E471" t="s">
        <v>14</v>
      </c>
    </row>
    <row r="472" spans="2:11" ht="15.75" x14ac:dyDescent="0.25">
      <c r="B472" s="67" t="s">
        <v>75</v>
      </c>
      <c r="C472" s="67"/>
      <c r="D472" s="46">
        <v>6</v>
      </c>
      <c r="E472" t="s">
        <v>14</v>
      </c>
    </row>
    <row r="473" spans="2:11" ht="15.75" x14ac:dyDescent="0.25">
      <c r="B473" s="67" t="s">
        <v>75</v>
      </c>
      <c r="C473" s="67"/>
      <c r="D473" s="46">
        <v>7</v>
      </c>
      <c r="E473" t="s">
        <v>14</v>
      </c>
    </row>
    <row r="475" spans="2:11" ht="15.75" x14ac:dyDescent="0.25">
      <c r="B475" s="61" t="s">
        <v>11</v>
      </c>
      <c r="C475" s="61"/>
      <c r="D475" s="38">
        <f>(1.724*D469*D470)/(3*120)</f>
        <v>0.41570216049382713</v>
      </c>
      <c r="E475" s="61" t="s">
        <v>15</v>
      </c>
      <c r="G475" s="61" t="s">
        <v>16</v>
      </c>
      <c r="H475" s="61"/>
      <c r="I475" s="61"/>
      <c r="J475" s="68">
        <v>2.2999999999999998</v>
      </c>
    </row>
    <row r="476" spans="2:11" ht="15.75" x14ac:dyDescent="0.25">
      <c r="B476" s="67" t="s">
        <v>12</v>
      </c>
      <c r="C476" s="67"/>
      <c r="E476" s="61"/>
      <c r="G476" s="61"/>
      <c r="H476" s="61"/>
      <c r="I476" s="61"/>
      <c r="J476" s="68"/>
      <c r="K476" t="s">
        <v>70</v>
      </c>
    </row>
    <row r="478" spans="2:11" ht="15.75" x14ac:dyDescent="0.25">
      <c r="B478" s="61" t="s">
        <v>11</v>
      </c>
      <c r="C478" s="61"/>
      <c r="D478" s="38">
        <f>(1.724*D469*D471)/(3*120)</f>
        <v>0.69283693415637859</v>
      </c>
      <c r="E478" s="61" t="s">
        <v>15</v>
      </c>
      <c r="G478" s="61"/>
      <c r="H478" s="61"/>
      <c r="I478" s="61"/>
      <c r="J478" s="68"/>
    </row>
    <row r="479" spans="2:11" ht="15.75" x14ac:dyDescent="0.25">
      <c r="B479" s="67" t="s">
        <v>12</v>
      </c>
      <c r="C479" s="67"/>
      <c r="E479" s="61"/>
      <c r="G479" s="61"/>
      <c r="H479" s="61"/>
      <c r="I479" s="61"/>
      <c r="J479" s="68"/>
    </row>
    <row r="481" spans="2:10" ht="15.75" x14ac:dyDescent="0.25">
      <c r="B481" s="61" t="s">
        <v>11</v>
      </c>
      <c r="C481" s="61"/>
      <c r="D481" s="38">
        <f>(1.724*D469*D472)/(3*120)</f>
        <v>0.83140432098765427</v>
      </c>
      <c r="E481" s="61" t="s">
        <v>15</v>
      </c>
    </row>
    <row r="482" spans="2:10" ht="15.75" x14ac:dyDescent="0.25">
      <c r="B482" s="67" t="s">
        <v>12</v>
      </c>
      <c r="C482" s="67"/>
      <c r="E482" s="61"/>
    </row>
    <row r="484" spans="2:10" ht="15.75" x14ac:dyDescent="0.25">
      <c r="B484" s="61" t="s">
        <v>11</v>
      </c>
      <c r="C484" s="61"/>
      <c r="D484" s="38">
        <f>(1.724*D469*D473)/(3*120)</f>
        <v>0.96997170781893005</v>
      </c>
      <c r="E484" s="61" t="s">
        <v>15</v>
      </c>
    </row>
    <row r="485" spans="2:10" ht="15.75" x14ac:dyDescent="0.25">
      <c r="B485" s="67" t="s">
        <v>12</v>
      </c>
      <c r="C485" s="67"/>
      <c r="E485" s="61"/>
    </row>
    <row r="487" spans="2:10" ht="15.75" x14ac:dyDescent="0.25">
      <c r="B487" s="61" t="s">
        <v>17</v>
      </c>
      <c r="C487" s="61"/>
      <c r="D487" s="38">
        <f>(1.724*D469*D470)/(120*J475)</f>
        <v>0.54222020933977455</v>
      </c>
      <c r="E487" t="s">
        <v>19</v>
      </c>
    </row>
    <row r="489" spans="2:10" ht="15.75" x14ac:dyDescent="0.25">
      <c r="B489" s="61" t="s">
        <v>17</v>
      </c>
      <c r="C489" s="61"/>
      <c r="D489" s="38">
        <f>(1.724*D469*D471)/(120*J475)</f>
        <v>0.90370034889962425</v>
      </c>
      <c r="E489" t="s">
        <v>19</v>
      </c>
    </row>
    <row r="491" spans="2:10" ht="15.75" x14ac:dyDescent="0.25">
      <c r="B491" s="61" t="s">
        <v>17</v>
      </c>
      <c r="C491" s="61"/>
      <c r="D491" s="38">
        <f>(1.724*D469*D472)/(120*J475)</f>
        <v>1.0844404186795491</v>
      </c>
      <c r="E491" t="s">
        <v>19</v>
      </c>
    </row>
    <row r="493" spans="2:10" ht="15.75" x14ac:dyDescent="0.25">
      <c r="B493" s="61" t="s">
        <v>17</v>
      </c>
      <c r="C493" s="61"/>
      <c r="D493" s="38">
        <f>(1.724*D469*D473)/(120*J475)</f>
        <v>1.265180488459474</v>
      </c>
      <c r="E493" t="s">
        <v>19</v>
      </c>
    </row>
    <row r="495" spans="2:10" x14ac:dyDescent="0.25">
      <c r="B495" s="62" t="s">
        <v>39</v>
      </c>
      <c r="C495" s="62"/>
      <c r="D495" s="62"/>
      <c r="E495" s="62"/>
      <c r="F495" s="62"/>
      <c r="G495" s="62"/>
      <c r="H495" s="62"/>
      <c r="I495" s="47">
        <v>12</v>
      </c>
      <c r="J495" s="18" t="s">
        <v>20</v>
      </c>
    </row>
    <row r="497" spans="2:10" ht="18.75" x14ac:dyDescent="0.3">
      <c r="B497" s="63" t="s">
        <v>179</v>
      </c>
      <c r="C497" s="63"/>
      <c r="D497" s="63"/>
      <c r="E497" s="63"/>
      <c r="F497" s="63"/>
      <c r="G497" s="63"/>
      <c r="H497" s="63"/>
      <c r="I497" s="63"/>
      <c r="J497" s="63"/>
    </row>
    <row r="499" spans="2:10" x14ac:dyDescent="0.25">
      <c r="B499" s="62" t="s">
        <v>40</v>
      </c>
      <c r="C499" s="62"/>
      <c r="D499" s="62"/>
      <c r="E499" s="62"/>
      <c r="F499" s="62"/>
      <c r="G499" s="62"/>
      <c r="H499" s="62"/>
      <c r="I499" s="62"/>
      <c r="J499" s="62"/>
    </row>
    <row r="500" spans="2:10" x14ac:dyDescent="0.25">
      <c r="B500" s="62" t="s">
        <v>184</v>
      </c>
      <c r="C500" s="62"/>
      <c r="D500" s="62"/>
      <c r="E500" s="62"/>
      <c r="F500" s="62"/>
      <c r="G500" s="62"/>
      <c r="H500" s="62"/>
      <c r="I500" s="62"/>
      <c r="J500" s="62"/>
    </row>
    <row r="501" spans="2:10" x14ac:dyDescent="0.25">
      <c r="B501" s="60" t="s">
        <v>46</v>
      </c>
      <c r="C501" s="60"/>
      <c r="D501" s="60"/>
      <c r="E501" s="60"/>
      <c r="F501" s="60"/>
      <c r="G501" s="60"/>
      <c r="H501" s="60"/>
      <c r="I501" s="60"/>
      <c r="J501" s="60"/>
    </row>
    <row r="502" spans="2:10" x14ac:dyDescent="0.25">
      <c r="B502" s="64" t="s">
        <v>47</v>
      </c>
      <c r="C502" s="64"/>
      <c r="D502" s="64"/>
      <c r="E502" s="65" t="s">
        <v>185</v>
      </c>
      <c r="F502" s="65"/>
    </row>
    <row r="504" spans="2:10" ht="18.75" x14ac:dyDescent="0.3">
      <c r="B504" s="63" t="s">
        <v>49</v>
      </c>
      <c r="C504" s="63"/>
      <c r="D504" s="63"/>
      <c r="E504" s="63"/>
      <c r="F504" s="63"/>
      <c r="G504" s="63"/>
      <c r="H504" s="63"/>
      <c r="I504" s="63"/>
      <c r="J504" s="63"/>
    </row>
    <row r="506" spans="2:10" x14ac:dyDescent="0.25">
      <c r="B506" s="46" t="s">
        <v>50</v>
      </c>
      <c r="C506" s="46">
        <v>1</v>
      </c>
      <c r="D506" s="46" t="s">
        <v>53</v>
      </c>
      <c r="E506" s="46">
        <v>1.25</v>
      </c>
      <c r="F506" s="46" t="s">
        <v>54</v>
      </c>
      <c r="G506" s="46">
        <v>1.04</v>
      </c>
    </row>
    <row r="507" spans="2:10" x14ac:dyDescent="0.25">
      <c r="B507" s="46" t="s">
        <v>51</v>
      </c>
      <c r="C507" s="46">
        <v>1.1499999999999999</v>
      </c>
      <c r="D507" s="46" t="s">
        <v>52</v>
      </c>
      <c r="E507" s="46">
        <v>1</v>
      </c>
      <c r="F507" s="46"/>
      <c r="G507" s="46"/>
    </row>
    <row r="508" spans="2:10" x14ac:dyDescent="0.25">
      <c r="B508" s="46" t="s">
        <v>55</v>
      </c>
      <c r="C508" s="51">
        <f>D469*C507*E506*G506</f>
        <v>43.258101851851855</v>
      </c>
      <c r="D508" s="38" t="s">
        <v>56</v>
      </c>
    </row>
    <row r="509" spans="2:10" x14ac:dyDescent="0.25">
      <c r="B509" s="60" t="s">
        <v>176</v>
      </c>
      <c r="C509" s="60"/>
      <c r="D509" s="60"/>
      <c r="E509" s="60"/>
      <c r="F509" s="60"/>
      <c r="G509" s="60"/>
      <c r="H509" s="60"/>
    </row>
    <row r="511" spans="2:10" ht="18.75" x14ac:dyDescent="0.3">
      <c r="B511" s="63" t="s">
        <v>187</v>
      </c>
      <c r="C511" s="63"/>
      <c r="D511" s="63"/>
      <c r="E511" s="63"/>
      <c r="F511" s="63"/>
      <c r="G511" s="63"/>
      <c r="H511" s="63"/>
      <c r="I511" s="63"/>
      <c r="J511" s="63"/>
    </row>
    <row r="513" spans="2:10" ht="16.5" x14ac:dyDescent="0.25">
      <c r="B513" s="66" t="s">
        <v>2</v>
      </c>
      <c r="C513" s="66"/>
      <c r="D513" s="12">
        <v>100</v>
      </c>
      <c r="E513" t="s">
        <v>82</v>
      </c>
    </row>
    <row r="514" spans="2:10" ht="15.75" x14ac:dyDescent="0.25">
      <c r="B514" s="61" t="s">
        <v>3</v>
      </c>
      <c r="C514" s="61"/>
      <c r="D514" s="48">
        <v>0.9</v>
      </c>
    </row>
    <row r="516" spans="2:10" ht="15.75" x14ac:dyDescent="0.25">
      <c r="B516" s="61" t="s">
        <v>9</v>
      </c>
      <c r="C516" s="61"/>
      <c r="D516" s="38">
        <f>(D513)/(120*0.9)</f>
        <v>0.92592592592592593</v>
      </c>
      <c r="E516" t="s">
        <v>10</v>
      </c>
    </row>
    <row r="518" spans="2:10" ht="15.75" x14ac:dyDescent="0.25">
      <c r="B518" s="67" t="s">
        <v>75</v>
      </c>
      <c r="C518" s="67"/>
      <c r="D518" s="46">
        <v>5</v>
      </c>
      <c r="E518" t="s">
        <v>14</v>
      </c>
    </row>
    <row r="520" spans="2:10" ht="15.75" x14ac:dyDescent="0.25">
      <c r="B520" s="61" t="s">
        <v>11</v>
      </c>
      <c r="C520" s="61"/>
      <c r="E520" s="61" t="s">
        <v>15</v>
      </c>
      <c r="F520" s="1"/>
      <c r="G520" s="61" t="s">
        <v>16</v>
      </c>
      <c r="H520" s="61"/>
      <c r="I520" s="61"/>
      <c r="J520" s="68">
        <v>2.2999999999999998</v>
      </c>
    </row>
    <row r="521" spans="2:10" ht="15.75" x14ac:dyDescent="0.25">
      <c r="B521" s="67" t="s">
        <v>12</v>
      </c>
      <c r="C521" s="67"/>
      <c r="D521" s="38">
        <f>(3.448*D516*D518)/(3*120)</f>
        <v>4.4341563786008231E-2</v>
      </c>
      <c r="E521" s="61"/>
      <c r="F521" s="1"/>
      <c r="G521" s="61"/>
      <c r="H521" s="61"/>
      <c r="I521" s="61"/>
      <c r="J521" s="68"/>
    </row>
    <row r="523" spans="2:10" ht="15.75" x14ac:dyDescent="0.25">
      <c r="B523" s="61" t="s">
        <v>17</v>
      </c>
      <c r="C523" s="61"/>
      <c r="D523" s="38">
        <f>(3.448*D516*D518)/(120*J520)</f>
        <v>5.7836822329575953E-2</v>
      </c>
      <c r="E523" t="s">
        <v>19</v>
      </c>
    </row>
    <row r="525" spans="2:10" x14ac:dyDescent="0.25">
      <c r="B525" s="62" t="s">
        <v>39</v>
      </c>
      <c r="C525" s="62"/>
      <c r="D525" s="62"/>
      <c r="E525" s="62"/>
      <c r="F525" s="62"/>
      <c r="G525" s="62"/>
      <c r="H525" s="62"/>
      <c r="I525" s="47">
        <v>12</v>
      </c>
      <c r="J525" s="18" t="s">
        <v>20</v>
      </c>
    </row>
    <row r="527" spans="2:10" ht="18.75" x14ac:dyDescent="0.3">
      <c r="B527" s="63" t="s">
        <v>189</v>
      </c>
      <c r="C527" s="63"/>
      <c r="D527" s="63"/>
      <c r="E527" s="63"/>
      <c r="F527" s="63"/>
      <c r="G527" s="63"/>
      <c r="H527" s="63"/>
      <c r="I527" s="63"/>
      <c r="J527" s="63"/>
    </row>
    <row r="529" spans="2:10" x14ac:dyDescent="0.25">
      <c r="B529" s="62" t="s">
        <v>40</v>
      </c>
      <c r="C529" s="62"/>
      <c r="D529" s="62"/>
      <c r="E529" s="62"/>
      <c r="F529" s="62"/>
      <c r="G529" s="62"/>
      <c r="H529" s="62"/>
      <c r="I529" s="62"/>
      <c r="J529" s="62"/>
    </row>
    <row r="530" spans="2:10" x14ac:dyDescent="0.25">
      <c r="B530" s="62" t="s">
        <v>190</v>
      </c>
      <c r="C530" s="62"/>
      <c r="D530" s="62"/>
      <c r="E530" s="62"/>
      <c r="F530" s="62"/>
      <c r="G530" s="62"/>
      <c r="H530" s="62"/>
      <c r="I530" s="62"/>
      <c r="J530" s="62"/>
    </row>
    <row r="531" spans="2:10" x14ac:dyDescent="0.25">
      <c r="B531" s="60" t="s">
        <v>46</v>
      </c>
      <c r="C531" s="60"/>
      <c r="D531" s="60"/>
      <c r="E531" s="60"/>
      <c r="F531" s="60"/>
      <c r="G531" s="60"/>
      <c r="H531" s="60"/>
      <c r="I531" s="60"/>
      <c r="J531" s="60"/>
    </row>
    <row r="532" spans="2:10" x14ac:dyDescent="0.25">
      <c r="B532" s="64" t="s">
        <v>47</v>
      </c>
      <c r="C532" s="64"/>
      <c r="D532" s="64"/>
      <c r="E532" s="65" t="s">
        <v>74</v>
      </c>
      <c r="F532" s="65"/>
    </row>
    <row r="534" spans="2:10" ht="18.75" x14ac:dyDescent="0.3">
      <c r="B534" s="63" t="s">
        <v>49</v>
      </c>
      <c r="C534" s="63"/>
      <c r="D534" s="63"/>
      <c r="E534" s="63"/>
      <c r="F534" s="63"/>
      <c r="G534" s="63"/>
      <c r="H534" s="63"/>
      <c r="I534" s="63"/>
      <c r="J534" s="63"/>
    </row>
    <row r="536" spans="2:10" x14ac:dyDescent="0.25">
      <c r="B536" s="46" t="s">
        <v>50</v>
      </c>
      <c r="C536" s="46">
        <v>1</v>
      </c>
      <c r="D536" s="46" t="s">
        <v>53</v>
      </c>
      <c r="E536" s="46">
        <v>1.25</v>
      </c>
      <c r="F536" s="46" t="s">
        <v>54</v>
      </c>
      <c r="G536" s="46">
        <v>1.04</v>
      </c>
    </row>
    <row r="537" spans="2:10" x14ac:dyDescent="0.25">
      <c r="B537" s="46" t="s">
        <v>51</v>
      </c>
      <c r="C537" s="46">
        <v>1.1499999999999999</v>
      </c>
      <c r="D537" s="46" t="s">
        <v>52</v>
      </c>
      <c r="E537" s="46">
        <v>1</v>
      </c>
      <c r="F537" s="46"/>
      <c r="G537" s="46"/>
    </row>
    <row r="538" spans="2:10" x14ac:dyDescent="0.25">
      <c r="B538" s="46" t="s">
        <v>55</v>
      </c>
      <c r="C538" s="38">
        <f>D516*C537*E536*G536</f>
        <v>1.3842592592592591</v>
      </c>
      <c r="D538" s="38" t="s">
        <v>56</v>
      </c>
    </row>
    <row r="539" spans="2:10" x14ac:dyDescent="0.25">
      <c r="B539" s="60" t="s">
        <v>147</v>
      </c>
      <c r="C539" s="60"/>
      <c r="D539" s="60"/>
      <c r="E539" s="60"/>
      <c r="F539" s="60"/>
      <c r="G539" s="60"/>
      <c r="H539" s="60"/>
    </row>
    <row r="541" spans="2:10" ht="18.75" x14ac:dyDescent="0.3">
      <c r="B541" s="63" t="s">
        <v>192</v>
      </c>
      <c r="C541" s="63"/>
      <c r="D541" s="63"/>
      <c r="E541" s="63"/>
      <c r="F541" s="63"/>
      <c r="G541" s="63"/>
      <c r="H541" s="63"/>
      <c r="I541" s="63"/>
      <c r="J541" s="63"/>
    </row>
    <row r="543" spans="2:10" ht="16.5" x14ac:dyDescent="0.25">
      <c r="B543" s="66" t="s">
        <v>2</v>
      </c>
      <c r="C543" s="66"/>
      <c r="D543" s="12">
        <v>3700</v>
      </c>
      <c r="E543" t="s">
        <v>82</v>
      </c>
    </row>
    <row r="544" spans="2:10" ht="15.75" x14ac:dyDescent="0.25">
      <c r="B544" s="61" t="s">
        <v>3</v>
      </c>
      <c r="C544" s="61"/>
      <c r="D544" s="48">
        <v>0.9</v>
      </c>
    </row>
    <row r="546" spans="2:10" ht="15.75" x14ac:dyDescent="0.25">
      <c r="B546" s="61" t="s">
        <v>9</v>
      </c>
      <c r="C546" s="61"/>
      <c r="D546" s="35">
        <f>(D543)/(240*0.9)</f>
        <v>17.12962962962963</v>
      </c>
      <c r="E546" t="s">
        <v>10</v>
      </c>
    </row>
    <row r="547" spans="2:10" ht="15.75" x14ac:dyDescent="0.25">
      <c r="B547" s="67" t="s">
        <v>13</v>
      </c>
      <c r="C547" s="67"/>
      <c r="D547" s="46">
        <v>20</v>
      </c>
      <c r="E547" t="s">
        <v>14</v>
      </c>
    </row>
    <row r="549" spans="2:10" ht="15.75" x14ac:dyDescent="0.25">
      <c r="B549" s="61" t="s">
        <v>11</v>
      </c>
      <c r="C549" s="61"/>
      <c r="D549" s="36">
        <f>(1.724*D546*D547)/(3*120)</f>
        <v>1.6406378600823046</v>
      </c>
      <c r="E549" s="61" t="s">
        <v>15</v>
      </c>
      <c r="G549" s="61" t="s">
        <v>16</v>
      </c>
      <c r="H549" s="61"/>
      <c r="I549" s="61"/>
      <c r="J549" s="68">
        <v>2.2999999999999998</v>
      </c>
    </row>
    <row r="550" spans="2:10" ht="15.75" x14ac:dyDescent="0.25">
      <c r="B550" s="67" t="s">
        <v>12</v>
      </c>
      <c r="C550" s="67"/>
      <c r="E550" s="61"/>
      <c r="G550" s="61"/>
      <c r="H550" s="61"/>
      <c r="I550" s="61"/>
      <c r="J550" s="68"/>
    </row>
    <row r="552" spans="2:10" ht="15.75" x14ac:dyDescent="0.25">
      <c r="B552" s="61" t="s">
        <v>17</v>
      </c>
      <c r="C552" s="61"/>
      <c r="D552" s="38">
        <f>(1.724*D546*D547)/(120*J549)</f>
        <v>2.1399624261943102</v>
      </c>
      <c r="E552" t="s">
        <v>71</v>
      </c>
    </row>
    <row r="554" spans="2:10" x14ac:dyDescent="0.25">
      <c r="B554" s="62" t="s">
        <v>39</v>
      </c>
      <c r="C554" s="62"/>
      <c r="D554" s="62"/>
      <c r="E554" s="62"/>
      <c r="F554" s="62"/>
      <c r="G554" s="62"/>
      <c r="H554" s="62"/>
      <c r="I554" s="47">
        <v>12</v>
      </c>
      <c r="J554" s="18" t="s">
        <v>20</v>
      </c>
    </row>
    <row r="556" spans="2:10" ht="18.75" x14ac:dyDescent="0.3">
      <c r="B556" s="63" t="s">
        <v>193</v>
      </c>
      <c r="C556" s="63"/>
      <c r="D556" s="63"/>
      <c r="E556" s="63"/>
      <c r="F556" s="63"/>
      <c r="G556" s="63"/>
      <c r="H556" s="63"/>
      <c r="I556" s="63"/>
      <c r="J556" s="63"/>
    </row>
    <row r="558" spans="2:10" x14ac:dyDescent="0.25">
      <c r="B558" s="62" t="s">
        <v>40</v>
      </c>
      <c r="C558" s="62"/>
      <c r="D558" s="62"/>
      <c r="E558" s="62"/>
      <c r="F558" s="62"/>
      <c r="G558" s="62"/>
      <c r="H558" s="62"/>
      <c r="I558" s="62"/>
      <c r="J558" s="62"/>
    </row>
    <row r="559" spans="2:10" x14ac:dyDescent="0.25">
      <c r="B559" s="62" t="s">
        <v>175</v>
      </c>
      <c r="C559" s="62"/>
      <c r="D559" s="62"/>
      <c r="E559" s="62"/>
      <c r="F559" s="62"/>
      <c r="G559" s="62"/>
      <c r="H559" s="62"/>
      <c r="I559" s="62"/>
      <c r="J559" s="62"/>
    </row>
    <row r="560" spans="2:10" x14ac:dyDescent="0.25">
      <c r="B560" s="60" t="s">
        <v>46</v>
      </c>
      <c r="C560" s="60"/>
      <c r="D560" s="60"/>
      <c r="E560" s="60"/>
      <c r="F560" s="60"/>
      <c r="G560" s="60"/>
      <c r="H560" s="60"/>
      <c r="I560" s="60"/>
      <c r="J560" s="60"/>
    </row>
    <row r="561" spans="2:10" x14ac:dyDescent="0.25">
      <c r="B561" s="64" t="s">
        <v>47</v>
      </c>
      <c r="C561" s="64"/>
      <c r="D561" s="64"/>
      <c r="E561" s="65" t="s">
        <v>74</v>
      </c>
      <c r="F561" s="65"/>
    </row>
    <row r="563" spans="2:10" ht="18.75" x14ac:dyDescent="0.3">
      <c r="B563" s="63" t="s">
        <v>49</v>
      </c>
      <c r="C563" s="63"/>
      <c r="D563" s="63"/>
      <c r="E563" s="63"/>
      <c r="F563" s="63"/>
      <c r="G563" s="63"/>
      <c r="H563" s="63"/>
      <c r="I563" s="63"/>
      <c r="J563" s="63"/>
    </row>
    <row r="565" spans="2:10" x14ac:dyDescent="0.25">
      <c r="B565" s="46" t="s">
        <v>50</v>
      </c>
      <c r="C565" s="46">
        <v>1</v>
      </c>
      <c r="D565" s="46" t="s">
        <v>53</v>
      </c>
      <c r="E565" s="46">
        <v>1.25</v>
      </c>
      <c r="F565" s="46" t="s">
        <v>54</v>
      </c>
      <c r="G565" s="46">
        <v>1.04</v>
      </c>
    </row>
    <row r="566" spans="2:10" x14ac:dyDescent="0.25">
      <c r="B566" s="46" t="s">
        <v>51</v>
      </c>
      <c r="C566" s="46">
        <v>1.1499999999999999</v>
      </c>
      <c r="D566" s="46" t="s">
        <v>52</v>
      </c>
      <c r="E566" s="46">
        <v>1</v>
      </c>
      <c r="F566" s="46"/>
      <c r="G566" s="46"/>
    </row>
    <row r="567" spans="2:10" x14ac:dyDescent="0.25">
      <c r="B567" s="46" t="s">
        <v>55</v>
      </c>
      <c r="C567" s="35">
        <f>D546*C565*C566*E565*E566*G565</f>
        <v>25.608796296296298</v>
      </c>
      <c r="D567" s="38" t="s">
        <v>56</v>
      </c>
    </row>
    <row r="568" spans="2:10" x14ac:dyDescent="0.25">
      <c r="B568" s="60" t="s">
        <v>195</v>
      </c>
      <c r="C568" s="60"/>
      <c r="D568" s="60"/>
      <c r="E568" s="60"/>
      <c r="F568" s="60"/>
      <c r="G568" s="60"/>
      <c r="H568" s="60"/>
    </row>
    <row r="570" spans="2:10" ht="18.75" x14ac:dyDescent="0.3">
      <c r="B570" s="63" t="s">
        <v>198</v>
      </c>
      <c r="C570" s="63"/>
      <c r="D570" s="63"/>
      <c r="E570" s="63"/>
      <c r="F570" s="63"/>
      <c r="G570" s="63"/>
      <c r="H570" s="63"/>
      <c r="I570" s="63"/>
      <c r="J570" s="63"/>
    </row>
    <row r="572" spans="2:10" ht="16.5" x14ac:dyDescent="0.25">
      <c r="B572" s="66" t="s">
        <v>2</v>
      </c>
      <c r="C572" s="66"/>
      <c r="D572" s="12">
        <v>3500</v>
      </c>
      <c r="E572" t="s">
        <v>82</v>
      </c>
    </row>
    <row r="573" spans="2:10" ht="15.75" x14ac:dyDescent="0.25">
      <c r="B573" s="61" t="s">
        <v>3</v>
      </c>
      <c r="C573" s="61"/>
      <c r="D573" s="48">
        <v>0.9</v>
      </c>
    </row>
    <row r="575" spans="2:10" ht="15.75" x14ac:dyDescent="0.25">
      <c r="B575" s="61" t="s">
        <v>9</v>
      </c>
      <c r="C575" s="61"/>
      <c r="D575" s="45">
        <f>(D572)/(240*0.9)</f>
        <v>16.203703703703702</v>
      </c>
      <c r="E575" t="s">
        <v>10</v>
      </c>
    </row>
    <row r="576" spans="2:10" ht="15.75" x14ac:dyDescent="0.25">
      <c r="B576" s="67" t="s">
        <v>75</v>
      </c>
      <c r="C576" s="67"/>
      <c r="D576" s="46">
        <v>3</v>
      </c>
      <c r="E576" t="s">
        <v>14</v>
      </c>
    </row>
    <row r="578" spans="2:11" ht="15.75" x14ac:dyDescent="0.25">
      <c r="B578" s="61" t="s">
        <v>11</v>
      </c>
      <c r="C578" s="61"/>
      <c r="D578" s="38">
        <f>(1.724*D575*D576)/(3*120)</f>
        <v>0.23279320987654317</v>
      </c>
      <c r="E578" s="61" t="s">
        <v>15</v>
      </c>
      <c r="G578" s="61" t="s">
        <v>16</v>
      </c>
      <c r="H578" s="61"/>
      <c r="I578" s="61"/>
      <c r="J578" s="68">
        <v>2.2999999999999998</v>
      </c>
    </row>
    <row r="579" spans="2:11" ht="15.75" x14ac:dyDescent="0.25">
      <c r="B579" s="67" t="s">
        <v>12</v>
      </c>
      <c r="C579" s="67"/>
      <c r="E579" s="61"/>
      <c r="G579" s="61"/>
      <c r="H579" s="61"/>
      <c r="I579" s="61"/>
      <c r="J579" s="68"/>
      <c r="K579" t="s">
        <v>70</v>
      </c>
    </row>
    <row r="581" spans="2:11" ht="15.75" x14ac:dyDescent="0.25">
      <c r="B581" s="61" t="s">
        <v>17</v>
      </c>
      <c r="C581" s="61"/>
      <c r="D581" s="38">
        <f>(1.724*D575*D576)/(120*J578)</f>
        <v>0.30364331723027371</v>
      </c>
      <c r="E581" t="s">
        <v>19</v>
      </c>
    </row>
    <row r="583" spans="2:11" x14ac:dyDescent="0.25">
      <c r="B583" s="62" t="s">
        <v>39</v>
      </c>
      <c r="C583" s="62"/>
      <c r="D583" s="62"/>
      <c r="E583" s="62"/>
      <c r="F583" s="62"/>
      <c r="G583" s="62"/>
      <c r="H583" s="62"/>
      <c r="I583" s="47">
        <v>12</v>
      </c>
      <c r="J583" s="18" t="s">
        <v>20</v>
      </c>
    </row>
    <row r="585" spans="2:11" ht="18.75" x14ac:dyDescent="0.3">
      <c r="B585" s="63" t="s">
        <v>199</v>
      </c>
      <c r="C585" s="63"/>
      <c r="D585" s="63"/>
      <c r="E585" s="63"/>
      <c r="F585" s="63"/>
      <c r="G585" s="63"/>
      <c r="H585" s="63"/>
      <c r="I585" s="63"/>
      <c r="J585" s="63"/>
    </row>
    <row r="587" spans="2:11" x14ac:dyDescent="0.25">
      <c r="B587" s="62" t="s">
        <v>40</v>
      </c>
      <c r="C587" s="62"/>
      <c r="D587" s="62"/>
      <c r="E587" s="62"/>
      <c r="F587" s="62"/>
      <c r="G587" s="62"/>
      <c r="H587" s="62"/>
      <c r="I587" s="62"/>
      <c r="J587" s="62"/>
    </row>
    <row r="588" spans="2:11" x14ac:dyDescent="0.25">
      <c r="B588" s="62" t="s">
        <v>200</v>
      </c>
      <c r="C588" s="62"/>
      <c r="D588" s="62"/>
      <c r="E588" s="62"/>
      <c r="F588" s="62"/>
      <c r="G588" s="62"/>
      <c r="H588" s="62"/>
      <c r="I588" s="62"/>
      <c r="J588" s="62"/>
    </row>
    <row r="589" spans="2:11" x14ac:dyDescent="0.25">
      <c r="B589" s="60" t="s">
        <v>46</v>
      </c>
      <c r="C589" s="60"/>
      <c r="D589" s="60"/>
      <c r="E589" s="60"/>
      <c r="F589" s="60"/>
      <c r="G589" s="60"/>
      <c r="H589" s="60"/>
      <c r="I589" s="60"/>
      <c r="J589" s="60"/>
    </row>
    <row r="590" spans="2:11" x14ac:dyDescent="0.25">
      <c r="B590" s="64" t="s">
        <v>47</v>
      </c>
      <c r="C590" s="64"/>
      <c r="D590" s="64"/>
      <c r="E590" s="65" t="s">
        <v>201</v>
      </c>
      <c r="F590" s="65"/>
    </row>
    <row r="592" spans="2:11" ht="18.75" x14ac:dyDescent="0.3">
      <c r="B592" s="63" t="s">
        <v>49</v>
      </c>
      <c r="C592" s="63"/>
      <c r="D592" s="63"/>
      <c r="E592" s="63"/>
      <c r="F592" s="63"/>
      <c r="G592" s="63"/>
      <c r="H592" s="63"/>
      <c r="I592" s="63"/>
      <c r="J592" s="63"/>
    </row>
    <row r="594" spans="2:10" x14ac:dyDescent="0.25">
      <c r="B594" s="46" t="s">
        <v>50</v>
      </c>
      <c r="C594" s="46">
        <v>1</v>
      </c>
      <c r="D594" s="46" t="s">
        <v>53</v>
      </c>
      <c r="E594" s="46">
        <v>1.25</v>
      </c>
      <c r="F594" s="46" t="s">
        <v>54</v>
      </c>
      <c r="G594" s="46">
        <v>1.04</v>
      </c>
    </row>
    <row r="595" spans="2:10" x14ac:dyDescent="0.25">
      <c r="B595" s="46" t="s">
        <v>51</v>
      </c>
      <c r="C595" s="46">
        <v>1.1499999999999999</v>
      </c>
      <c r="D595" s="46" t="s">
        <v>52</v>
      </c>
      <c r="E595" s="46">
        <v>1</v>
      </c>
      <c r="F595" s="46"/>
      <c r="G595" s="46"/>
    </row>
    <row r="596" spans="2:10" x14ac:dyDescent="0.25">
      <c r="B596" s="46" t="s">
        <v>55</v>
      </c>
      <c r="C596" s="51">
        <f>D575*C595*E594*G594</f>
        <v>24.224537037037031</v>
      </c>
      <c r="D596" s="38" t="s">
        <v>56</v>
      </c>
    </row>
    <row r="597" spans="2:10" x14ac:dyDescent="0.25">
      <c r="B597" s="60" t="s">
        <v>203</v>
      </c>
      <c r="C597" s="60"/>
      <c r="D597" s="60"/>
      <c r="E597" s="60"/>
      <c r="F597" s="60"/>
      <c r="G597" s="60"/>
      <c r="H597" s="60"/>
    </row>
    <row r="599" spans="2:10" ht="18.75" x14ac:dyDescent="0.3">
      <c r="B599" s="63" t="s">
        <v>205</v>
      </c>
      <c r="C599" s="63"/>
      <c r="D599" s="63"/>
      <c r="E599" s="63"/>
      <c r="F599" s="63"/>
      <c r="G599" s="63"/>
      <c r="H599" s="63"/>
      <c r="I599" s="63"/>
      <c r="J599" s="63"/>
    </row>
    <row r="601" spans="2:10" ht="16.5" x14ac:dyDescent="0.25">
      <c r="B601" s="66" t="s">
        <v>2</v>
      </c>
      <c r="C601" s="66"/>
      <c r="D601" s="12">
        <v>1250</v>
      </c>
      <c r="E601" t="s">
        <v>82</v>
      </c>
    </row>
    <row r="602" spans="2:10" ht="15.75" x14ac:dyDescent="0.25">
      <c r="B602" s="61" t="s">
        <v>3</v>
      </c>
      <c r="C602" s="61"/>
      <c r="D602" s="48">
        <v>0.9</v>
      </c>
    </row>
    <row r="604" spans="2:10" ht="15.75" x14ac:dyDescent="0.25">
      <c r="B604" s="61" t="s">
        <v>9</v>
      </c>
      <c r="C604" s="61"/>
      <c r="D604" s="35">
        <f>(D601)/(120*0.9)</f>
        <v>11.574074074074074</v>
      </c>
      <c r="E604" t="s">
        <v>10</v>
      </c>
    </row>
    <row r="605" spans="2:10" ht="15.75" x14ac:dyDescent="0.25">
      <c r="B605" s="67" t="s">
        <v>13</v>
      </c>
      <c r="C605" s="67"/>
      <c r="D605" s="46">
        <v>6</v>
      </c>
      <c r="E605" t="s">
        <v>14</v>
      </c>
    </row>
    <row r="607" spans="2:10" ht="15.75" x14ac:dyDescent="0.25">
      <c r="B607" s="61" t="s">
        <v>11</v>
      </c>
      <c r="C607" s="61"/>
      <c r="D607" s="36">
        <f>(3.448*D604*D605)/(3*120)</f>
        <v>0.66512345679012341</v>
      </c>
      <c r="E607" s="61" t="s">
        <v>15</v>
      </c>
      <c r="G607" s="61" t="s">
        <v>16</v>
      </c>
      <c r="H607" s="61"/>
      <c r="I607" s="61"/>
      <c r="J607" s="68">
        <v>2.2999999999999998</v>
      </c>
    </row>
    <row r="608" spans="2:10" ht="15.75" x14ac:dyDescent="0.25">
      <c r="B608" s="67" t="s">
        <v>12</v>
      </c>
      <c r="C608" s="67"/>
      <c r="E608" s="61"/>
      <c r="G608" s="61"/>
      <c r="H608" s="61"/>
      <c r="I608" s="61"/>
      <c r="J608" s="68"/>
    </row>
    <row r="610" spans="2:10" ht="15.75" x14ac:dyDescent="0.25">
      <c r="B610" s="61" t="s">
        <v>17</v>
      </c>
      <c r="C610" s="61"/>
      <c r="D610" s="38">
        <f>(3.448*D604*D605)/(120*J607)</f>
        <v>0.86755233494363926</v>
      </c>
      <c r="E610" t="s">
        <v>71</v>
      </c>
    </row>
    <row r="612" spans="2:10" x14ac:dyDescent="0.25">
      <c r="B612" s="62" t="s">
        <v>39</v>
      </c>
      <c r="C612" s="62"/>
      <c r="D612" s="62"/>
      <c r="E612" s="62"/>
      <c r="F612" s="62"/>
      <c r="G612" s="62"/>
      <c r="H612" s="62"/>
      <c r="I612" s="47">
        <v>12</v>
      </c>
      <c r="J612" s="18" t="s">
        <v>20</v>
      </c>
    </row>
    <row r="614" spans="2:10" ht="18.75" x14ac:dyDescent="0.3">
      <c r="B614" s="63" t="s">
        <v>215</v>
      </c>
      <c r="C614" s="63"/>
      <c r="D614" s="63"/>
      <c r="E614" s="63"/>
      <c r="F614" s="63"/>
      <c r="G614" s="63"/>
      <c r="H614" s="63"/>
      <c r="I614" s="63"/>
      <c r="J614" s="63"/>
    </row>
    <row r="616" spans="2:10" x14ac:dyDescent="0.25">
      <c r="B616" s="62" t="s">
        <v>40</v>
      </c>
      <c r="C616" s="62"/>
      <c r="D616" s="62"/>
      <c r="E616" s="62"/>
      <c r="F616" s="62"/>
      <c r="G616" s="62"/>
      <c r="H616" s="62"/>
      <c r="I616" s="62"/>
      <c r="J616" s="62"/>
    </row>
    <row r="617" spans="2:10" x14ac:dyDescent="0.25">
      <c r="B617" s="62" t="s">
        <v>207</v>
      </c>
      <c r="C617" s="62"/>
      <c r="D617" s="62"/>
      <c r="E617" s="62"/>
      <c r="F617" s="62"/>
      <c r="G617" s="62"/>
      <c r="H617" s="62"/>
      <c r="I617" s="62"/>
      <c r="J617" s="62"/>
    </row>
    <row r="618" spans="2:10" x14ac:dyDescent="0.25">
      <c r="B618" s="60" t="s">
        <v>46</v>
      </c>
      <c r="C618" s="60"/>
      <c r="D618" s="60"/>
      <c r="E618" s="60"/>
      <c r="F618" s="60"/>
      <c r="G618" s="60"/>
      <c r="H618" s="60"/>
      <c r="I618" s="60"/>
      <c r="J618" s="60"/>
    </row>
    <row r="619" spans="2:10" x14ac:dyDescent="0.25">
      <c r="B619" s="64" t="s">
        <v>47</v>
      </c>
      <c r="C619" s="64"/>
      <c r="D619" s="64"/>
      <c r="E619" s="65" t="s">
        <v>74</v>
      </c>
      <c r="F619" s="65"/>
    </row>
    <row r="621" spans="2:10" ht="18.75" x14ac:dyDescent="0.3">
      <c r="B621" s="63" t="s">
        <v>49</v>
      </c>
      <c r="C621" s="63"/>
      <c r="D621" s="63"/>
      <c r="E621" s="63"/>
      <c r="F621" s="63"/>
      <c r="G621" s="63"/>
      <c r="H621" s="63"/>
      <c r="I621" s="63"/>
      <c r="J621" s="63"/>
    </row>
    <row r="623" spans="2:10" x14ac:dyDescent="0.25">
      <c r="B623" s="46" t="s">
        <v>50</v>
      </c>
      <c r="C623" s="46">
        <v>1</v>
      </c>
      <c r="D623" s="46" t="s">
        <v>53</v>
      </c>
      <c r="E623" s="46">
        <v>1.25</v>
      </c>
      <c r="F623" s="46" t="s">
        <v>54</v>
      </c>
      <c r="G623" s="46">
        <v>1.04</v>
      </c>
    </row>
    <row r="624" spans="2:10" x14ac:dyDescent="0.25">
      <c r="B624" s="46" t="s">
        <v>51</v>
      </c>
      <c r="C624" s="46">
        <v>1.1499999999999999</v>
      </c>
      <c r="D624" s="46" t="s">
        <v>52</v>
      </c>
      <c r="E624" s="46">
        <v>1</v>
      </c>
      <c r="F624" s="46"/>
      <c r="G624" s="46"/>
    </row>
    <row r="625" spans="2:11" x14ac:dyDescent="0.25">
      <c r="B625" s="46" t="s">
        <v>55</v>
      </c>
      <c r="C625" s="35">
        <f>D604*C623*C624*E623*E624*G623</f>
        <v>17.30324074074074</v>
      </c>
      <c r="D625" s="38" t="s">
        <v>56</v>
      </c>
    </row>
    <row r="626" spans="2:11" x14ac:dyDescent="0.25">
      <c r="B626" s="60" t="s">
        <v>208</v>
      </c>
      <c r="C626" s="60"/>
      <c r="D626" s="60"/>
      <c r="E626" s="60"/>
      <c r="F626" s="60"/>
      <c r="G626" s="60"/>
      <c r="H626" s="60"/>
    </row>
    <row r="628" spans="2:11" ht="18.75" x14ac:dyDescent="0.3">
      <c r="B628" s="63" t="s">
        <v>210</v>
      </c>
      <c r="C628" s="63"/>
      <c r="D628" s="63"/>
      <c r="E628" s="63"/>
      <c r="F628" s="63"/>
      <c r="G628" s="63"/>
      <c r="H628" s="63"/>
      <c r="I628" s="63"/>
      <c r="J628" s="63"/>
    </row>
    <row r="630" spans="2:11" ht="16.5" x14ac:dyDescent="0.25">
      <c r="B630" s="66" t="s">
        <v>2</v>
      </c>
      <c r="C630" s="66"/>
      <c r="D630" s="12">
        <v>1250</v>
      </c>
      <c r="E630" t="s">
        <v>82</v>
      </c>
    </row>
    <row r="631" spans="2:11" ht="15.75" x14ac:dyDescent="0.25">
      <c r="B631" s="61" t="s">
        <v>3</v>
      </c>
      <c r="C631" s="61"/>
      <c r="D631" s="48">
        <v>0.9</v>
      </c>
    </row>
    <row r="633" spans="2:11" ht="15.75" x14ac:dyDescent="0.25">
      <c r="B633" s="61" t="s">
        <v>9</v>
      </c>
      <c r="C633" s="61"/>
      <c r="D633" s="45">
        <f>(D630)/(120*0.9)</f>
        <v>11.574074074074074</v>
      </c>
      <c r="E633" t="s">
        <v>10</v>
      </c>
    </row>
    <row r="634" spans="2:11" ht="15.75" x14ac:dyDescent="0.25">
      <c r="B634" s="67" t="s">
        <v>75</v>
      </c>
      <c r="C634" s="67"/>
      <c r="D634" s="46">
        <v>1.5</v>
      </c>
      <c r="E634" t="s">
        <v>14</v>
      </c>
    </row>
    <row r="636" spans="2:11" ht="15.75" x14ac:dyDescent="0.25">
      <c r="B636" s="61" t="s">
        <v>11</v>
      </c>
      <c r="C636" s="61"/>
      <c r="D636" s="38">
        <f>(3.448*D633*D634)/(3*120)</f>
        <v>0.16628086419753085</v>
      </c>
      <c r="E636" s="61" t="s">
        <v>15</v>
      </c>
      <c r="G636" s="61" t="s">
        <v>16</v>
      </c>
      <c r="H636" s="61"/>
      <c r="I636" s="61"/>
      <c r="J636" s="68">
        <v>2.2999999999999998</v>
      </c>
    </row>
    <row r="637" spans="2:11" ht="15.75" x14ac:dyDescent="0.25">
      <c r="B637" s="67" t="s">
        <v>12</v>
      </c>
      <c r="C637" s="67"/>
      <c r="E637" s="61"/>
      <c r="G637" s="61"/>
      <c r="H637" s="61"/>
      <c r="I637" s="61"/>
      <c r="J637" s="68"/>
      <c r="K637" t="s">
        <v>70</v>
      </c>
    </row>
    <row r="639" spans="2:11" ht="15.75" x14ac:dyDescent="0.25">
      <c r="B639" s="61" t="s">
        <v>17</v>
      </c>
      <c r="C639" s="61"/>
      <c r="D639" s="38">
        <f>(3.448*D633*D634)/(120*J636)</f>
        <v>0.21688808373590981</v>
      </c>
      <c r="E639" t="s">
        <v>19</v>
      </c>
    </row>
    <row r="641" spans="2:10" x14ac:dyDescent="0.25">
      <c r="B641" s="62" t="s">
        <v>39</v>
      </c>
      <c r="C641" s="62"/>
      <c r="D641" s="62"/>
      <c r="E641" s="62"/>
      <c r="F641" s="62"/>
      <c r="G641" s="62"/>
      <c r="H641" s="62"/>
      <c r="I641" s="47">
        <v>12</v>
      </c>
      <c r="J641" s="18" t="s">
        <v>20</v>
      </c>
    </row>
    <row r="643" spans="2:10" ht="18.75" x14ac:dyDescent="0.3">
      <c r="B643" s="63" t="s">
        <v>214</v>
      </c>
      <c r="C643" s="63"/>
      <c r="D643" s="63"/>
      <c r="E643" s="63"/>
      <c r="F643" s="63"/>
      <c r="G643" s="63"/>
      <c r="H643" s="63"/>
      <c r="I643" s="63"/>
      <c r="J643" s="63"/>
    </row>
    <row r="645" spans="2:10" x14ac:dyDescent="0.25">
      <c r="B645" s="62" t="s">
        <v>40</v>
      </c>
      <c r="C645" s="62"/>
      <c r="D645" s="62"/>
      <c r="E645" s="62"/>
      <c r="F645" s="62"/>
      <c r="G645" s="62"/>
      <c r="H645" s="62"/>
      <c r="I645" s="62"/>
      <c r="J645" s="62"/>
    </row>
    <row r="646" spans="2:10" x14ac:dyDescent="0.25">
      <c r="B646" s="62" t="s">
        <v>211</v>
      </c>
      <c r="C646" s="62"/>
      <c r="D646" s="62"/>
      <c r="E646" s="62"/>
      <c r="F646" s="62"/>
      <c r="G646" s="62"/>
      <c r="H646" s="62"/>
      <c r="I646" s="62"/>
      <c r="J646" s="62"/>
    </row>
    <row r="647" spans="2:10" x14ac:dyDescent="0.25">
      <c r="B647" s="60" t="s">
        <v>46</v>
      </c>
      <c r="C647" s="60"/>
      <c r="D647" s="60"/>
      <c r="E647" s="60"/>
      <c r="F647" s="60"/>
      <c r="G647" s="60"/>
      <c r="H647" s="60"/>
      <c r="I647" s="60"/>
      <c r="J647" s="60"/>
    </row>
    <row r="648" spans="2:10" x14ac:dyDescent="0.25">
      <c r="B648" s="64" t="s">
        <v>47</v>
      </c>
      <c r="C648" s="64"/>
      <c r="D648" s="64"/>
      <c r="E648" s="65" t="s">
        <v>201</v>
      </c>
      <c r="F648" s="65"/>
    </row>
    <row r="650" spans="2:10" ht="18.75" x14ac:dyDescent="0.3">
      <c r="B650" s="63" t="s">
        <v>49</v>
      </c>
      <c r="C650" s="63"/>
      <c r="D650" s="63"/>
      <c r="E650" s="63"/>
      <c r="F650" s="63"/>
      <c r="G650" s="63"/>
      <c r="H650" s="63"/>
      <c r="I650" s="63"/>
      <c r="J650" s="63"/>
    </row>
    <row r="652" spans="2:10" x14ac:dyDescent="0.25">
      <c r="B652" s="46" t="s">
        <v>50</v>
      </c>
      <c r="C652" s="46">
        <v>1</v>
      </c>
      <c r="D652" s="46" t="s">
        <v>53</v>
      </c>
      <c r="E652" s="46">
        <v>1.25</v>
      </c>
      <c r="F652" s="46" t="s">
        <v>54</v>
      </c>
      <c r="G652" s="46">
        <v>1.04</v>
      </c>
    </row>
    <row r="653" spans="2:10" x14ac:dyDescent="0.25">
      <c r="B653" s="46" t="s">
        <v>51</v>
      </c>
      <c r="C653" s="46">
        <v>1.1499999999999999</v>
      </c>
      <c r="D653" s="46" t="s">
        <v>52</v>
      </c>
      <c r="E653" s="46">
        <v>1</v>
      </c>
      <c r="F653" s="46"/>
      <c r="G653" s="46"/>
    </row>
    <row r="654" spans="2:10" x14ac:dyDescent="0.25">
      <c r="B654" s="46" t="s">
        <v>55</v>
      </c>
      <c r="C654" s="51">
        <f>D633*C653*E652*G652</f>
        <v>17.30324074074074</v>
      </c>
      <c r="D654" s="38" t="s">
        <v>56</v>
      </c>
    </row>
    <row r="655" spans="2:10" x14ac:dyDescent="0.25">
      <c r="B655" s="60" t="s">
        <v>208</v>
      </c>
      <c r="C655" s="60"/>
      <c r="D655" s="60"/>
      <c r="E655" s="60"/>
      <c r="F655" s="60"/>
      <c r="G655" s="60"/>
      <c r="H655" s="60"/>
    </row>
    <row r="657" spans="2:10" ht="18.75" x14ac:dyDescent="0.3">
      <c r="B657" s="63" t="s">
        <v>216</v>
      </c>
      <c r="C657" s="63"/>
      <c r="D657" s="63"/>
      <c r="E657" s="63"/>
      <c r="F657" s="63"/>
      <c r="G657" s="63"/>
      <c r="H657" s="63"/>
      <c r="I657" s="63"/>
      <c r="J657" s="63"/>
    </row>
    <row r="659" spans="2:10" ht="16.5" x14ac:dyDescent="0.25">
      <c r="B659" s="66" t="s">
        <v>2</v>
      </c>
      <c r="C659" s="66"/>
      <c r="D659" s="12">
        <v>250</v>
      </c>
      <c r="E659" t="s">
        <v>82</v>
      </c>
    </row>
    <row r="660" spans="2:10" ht="15.75" x14ac:dyDescent="0.25">
      <c r="B660" s="61" t="s">
        <v>3</v>
      </c>
      <c r="C660" s="61"/>
      <c r="D660" s="48">
        <v>0.9</v>
      </c>
    </row>
    <row r="662" spans="2:10" ht="15.75" x14ac:dyDescent="0.25">
      <c r="B662" s="61" t="s">
        <v>9</v>
      </c>
      <c r="C662" s="61"/>
      <c r="D662" s="35">
        <f>(D659)/(120*0.9)</f>
        <v>2.3148148148148149</v>
      </c>
      <c r="E662" t="s">
        <v>10</v>
      </c>
    </row>
    <row r="663" spans="2:10" ht="15.75" x14ac:dyDescent="0.25">
      <c r="B663" s="67" t="s">
        <v>13</v>
      </c>
      <c r="C663" s="67"/>
      <c r="D663" s="46">
        <v>18</v>
      </c>
      <c r="E663" t="s">
        <v>14</v>
      </c>
    </row>
    <row r="665" spans="2:10" ht="15.75" x14ac:dyDescent="0.25">
      <c r="B665" s="61" t="s">
        <v>11</v>
      </c>
      <c r="C665" s="61"/>
      <c r="D665" s="36">
        <f>(3.448*D662*D663)/(3*120)</f>
        <v>0.39907407407407414</v>
      </c>
      <c r="E665" s="61" t="s">
        <v>15</v>
      </c>
      <c r="G665" s="61" t="s">
        <v>16</v>
      </c>
      <c r="H665" s="61"/>
      <c r="I665" s="61"/>
      <c r="J665" s="68">
        <v>2.2999999999999998</v>
      </c>
    </row>
    <row r="666" spans="2:10" ht="15.75" x14ac:dyDescent="0.25">
      <c r="B666" s="67" t="s">
        <v>12</v>
      </c>
      <c r="C666" s="67"/>
      <c r="E666" s="61"/>
      <c r="G666" s="61"/>
      <c r="H666" s="61"/>
      <c r="I666" s="61"/>
      <c r="J666" s="68"/>
    </row>
    <row r="668" spans="2:10" ht="15.75" x14ac:dyDescent="0.25">
      <c r="B668" s="61" t="s">
        <v>17</v>
      </c>
      <c r="C668" s="61"/>
      <c r="D668" s="38">
        <f>(3.448*D662*D663)/(120*J665)</f>
        <v>0.52053140096618367</v>
      </c>
      <c r="E668" t="s">
        <v>71</v>
      </c>
    </row>
    <row r="670" spans="2:10" x14ac:dyDescent="0.25">
      <c r="B670" s="62" t="s">
        <v>39</v>
      </c>
      <c r="C670" s="62"/>
      <c r="D670" s="62"/>
      <c r="E670" s="62"/>
      <c r="F670" s="62"/>
      <c r="G670" s="62"/>
      <c r="H670" s="62"/>
      <c r="I670" s="47">
        <v>12</v>
      </c>
      <c r="J670" s="18" t="s">
        <v>20</v>
      </c>
    </row>
    <row r="672" spans="2:10" ht="18.75" x14ac:dyDescent="0.3">
      <c r="B672" s="63" t="s">
        <v>217</v>
      </c>
      <c r="C672" s="63"/>
      <c r="D672" s="63"/>
      <c r="E672" s="63"/>
      <c r="F672" s="63"/>
      <c r="G672" s="63"/>
      <c r="H672" s="63"/>
      <c r="I672" s="63"/>
      <c r="J672" s="63"/>
    </row>
    <row r="674" spans="2:10" x14ac:dyDescent="0.25">
      <c r="B674" s="62" t="s">
        <v>40</v>
      </c>
      <c r="C674" s="62"/>
      <c r="D674" s="62"/>
      <c r="E674" s="62"/>
      <c r="F674" s="62"/>
      <c r="G674" s="62"/>
      <c r="H674" s="62"/>
      <c r="I674" s="62"/>
      <c r="J674" s="62"/>
    </row>
    <row r="675" spans="2:10" x14ac:dyDescent="0.25">
      <c r="B675" s="62" t="s">
        <v>207</v>
      </c>
      <c r="C675" s="62"/>
      <c r="D675" s="62"/>
      <c r="E675" s="62"/>
      <c r="F675" s="62"/>
      <c r="G675" s="62"/>
      <c r="H675" s="62"/>
      <c r="I675" s="62"/>
      <c r="J675" s="62"/>
    </row>
    <row r="676" spans="2:10" x14ac:dyDescent="0.25">
      <c r="B676" s="60" t="s">
        <v>46</v>
      </c>
      <c r="C676" s="60"/>
      <c r="D676" s="60"/>
      <c r="E676" s="60"/>
      <c r="F676" s="60"/>
      <c r="G676" s="60"/>
      <c r="H676" s="60"/>
      <c r="I676" s="60"/>
      <c r="J676" s="60"/>
    </row>
    <row r="677" spans="2:10" x14ac:dyDescent="0.25">
      <c r="B677" s="64" t="s">
        <v>47</v>
      </c>
      <c r="C677" s="64"/>
      <c r="D677" s="64"/>
      <c r="E677" s="65" t="s">
        <v>74</v>
      </c>
      <c r="F677" s="65"/>
    </row>
    <row r="679" spans="2:10" ht="18.75" x14ac:dyDescent="0.3">
      <c r="B679" s="63" t="s">
        <v>49</v>
      </c>
      <c r="C679" s="63"/>
      <c r="D679" s="63"/>
      <c r="E679" s="63"/>
      <c r="F679" s="63"/>
      <c r="G679" s="63"/>
      <c r="H679" s="63"/>
      <c r="I679" s="63"/>
      <c r="J679" s="63"/>
    </row>
    <row r="681" spans="2:10" x14ac:dyDescent="0.25">
      <c r="B681" s="46" t="s">
        <v>50</v>
      </c>
      <c r="C681" s="46">
        <v>1</v>
      </c>
      <c r="D681" s="46" t="s">
        <v>53</v>
      </c>
      <c r="E681" s="46">
        <v>1.25</v>
      </c>
      <c r="F681" s="46" t="s">
        <v>54</v>
      </c>
      <c r="G681" s="46">
        <v>1.04</v>
      </c>
    </row>
    <row r="682" spans="2:10" x14ac:dyDescent="0.25">
      <c r="B682" s="46" t="s">
        <v>51</v>
      </c>
      <c r="C682" s="46">
        <v>1.1499999999999999</v>
      </c>
      <c r="D682" s="46" t="s">
        <v>52</v>
      </c>
      <c r="E682" s="46">
        <v>1</v>
      </c>
      <c r="F682" s="46"/>
      <c r="G682" s="46"/>
    </row>
    <row r="683" spans="2:10" x14ac:dyDescent="0.25">
      <c r="B683" s="46" t="s">
        <v>55</v>
      </c>
      <c r="C683" s="35">
        <f>D662*C681*C682*E681*E682*G681</f>
        <v>3.4606481481481479</v>
      </c>
      <c r="D683" s="38" t="s">
        <v>56</v>
      </c>
    </row>
    <row r="684" spans="2:10" x14ac:dyDescent="0.25">
      <c r="B684" s="60" t="s">
        <v>221</v>
      </c>
      <c r="C684" s="60"/>
      <c r="D684" s="60"/>
      <c r="E684" s="60"/>
      <c r="F684" s="60"/>
      <c r="G684" s="60"/>
      <c r="H684" s="60"/>
    </row>
    <row r="686" spans="2:10" ht="18.75" x14ac:dyDescent="0.3">
      <c r="B686" s="63" t="s">
        <v>218</v>
      </c>
      <c r="C686" s="63"/>
      <c r="D686" s="63"/>
      <c r="E686" s="63"/>
      <c r="F686" s="63"/>
      <c r="G686" s="63"/>
      <c r="H686" s="63"/>
      <c r="I686" s="63"/>
      <c r="J686" s="63"/>
    </row>
    <row r="688" spans="2:10" ht="16.5" x14ac:dyDescent="0.25">
      <c r="B688" s="66" t="s">
        <v>2</v>
      </c>
      <c r="C688" s="66"/>
      <c r="D688" s="12">
        <v>250</v>
      </c>
      <c r="E688" t="s">
        <v>82</v>
      </c>
    </row>
    <row r="689" spans="2:10" ht="15.75" x14ac:dyDescent="0.25">
      <c r="B689" s="61" t="s">
        <v>3</v>
      </c>
      <c r="C689" s="61"/>
      <c r="D689" s="48">
        <v>0.9</v>
      </c>
    </row>
    <row r="691" spans="2:10" ht="15.75" x14ac:dyDescent="0.25">
      <c r="B691" s="61" t="s">
        <v>9</v>
      </c>
      <c r="C691" s="61"/>
      <c r="D691" s="45">
        <f>(D688)/(120*0.9)</f>
        <v>2.3148148148148149</v>
      </c>
      <c r="E691" t="s">
        <v>10</v>
      </c>
    </row>
    <row r="692" spans="2:10" ht="15.75" x14ac:dyDescent="0.25">
      <c r="B692" s="67" t="s">
        <v>75</v>
      </c>
      <c r="C692" s="67"/>
      <c r="D692" s="46">
        <v>1.5</v>
      </c>
      <c r="E692" t="s">
        <v>14</v>
      </c>
    </row>
    <row r="694" spans="2:10" ht="15.75" x14ac:dyDescent="0.25">
      <c r="B694" s="61" t="s">
        <v>11</v>
      </c>
      <c r="C694" s="61"/>
      <c r="D694" s="38">
        <f>(3.448*D691*D692)/(3*120)</f>
        <v>3.3256172839506173E-2</v>
      </c>
      <c r="E694" s="61" t="s">
        <v>15</v>
      </c>
      <c r="G694" s="61" t="s">
        <v>16</v>
      </c>
      <c r="H694" s="61"/>
      <c r="I694" s="61"/>
      <c r="J694" s="68">
        <v>2.2999999999999998</v>
      </c>
    </row>
    <row r="695" spans="2:10" ht="15.75" x14ac:dyDescent="0.25">
      <c r="B695" s="67" t="s">
        <v>12</v>
      </c>
      <c r="C695" s="67"/>
      <c r="E695" s="61"/>
      <c r="G695" s="61"/>
      <c r="H695" s="61"/>
      <c r="I695" s="61"/>
      <c r="J695" s="68"/>
    </row>
    <row r="697" spans="2:10" ht="15.75" x14ac:dyDescent="0.25">
      <c r="B697" s="61" t="s">
        <v>17</v>
      </c>
      <c r="C697" s="61"/>
      <c r="D697" s="38">
        <f>(3.448*D691*D692)/(120*J694)</f>
        <v>4.337761674718197E-2</v>
      </c>
      <c r="E697" t="s">
        <v>19</v>
      </c>
    </row>
    <row r="699" spans="2:10" x14ac:dyDescent="0.25">
      <c r="B699" s="62" t="s">
        <v>39</v>
      </c>
      <c r="C699" s="62"/>
      <c r="D699" s="62"/>
      <c r="E699" s="62"/>
      <c r="F699" s="62"/>
      <c r="G699" s="62"/>
      <c r="H699" s="62"/>
      <c r="I699" s="47">
        <v>12</v>
      </c>
      <c r="J699" s="18" t="s">
        <v>20</v>
      </c>
    </row>
    <row r="701" spans="2:10" ht="18.75" x14ac:dyDescent="0.3">
      <c r="B701" s="63" t="s">
        <v>219</v>
      </c>
      <c r="C701" s="63"/>
      <c r="D701" s="63"/>
      <c r="E701" s="63"/>
      <c r="F701" s="63"/>
      <c r="G701" s="63"/>
      <c r="H701" s="63"/>
      <c r="I701" s="63"/>
      <c r="J701" s="63"/>
    </row>
    <row r="703" spans="2:10" x14ac:dyDescent="0.25">
      <c r="B703" s="62" t="s">
        <v>40</v>
      </c>
      <c r="C703" s="62"/>
      <c r="D703" s="62"/>
      <c r="E703" s="62"/>
      <c r="F703" s="62"/>
      <c r="G703" s="62"/>
      <c r="H703" s="62"/>
      <c r="I703" s="62"/>
      <c r="J703" s="62"/>
    </row>
    <row r="704" spans="2:10" x14ac:dyDescent="0.25">
      <c r="B704" s="62" t="s">
        <v>225</v>
      </c>
      <c r="C704" s="62"/>
      <c r="D704" s="62"/>
      <c r="E704" s="62"/>
      <c r="F704" s="62"/>
      <c r="G704" s="62"/>
      <c r="H704" s="62"/>
      <c r="I704" s="62"/>
      <c r="J704" s="62"/>
    </row>
    <row r="705" spans="2:10" x14ac:dyDescent="0.25">
      <c r="B705" s="60" t="s">
        <v>46</v>
      </c>
      <c r="C705" s="60"/>
      <c r="D705" s="60"/>
      <c r="E705" s="60"/>
      <c r="F705" s="60"/>
      <c r="G705" s="60"/>
      <c r="H705" s="60"/>
      <c r="I705" s="60"/>
      <c r="J705" s="60"/>
    </row>
    <row r="706" spans="2:10" x14ac:dyDescent="0.25">
      <c r="B706" s="64" t="s">
        <v>47</v>
      </c>
      <c r="C706" s="64"/>
      <c r="D706" s="64"/>
      <c r="E706" s="65" t="s">
        <v>201</v>
      </c>
      <c r="F706" s="65"/>
    </row>
    <row r="708" spans="2:10" ht="18.75" x14ac:dyDescent="0.3">
      <c r="B708" s="63" t="s">
        <v>49</v>
      </c>
      <c r="C708" s="63"/>
      <c r="D708" s="63"/>
      <c r="E708" s="63"/>
      <c r="F708" s="63"/>
      <c r="G708" s="63"/>
      <c r="H708" s="63"/>
      <c r="I708" s="63"/>
      <c r="J708" s="63"/>
    </row>
    <row r="710" spans="2:10" x14ac:dyDescent="0.25">
      <c r="B710" s="46" t="s">
        <v>50</v>
      </c>
      <c r="C710" s="46">
        <v>1</v>
      </c>
      <c r="D710" s="46" t="s">
        <v>53</v>
      </c>
      <c r="E710" s="46">
        <v>1.25</v>
      </c>
      <c r="F710" s="46" t="s">
        <v>54</v>
      </c>
      <c r="G710" s="46">
        <v>1.04</v>
      </c>
    </row>
    <row r="711" spans="2:10" x14ac:dyDescent="0.25">
      <c r="B711" s="46" t="s">
        <v>51</v>
      </c>
      <c r="C711" s="46">
        <v>1.1499999999999999</v>
      </c>
      <c r="D711" s="46" t="s">
        <v>52</v>
      </c>
      <c r="E711" s="46">
        <v>1</v>
      </c>
      <c r="F711" s="46"/>
      <c r="G711" s="46"/>
    </row>
    <row r="712" spans="2:10" x14ac:dyDescent="0.25">
      <c r="B712" s="46" t="s">
        <v>55</v>
      </c>
      <c r="C712" s="51">
        <f>D691*C711*E710*G710</f>
        <v>3.4606481481481479</v>
      </c>
      <c r="D712" s="38" t="s">
        <v>56</v>
      </c>
    </row>
    <row r="713" spans="2:10" x14ac:dyDescent="0.25">
      <c r="B713" s="60" t="s">
        <v>221</v>
      </c>
      <c r="C713" s="60"/>
      <c r="D713" s="60"/>
      <c r="E713" s="60"/>
      <c r="F713" s="60"/>
      <c r="G713" s="60"/>
      <c r="H713" s="60"/>
    </row>
    <row r="715" spans="2:10" ht="18.75" x14ac:dyDescent="0.3">
      <c r="B715" s="63" t="s">
        <v>226</v>
      </c>
      <c r="C715" s="63"/>
      <c r="D715" s="63"/>
      <c r="E715" s="63"/>
      <c r="F715" s="63"/>
      <c r="G715" s="63"/>
      <c r="H715" s="63"/>
      <c r="I715" s="63"/>
      <c r="J715" s="63"/>
    </row>
    <row r="717" spans="2:10" ht="16.5" x14ac:dyDescent="0.25">
      <c r="B717" s="66" t="s">
        <v>2</v>
      </c>
      <c r="C717" s="66"/>
      <c r="D717" s="12">
        <v>500</v>
      </c>
      <c r="E717" t="s">
        <v>82</v>
      </c>
    </row>
    <row r="718" spans="2:10" ht="15.75" x14ac:dyDescent="0.25">
      <c r="B718" s="61" t="s">
        <v>3</v>
      </c>
      <c r="C718" s="61"/>
      <c r="D718" s="48">
        <v>0.9</v>
      </c>
    </row>
    <row r="720" spans="2:10" ht="15.75" x14ac:dyDescent="0.25">
      <c r="B720" s="61" t="s">
        <v>9</v>
      </c>
      <c r="C720" s="61"/>
      <c r="D720" s="35">
        <f>(D717)/(120*0.9)</f>
        <v>4.6296296296296298</v>
      </c>
      <c r="E720" t="s">
        <v>10</v>
      </c>
    </row>
    <row r="721" spans="2:10" ht="15.75" x14ac:dyDescent="0.25">
      <c r="B721" s="67" t="s">
        <v>13</v>
      </c>
      <c r="C721" s="67"/>
      <c r="D721" s="46">
        <v>18</v>
      </c>
      <c r="E721" t="s">
        <v>14</v>
      </c>
    </row>
    <row r="723" spans="2:10" ht="15.75" x14ac:dyDescent="0.25">
      <c r="B723" s="61" t="s">
        <v>11</v>
      </c>
      <c r="C723" s="61"/>
      <c r="D723" s="36">
        <f>(3.448*D720*D721)/(3*120)</f>
        <v>0.79814814814814827</v>
      </c>
      <c r="E723" s="61" t="s">
        <v>15</v>
      </c>
      <c r="G723" s="61" t="s">
        <v>16</v>
      </c>
      <c r="H723" s="61"/>
      <c r="I723" s="61"/>
      <c r="J723" s="68">
        <v>2.2999999999999998</v>
      </c>
    </row>
    <row r="724" spans="2:10" ht="15.75" x14ac:dyDescent="0.25">
      <c r="B724" s="67" t="s">
        <v>12</v>
      </c>
      <c r="C724" s="67"/>
      <c r="E724" s="61"/>
      <c r="G724" s="61"/>
      <c r="H724" s="61"/>
      <c r="I724" s="61"/>
      <c r="J724" s="68"/>
    </row>
    <row r="726" spans="2:10" ht="15.75" x14ac:dyDescent="0.25">
      <c r="B726" s="61" t="s">
        <v>17</v>
      </c>
      <c r="C726" s="61"/>
      <c r="D726" s="38">
        <f>(3.448*D720*D721)/(120*J723)</f>
        <v>1.0410628019323673</v>
      </c>
      <c r="E726" t="s">
        <v>71</v>
      </c>
    </row>
    <row r="728" spans="2:10" x14ac:dyDescent="0.25">
      <c r="B728" s="62" t="s">
        <v>39</v>
      </c>
      <c r="C728" s="62"/>
      <c r="D728" s="62"/>
      <c r="E728" s="62"/>
      <c r="F728" s="62"/>
      <c r="G728" s="62"/>
      <c r="H728" s="62"/>
      <c r="I728" s="47">
        <v>12</v>
      </c>
      <c r="J728" s="18" t="s">
        <v>20</v>
      </c>
    </row>
    <row r="730" spans="2:10" ht="18.75" x14ac:dyDescent="0.3">
      <c r="B730" s="63" t="s">
        <v>227</v>
      </c>
      <c r="C730" s="63"/>
      <c r="D730" s="63"/>
      <c r="E730" s="63"/>
      <c r="F730" s="63"/>
      <c r="G730" s="63"/>
      <c r="H730" s="63"/>
      <c r="I730" s="63"/>
      <c r="J730" s="63"/>
    </row>
    <row r="732" spans="2:10" x14ac:dyDescent="0.25">
      <c r="B732" s="62" t="s">
        <v>40</v>
      </c>
      <c r="C732" s="62"/>
      <c r="D732" s="62"/>
      <c r="E732" s="62"/>
      <c r="F732" s="62"/>
      <c r="G732" s="62"/>
      <c r="H732" s="62"/>
      <c r="I732" s="62"/>
      <c r="J732" s="62"/>
    </row>
    <row r="733" spans="2:10" x14ac:dyDescent="0.25">
      <c r="B733" s="62" t="s">
        <v>207</v>
      </c>
      <c r="C733" s="62"/>
      <c r="D733" s="62"/>
      <c r="E733" s="62"/>
      <c r="F733" s="62"/>
      <c r="G733" s="62"/>
      <c r="H733" s="62"/>
      <c r="I733" s="62"/>
      <c r="J733" s="62"/>
    </row>
    <row r="734" spans="2:10" x14ac:dyDescent="0.25">
      <c r="B734" s="60" t="s">
        <v>46</v>
      </c>
      <c r="C734" s="60"/>
      <c r="D734" s="60"/>
      <c r="E734" s="60"/>
      <c r="F734" s="60"/>
      <c r="G734" s="60"/>
      <c r="H734" s="60"/>
      <c r="I734" s="60"/>
      <c r="J734" s="60"/>
    </row>
    <row r="735" spans="2:10" x14ac:dyDescent="0.25">
      <c r="B735" s="64" t="s">
        <v>47</v>
      </c>
      <c r="C735" s="64"/>
      <c r="D735" s="64"/>
      <c r="E735" s="65" t="s">
        <v>74</v>
      </c>
      <c r="F735" s="65"/>
    </row>
    <row r="737" spans="2:10" ht="18.75" x14ac:dyDescent="0.3">
      <c r="B737" s="63" t="s">
        <v>49</v>
      </c>
      <c r="C737" s="63"/>
      <c r="D737" s="63"/>
      <c r="E737" s="63"/>
      <c r="F737" s="63"/>
      <c r="G737" s="63"/>
      <c r="H737" s="63"/>
      <c r="I737" s="63"/>
      <c r="J737" s="63"/>
    </row>
    <row r="739" spans="2:10" x14ac:dyDescent="0.25">
      <c r="B739" s="46" t="s">
        <v>50</v>
      </c>
      <c r="C739" s="46">
        <v>1</v>
      </c>
      <c r="D739" s="46" t="s">
        <v>53</v>
      </c>
      <c r="E739" s="46">
        <v>1.25</v>
      </c>
      <c r="F739" s="46" t="s">
        <v>54</v>
      </c>
      <c r="G739" s="46">
        <v>1.04</v>
      </c>
    </row>
    <row r="740" spans="2:10" x14ac:dyDescent="0.25">
      <c r="B740" s="46" t="s">
        <v>51</v>
      </c>
      <c r="C740" s="46">
        <v>1.1499999999999999</v>
      </c>
      <c r="D740" s="46" t="s">
        <v>52</v>
      </c>
      <c r="E740" s="46">
        <v>1</v>
      </c>
      <c r="F740" s="46"/>
      <c r="G740" s="46"/>
    </row>
    <row r="741" spans="2:10" x14ac:dyDescent="0.25">
      <c r="B741" s="46" t="s">
        <v>55</v>
      </c>
      <c r="C741" s="35">
        <f>D720*C739*C740*E739*E740*G739</f>
        <v>6.9212962962962958</v>
      </c>
      <c r="D741" s="38" t="s">
        <v>56</v>
      </c>
    </row>
    <row r="742" spans="2:10" x14ac:dyDescent="0.25">
      <c r="B742" s="60" t="s">
        <v>229</v>
      </c>
      <c r="C742" s="60"/>
      <c r="D742" s="60"/>
      <c r="E742" s="60"/>
      <c r="F742" s="60"/>
      <c r="G742" s="60"/>
      <c r="H742" s="60"/>
    </row>
    <row r="744" spans="2:10" ht="18.75" x14ac:dyDescent="0.3">
      <c r="B744" s="63" t="s">
        <v>231</v>
      </c>
      <c r="C744" s="63"/>
      <c r="D744" s="63"/>
      <c r="E744" s="63"/>
      <c r="F744" s="63"/>
      <c r="G744" s="63"/>
      <c r="H744" s="63"/>
      <c r="I744" s="63"/>
      <c r="J744" s="63"/>
    </row>
    <row r="746" spans="2:10" ht="16.5" x14ac:dyDescent="0.25">
      <c r="B746" s="66" t="s">
        <v>2</v>
      </c>
      <c r="C746" s="66"/>
      <c r="D746" s="12">
        <v>500</v>
      </c>
      <c r="E746" t="s">
        <v>82</v>
      </c>
    </row>
    <row r="747" spans="2:10" ht="15.75" x14ac:dyDescent="0.25">
      <c r="B747" s="61" t="s">
        <v>3</v>
      </c>
      <c r="C747" s="61"/>
      <c r="D747" s="48">
        <v>0.9</v>
      </c>
    </row>
    <row r="749" spans="2:10" ht="15.75" x14ac:dyDescent="0.25">
      <c r="B749" s="61" t="s">
        <v>9</v>
      </c>
      <c r="C749" s="61"/>
      <c r="D749" s="45">
        <f>(D746)/(120*0.9)</f>
        <v>4.6296296296296298</v>
      </c>
      <c r="E749" t="s">
        <v>10</v>
      </c>
    </row>
    <row r="750" spans="2:10" ht="15.75" x14ac:dyDescent="0.25">
      <c r="B750" s="67" t="s">
        <v>75</v>
      </c>
      <c r="C750" s="67"/>
      <c r="D750" s="46">
        <v>1.5</v>
      </c>
      <c r="E750" t="s">
        <v>14</v>
      </c>
    </row>
    <row r="752" spans="2:10" ht="15.75" x14ac:dyDescent="0.25">
      <c r="B752" s="61" t="s">
        <v>11</v>
      </c>
      <c r="C752" s="61"/>
      <c r="D752" s="38">
        <f>(3.448*D749*D750)/(3*120)</f>
        <v>6.6512345679012347E-2</v>
      </c>
      <c r="E752" s="61" t="s">
        <v>15</v>
      </c>
      <c r="G752" s="61" t="s">
        <v>16</v>
      </c>
      <c r="H752" s="61"/>
      <c r="I752" s="61"/>
      <c r="J752" s="68">
        <v>2.2999999999999998</v>
      </c>
    </row>
    <row r="753" spans="2:10" ht="15.75" x14ac:dyDescent="0.25">
      <c r="B753" s="67" t="s">
        <v>12</v>
      </c>
      <c r="C753" s="67"/>
      <c r="E753" s="61"/>
      <c r="G753" s="61"/>
      <c r="H753" s="61"/>
      <c r="I753" s="61"/>
      <c r="J753" s="68"/>
    </row>
    <row r="755" spans="2:10" ht="15.75" x14ac:dyDescent="0.25">
      <c r="B755" s="61" t="s">
        <v>17</v>
      </c>
      <c r="C755" s="61"/>
      <c r="D755" s="38">
        <f>(3.448*D749*D750)/(120*J752)</f>
        <v>8.675523349436394E-2</v>
      </c>
      <c r="E755" t="s">
        <v>19</v>
      </c>
    </row>
    <row r="757" spans="2:10" x14ac:dyDescent="0.25">
      <c r="B757" s="62" t="s">
        <v>39</v>
      </c>
      <c r="C757" s="62"/>
      <c r="D757" s="62"/>
      <c r="E757" s="62"/>
      <c r="F757" s="62"/>
      <c r="G757" s="62"/>
      <c r="H757" s="62"/>
      <c r="I757" s="47">
        <v>12</v>
      </c>
      <c r="J757" s="18" t="s">
        <v>20</v>
      </c>
    </row>
    <row r="759" spans="2:10" ht="18.75" x14ac:dyDescent="0.3">
      <c r="B759" s="63" t="s">
        <v>232</v>
      </c>
      <c r="C759" s="63"/>
      <c r="D759" s="63"/>
      <c r="E759" s="63"/>
      <c r="F759" s="63"/>
      <c r="G759" s="63"/>
      <c r="H759" s="63"/>
      <c r="I759" s="63"/>
      <c r="J759" s="63"/>
    </row>
    <row r="761" spans="2:10" x14ac:dyDescent="0.25">
      <c r="B761" s="62" t="s">
        <v>40</v>
      </c>
      <c r="C761" s="62"/>
      <c r="D761" s="62"/>
      <c r="E761" s="62"/>
      <c r="F761" s="62"/>
      <c r="G761" s="62"/>
      <c r="H761" s="62"/>
      <c r="I761" s="62"/>
      <c r="J761" s="62"/>
    </row>
    <row r="762" spans="2:10" x14ac:dyDescent="0.25">
      <c r="B762" s="62" t="s">
        <v>235</v>
      </c>
      <c r="C762" s="62"/>
      <c r="D762" s="62"/>
      <c r="E762" s="62"/>
      <c r="F762" s="62"/>
      <c r="G762" s="62"/>
      <c r="H762" s="62"/>
      <c r="I762" s="62"/>
      <c r="J762" s="62"/>
    </row>
    <row r="763" spans="2:10" x14ac:dyDescent="0.25">
      <c r="B763" s="60" t="s">
        <v>46</v>
      </c>
      <c r="C763" s="60"/>
      <c r="D763" s="60"/>
      <c r="E763" s="60"/>
      <c r="F763" s="60"/>
      <c r="G763" s="60"/>
      <c r="H763" s="60"/>
      <c r="I763" s="60"/>
      <c r="J763" s="60"/>
    </row>
    <row r="764" spans="2:10" x14ac:dyDescent="0.25">
      <c r="B764" s="64" t="s">
        <v>47</v>
      </c>
      <c r="C764" s="64"/>
      <c r="D764" s="64"/>
      <c r="E764" s="65" t="s">
        <v>201</v>
      </c>
      <c r="F764" s="65"/>
    </row>
    <row r="766" spans="2:10" ht="18.75" x14ac:dyDescent="0.3">
      <c r="B766" s="63" t="s">
        <v>49</v>
      </c>
      <c r="C766" s="63"/>
      <c r="D766" s="63"/>
      <c r="E766" s="63"/>
      <c r="F766" s="63"/>
      <c r="G766" s="63"/>
      <c r="H766" s="63"/>
      <c r="I766" s="63"/>
      <c r="J766" s="63"/>
    </row>
    <row r="768" spans="2:10" x14ac:dyDescent="0.25">
      <c r="B768" s="46" t="s">
        <v>50</v>
      </c>
      <c r="C768" s="46">
        <v>1</v>
      </c>
      <c r="D768" s="46" t="s">
        <v>53</v>
      </c>
      <c r="E768" s="46">
        <v>1.25</v>
      </c>
      <c r="F768" s="46" t="s">
        <v>54</v>
      </c>
      <c r="G768" s="46">
        <v>1.04</v>
      </c>
    </row>
    <row r="769" spans="2:10" x14ac:dyDescent="0.25">
      <c r="B769" s="46" t="s">
        <v>51</v>
      </c>
      <c r="C769" s="46">
        <v>1.1499999999999999</v>
      </c>
      <c r="D769" s="46" t="s">
        <v>52</v>
      </c>
      <c r="E769" s="46">
        <v>1</v>
      </c>
      <c r="F769" s="46"/>
      <c r="G769" s="46"/>
    </row>
    <row r="770" spans="2:10" x14ac:dyDescent="0.25">
      <c r="B770" s="46" t="s">
        <v>55</v>
      </c>
      <c r="C770" s="51">
        <f>D749*C769*E768*G768</f>
        <v>6.9212962962962958</v>
      </c>
      <c r="D770" s="38" t="s">
        <v>56</v>
      </c>
    </row>
    <row r="771" spans="2:10" x14ac:dyDescent="0.25">
      <c r="B771" s="60" t="s">
        <v>221</v>
      </c>
      <c r="C771" s="60"/>
      <c r="D771" s="60"/>
      <c r="E771" s="60"/>
      <c r="F771" s="60"/>
      <c r="G771" s="60"/>
      <c r="H771" s="60"/>
    </row>
    <row r="773" spans="2:10" ht="18.75" x14ac:dyDescent="0.3">
      <c r="B773" s="63" t="s">
        <v>236</v>
      </c>
      <c r="C773" s="63"/>
      <c r="D773" s="63"/>
      <c r="E773" s="63"/>
      <c r="F773" s="63"/>
      <c r="G773" s="63"/>
      <c r="H773" s="63"/>
      <c r="I773" s="63"/>
      <c r="J773" s="63"/>
    </row>
    <row r="775" spans="2:10" ht="16.5" x14ac:dyDescent="0.25">
      <c r="B775" s="66" t="s">
        <v>2</v>
      </c>
      <c r="C775" s="66"/>
      <c r="D775" s="12">
        <v>1000</v>
      </c>
      <c r="E775" t="s">
        <v>82</v>
      </c>
    </row>
    <row r="776" spans="2:10" ht="15.75" x14ac:dyDescent="0.25">
      <c r="B776" s="61" t="s">
        <v>3</v>
      </c>
      <c r="C776" s="61"/>
      <c r="D776" s="48">
        <v>0.9</v>
      </c>
    </row>
    <row r="778" spans="2:10" ht="15.75" x14ac:dyDescent="0.25">
      <c r="B778" s="61" t="s">
        <v>9</v>
      </c>
      <c r="C778" s="61"/>
      <c r="D778" s="35">
        <f>(D775)/(120*0.9)</f>
        <v>9.2592592592592595</v>
      </c>
      <c r="E778" t="s">
        <v>10</v>
      </c>
    </row>
    <row r="779" spans="2:10" ht="15.75" x14ac:dyDescent="0.25">
      <c r="B779" s="67" t="s">
        <v>13</v>
      </c>
      <c r="C779" s="67"/>
      <c r="D779" s="46">
        <v>18</v>
      </c>
      <c r="E779" t="s">
        <v>14</v>
      </c>
    </row>
    <row r="781" spans="2:10" ht="15.75" x14ac:dyDescent="0.25">
      <c r="B781" s="61" t="s">
        <v>11</v>
      </c>
      <c r="C781" s="61"/>
      <c r="D781" s="36">
        <f>(3.448*D778*D779)/(3*120)</f>
        <v>1.5962962962962965</v>
      </c>
      <c r="E781" s="61" t="s">
        <v>15</v>
      </c>
      <c r="G781" s="61" t="s">
        <v>16</v>
      </c>
      <c r="H781" s="61"/>
      <c r="I781" s="61"/>
      <c r="J781" s="68">
        <v>2.2999999999999998</v>
      </c>
    </row>
    <row r="782" spans="2:10" ht="15.75" x14ac:dyDescent="0.25">
      <c r="B782" s="67" t="s">
        <v>12</v>
      </c>
      <c r="C782" s="67"/>
      <c r="E782" s="61"/>
      <c r="G782" s="61"/>
      <c r="H782" s="61"/>
      <c r="I782" s="61"/>
      <c r="J782" s="68"/>
    </row>
    <row r="784" spans="2:10" ht="15.75" x14ac:dyDescent="0.25">
      <c r="B784" s="61" t="s">
        <v>17</v>
      </c>
      <c r="C784" s="61"/>
      <c r="D784" s="38">
        <f>(3.448*D778*D779)/(120*J781)</f>
        <v>2.0821256038647347</v>
      </c>
      <c r="E784" t="s">
        <v>71</v>
      </c>
    </row>
    <row r="786" spans="2:10" x14ac:dyDescent="0.25">
      <c r="B786" s="62" t="s">
        <v>39</v>
      </c>
      <c r="C786" s="62"/>
      <c r="D786" s="62"/>
      <c r="E786" s="62"/>
      <c r="F786" s="62"/>
      <c r="G786" s="62"/>
      <c r="H786" s="62"/>
      <c r="I786" s="47">
        <v>12</v>
      </c>
      <c r="J786" s="18" t="s">
        <v>20</v>
      </c>
    </row>
    <row r="788" spans="2:10" ht="18.75" x14ac:dyDescent="0.3">
      <c r="B788" s="63" t="s">
        <v>237</v>
      </c>
      <c r="C788" s="63"/>
      <c r="D788" s="63"/>
      <c r="E788" s="63"/>
      <c r="F788" s="63"/>
      <c r="G788" s="63"/>
      <c r="H788" s="63"/>
      <c r="I788" s="63"/>
      <c r="J788" s="63"/>
    </row>
    <row r="790" spans="2:10" x14ac:dyDescent="0.25">
      <c r="B790" s="62" t="s">
        <v>40</v>
      </c>
      <c r="C790" s="62"/>
      <c r="D790" s="62"/>
      <c r="E790" s="62"/>
      <c r="F790" s="62"/>
      <c r="G790" s="62"/>
      <c r="H790" s="62"/>
      <c r="I790" s="62"/>
      <c r="J790" s="62"/>
    </row>
    <row r="791" spans="2:10" x14ac:dyDescent="0.25">
      <c r="B791" s="62" t="s">
        <v>239</v>
      </c>
      <c r="C791" s="62"/>
      <c r="D791" s="62"/>
      <c r="E791" s="62"/>
      <c r="F791" s="62"/>
      <c r="G791" s="62"/>
      <c r="H791" s="62"/>
      <c r="I791" s="62"/>
      <c r="J791" s="62"/>
    </row>
    <row r="792" spans="2:10" x14ac:dyDescent="0.25">
      <c r="B792" s="60" t="s">
        <v>46</v>
      </c>
      <c r="C792" s="60"/>
      <c r="D792" s="60"/>
      <c r="E792" s="60"/>
      <c r="F792" s="60"/>
      <c r="G792" s="60"/>
      <c r="H792" s="60"/>
      <c r="I792" s="60"/>
      <c r="J792" s="60"/>
    </row>
    <row r="793" spans="2:10" x14ac:dyDescent="0.25">
      <c r="B793" s="64" t="s">
        <v>47</v>
      </c>
      <c r="C793" s="64"/>
      <c r="D793" s="64"/>
      <c r="E793" s="65" t="s">
        <v>74</v>
      </c>
      <c r="F793" s="65"/>
    </row>
    <row r="795" spans="2:10" ht="18.75" x14ac:dyDescent="0.3">
      <c r="B795" s="63" t="s">
        <v>49</v>
      </c>
      <c r="C795" s="63"/>
      <c r="D795" s="63"/>
      <c r="E795" s="63"/>
      <c r="F795" s="63"/>
      <c r="G795" s="63"/>
      <c r="H795" s="63"/>
      <c r="I795" s="63"/>
      <c r="J795" s="63"/>
    </row>
    <row r="797" spans="2:10" x14ac:dyDescent="0.25">
      <c r="B797" s="46" t="s">
        <v>50</v>
      </c>
      <c r="C797" s="46">
        <v>1</v>
      </c>
      <c r="D797" s="46" t="s">
        <v>53</v>
      </c>
      <c r="E797" s="46">
        <v>1.25</v>
      </c>
      <c r="F797" s="46" t="s">
        <v>54</v>
      </c>
      <c r="G797" s="46">
        <v>1.04</v>
      </c>
    </row>
    <row r="798" spans="2:10" x14ac:dyDescent="0.25">
      <c r="B798" s="46" t="s">
        <v>51</v>
      </c>
      <c r="C798" s="46">
        <v>1.1499999999999999</v>
      </c>
      <c r="D798" s="46" t="s">
        <v>52</v>
      </c>
      <c r="E798" s="46">
        <v>1</v>
      </c>
      <c r="F798" s="46"/>
      <c r="G798" s="46"/>
    </row>
    <row r="799" spans="2:10" x14ac:dyDescent="0.25">
      <c r="B799" s="46" t="s">
        <v>55</v>
      </c>
      <c r="C799" s="35">
        <f>D778*C797*C798*E797*E798*G797</f>
        <v>13.842592592592592</v>
      </c>
      <c r="D799" s="38" t="s">
        <v>56</v>
      </c>
    </row>
    <row r="800" spans="2:10" x14ac:dyDescent="0.25">
      <c r="B800" s="60" t="s">
        <v>238</v>
      </c>
      <c r="C800" s="60"/>
      <c r="D800" s="60"/>
      <c r="E800" s="60"/>
      <c r="F800" s="60"/>
      <c r="G800" s="60"/>
      <c r="H800" s="60"/>
    </row>
    <row r="802" spans="2:10" ht="18.75" x14ac:dyDescent="0.3">
      <c r="B802" s="63" t="s">
        <v>242</v>
      </c>
      <c r="C802" s="63"/>
      <c r="D802" s="63"/>
      <c r="E802" s="63"/>
      <c r="F802" s="63"/>
      <c r="G802" s="63"/>
      <c r="H802" s="63"/>
      <c r="I802" s="63"/>
      <c r="J802" s="63"/>
    </row>
    <row r="804" spans="2:10" ht="16.5" x14ac:dyDescent="0.25">
      <c r="B804" s="66" t="s">
        <v>2</v>
      </c>
      <c r="C804" s="66"/>
      <c r="D804" s="12">
        <v>1000</v>
      </c>
      <c r="E804" t="s">
        <v>82</v>
      </c>
    </row>
    <row r="805" spans="2:10" ht="15.75" x14ac:dyDescent="0.25">
      <c r="B805" s="61" t="s">
        <v>3</v>
      </c>
      <c r="C805" s="61"/>
      <c r="D805" s="48">
        <v>0.9</v>
      </c>
    </row>
    <row r="807" spans="2:10" ht="15.75" x14ac:dyDescent="0.25">
      <c r="B807" s="61" t="s">
        <v>9</v>
      </c>
      <c r="C807" s="61"/>
      <c r="D807" s="45">
        <f>(D804)/(120*0.9)</f>
        <v>9.2592592592592595</v>
      </c>
      <c r="E807" t="s">
        <v>10</v>
      </c>
    </row>
    <row r="808" spans="2:10" ht="15.75" x14ac:dyDescent="0.25">
      <c r="B808" s="67" t="s">
        <v>75</v>
      </c>
      <c r="C808" s="67"/>
      <c r="D808" s="46">
        <v>1.5</v>
      </c>
      <c r="E808" t="s">
        <v>14</v>
      </c>
    </row>
    <row r="810" spans="2:10" ht="15.75" x14ac:dyDescent="0.25">
      <c r="B810" s="61" t="s">
        <v>11</v>
      </c>
      <c r="C810" s="61"/>
      <c r="D810" s="38">
        <f>(3.448*D807*D808)/(3*120)</f>
        <v>0.13302469135802469</v>
      </c>
      <c r="E810" s="61" t="s">
        <v>15</v>
      </c>
      <c r="G810" s="61" t="s">
        <v>16</v>
      </c>
      <c r="H810" s="61"/>
      <c r="I810" s="61"/>
      <c r="J810" s="68">
        <v>2.2999999999999998</v>
      </c>
    </row>
    <row r="811" spans="2:10" ht="15.75" x14ac:dyDescent="0.25">
      <c r="B811" s="67" t="s">
        <v>12</v>
      </c>
      <c r="C811" s="67"/>
      <c r="E811" s="61"/>
      <c r="G811" s="61"/>
      <c r="H811" s="61"/>
      <c r="I811" s="61"/>
      <c r="J811" s="68"/>
    </row>
    <row r="813" spans="2:10" ht="15.75" x14ac:dyDescent="0.25">
      <c r="B813" s="61" t="s">
        <v>17</v>
      </c>
      <c r="C813" s="61"/>
      <c r="D813" s="38">
        <f>(3.448*D807*D808)/(120*J810)</f>
        <v>0.17351046698872788</v>
      </c>
      <c r="E813" t="s">
        <v>19</v>
      </c>
    </row>
    <row r="815" spans="2:10" x14ac:dyDescent="0.25">
      <c r="B815" s="62" t="s">
        <v>39</v>
      </c>
      <c r="C815" s="62"/>
      <c r="D815" s="62"/>
      <c r="E815" s="62"/>
      <c r="F815" s="62"/>
      <c r="G815" s="62"/>
      <c r="H815" s="62"/>
      <c r="I815" s="47">
        <v>12</v>
      </c>
      <c r="J815" s="18" t="s">
        <v>20</v>
      </c>
    </row>
    <row r="817" spans="2:10" ht="18.75" x14ac:dyDescent="0.3">
      <c r="B817" s="63" t="s">
        <v>243</v>
      </c>
      <c r="C817" s="63"/>
      <c r="D817" s="63"/>
      <c r="E817" s="63"/>
      <c r="F817" s="63"/>
      <c r="G817" s="63"/>
      <c r="H817" s="63"/>
      <c r="I817" s="63"/>
      <c r="J817" s="63"/>
    </row>
    <row r="819" spans="2:10" x14ac:dyDescent="0.25">
      <c r="B819" s="62" t="s">
        <v>40</v>
      </c>
      <c r="C819" s="62"/>
      <c r="D819" s="62"/>
      <c r="E819" s="62"/>
      <c r="F819" s="62"/>
      <c r="G819" s="62"/>
      <c r="H819" s="62"/>
      <c r="I819" s="62"/>
      <c r="J819" s="62"/>
    </row>
    <row r="820" spans="2:10" x14ac:dyDescent="0.25">
      <c r="B820" s="62" t="s">
        <v>235</v>
      </c>
      <c r="C820" s="62"/>
      <c r="D820" s="62"/>
      <c r="E820" s="62"/>
      <c r="F820" s="62"/>
      <c r="G820" s="62"/>
      <c r="H820" s="62"/>
      <c r="I820" s="62"/>
      <c r="J820" s="62"/>
    </row>
    <row r="821" spans="2:10" x14ac:dyDescent="0.25">
      <c r="B821" s="60" t="s">
        <v>46</v>
      </c>
      <c r="C821" s="60"/>
      <c r="D821" s="60"/>
      <c r="E821" s="60"/>
      <c r="F821" s="60"/>
      <c r="G821" s="60"/>
      <c r="H821" s="60"/>
      <c r="I821" s="60"/>
      <c r="J821" s="60"/>
    </row>
    <row r="822" spans="2:10" x14ac:dyDescent="0.25">
      <c r="B822" s="64" t="s">
        <v>47</v>
      </c>
      <c r="C822" s="64"/>
      <c r="D822" s="64"/>
      <c r="E822" s="65" t="s">
        <v>201</v>
      </c>
      <c r="F822" s="65"/>
    </row>
    <row r="824" spans="2:10" ht="18.75" x14ac:dyDescent="0.3">
      <c r="B824" s="63" t="s">
        <v>49</v>
      </c>
      <c r="C824" s="63"/>
      <c r="D824" s="63"/>
      <c r="E824" s="63"/>
      <c r="F824" s="63"/>
      <c r="G824" s="63"/>
      <c r="H824" s="63"/>
      <c r="I824" s="63"/>
      <c r="J824" s="63"/>
    </row>
    <row r="826" spans="2:10" x14ac:dyDescent="0.25">
      <c r="B826" s="46" t="s">
        <v>50</v>
      </c>
      <c r="C826" s="46">
        <v>1</v>
      </c>
      <c r="D826" s="46" t="s">
        <v>53</v>
      </c>
      <c r="E826" s="46">
        <v>1.25</v>
      </c>
      <c r="F826" s="46" t="s">
        <v>54</v>
      </c>
      <c r="G826" s="46">
        <v>1.04</v>
      </c>
    </row>
    <row r="827" spans="2:10" x14ac:dyDescent="0.25">
      <c r="B827" s="46" t="s">
        <v>51</v>
      </c>
      <c r="C827" s="46">
        <v>1.1499999999999999</v>
      </c>
      <c r="D827" s="46" t="s">
        <v>52</v>
      </c>
      <c r="E827" s="46">
        <v>1</v>
      </c>
      <c r="F827" s="46"/>
      <c r="G827" s="46"/>
    </row>
    <row r="828" spans="2:10" x14ac:dyDescent="0.25">
      <c r="B828" s="46" t="s">
        <v>55</v>
      </c>
      <c r="C828" s="51">
        <f>D807*C827*E826*G826</f>
        <v>13.842592592592592</v>
      </c>
      <c r="D828" s="38" t="s">
        <v>56</v>
      </c>
    </row>
    <row r="829" spans="2:10" x14ac:dyDescent="0.25">
      <c r="B829" s="60" t="s">
        <v>238</v>
      </c>
      <c r="C829" s="60"/>
      <c r="D829" s="60"/>
      <c r="E829" s="60"/>
      <c r="F829" s="60"/>
      <c r="G829" s="60"/>
      <c r="H829" s="60"/>
    </row>
    <row r="831" spans="2:10" ht="18.75" x14ac:dyDescent="0.3">
      <c r="B831" s="63" t="s">
        <v>247</v>
      </c>
      <c r="C831" s="63"/>
      <c r="D831" s="63"/>
      <c r="E831" s="63"/>
      <c r="F831" s="63"/>
      <c r="G831" s="63"/>
      <c r="H831" s="63"/>
      <c r="I831" s="63"/>
      <c r="J831" s="63"/>
    </row>
    <row r="833" spans="2:10" ht="16.5" x14ac:dyDescent="0.25">
      <c r="B833" s="66" t="s">
        <v>2</v>
      </c>
      <c r="C833" s="66"/>
      <c r="D833" s="12">
        <v>1250</v>
      </c>
      <c r="E833" t="s">
        <v>82</v>
      </c>
    </row>
    <row r="834" spans="2:10" ht="15.75" x14ac:dyDescent="0.25">
      <c r="B834" s="61" t="s">
        <v>3</v>
      </c>
      <c r="C834" s="61"/>
      <c r="D834" s="48">
        <v>0.9</v>
      </c>
    </row>
    <row r="836" spans="2:10" ht="15.75" x14ac:dyDescent="0.25">
      <c r="B836" s="61" t="s">
        <v>9</v>
      </c>
      <c r="C836" s="61"/>
      <c r="D836" s="35">
        <f>(D833)/(120*0.9)</f>
        <v>11.574074074074074</v>
      </c>
      <c r="E836" t="s">
        <v>10</v>
      </c>
    </row>
    <row r="837" spans="2:10" ht="15.75" x14ac:dyDescent="0.25">
      <c r="B837" s="67" t="s">
        <v>13</v>
      </c>
      <c r="C837" s="67"/>
      <c r="D837" s="46">
        <v>8</v>
      </c>
      <c r="E837" t="s">
        <v>14</v>
      </c>
    </row>
    <row r="839" spans="2:10" ht="15.75" x14ac:dyDescent="0.25">
      <c r="B839" s="61" t="s">
        <v>11</v>
      </c>
      <c r="C839" s="61"/>
      <c r="D839" s="36">
        <f>(3.448*D836*D837)/(3*120)</f>
        <v>0.88683127572016451</v>
      </c>
      <c r="E839" s="61" t="s">
        <v>15</v>
      </c>
      <c r="G839" s="61" t="s">
        <v>16</v>
      </c>
      <c r="H839" s="61"/>
      <c r="I839" s="61"/>
      <c r="J839" s="68">
        <v>2.2999999999999998</v>
      </c>
    </row>
    <row r="840" spans="2:10" ht="15.75" x14ac:dyDescent="0.25">
      <c r="B840" s="67" t="s">
        <v>12</v>
      </c>
      <c r="C840" s="67"/>
      <c r="E840" s="61"/>
      <c r="G840" s="61"/>
      <c r="H840" s="61"/>
      <c r="I840" s="61"/>
      <c r="J840" s="68"/>
    </row>
    <row r="842" spans="2:10" ht="15.75" x14ac:dyDescent="0.25">
      <c r="B842" s="61" t="s">
        <v>17</v>
      </c>
      <c r="C842" s="61"/>
      <c r="D842" s="38">
        <f>(3.448*D836*D837)/(120*J839)</f>
        <v>1.1567364465915191</v>
      </c>
      <c r="E842" t="s">
        <v>71</v>
      </c>
    </row>
    <row r="844" spans="2:10" x14ac:dyDescent="0.25">
      <c r="B844" s="62" t="s">
        <v>39</v>
      </c>
      <c r="C844" s="62"/>
      <c r="D844" s="62"/>
      <c r="E844" s="62"/>
      <c r="F844" s="62"/>
      <c r="G844" s="62"/>
      <c r="H844" s="62"/>
      <c r="I844" s="47">
        <v>12</v>
      </c>
      <c r="J844" s="18" t="s">
        <v>20</v>
      </c>
    </row>
    <row r="846" spans="2:10" ht="18.75" x14ac:dyDescent="0.3">
      <c r="B846" s="63" t="s">
        <v>227</v>
      </c>
      <c r="C846" s="63"/>
      <c r="D846" s="63"/>
      <c r="E846" s="63"/>
      <c r="F846" s="63"/>
      <c r="G846" s="63"/>
      <c r="H846" s="63"/>
      <c r="I846" s="63"/>
      <c r="J846" s="63"/>
    </row>
    <row r="848" spans="2:10" x14ac:dyDescent="0.25">
      <c r="B848" s="62" t="s">
        <v>40</v>
      </c>
      <c r="C848" s="62"/>
      <c r="D848" s="62"/>
      <c r="E848" s="62"/>
      <c r="F848" s="62"/>
      <c r="G848" s="62"/>
      <c r="H848" s="62"/>
      <c r="I848" s="62"/>
      <c r="J848" s="62"/>
    </row>
    <row r="849" spans="2:10" x14ac:dyDescent="0.25">
      <c r="B849" s="62" t="s">
        <v>207</v>
      </c>
      <c r="C849" s="62"/>
      <c r="D849" s="62"/>
      <c r="E849" s="62"/>
      <c r="F849" s="62"/>
      <c r="G849" s="62"/>
      <c r="H849" s="62"/>
      <c r="I849" s="62"/>
      <c r="J849" s="62"/>
    </row>
    <row r="850" spans="2:10" x14ac:dyDescent="0.25">
      <c r="B850" s="60" t="s">
        <v>46</v>
      </c>
      <c r="C850" s="60"/>
      <c r="D850" s="60"/>
      <c r="E850" s="60"/>
      <c r="F850" s="60"/>
      <c r="G850" s="60"/>
      <c r="H850" s="60"/>
      <c r="I850" s="60"/>
      <c r="J850" s="60"/>
    </row>
    <row r="851" spans="2:10" x14ac:dyDescent="0.25">
      <c r="B851" s="64" t="s">
        <v>47</v>
      </c>
      <c r="C851" s="64"/>
      <c r="D851" s="64"/>
      <c r="E851" s="65" t="s">
        <v>74</v>
      </c>
      <c r="F851" s="65"/>
    </row>
    <row r="853" spans="2:10" ht="18.75" x14ac:dyDescent="0.3">
      <c r="B853" s="63" t="s">
        <v>49</v>
      </c>
      <c r="C853" s="63"/>
      <c r="D853" s="63"/>
      <c r="E853" s="63"/>
      <c r="F853" s="63"/>
      <c r="G853" s="63"/>
      <c r="H853" s="63"/>
      <c r="I853" s="63"/>
      <c r="J853" s="63"/>
    </row>
    <row r="855" spans="2:10" x14ac:dyDescent="0.25">
      <c r="B855" s="46" t="s">
        <v>50</v>
      </c>
      <c r="C855" s="46">
        <v>1</v>
      </c>
      <c r="D855" s="46" t="s">
        <v>53</v>
      </c>
      <c r="E855" s="46">
        <v>1.25</v>
      </c>
      <c r="F855" s="46" t="s">
        <v>54</v>
      </c>
      <c r="G855" s="46">
        <v>1.04</v>
      </c>
    </row>
    <row r="856" spans="2:10" x14ac:dyDescent="0.25">
      <c r="B856" s="46" t="s">
        <v>51</v>
      </c>
      <c r="C856" s="46">
        <v>1.1499999999999999</v>
      </c>
      <c r="D856" s="46" t="s">
        <v>52</v>
      </c>
      <c r="E856" s="46">
        <v>1</v>
      </c>
      <c r="F856" s="46"/>
      <c r="G856" s="46"/>
    </row>
    <row r="857" spans="2:10" x14ac:dyDescent="0.25">
      <c r="B857" s="46" t="s">
        <v>55</v>
      </c>
      <c r="C857" s="35">
        <f>D836*C855*C856*E855*E856*G855</f>
        <v>17.30324074074074</v>
      </c>
      <c r="D857" s="38" t="s">
        <v>56</v>
      </c>
    </row>
    <row r="858" spans="2:10" x14ac:dyDescent="0.25">
      <c r="B858" s="60" t="s">
        <v>208</v>
      </c>
      <c r="C858" s="60"/>
      <c r="D858" s="60"/>
      <c r="E858" s="60"/>
      <c r="F858" s="60"/>
      <c r="G858" s="60"/>
      <c r="H858" s="60"/>
    </row>
  </sheetData>
  <mergeCells count="611">
    <mergeCell ref="B134:J134"/>
    <mergeCell ref="B135:J135"/>
    <mergeCell ref="B136:D136"/>
    <mergeCell ref="E136:F136"/>
    <mergeCell ref="B138:J138"/>
    <mergeCell ref="B125:C125"/>
    <mergeCell ref="B127:C127"/>
    <mergeCell ref="B129:H129"/>
    <mergeCell ref="B131:J131"/>
    <mergeCell ref="B133:J133"/>
    <mergeCell ref="B116:C116"/>
    <mergeCell ref="B117:C117"/>
    <mergeCell ref="B100:D100"/>
    <mergeCell ref="E100:F100"/>
    <mergeCell ref="B102:J102"/>
    <mergeCell ref="B107:H107"/>
    <mergeCell ref="B109:J109"/>
    <mergeCell ref="G119:I120"/>
    <mergeCell ref="G122:I123"/>
    <mergeCell ref="J119:J120"/>
    <mergeCell ref="J122:J123"/>
    <mergeCell ref="B119:C119"/>
    <mergeCell ref="B120:C120"/>
    <mergeCell ref="B122:C122"/>
    <mergeCell ref="B123:C123"/>
    <mergeCell ref="E119:E120"/>
    <mergeCell ref="E122:E123"/>
    <mergeCell ref="B98:J98"/>
    <mergeCell ref="B99:J99"/>
    <mergeCell ref="B91:C91"/>
    <mergeCell ref="F88:H89"/>
    <mergeCell ref="I88:I89"/>
    <mergeCell ref="E88:E89"/>
    <mergeCell ref="B111:C111"/>
    <mergeCell ref="B112:C112"/>
    <mergeCell ref="B114:C114"/>
    <mergeCell ref="A4:I9"/>
    <mergeCell ref="B30:J30"/>
    <mergeCell ref="B31:J31"/>
    <mergeCell ref="B15:C15"/>
    <mergeCell ref="B16:C16"/>
    <mergeCell ref="F15:G15"/>
    <mergeCell ref="F16:G16"/>
    <mergeCell ref="J22:J23"/>
    <mergeCell ref="F24:G24"/>
    <mergeCell ref="B19:G19"/>
    <mergeCell ref="B21:C21"/>
    <mergeCell ref="B22:C22"/>
    <mergeCell ref="B23:C23"/>
    <mergeCell ref="D22:D23"/>
    <mergeCell ref="A11:K11"/>
    <mergeCell ref="B28:J28"/>
    <mergeCell ref="B13:J13"/>
    <mergeCell ref="E33:F33"/>
    <mergeCell ref="F21:G21"/>
    <mergeCell ref="E22:E23"/>
    <mergeCell ref="B26:H26"/>
    <mergeCell ref="B17:I17"/>
    <mergeCell ref="B24:C24"/>
    <mergeCell ref="F22:H23"/>
    <mergeCell ref="I22:I23"/>
    <mergeCell ref="B32:J32"/>
    <mergeCell ref="B33:D33"/>
    <mergeCell ref="C40:I40"/>
    <mergeCell ref="B69:H69"/>
    <mergeCell ref="B71:J71"/>
    <mergeCell ref="B73:C73"/>
    <mergeCell ref="B35:J35"/>
    <mergeCell ref="B42:J42"/>
    <mergeCell ref="B44:C44"/>
    <mergeCell ref="B45:C45"/>
    <mergeCell ref="B47:C47"/>
    <mergeCell ref="B48:C48"/>
    <mergeCell ref="B50:C50"/>
    <mergeCell ref="B51:C51"/>
    <mergeCell ref="E50:E51"/>
    <mergeCell ref="G50:I51"/>
    <mergeCell ref="J50:J51"/>
    <mergeCell ref="B61:J61"/>
    <mergeCell ref="B62:D62"/>
    <mergeCell ref="E62:F62"/>
    <mergeCell ref="B53:C53"/>
    <mergeCell ref="B55:H55"/>
    <mergeCell ref="B57:J57"/>
    <mergeCell ref="B59:J59"/>
    <mergeCell ref="B60:J60"/>
    <mergeCell ref="B158:C158"/>
    <mergeCell ref="E157:E158"/>
    <mergeCell ref="B160:C160"/>
    <mergeCell ref="B74:C74"/>
    <mergeCell ref="B76:C76"/>
    <mergeCell ref="B77:C77"/>
    <mergeCell ref="B78:C78"/>
    <mergeCell ref="B64:J64"/>
    <mergeCell ref="B144:J144"/>
    <mergeCell ref="B146:C146"/>
    <mergeCell ref="B147:C147"/>
    <mergeCell ref="B149:C149"/>
    <mergeCell ref="B83:C83"/>
    <mergeCell ref="B85:H85"/>
    <mergeCell ref="B89:C89"/>
    <mergeCell ref="B88:C88"/>
    <mergeCell ref="B80:C80"/>
    <mergeCell ref="B81:C81"/>
    <mergeCell ref="E80:E81"/>
    <mergeCell ref="G80:I81"/>
    <mergeCell ref="J80:J81"/>
    <mergeCell ref="B93:H93"/>
    <mergeCell ref="B95:J95"/>
    <mergeCell ref="B97:J97"/>
    <mergeCell ref="B170:J170"/>
    <mergeCell ref="B171:J171"/>
    <mergeCell ref="B172:D172"/>
    <mergeCell ref="E172:F172"/>
    <mergeCell ref="B174:J174"/>
    <mergeCell ref="B143:H143"/>
    <mergeCell ref="B180:H180"/>
    <mergeCell ref="B182:J182"/>
    <mergeCell ref="B184:C184"/>
    <mergeCell ref="G154:I155"/>
    <mergeCell ref="G157:I158"/>
    <mergeCell ref="J154:J155"/>
    <mergeCell ref="J157:J158"/>
    <mergeCell ref="B162:C162"/>
    <mergeCell ref="B164:H164"/>
    <mergeCell ref="B165:H165"/>
    <mergeCell ref="B167:J167"/>
    <mergeCell ref="B169:J169"/>
    <mergeCell ref="B151:C151"/>
    <mergeCell ref="B152:C152"/>
    <mergeCell ref="B154:C154"/>
    <mergeCell ref="B155:C155"/>
    <mergeCell ref="E154:E155"/>
    <mergeCell ref="B157:C157"/>
    <mergeCell ref="B185:C185"/>
    <mergeCell ref="B187:C187"/>
    <mergeCell ref="B189:C189"/>
    <mergeCell ref="B191:C191"/>
    <mergeCell ref="E191:E192"/>
    <mergeCell ref="G191:I192"/>
    <mergeCell ref="J191:J192"/>
    <mergeCell ref="B192:C192"/>
    <mergeCell ref="B194:C194"/>
    <mergeCell ref="B224:C224"/>
    <mergeCell ref="B226:H226"/>
    <mergeCell ref="B228:J228"/>
    <mergeCell ref="B230:J230"/>
    <mergeCell ref="B231:J231"/>
    <mergeCell ref="B232:J232"/>
    <mergeCell ref="B233:D233"/>
    <mergeCell ref="B196:H196"/>
    <mergeCell ref="B198:J198"/>
    <mergeCell ref="B200:J200"/>
    <mergeCell ref="B201:J201"/>
    <mergeCell ref="B202:J202"/>
    <mergeCell ref="B203:D203"/>
    <mergeCell ref="E203:F203"/>
    <mergeCell ref="B205:J205"/>
    <mergeCell ref="B211:H211"/>
    <mergeCell ref="B213:J213"/>
    <mergeCell ref="B215:C215"/>
    <mergeCell ref="B216:C216"/>
    <mergeCell ref="B218:C218"/>
    <mergeCell ref="B219:C219"/>
    <mergeCell ref="B222:C222"/>
    <mergeCell ref="B221:C221"/>
    <mergeCell ref="E221:E222"/>
    <mergeCell ref="G221:I222"/>
    <mergeCell ref="J221:J222"/>
    <mergeCell ref="E233:F233"/>
    <mergeCell ref="B235:J235"/>
    <mergeCell ref="B250:C250"/>
    <mergeCell ref="B252:C252"/>
    <mergeCell ref="E252:E253"/>
    <mergeCell ref="G252:I253"/>
    <mergeCell ref="J252:J253"/>
    <mergeCell ref="B253:C253"/>
    <mergeCell ref="B255:C255"/>
    <mergeCell ref="B240:H240"/>
    <mergeCell ref="B242:J242"/>
    <mergeCell ref="B244:C244"/>
    <mergeCell ref="B245:C245"/>
    <mergeCell ref="B247:C247"/>
    <mergeCell ref="B248:C248"/>
    <mergeCell ref="B249:C249"/>
    <mergeCell ref="B257:H257"/>
    <mergeCell ref="B259:C259"/>
    <mergeCell ref="E259:E260"/>
    <mergeCell ref="G259:I260"/>
    <mergeCell ref="J259:J260"/>
    <mergeCell ref="B260:C260"/>
    <mergeCell ref="B262:C262"/>
    <mergeCell ref="B264:H264"/>
    <mergeCell ref="B266:C266"/>
    <mergeCell ref="E266:E267"/>
    <mergeCell ref="G266:I267"/>
    <mergeCell ref="J266:J267"/>
    <mergeCell ref="B267:C267"/>
    <mergeCell ref="B269:C269"/>
    <mergeCell ref="B271:H271"/>
    <mergeCell ref="B273:J273"/>
    <mergeCell ref="B275:J275"/>
    <mergeCell ref="B276:J276"/>
    <mergeCell ref="B277:J277"/>
    <mergeCell ref="B278:D278"/>
    <mergeCell ref="E278:F278"/>
    <mergeCell ref="B280:J280"/>
    <mergeCell ref="B285:H285"/>
    <mergeCell ref="B287:J287"/>
    <mergeCell ref="B289:C289"/>
    <mergeCell ref="B290:C290"/>
    <mergeCell ref="B292:C292"/>
    <mergeCell ref="B294:C294"/>
    <mergeCell ref="B295:C295"/>
    <mergeCell ref="B297:C297"/>
    <mergeCell ref="E297:E298"/>
    <mergeCell ref="G297:I298"/>
    <mergeCell ref="J297:J298"/>
    <mergeCell ref="B298:C298"/>
    <mergeCell ref="B300:C300"/>
    <mergeCell ref="E300:E301"/>
    <mergeCell ref="G300:I301"/>
    <mergeCell ref="J300:J301"/>
    <mergeCell ref="B301:C301"/>
    <mergeCell ref="B303:C303"/>
    <mergeCell ref="B305:C305"/>
    <mergeCell ref="B307:H307"/>
    <mergeCell ref="B309:J309"/>
    <mergeCell ref="B327:C327"/>
    <mergeCell ref="B329:C329"/>
    <mergeCell ref="B331:C331"/>
    <mergeCell ref="B332:C332"/>
    <mergeCell ref="B333:C333"/>
    <mergeCell ref="B335:C335"/>
    <mergeCell ref="E335:E336"/>
    <mergeCell ref="G335:I336"/>
    <mergeCell ref="B311:J311"/>
    <mergeCell ref="B312:J312"/>
    <mergeCell ref="B313:J313"/>
    <mergeCell ref="B314:D314"/>
    <mergeCell ref="E314:F314"/>
    <mergeCell ref="B316:J316"/>
    <mergeCell ref="B322:H322"/>
    <mergeCell ref="B324:J324"/>
    <mergeCell ref="B326:C326"/>
    <mergeCell ref="J335:J336"/>
    <mergeCell ref="B336:C336"/>
    <mergeCell ref="B338:C338"/>
    <mergeCell ref="E338:E339"/>
    <mergeCell ref="G338:I339"/>
    <mergeCell ref="J338:J339"/>
    <mergeCell ref="B339:C339"/>
    <mergeCell ref="B341:C341"/>
    <mergeCell ref="E341:E342"/>
    <mergeCell ref="G341:I342"/>
    <mergeCell ref="J341:J342"/>
    <mergeCell ref="B342:C342"/>
    <mergeCell ref="B344:C344"/>
    <mergeCell ref="B346:C346"/>
    <mergeCell ref="B348:C348"/>
    <mergeCell ref="B350:H350"/>
    <mergeCell ref="B352:J352"/>
    <mergeCell ref="B354:J354"/>
    <mergeCell ref="B355:J355"/>
    <mergeCell ref="B356:J356"/>
    <mergeCell ref="B357:D357"/>
    <mergeCell ref="E357:F357"/>
    <mergeCell ref="B359:J359"/>
    <mergeCell ref="B365:H365"/>
    <mergeCell ref="B367:J367"/>
    <mergeCell ref="B369:C369"/>
    <mergeCell ref="B370:C370"/>
    <mergeCell ref="B372:C372"/>
    <mergeCell ref="B374:C374"/>
    <mergeCell ref="B375:C375"/>
    <mergeCell ref="B377:C377"/>
    <mergeCell ref="E377:E378"/>
    <mergeCell ref="G377:I378"/>
    <mergeCell ref="J377:J378"/>
    <mergeCell ref="B378:C378"/>
    <mergeCell ref="B380:C380"/>
    <mergeCell ref="E380:E381"/>
    <mergeCell ref="B381:C381"/>
    <mergeCell ref="B383:C383"/>
    <mergeCell ref="B385:C385"/>
    <mergeCell ref="B387:H387"/>
    <mergeCell ref="B389:J389"/>
    <mergeCell ref="B391:J391"/>
    <mergeCell ref="B392:J392"/>
    <mergeCell ref="B393:J393"/>
    <mergeCell ref="B394:D394"/>
    <mergeCell ref="E394:F394"/>
    <mergeCell ref="B396:J396"/>
    <mergeCell ref="B402:H402"/>
    <mergeCell ref="B404:J404"/>
    <mergeCell ref="B406:C406"/>
    <mergeCell ref="B407:C407"/>
    <mergeCell ref="B409:C409"/>
    <mergeCell ref="B411:C411"/>
    <mergeCell ref="B413:C413"/>
    <mergeCell ref="E413:E414"/>
    <mergeCell ref="G413:I414"/>
    <mergeCell ref="J413:J414"/>
    <mergeCell ref="B414:C414"/>
    <mergeCell ref="B416:C416"/>
    <mergeCell ref="B418:H418"/>
    <mergeCell ref="B420:J420"/>
    <mergeCell ref="B422:J422"/>
    <mergeCell ref="B423:J423"/>
    <mergeCell ref="B424:J424"/>
    <mergeCell ref="B425:D425"/>
    <mergeCell ref="E425:F425"/>
    <mergeCell ref="B427:J427"/>
    <mergeCell ref="B433:H433"/>
    <mergeCell ref="B435:J435"/>
    <mergeCell ref="B437:C437"/>
    <mergeCell ref="B438:C438"/>
    <mergeCell ref="B440:C440"/>
    <mergeCell ref="B441:C441"/>
    <mergeCell ref="B443:C443"/>
    <mergeCell ref="E443:E444"/>
    <mergeCell ref="G443:I444"/>
    <mergeCell ref="J443:J444"/>
    <mergeCell ref="B444:C444"/>
    <mergeCell ref="B446:C446"/>
    <mergeCell ref="B448:H448"/>
    <mergeCell ref="B450:J450"/>
    <mergeCell ref="B452:J452"/>
    <mergeCell ref="B453:J453"/>
    <mergeCell ref="B454:J454"/>
    <mergeCell ref="B455:D455"/>
    <mergeCell ref="E455:F455"/>
    <mergeCell ref="B457:J457"/>
    <mergeCell ref="B462:H462"/>
    <mergeCell ref="B464:J464"/>
    <mergeCell ref="B466:C466"/>
    <mergeCell ref="B467:C467"/>
    <mergeCell ref="B469:C469"/>
    <mergeCell ref="B470:C470"/>
    <mergeCell ref="B471:C471"/>
    <mergeCell ref="B472:C472"/>
    <mergeCell ref="B473:C473"/>
    <mergeCell ref="B475:C475"/>
    <mergeCell ref="E475:E476"/>
    <mergeCell ref="G475:I476"/>
    <mergeCell ref="J475:J476"/>
    <mergeCell ref="B476:C476"/>
    <mergeCell ref="G478:I479"/>
    <mergeCell ref="J478:J479"/>
    <mergeCell ref="B487:C487"/>
    <mergeCell ref="B489:C489"/>
    <mergeCell ref="B491:C491"/>
    <mergeCell ref="B493:C493"/>
    <mergeCell ref="B495:H495"/>
    <mergeCell ref="B497:J497"/>
    <mergeCell ref="B499:J499"/>
    <mergeCell ref="B478:C478"/>
    <mergeCell ref="E478:E479"/>
    <mergeCell ref="B479:C479"/>
    <mergeCell ref="B481:C481"/>
    <mergeCell ref="E481:E482"/>
    <mergeCell ref="B482:C482"/>
    <mergeCell ref="B484:C484"/>
    <mergeCell ref="E484:E485"/>
    <mergeCell ref="B485:C485"/>
    <mergeCell ref="B500:J500"/>
    <mergeCell ref="B501:J501"/>
    <mergeCell ref="B502:D502"/>
    <mergeCell ref="E502:F502"/>
    <mergeCell ref="B504:J504"/>
    <mergeCell ref="B509:H509"/>
    <mergeCell ref="B511:J511"/>
    <mergeCell ref="B513:C513"/>
    <mergeCell ref="B514:C514"/>
    <mergeCell ref="B516:C516"/>
    <mergeCell ref="B518:C518"/>
    <mergeCell ref="B520:C520"/>
    <mergeCell ref="E520:E521"/>
    <mergeCell ref="G520:I521"/>
    <mergeCell ref="J520:J521"/>
    <mergeCell ref="B521:C521"/>
    <mergeCell ref="B523:C523"/>
    <mergeCell ref="B525:H525"/>
    <mergeCell ref="B527:J527"/>
    <mergeCell ref="B529:J529"/>
    <mergeCell ref="B530:J530"/>
    <mergeCell ref="B531:J531"/>
    <mergeCell ref="B532:D532"/>
    <mergeCell ref="E532:F532"/>
    <mergeCell ref="B534:J534"/>
    <mergeCell ref="B539:H539"/>
    <mergeCell ref="B541:J541"/>
    <mergeCell ref="B543:C543"/>
    <mergeCell ref="B544:C544"/>
    <mergeCell ref="B546:C546"/>
    <mergeCell ref="B547:C547"/>
    <mergeCell ref="B549:C549"/>
    <mergeCell ref="E549:E550"/>
    <mergeCell ref="G549:I550"/>
    <mergeCell ref="J549:J550"/>
    <mergeCell ref="B550:C550"/>
    <mergeCell ref="B552:C552"/>
    <mergeCell ref="B554:H554"/>
    <mergeCell ref="B556:J556"/>
    <mergeCell ref="B558:J558"/>
    <mergeCell ref="B559:J559"/>
    <mergeCell ref="B560:J560"/>
    <mergeCell ref="B561:D561"/>
    <mergeCell ref="E561:F561"/>
    <mergeCell ref="B563:J563"/>
    <mergeCell ref="B568:H568"/>
    <mergeCell ref="B570:J570"/>
    <mergeCell ref="B572:C572"/>
    <mergeCell ref="B573:C573"/>
    <mergeCell ref="B575:C575"/>
    <mergeCell ref="B576:C576"/>
    <mergeCell ref="B578:C578"/>
    <mergeCell ref="E578:E579"/>
    <mergeCell ref="G578:I579"/>
    <mergeCell ref="J578:J579"/>
    <mergeCell ref="B579:C579"/>
    <mergeCell ref="B581:C581"/>
    <mergeCell ref="B583:H583"/>
    <mergeCell ref="B585:J585"/>
    <mergeCell ref="B587:J587"/>
    <mergeCell ref="B588:J588"/>
    <mergeCell ref="B589:J589"/>
    <mergeCell ref="B590:D590"/>
    <mergeCell ref="E590:F590"/>
    <mergeCell ref="B592:J592"/>
    <mergeCell ref="B597:H597"/>
    <mergeCell ref="B599:J599"/>
    <mergeCell ref="B601:C601"/>
    <mergeCell ref="B602:C602"/>
    <mergeCell ref="B604:C604"/>
    <mergeCell ref="B605:C605"/>
    <mergeCell ref="B607:C607"/>
    <mergeCell ref="E607:E608"/>
    <mergeCell ref="G607:I608"/>
    <mergeCell ref="J607:J608"/>
    <mergeCell ref="B608:C608"/>
    <mergeCell ref="B610:C610"/>
    <mergeCell ref="B612:H612"/>
    <mergeCell ref="B614:J614"/>
    <mergeCell ref="B616:J616"/>
    <mergeCell ref="B617:J617"/>
    <mergeCell ref="B618:J618"/>
    <mergeCell ref="B619:D619"/>
    <mergeCell ref="E619:F619"/>
    <mergeCell ref="B621:J621"/>
    <mergeCell ref="B626:H626"/>
    <mergeCell ref="B628:J628"/>
    <mergeCell ref="B630:C630"/>
    <mergeCell ref="B631:C631"/>
    <mergeCell ref="B633:C633"/>
    <mergeCell ref="B634:C634"/>
    <mergeCell ref="B636:C636"/>
    <mergeCell ref="E636:E637"/>
    <mergeCell ref="G636:I637"/>
    <mergeCell ref="J636:J637"/>
    <mergeCell ref="B637:C637"/>
    <mergeCell ref="B639:C639"/>
    <mergeCell ref="B641:H641"/>
    <mergeCell ref="B643:J643"/>
    <mergeCell ref="B645:J645"/>
    <mergeCell ref="B646:J646"/>
    <mergeCell ref="B647:J647"/>
    <mergeCell ref="B648:D648"/>
    <mergeCell ref="E648:F648"/>
    <mergeCell ref="B650:J650"/>
    <mergeCell ref="B655:H655"/>
    <mergeCell ref="B657:J657"/>
    <mergeCell ref="B659:C659"/>
    <mergeCell ref="B660:C660"/>
    <mergeCell ref="B662:C662"/>
    <mergeCell ref="B663:C663"/>
    <mergeCell ref="B665:C665"/>
    <mergeCell ref="E665:E666"/>
    <mergeCell ref="G665:I666"/>
    <mergeCell ref="J665:J666"/>
    <mergeCell ref="B666:C666"/>
    <mergeCell ref="B668:C668"/>
    <mergeCell ref="B670:H670"/>
    <mergeCell ref="B672:J672"/>
    <mergeCell ref="B674:J674"/>
    <mergeCell ref="B675:J675"/>
    <mergeCell ref="B676:J676"/>
    <mergeCell ref="B677:D677"/>
    <mergeCell ref="E677:F677"/>
    <mergeCell ref="B679:J679"/>
    <mergeCell ref="B684:H684"/>
    <mergeCell ref="B686:J686"/>
    <mergeCell ref="B688:C688"/>
    <mergeCell ref="B689:C689"/>
    <mergeCell ref="B691:C691"/>
    <mergeCell ref="B692:C692"/>
    <mergeCell ref="B694:C694"/>
    <mergeCell ref="E694:E695"/>
    <mergeCell ref="G694:I695"/>
    <mergeCell ref="J694:J695"/>
    <mergeCell ref="B695:C695"/>
    <mergeCell ref="B697:C697"/>
    <mergeCell ref="B699:H699"/>
    <mergeCell ref="B701:J701"/>
    <mergeCell ref="B703:J703"/>
    <mergeCell ref="B704:J704"/>
    <mergeCell ref="B705:J705"/>
    <mergeCell ref="B706:D706"/>
    <mergeCell ref="E706:F706"/>
    <mergeCell ref="B708:J708"/>
    <mergeCell ref="B713:H713"/>
    <mergeCell ref="B715:J715"/>
    <mergeCell ref="B717:C717"/>
    <mergeCell ref="B718:C718"/>
    <mergeCell ref="B720:C720"/>
    <mergeCell ref="B721:C721"/>
    <mergeCell ref="B723:C723"/>
    <mergeCell ref="E723:E724"/>
    <mergeCell ref="G723:I724"/>
    <mergeCell ref="J723:J724"/>
    <mergeCell ref="B724:C724"/>
    <mergeCell ref="B726:C726"/>
    <mergeCell ref="B728:H728"/>
    <mergeCell ref="B730:J730"/>
    <mergeCell ref="B732:J732"/>
    <mergeCell ref="B733:J733"/>
    <mergeCell ref="B734:J734"/>
    <mergeCell ref="B735:D735"/>
    <mergeCell ref="E735:F735"/>
    <mergeCell ref="B737:J737"/>
    <mergeCell ref="B742:H742"/>
    <mergeCell ref="B744:J744"/>
    <mergeCell ref="B746:C746"/>
    <mergeCell ref="B747:C747"/>
    <mergeCell ref="B749:C749"/>
    <mergeCell ref="B750:C750"/>
    <mergeCell ref="B752:C752"/>
    <mergeCell ref="E752:E753"/>
    <mergeCell ref="G752:I753"/>
    <mergeCell ref="J752:J753"/>
    <mergeCell ref="B753:C753"/>
    <mergeCell ref="B755:C755"/>
    <mergeCell ref="B757:H757"/>
    <mergeCell ref="B759:J759"/>
    <mergeCell ref="B761:J761"/>
    <mergeCell ref="B762:J762"/>
    <mergeCell ref="B763:J763"/>
    <mergeCell ref="B764:D764"/>
    <mergeCell ref="E764:F764"/>
    <mergeCell ref="B766:J766"/>
    <mergeCell ref="B771:H771"/>
    <mergeCell ref="B773:J773"/>
    <mergeCell ref="B775:C775"/>
    <mergeCell ref="B776:C776"/>
    <mergeCell ref="B778:C778"/>
    <mergeCell ref="B779:C779"/>
    <mergeCell ref="B781:C781"/>
    <mergeCell ref="E781:E782"/>
    <mergeCell ref="G781:I782"/>
    <mergeCell ref="J781:J782"/>
    <mergeCell ref="B782:C782"/>
    <mergeCell ref="B784:C784"/>
    <mergeCell ref="B786:H786"/>
    <mergeCell ref="B788:J788"/>
    <mergeCell ref="B790:J790"/>
    <mergeCell ref="B791:J791"/>
    <mergeCell ref="B792:J792"/>
    <mergeCell ref="B793:D793"/>
    <mergeCell ref="E793:F793"/>
    <mergeCell ref="B795:J795"/>
    <mergeCell ref="B800:H800"/>
    <mergeCell ref="B802:J802"/>
    <mergeCell ref="B804:C804"/>
    <mergeCell ref="B805:C805"/>
    <mergeCell ref="B807:C807"/>
    <mergeCell ref="B808:C808"/>
    <mergeCell ref="B810:C810"/>
    <mergeCell ref="E810:E811"/>
    <mergeCell ref="G810:I811"/>
    <mergeCell ref="J810:J811"/>
    <mergeCell ref="B811:C811"/>
    <mergeCell ref="B813:C813"/>
    <mergeCell ref="B815:H815"/>
    <mergeCell ref="B817:J817"/>
    <mergeCell ref="B819:J819"/>
    <mergeCell ref="B820:J820"/>
    <mergeCell ref="B821:J821"/>
    <mergeCell ref="B822:D822"/>
    <mergeCell ref="E822:F822"/>
    <mergeCell ref="B824:J824"/>
    <mergeCell ref="B829:H829"/>
    <mergeCell ref="B831:J831"/>
    <mergeCell ref="B833:C833"/>
    <mergeCell ref="B834:C834"/>
    <mergeCell ref="B836:C836"/>
    <mergeCell ref="B837:C837"/>
    <mergeCell ref="B839:C839"/>
    <mergeCell ref="E839:E840"/>
    <mergeCell ref="G839:I840"/>
    <mergeCell ref="J839:J840"/>
    <mergeCell ref="B840:C840"/>
    <mergeCell ref="B858:H858"/>
    <mergeCell ref="B842:C842"/>
    <mergeCell ref="B844:H844"/>
    <mergeCell ref="B846:J846"/>
    <mergeCell ref="B848:J848"/>
    <mergeCell ref="B849:J849"/>
    <mergeCell ref="B850:J850"/>
    <mergeCell ref="B851:D851"/>
    <mergeCell ref="E851:F851"/>
    <mergeCell ref="B853:J8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4EB2-A8AA-4BF3-91E5-D2D61082100D}">
  <dimension ref="A3:AE93"/>
  <sheetViews>
    <sheetView topLeftCell="E1" zoomScale="80" zoomScaleNormal="80" workbookViewId="0">
      <selection activeCell="W6" sqref="W6:X6"/>
    </sheetView>
  </sheetViews>
  <sheetFormatPr baseColWidth="10" defaultRowHeight="15" x14ac:dyDescent="0.25"/>
  <cols>
    <col min="6" max="6" width="12" customWidth="1"/>
    <col min="15" max="15" width="14.85546875" customWidth="1"/>
    <col min="19" max="19" width="13.140625" customWidth="1"/>
    <col min="25" max="25" width="12" customWidth="1"/>
    <col min="26" max="26" width="12.42578125" customWidth="1"/>
    <col min="27" max="27" width="12" bestFit="1" customWidth="1"/>
  </cols>
  <sheetData>
    <row r="3" spans="1:31" ht="15.75" thickBot="1" x14ac:dyDescent="0.3">
      <c r="A3" s="104" t="s">
        <v>22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</row>
    <row r="4" spans="1:31" ht="15.75" thickBot="1" x14ac:dyDescent="0.3">
      <c r="A4" s="110" t="s">
        <v>23</v>
      </c>
      <c r="B4" s="111"/>
      <c r="C4" s="108" t="s">
        <v>28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95" t="s">
        <v>36</v>
      </c>
      <c r="P4" s="114" t="s">
        <v>37</v>
      </c>
      <c r="Q4" s="96"/>
      <c r="R4" s="95" t="s">
        <v>29</v>
      </c>
      <c r="S4" s="95" t="s">
        <v>30</v>
      </c>
      <c r="T4" s="96" t="s">
        <v>44</v>
      </c>
      <c r="U4" s="114" t="s">
        <v>31</v>
      </c>
      <c r="V4" s="96"/>
      <c r="W4" s="114" t="s">
        <v>32</v>
      </c>
      <c r="X4" s="96"/>
      <c r="Y4" s="106" t="s">
        <v>105</v>
      </c>
      <c r="Z4" s="113"/>
      <c r="AA4" s="107"/>
      <c r="AB4" s="78" t="s">
        <v>48</v>
      </c>
      <c r="AC4" s="79"/>
      <c r="AD4" s="78" t="s">
        <v>58</v>
      </c>
      <c r="AE4" s="79"/>
    </row>
    <row r="5" spans="1:31" ht="15.75" thickBot="1" x14ac:dyDescent="0.3">
      <c r="A5" s="82"/>
      <c r="B5" s="84"/>
      <c r="C5" s="106" t="s">
        <v>42</v>
      </c>
      <c r="D5" s="107"/>
      <c r="E5" s="108" t="s">
        <v>41</v>
      </c>
      <c r="F5" s="112"/>
      <c r="G5" s="106" t="s">
        <v>24</v>
      </c>
      <c r="H5" s="107"/>
      <c r="I5" s="106" t="s">
        <v>25</v>
      </c>
      <c r="J5" s="107"/>
      <c r="K5" s="106" t="s">
        <v>26</v>
      </c>
      <c r="L5" s="107"/>
      <c r="M5" s="106" t="s">
        <v>27</v>
      </c>
      <c r="N5" s="107"/>
      <c r="O5" s="92"/>
      <c r="P5" s="80"/>
      <c r="Q5" s="81"/>
      <c r="R5" s="92"/>
      <c r="S5" s="92"/>
      <c r="T5" s="81"/>
      <c r="U5" s="80"/>
      <c r="V5" s="81"/>
      <c r="W5" s="80"/>
      <c r="X5" s="81"/>
      <c r="Y5" s="15" t="s">
        <v>33</v>
      </c>
      <c r="Z5" s="15" t="s">
        <v>34</v>
      </c>
      <c r="AA5" s="15" t="s">
        <v>35</v>
      </c>
      <c r="AB5" s="80"/>
      <c r="AC5" s="81"/>
      <c r="AD5" s="80"/>
      <c r="AE5" s="81"/>
    </row>
    <row r="6" spans="1:31" x14ac:dyDescent="0.25">
      <c r="A6" s="101" t="s">
        <v>38</v>
      </c>
      <c r="B6" s="102"/>
      <c r="C6" s="101"/>
      <c r="D6" s="103"/>
      <c r="E6" s="74"/>
      <c r="F6" s="75"/>
      <c r="G6" s="74"/>
      <c r="H6" s="75"/>
      <c r="I6" s="74"/>
      <c r="J6" s="75"/>
      <c r="K6" s="74"/>
      <c r="L6" s="75"/>
      <c r="M6" s="74"/>
      <c r="N6" s="75"/>
      <c r="O6" s="14"/>
      <c r="P6" s="74"/>
      <c r="Q6" s="75"/>
      <c r="S6" s="24"/>
      <c r="T6" s="19"/>
      <c r="U6" s="74"/>
      <c r="V6" s="75"/>
      <c r="W6" s="74"/>
      <c r="X6" s="75"/>
      <c r="Y6" s="24"/>
      <c r="Z6" s="24"/>
      <c r="AA6" s="44"/>
      <c r="AB6" s="74"/>
      <c r="AC6" s="75"/>
      <c r="AD6" s="74"/>
      <c r="AE6" s="75"/>
    </row>
    <row r="7" spans="1:31" x14ac:dyDescent="0.25">
      <c r="A7" s="74"/>
      <c r="B7" s="75"/>
      <c r="C7" s="74">
        <v>18</v>
      </c>
      <c r="D7" s="75"/>
      <c r="E7" s="74"/>
      <c r="F7" s="75"/>
      <c r="G7" s="74"/>
      <c r="H7" s="62"/>
      <c r="I7" s="74"/>
      <c r="J7" s="75"/>
      <c r="K7" s="74"/>
      <c r="L7" s="75"/>
      <c r="M7" s="74"/>
      <c r="N7" s="75"/>
      <c r="O7" s="14">
        <v>250</v>
      </c>
      <c r="P7" s="74">
        <f>C7*O7</f>
        <v>4500</v>
      </c>
      <c r="Q7" s="75"/>
      <c r="R7" s="14">
        <v>0.9</v>
      </c>
      <c r="S7" s="25" t="s">
        <v>80</v>
      </c>
      <c r="T7" s="19" t="s">
        <v>45</v>
      </c>
      <c r="U7" s="74" t="s">
        <v>43</v>
      </c>
      <c r="V7" s="75"/>
      <c r="W7" s="74" t="s">
        <v>84</v>
      </c>
      <c r="X7" s="75"/>
      <c r="Y7" s="25" t="s">
        <v>109</v>
      </c>
      <c r="Z7" s="25" t="s">
        <v>109</v>
      </c>
      <c r="AA7" s="43" t="s">
        <v>138</v>
      </c>
      <c r="AB7" s="74" t="s">
        <v>77</v>
      </c>
      <c r="AC7" s="75"/>
      <c r="AD7" s="74" t="s">
        <v>79</v>
      </c>
      <c r="AE7" s="75"/>
    </row>
    <row r="8" spans="1:31" x14ac:dyDescent="0.25">
      <c r="A8" s="74"/>
      <c r="B8" s="75"/>
      <c r="C8" s="74"/>
      <c r="D8" s="62"/>
      <c r="E8" s="74">
        <v>2</v>
      </c>
      <c r="F8" s="75"/>
      <c r="G8" s="74"/>
      <c r="H8" s="75"/>
      <c r="I8" s="74"/>
      <c r="J8" s="75"/>
      <c r="K8" s="74"/>
      <c r="L8" s="75"/>
      <c r="M8" s="74"/>
      <c r="N8" s="75"/>
      <c r="O8" s="14">
        <v>100</v>
      </c>
      <c r="P8" s="74">
        <f>E8*O8</f>
        <v>200</v>
      </c>
      <c r="Q8" s="75"/>
      <c r="R8" s="17">
        <v>0.9</v>
      </c>
      <c r="S8" s="25" t="s">
        <v>85</v>
      </c>
      <c r="T8" s="19" t="s">
        <v>45</v>
      </c>
      <c r="U8" s="74" t="s">
        <v>43</v>
      </c>
      <c r="V8" s="75"/>
      <c r="W8" s="74" t="s">
        <v>87</v>
      </c>
      <c r="X8" s="75"/>
      <c r="Y8" s="25" t="s">
        <v>109</v>
      </c>
      <c r="Z8" s="25" t="s">
        <v>109</v>
      </c>
      <c r="AA8" s="49" t="s">
        <v>138</v>
      </c>
      <c r="AB8" s="74" t="s">
        <v>86</v>
      </c>
      <c r="AC8" s="75"/>
      <c r="AD8" s="74" t="s">
        <v>79</v>
      </c>
      <c r="AE8" s="75"/>
    </row>
    <row r="9" spans="1:31" x14ac:dyDescent="0.25">
      <c r="A9" s="74"/>
      <c r="B9" s="75"/>
      <c r="C9" s="74"/>
      <c r="D9" s="75"/>
      <c r="E9" s="74"/>
      <c r="F9" s="75"/>
      <c r="G9" s="74">
        <v>1</v>
      </c>
      <c r="H9" s="75"/>
      <c r="I9" s="74"/>
      <c r="J9" s="75"/>
      <c r="K9" s="74"/>
      <c r="L9" s="75"/>
      <c r="M9" s="74"/>
      <c r="N9" s="75"/>
      <c r="O9" s="14">
        <v>1500</v>
      </c>
      <c r="P9" s="74">
        <f>G9*O9</f>
        <v>1500</v>
      </c>
      <c r="Q9" s="75"/>
      <c r="R9" s="17">
        <v>0.9</v>
      </c>
      <c r="S9" s="25" t="s">
        <v>108</v>
      </c>
      <c r="T9" s="19">
        <v>120</v>
      </c>
      <c r="U9" s="74" t="s">
        <v>103</v>
      </c>
      <c r="V9" s="75"/>
      <c r="W9" s="74" t="s">
        <v>114</v>
      </c>
      <c r="X9" s="75"/>
      <c r="Y9" s="25" t="s">
        <v>109</v>
      </c>
      <c r="Z9" s="25">
        <v>12</v>
      </c>
      <c r="AA9" s="49" t="s">
        <v>138</v>
      </c>
      <c r="AB9" s="100">
        <v>5.4999999999999997E-3</v>
      </c>
      <c r="AC9" s="75"/>
      <c r="AD9" s="74" t="s">
        <v>79</v>
      </c>
      <c r="AE9" s="75"/>
    </row>
    <row r="10" spans="1:31" x14ac:dyDescent="0.25">
      <c r="A10" s="74"/>
      <c r="B10" s="75"/>
      <c r="C10" s="74"/>
      <c r="D10" s="75"/>
      <c r="E10" s="74"/>
      <c r="F10" s="75"/>
      <c r="G10" s="74"/>
      <c r="H10" s="75"/>
      <c r="I10" s="74">
        <v>2</v>
      </c>
      <c r="J10" s="75"/>
      <c r="K10" s="74"/>
      <c r="L10" s="75"/>
      <c r="M10" s="74"/>
      <c r="N10" s="75"/>
      <c r="O10" s="14">
        <v>5000</v>
      </c>
      <c r="P10" s="74">
        <f>I10*O10</f>
        <v>10000</v>
      </c>
      <c r="Q10" s="75"/>
      <c r="R10" s="17">
        <v>0.9</v>
      </c>
      <c r="S10" s="25" t="s">
        <v>88</v>
      </c>
      <c r="T10" s="19" t="s">
        <v>89</v>
      </c>
      <c r="U10" s="74" t="s">
        <v>90</v>
      </c>
      <c r="V10" s="75"/>
      <c r="W10" s="74" t="s">
        <v>97</v>
      </c>
      <c r="X10" s="75"/>
      <c r="Y10" s="25" t="s">
        <v>137</v>
      </c>
      <c r="Z10" s="25" t="s">
        <v>109</v>
      </c>
      <c r="AA10" s="49" t="s">
        <v>138</v>
      </c>
      <c r="AB10" s="74" t="s">
        <v>91</v>
      </c>
      <c r="AC10" s="75"/>
      <c r="AD10" s="74" t="s">
        <v>79</v>
      </c>
      <c r="AE10" s="75"/>
    </row>
    <row r="11" spans="1:31" x14ac:dyDescent="0.25">
      <c r="A11" s="74"/>
      <c r="B11" s="75"/>
      <c r="C11" s="74"/>
      <c r="D11" s="75"/>
      <c r="E11" s="74"/>
      <c r="F11" s="75"/>
      <c r="G11" s="74"/>
      <c r="H11" s="75"/>
      <c r="I11" s="74"/>
      <c r="J11" s="75"/>
      <c r="K11" s="74">
        <v>0</v>
      </c>
      <c r="L11" s="75"/>
      <c r="M11" s="74"/>
      <c r="N11" s="75"/>
      <c r="O11" s="14">
        <v>200</v>
      </c>
      <c r="P11" s="74">
        <f>O11*K11</f>
        <v>0</v>
      </c>
      <c r="Q11" s="75"/>
      <c r="R11" s="17">
        <v>0.9</v>
      </c>
      <c r="S11" s="54" t="s">
        <v>98</v>
      </c>
      <c r="T11" s="55" t="s">
        <v>101</v>
      </c>
      <c r="U11" s="97" t="s">
        <v>98</v>
      </c>
      <c r="V11" s="75"/>
      <c r="W11" s="97" t="s">
        <v>98</v>
      </c>
      <c r="X11" s="75"/>
      <c r="Y11" s="54" t="s">
        <v>99</v>
      </c>
      <c r="Z11" s="54" t="s">
        <v>99</v>
      </c>
      <c r="AA11" s="54" t="s">
        <v>99</v>
      </c>
      <c r="AB11" s="97" t="s">
        <v>100</v>
      </c>
      <c r="AC11" s="75"/>
      <c r="AD11" s="97" t="s">
        <v>107</v>
      </c>
      <c r="AE11" s="75"/>
    </row>
    <row r="12" spans="1:31" ht="15.75" thickBot="1" x14ac:dyDescent="0.3">
      <c r="A12" s="98"/>
      <c r="B12" s="99"/>
      <c r="C12" s="98"/>
      <c r="D12" s="99"/>
      <c r="E12" s="98"/>
      <c r="F12" s="99"/>
      <c r="G12" s="98"/>
      <c r="H12" s="99"/>
      <c r="I12" s="98"/>
      <c r="J12" s="99"/>
      <c r="K12" s="98"/>
      <c r="L12" s="99"/>
      <c r="M12" s="98">
        <v>2</v>
      </c>
      <c r="N12" s="99"/>
      <c r="O12" s="21">
        <v>5000</v>
      </c>
      <c r="P12" s="98">
        <f>M12*O12</f>
        <v>10000</v>
      </c>
      <c r="Q12" s="99"/>
      <c r="R12" s="34">
        <v>0.9</v>
      </c>
      <c r="S12" s="25" t="s">
        <v>88</v>
      </c>
      <c r="T12" s="20" t="s">
        <v>89</v>
      </c>
      <c r="U12" s="98" t="s">
        <v>90</v>
      </c>
      <c r="V12" s="99"/>
      <c r="W12" s="98" t="s">
        <v>97</v>
      </c>
      <c r="X12" s="99"/>
      <c r="Y12" s="25" t="s">
        <v>137</v>
      </c>
      <c r="Z12" s="25" t="s">
        <v>109</v>
      </c>
      <c r="AA12" s="42" t="s">
        <v>138</v>
      </c>
      <c r="AB12" s="98" t="s">
        <v>91</v>
      </c>
      <c r="AC12" s="99"/>
      <c r="AD12" s="98" t="s">
        <v>79</v>
      </c>
      <c r="AE12" s="99"/>
    </row>
    <row r="13" spans="1:31" x14ac:dyDescent="0.25">
      <c r="A13" s="101" t="s">
        <v>59</v>
      </c>
      <c r="B13" s="102"/>
      <c r="C13" s="101"/>
      <c r="D13" s="103"/>
      <c r="E13" s="74"/>
      <c r="F13" s="75"/>
      <c r="G13" s="74"/>
      <c r="H13" s="75"/>
      <c r="I13" s="74"/>
      <c r="J13" s="75"/>
      <c r="K13" s="74"/>
      <c r="L13" s="75"/>
      <c r="M13" s="74"/>
      <c r="N13" s="75"/>
      <c r="O13" s="17"/>
      <c r="P13" s="74"/>
      <c r="Q13" s="75"/>
      <c r="S13" s="24"/>
      <c r="T13" s="19"/>
      <c r="U13" s="74"/>
      <c r="V13" s="75"/>
      <c r="W13" s="74"/>
      <c r="X13" s="75"/>
      <c r="Y13" s="24"/>
      <c r="Z13" s="24"/>
      <c r="AA13" s="44"/>
      <c r="AB13" s="74"/>
      <c r="AC13" s="75"/>
      <c r="AD13" s="74"/>
      <c r="AE13" s="75"/>
    </row>
    <row r="14" spans="1:31" x14ac:dyDescent="0.25">
      <c r="A14" s="74"/>
      <c r="B14" s="75"/>
      <c r="C14" s="74">
        <v>14</v>
      </c>
      <c r="D14" s="75"/>
      <c r="E14" s="74"/>
      <c r="F14" s="75"/>
      <c r="G14" s="74"/>
      <c r="H14" s="62"/>
      <c r="I14" s="74"/>
      <c r="J14" s="75"/>
      <c r="K14" s="74"/>
      <c r="L14" s="75"/>
      <c r="M14" s="74"/>
      <c r="N14" s="75"/>
      <c r="O14" s="17">
        <v>250</v>
      </c>
      <c r="P14" s="74">
        <f>C14*O14</f>
        <v>3500</v>
      </c>
      <c r="Q14" s="75"/>
      <c r="R14" s="17">
        <v>0.9</v>
      </c>
      <c r="S14" s="25" t="s">
        <v>134</v>
      </c>
      <c r="T14" s="19" t="s">
        <v>45</v>
      </c>
      <c r="U14" s="74" t="s">
        <v>43</v>
      </c>
      <c r="V14" s="75"/>
      <c r="W14" s="74" t="s">
        <v>143</v>
      </c>
      <c r="X14" s="75"/>
      <c r="Y14" s="25" t="s">
        <v>104</v>
      </c>
      <c r="Z14" s="25" t="s">
        <v>104</v>
      </c>
      <c r="AA14" s="43" t="s">
        <v>106</v>
      </c>
      <c r="AB14" s="74" t="s">
        <v>139</v>
      </c>
      <c r="AC14" s="75"/>
      <c r="AD14" s="74" t="s">
        <v>142</v>
      </c>
      <c r="AE14" s="75"/>
    </row>
    <row r="15" spans="1:31" x14ac:dyDescent="0.25">
      <c r="A15" s="74"/>
      <c r="B15" s="75"/>
      <c r="C15" s="74"/>
      <c r="D15" s="62"/>
      <c r="E15" s="74">
        <v>2</v>
      </c>
      <c r="F15" s="75"/>
      <c r="G15" s="74"/>
      <c r="H15" s="75"/>
      <c r="I15" s="74"/>
      <c r="J15" s="75"/>
      <c r="K15" s="74"/>
      <c r="L15" s="75"/>
      <c r="M15" s="74"/>
      <c r="N15" s="75"/>
      <c r="O15" s="17">
        <v>100</v>
      </c>
      <c r="P15" s="74">
        <f>E15*O15</f>
        <v>200</v>
      </c>
      <c r="Q15" s="75"/>
      <c r="R15" s="17">
        <v>0.9</v>
      </c>
      <c r="S15" s="25" t="s">
        <v>85</v>
      </c>
      <c r="T15" s="19" t="s">
        <v>145</v>
      </c>
      <c r="U15" s="74" t="s">
        <v>43</v>
      </c>
      <c r="V15" s="75"/>
      <c r="W15" s="74" t="s">
        <v>87</v>
      </c>
      <c r="X15" s="75"/>
      <c r="Y15" s="25" t="s">
        <v>109</v>
      </c>
      <c r="Z15" s="25" t="s">
        <v>109</v>
      </c>
      <c r="AA15" s="25" t="s">
        <v>109</v>
      </c>
      <c r="AB15" s="74" t="s">
        <v>146</v>
      </c>
      <c r="AC15" s="75"/>
      <c r="AD15" s="74" t="s">
        <v>79</v>
      </c>
      <c r="AE15" s="75"/>
    </row>
    <row r="16" spans="1:31" x14ac:dyDescent="0.25">
      <c r="A16" s="74"/>
      <c r="B16" s="75"/>
      <c r="C16" s="74"/>
      <c r="D16" s="75"/>
      <c r="E16" s="74"/>
      <c r="F16" s="75"/>
      <c r="G16" s="74">
        <v>0</v>
      </c>
      <c r="H16" s="75"/>
      <c r="I16" s="74"/>
      <c r="J16" s="75"/>
      <c r="K16" s="74"/>
      <c r="L16" s="75"/>
      <c r="M16" s="74"/>
      <c r="N16" s="75"/>
      <c r="O16" s="17">
        <v>1500</v>
      </c>
      <c r="P16" s="74">
        <f>G16*O16</f>
        <v>0</v>
      </c>
      <c r="Q16" s="75"/>
      <c r="R16" s="17">
        <v>0.9</v>
      </c>
      <c r="S16" s="54" t="s">
        <v>135</v>
      </c>
      <c r="T16" s="55" t="s">
        <v>99</v>
      </c>
      <c r="U16" s="97" t="s">
        <v>101</v>
      </c>
      <c r="V16" s="75"/>
      <c r="W16" s="97" t="s">
        <v>136</v>
      </c>
      <c r="X16" s="75"/>
      <c r="Y16" s="54" t="s">
        <v>107</v>
      </c>
      <c r="Z16" s="54" t="s">
        <v>136</v>
      </c>
      <c r="AA16" s="55" t="s">
        <v>101</v>
      </c>
      <c r="AB16" s="97" t="s">
        <v>101</v>
      </c>
      <c r="AC16" s="75"/>
      <c r="AD16" s="97" t="s">
        <v>107</v>
      </c>
      <c r="AE16" s="75"/>
    </row>
    <row r="17" spans="1:31" x14ac:dyDescent="0.25">
      <c r="A17" s="74"/>
      <c r="B17" s="75"/>
      <c r="C17" s="74"/>
      <c r="D17" s="75"/>
      <c r="E17" s="74"/>
      <c r="F17" s="75"/>
      <c r="G17" s="74"/>
      <c r="H17" s="75"/>
      <c r="I17" s="74">
        <v>4</v>
      </c>
      <c r="J17" s="75"/>
      <c r="K17" s="74"/>
      <c r="L17" s="75"/>
      <c r="M17" s="74"/>
      <c r="N17" s="75"/>
      <c r="O17" s="17">
        <v>5000</v>
      </c>
      <c r="P17" s="74">
        <f>I17*O17</f>
        <v>20000</v>
      </c>
      <c r="Q17" s="75"/>
      <c r="R17" s="17">
        <v>0.9</v>
      </c>
      <c r="S17" s="25">
        <v>58.32</v>
      </c>
      <c r="T17" s="19" t="s">
        <v>89</v>
      </c>
      <c r="U17" s="74" t="s">
        <v>90</v>
      </c>
      <c r="V17" s="75"/>
      <c r="W17" s="74" t="s">
        <v>161</v>
      </c>
      <c r="X17" s="75"/>
      <c r="Y17" s="25" t="s">
        <v>154</v>
      </c>
      <c r="Z17" s="49" t="s">
        <v>153</v>
      </c>
      <c r="AA17" s="43" t="s">
        <v>153</v>
      </c>
      <c r="AB17" s="74" t="s">
        <v>152</v>
      </c>
      <c r="AC17" s="75"/>
      <c r="AD17" s="74" t="s">
        <v>151</v>
      </c>
      <c r="AE17" s="75"/>
    </row>
    <row r="18" spans="1:31" x14ac:dyDescent="0.25">
      <c r="A18" s="74"/>
      <c r="B18" s="75"/>
      <c r="C18" s="74"/>
      <c r="D18" s="75"/>
      <c r="E18" s="74"/>
      <c r="F18" s="75"/>
      <c r="G18" s="74"/>
      <c r="H18" s="75"/>
      <c r="I18" s="74"/>
      <c r="J18" s="75"/>
      <c r="K18" s="74">
        <v>1</v>
      </c>
      <c r="L18" s="75"/>
      <c r="M18" s="74"/>
      <c r="N18" s="75"/>
      <c r="O18" s="17">
        <v>200</v>
      </c>
      <c r="P18" s="74">
        <f>O18*K18</f>
        <v>200</v>
      </c>
      <c r="Q18" s="75"/>
      <c r="R18" s="17">
        <v>0.9</v>
      </c>
      <c r="S18" s="25" t="s">
        <v>85</v>
      </c>
      <c r="T18" s="19" t="s">
        <v>145</v>
      </c>
      <c r="U18" s="74" t="s">
        <v>43</v>
      </c>
      <c r="V18" s="75"/>
      <c r="W18" s="74" t="s">
        <v>171</v>
      </c>
      <c r="X18" s="75"/>
      <c r="Y18" s="25" t="s">
        <v>167</v>
      </c>
      <c r="Z18" s="25" t="s">
        <v>167</v>
      </c>
      <c r="AA18" s="25" t="s">
        <v>167</v>
      </c>
      <c r="AB18" s="100">
        <v>1.2999999999999999E-3</v>
      </c>
      <c r="AC18" s="75"/>
      <c r="AD18" s="74" t="s">
        <v>168</v>
      </c>
      <c r="AE18" s="75"/>
    </row>
    <row r="19" spans="1:31" ht="15.75" thickBot="1" x14ac:dyDescent="0.3">
      <c r="A19" s="98"/>
      <c r="B19" s="99"/>
      <c r="C19" s="98"/>
      <c r="D19" s="99"/>
      <c r="E19" s="98"/>
      <c r="F19" s="99"/>
      <c r="G19" s="98"/>
      <c r="H19" s="99"/>
      <c r="I19" s="98"/>
      <c r="J19" s="99"/>
      <c r="K19" s="98"/>
      <c r="L19" s="99"/>
      <c r="M19" s="98">
        <v>2</v>
      </c>
      <c r="N19" s="99"/>
      <c r="O19" s="21">
        <v>5000</v>
      </c>
      <c r="P19" s="98">
        <f>M19*O19</f>
        <v>10000</v>
      </c>
      <c r="Q19" s="99"/>
      <c r="R19" s="34">
        <v>0.9</v>
      </c>
      <c r="S19" s="21" t="s">
        <v>88</v>
      </c>
      <c r="T19" s="20" t="s">
        <v>89</v>
      </c>
      <c r="U19" s="98" t="s">
        <v>90</v>
      </c>
      <c r="V19" s="99"/>
      <c r="W19" s="98" t="s">
        <v>97</v>
      </c>
      <c r="X19" s="99"/>
      <c r="Y19" s="25" t="s">
        <v>137</v>
      </c>
      <c r="Z19" s="25" t="s">
        <v>109</v>
      </c>
      <c r="AA19" s="50" t="s">
        <v>138</v>
      </c>
      <c r="AB19" s="98" t="s">
        <v>162</v>
      </c>
      <c r="AC19" s="99"/>
      <c r="AD19" s="98" t="s">
        <v>79</v>
      </c>
      <c r="AE19" s="99"/>
    </row>
    <row r="20" spans="1:31" x14ac:dyDescent="0.25">
      <c r="A20" s="101" t="s">
        <v>60</v>
      </c>
      <c r="B20" s="102"/>
      <c r="C20" s="101"/>
      <c r="D20" s="103"/>
      <c r="E20" s="74"/>
      <c r="F20" s="75"/>
      <c r="G20" s="74"/>
      <c r="H20" s="75"/>
      <c r="I20" s="74"/>
      <c r="J20" s="75"/>
      <c r="K20" s="74"/>
      <c r="L20" s="75"/>
      <c r="M20" s="74"/>
      <c r="N20" s="75"/>
      <c r="O20" s="17"/>
      <c r="P20" s="74"/>
      <c r="Q20" s="75"/>
      <c r="S20" s="24"/>
      <c r="T20" s="19"/>
      <c r="U20" s="74"/>
      <c r="V20" s="75"/>
      <c r="W20" s="74"/>
      <c r="X20" s="75"/>
      <c r="Y20" s="23"/>
      <c r="Z20" s="23"/>
      <c r="AA20" s="22"/>
      <c r="AB20" s="74"/>
      <c r="AC20" s="75"/>
      <c r="AD20" s="74"/>
      <c r="AE20" s="75"/>
    </row>
    <row r="21" spans="1:31" x14ac:dyDescent="0.25">
      <c r="A21" s="74"/>
      <c r="B21" s="75"/>
      <c r="C21" s="74">
        <v>25</v>
      </c>
      <c r="D21" s="75"/>
      <c r="E21" s="74"/>
      <c r="F21" s="75"/>
      <c r="G21" s="74"/>
      <c r="H21" s="62"/>
      <c r="I21" s="74"/>
      <c r="J21" s="75"/>
      <c r="K21" s="74"/>
      <c r="L21" s="75"/>
      <c r="M21" s="74"/>
      <c r="N21" s="75"/>
      <c r="O21" s="17">
        <v>250</v>
      </c>
      <c r="P21" s="74">
        <f>C21*O21</f>
        <v>6250</v>
      </c>
      <c r="Q21" s="75"/>
      <c r="R21" s="17">
        <v>0.9</v>
      </c>
      <c r="S21" s="25" t="s">
        <v>182</v>
      </c>
      <c r="T21" s="19" t="s">
        <v>45</v>
      </c>
      <c r="U21" s="74" t="s">
        <v>103</v>
      </c>
      <c r="V21" s="75"/>
      <c r="W21" s="74" t="s">
        <v>186</v>
      </c>
      <c r="X21" s="75"/>
      <c r="Y21" s="25" t="s">
        <v>180</v>
      </c>
      <c r="Z21" s="25" t="s">
        <v>181</v>
      </c>
      <c r="AA21" s="25" t="s">
        <v>181</v>
      </c>
      <c r="AB21" s="74" t="s">
        <v>183</v>
      </c>
      <c r="AC21" s="75"/>
      <c r="AD21" s="74" t="s">
        <v>142</v>
      </c>
      <c r="AE21" s="75"/>
    </row>
    <row r="22" spans="1:31" x14ac:dyDescent="0.25">
      <c r="A22" s="74"/>
      <c r="B22" s="75"/>
      <c r="C22" s="74"/>
      <c r="D22" s="62"/>
      <c r="E22" s="74">
        <v>1</v>
      </c>
      <c r="F22" s="75"/>
      <c r="G22" s="74"/>
      <c r="H22" s="75"/>
      <c r="I22" s="74"/>
      <c r="J22" s="75"/>
      <c r="K22" s="74"/>
      <c r="L22" s="75"/>
      <c r="M22" s="74"/>
      <c r="N22" s="75"/>
      <c r="O22" s="17">
        <v>100</v>
      </c>
      <c r="P22" s="74">
        <f>E22*O22</f>
        <v>100</v>
      </c>
      <c r="Q22" s="75"/>
      <c r="R22" s="17">
        <v>0.9</v>
      </c>
      <c r="S22" s="25" t="s">
        <v>191</v>
      </c>
      <c r="T22" s="49" t="s">
        <v>45</v>
      </c>
      <c r="U22" s="74" t="s">
        <v>43</v>
      </c>
      <c r="V22" s="75"/>
      <c r="W22" s="74" t="s">
        <v>171</v>
      </c>
      <c r="X22" s="75"/>
      <c r="Y22" s="25" t="s">
        <v>167</v>
      </c>
      <c r="Z22" s="25" t="s">
        <v>167</v>
      </c>
      <c r="AA22" s="25" t="s">
        <v>167</v>
      </c>
      <c r="AB22" s="100">
        <v>5.6999999999999998E-4</v>
      </c>
      <c r="AC22" s="75"/>
      <c r="AD22" s="74" t="s">
        <v>79</v>
      </c>
      <c r="AE22" s="75"/>
    </row>
    <row r="23" spans="1:31" x14ac:dyDescent="0.25">
      <c r="A23" s="74"/>
      <c r="B23" s="75"/>
      <c r="C23" s="74"/>
      <c r="D23" s="75"/>
      <c r="E23" s="74"/>
      <c r="F23" s="75"/>
      <c r="G23" s="74">
        <v>0</v>
      </c>
      <c r="H23" s="75"/>
      <c r="I23" s="74"/>
      <c r="J23" s="75"/>
      <c r="K23" s="74"/>
      <c r="L23" s="75"/>
      <c r="M23" s="74"/>
      <c r="N23" s="75"/>
      <c r="O23" s="17">
        <v>1500</v>
      </c>
      <c r="P23" s="74">
        <f>G23*O23</f>
        <v>0</v>
      </c>
      <c r="Q23" s="75"/>
      <c r="R23" s="17">
        <v>0.9</v>
      </c>
      <c r="S23" s="54" t="s">
        <v>99</v>
      </c>
      <c r="T23" s="54" t="s">
        <v>99</v>
      </c>
      <c r="U23" s="74" t="s">
        <v>99</v>
      </c>
      <c r="V23" s="75"/>
      <c r="W23" s="74" t="s">
        <v>99</v>
      </c>
      <c r="X23" s="75"/>
      <c r="Y23" s="54" t="s">
        <v>99</v>
      </c>
      <c r="Z23" s="54" t="s">
        <v>99</v>
      </c>
      <c r="AA23" s="54" t="s">
        <v>99</v>
      </c>
      <c r="AB23" s="74" t="s">
        <v>99</v>
      </c>
      <c r="AC23" s="75"/>
      <c r="AD23" s="74" t="s">
        <v>99</v>
      </c>
      <c r="AE23" s="75"/>
    </row>
    <row r="24" spans="1:31" x14ac:dyDescent="0.25">
      <c r="A24" s="74"/>
      <c r="B24" s="75"/>
      <c r="C24" s="74"/>
      <c r="D24" s="75"/>
      <c r="E24" s="74"/>
      <c r="F24" s="75"/>
      <c r="G24" s="74"/>
      <c r="H24" s="75"/>
      <c r="I24" s="74">
        <v>0</v>
      </c>
      <c r="J24" s="75"/>
      <c r="K24" s="74"/>
      <c r="L24" s="75"/>
      <c r="M24" s="74"/>
      <c r="N24" s="75"/>
      <c r="O24" s="17">
        <v>5000</v>
      </c>
      <c r="P24" s="74">
        <f>I24*O24</f>
        <v>0</v>
      </c>
      <c r="Q24" s="75"/>
      <c r="R24" s="17">
        <v>0.9</v>
      </c>
      <c r="S24" s="54" t="s">
        <v>98</v>
      </c>
      <c r="T24" s="54" t="s">
        <v>99</v>
      </c>
      <c r="U24" s="74" t="s">
        <v>99</v>
      </c>
      <c r="V24" s="75"/>
      <c r="W24" s="74" t="s">
        <v>99</v>
      </c>
      <c r="X24" s="75"/>
      <c r="Y24" s="54" t="s">
        <v>99</v>
      </c>
      <c r="Z24" s="54" t="s">
        <v>99</v>
      </c>
      <c r="AA24" s="54" t="s">
        <v>99</v>
      </c>
      <c r="AB24" s="74" t="s">
        <v>99</v>
      </c>
      <c r="AC24" s="75"/>
      <c r="AD24" s="74" t="s">
        <v>99</v>
      </c>
      <c r="AE24" s="75"/>
    </row>
    <row r="25" spans="1:31" x14ac:dyDescent="0.25">
      <c r="A25" s="74"/>
      <c r="B25" s="75"/>
      <c r="C25" s="74"/>
      <c r="D25" s="75"/>
      <c r="E25" s="74"/>
      <c r="F25" s="75"/>
      <c r="G25" s="74"/>
      <c r="H25" s="75"/>
      <c r="I25" s="74"/>
      <c r="J25" s="75"/>
      <c r="K25" s="74">
        <v>1</v>
      </c>
      <c r="L25" s="75"/>
      <c r="M25" s="74"/>
      <c r="N25" s="75"/>
      <c r="O25" s="17">
        <v>200</v>
      </c>
      <c r="P25" s="74">
        <f>O25*K25</f>
        <v>200</v>
      </c>
      <c r="Q25" s="75"/>
      <c r="R25" s="17">
        <v>0.9</v>
      </c>
      <c r="S25" s="25" t="s">
        <v>85</v>
      </c>
      <c r="T25" s="49" t="s">
        <v>45</v>
      </c>
      <c r="U25" s="74" t="s">
        <v>43</v>
      </c>
      <c r="V25" s="75"/>
      <c r="W25" s="74" t="s">
        <v>171</v>
      </c>
      <c r="X25" s="75"/>
      <c r="Y25" s="25" t="s">
        <v>167</v>
      </c>
      <c r="Z25" s="25" t="s">
        <v>167</v>
      </c>
      <c r="AA25" s="25" t="s">
        <v>167</v>
      </c>
      <c r="AB25" s="100">
        <v>1.2999999999999999E-3</v>
      </c>
      <c r="AC25" s="75"/>
      <c r="AD25" s="74" t="s">
        <v>168</v>
      </c>
      <c r="AE25" s="75"/>
    </row>
    <row r="26" spans="1:31" ht="15.75" thickBot="1" x14ac:dyDescent="0.3">
      <c r="A26" s="98"/>
      <c r="B26" s="99"/>
      <c r="C26" s="98"/>
      <c r="D26" s="99"/>
      <c r="E26" s="98"/>
      <c r="F26" s="99"/>
      <c r="G26" s="98"/>
      <c r="H26" s="99"/>
      <c r="I26" s="98"/>
      <c r="J26" s="99"/>
      <c r="K26" s="98"/>
      <c r="L26" s="99"/>
      <c r="M26" s="98">
        <v>0</v>
      </c>
      <c r="N26" s="99"/>
      <c r="O26" s="21">
        <v>5000</v>
      </c>
      <c r="P26" s="98">
        <f>M26*O26</f>
        <v>0</v>
      </c>
      <c r="Q26" s="99"/>
      <c r="R26" s="34">
        <v>0.9</v>
      </c>
      <c r="S26" s="57" t="s">
        <v>98</v>
      </c>
      <c r="T26" s="57" t="s">
        <v>98</v>
      </c>
      <c r="U26" s="98" t="s">
        <v>98</v>
      </c>
      <c r="V26" s="99"/>
      <c r="W26" s="98" t="s">
        <v>98</v>
      </c>
      <c r="X26" s="99"/>
      <c r="Y26" s="57" t="s">
        <v>98</v>
      </c>
      <c r="Z26" s="57" t="s">
        <v>98</v>
      </c>
      <c r="AA26" s="57" t="s">
        <v>98</v>
      </c>
      <c r="AB26" s="98" t="s">
        <v>98</v>
      </c>
      <c r="AC26" s="99"/>
      <c r="AD26" s="98" t="s">
        <v>98</v>
      </c>
      <c r="AE26" s="99"/>
    </row>
    <row r="27" spans="1:31" x14ac:dyDescent="0.25">
      <c r="A27" s="101" t="s">
        <v>61</v>
      </c>
      <c r="B27" s="102"/>
      <c r="C27" s="101"/>
      <c r="D27" s="103"/>
      <c r="E27" s="74"/>
      <c r="F27" s="75"/>
      <c r="G27" s="74"/>
      <c r="H27" s="75"/>
      <c r="I27" s="74"/>
      <c r="J27" s="75"/>
      <c r="K27" s="74"/>
      <c r="L27" s="75"/>
      <c r="M27" s="74"/>
      <c r="N27" s="75"/>
      <c r="O27" s="17"/>
      <c r="P27" s="74"/>
      <c r="Q27" s="75"/>
      <c r="S27" s="24"/>
      <c r="T27" s="19"/>
      <c r="U27" s="74"/>
      <c r="V27" s="75"/>
      <c r="W27" s="74"/>
      <c r="X27" s="75"/>
      <c r="Y27" s="23"/>
      <c r="Z27" s="23"/>
      <c r="AA27" s="22"/>
      <c r="AB27" s="74"/>
      <c r="AC27" s="75"/>
      <c r="AD27" s="74"/>
      <c r="AE27" s="75"/>
    </row>
    <row r="28" spans="1:31" x14ac:dyDescent="0.25">
      <c r="A28" s="74"/>
      <c r="B28" s="75"/>
      <c r="C28" s="74">
        <v>14</v>
      </c>
      <c r="D28" s="75"/>
      <c r="E28" s="74"/>
      <c r="F28" s="75"/>
      <c r="G28" s="74"/>
      <c r="H28" s="62"/>
      <c r="I28" s="74"/>
      <c r="J28" s="75"/>
      <c r="K28" s="74"/>
      <c r="L28" s="75"/>
      <c r="M28" s="74"/>
      <c r="N28" s="75"/>
      <c r="O28" s="17">
        <v>250</v>
      </c>
      <c r="P28" s="74">
        <f>C28*O28</f>
        <v>3500</v>
      </c>
      <c r="Q28" s="75"/>
      <c r="R28" s="17">
        <v>0.9</v>
      </c>
      <c r="S28" s="25" t="s">
        <v>202</v>
      </c>
      <c r="T28" s="19" t="s">
        <v>45</v>
      </c>
      <c r="U28" s="74" t="s">
        <v>43</v>
      </c>
      <c r="V28" s="75"/>
      <c r="W28" s="74" t="s">
        <v>204</v>
      </c>
      <c r="X28" s="75"/>
      <c r="Y28" s="25" t="s">
        <v>109</v>
      </c>
      <c r="Z28" s="25" t="s">
        <v>109</v>
      </c>
      <c r="AA28" s="25" t="s">
        <v>109</v>
      </c>
      <c r="AB28" s="100">
        <v>3.0000000000000001E-3</v>
      </c>
      <c r="AC28" s="75"/>
      <c r="AD28" s="74" t="s">
        <v>79</v>
      </c>
      <c r="AE28" s="75"/>
    </row>
    <row r="29" spans="1:31" x14ac:dyDescent="0.25">
      <c r="A29" s="74"/>
      <c r="B29" s="75"/>
      <c r="C29" s="74"/>
      <c r="D29" s="62"/>
      <c r="E29" s="74">
        <v>2</v>
      </c>
      <c r="F29" s="75"/>
      <c r="G29" s="74"/>
      <c r="H29" s="75"/>
      <c r="I29" s="74"/>
      <c r="J29" s="75"/>
      <c r="K29" s="74"/>
      <c r="L29" s="75"/>
      <c r="M29" s="74"/>
      <c r="N29" s="75"/>
      <c r="O29" s="17">
        <v>100</v>
      </c>
      <c r="P29" s="74">
        <f>E29*O29</f>
        <v>200</v>
      </c>
      <c r="Q29" s="75"/>
      <c r="R29" s="17">
        <v>0.9</v>
      </c>
      <c r="S29" s="25" t="s">
        <v>85</v>
      </c>
      <c r="T29" s="49" t="s">
        <v>45</v>
      </c>
      <c r="U29" s="74" t="s">
        <v>43</v>
      </c>
      <c r="V29" s="75"/>
      <c r="W29" s="74" t="s">
        <v>87</v>
      </c>
      <c r="X29" s="75"/>
      <c r="Y29" s="25" t="s">
        <v>109</v>
      </c>
      <c r="Z29" s="25" t="s">
        <v>109</v>
      </c>
      <c r="AA29" s="25" t="s">
        <v>109</v>
      </c>
      <c r="AB29" s="74" t="s">
        <v>146</v>
      </c>
      <c r="AC29" s="75"/>
      <c r="AD29" s="74" t="s">
        <v>79</v>
      </c>
      <c r="AE29" s="75"/>
    </row>
    <row r="30" spans="1:31" x14ac:dyDescent="0.25">
      <c r="A30" s="74"/>
      <c r="B30" s="75"/>
      <c r="C30" s="74"/>
      <c r="D30" s="75"/>
      <c r="E30" s="74"/>
      <c r="F30" s="75"/>
      <c r="G30" s="74">
        <v>0</v>
      </c>
      <c r="H30" s="75"/>
      <c r="I30" s="74"/>
      <c r="J30" s="75"/>
      <c r="K30" s="74"/>
      <c r="L30" s="75"/>
      <c r="M30" s="74"/>
      <c r="N30" s="75"/>
      <c r="O30" s="17">
        <v>1500</v>
      </c>
      <c r="P30" s="74">
        <f>G30*O30</f>
        <v>0</v>
      </c>
      <c r="Q30" s="75"/>
      <c r="R30" s="17">
        <v>0.9</v>
      </c>
      <c r="S30" s="54" t="s">
        <v>98</v>
      </c>
      <c r="T30" s="54" t="s">
        <v>98</v>
      </c>
      <c r="U30" s="74" t="s">
        <v>98</v>
      </c>
      <c r="V30" s="75"/>
      <c r="W30" s="74" t="s">
        <v>98</v>
      </c>
      <c r="X30" s="75"/>
      <c r="Y30" s="54" t="s">
        <v>98</v>
      </c>
      <c r="Z30" s="54" t="s">
        <v>98</v>
      </c>
      <c r="AA30" s="54" t="s">
        <v>98</v>
      </c>
      <c r="AB30" s="74" t="s">
        <v>98</v>
      </c>
      <c r="AC30" s="75"/>
      <c r="AD30" s="74" t="s">
        <v>98</v>
      </c>
      <c r="AE30" s="75"/>
    </row>
    <row r="31" spans="1:31" x14ac:dyDescent="0.25">
      <c r="A31" s="74"/>
      <c r="B31" s="75"/>
      <c r="C31" s="74"/>
      <c r="D31" s="75"/>
      <c r="E31" s="74"/>
      <c r="F31" s="75"/>
      <c r="G31" s="74"/>
      <c r="H31" s="75"/>
      <c r="I31" s="74">
        <v>0</v>
      </c>
      <c r="J31" s="75"/>
      <c r="K31" s="74"/>
      <c r="L31" s="75"/>
      <c r="M31" s="74"/>
      <c r="N31" s="75"/>
      <c r="O31" s="17">
        <v>5000</v>
      </c>
      <c r="P31" s="74">
        <f>I31*O31</f>
        <v>0</v>
      </c>
      <c r="Q31" s="75"/>
      <c r="R31" s="17">
        <v>0.9</v>
      </c>
      <c r="S31" s="54" t="s">
        <v>98</v>
      </c>
      <c r="T31" s="54" t="s">
        <v>98</v>
      </c>
      <c r="U31" s="74" t="s">
        <v>98</v>
      </c>
      <c r="V31" s="75"/>
      <c r="W31" s="74" t="s">
        <v>98</v>
      </c>
      <c r="X31" s="75"/>
      <c r="Y31" s="54" t="s">
        <v>98</v>
      </c>
      <c r="Z31" s="54" t="s">
        <v>98</v>
      </c>
      <c r="AA31" s="54" t="s">
        <v>98</v>
      </c>
      <c r="AB31" s="74" t="s">
        <v>98</v>
      </c>
      <c r="AC31" s="75"/>
      <c r="AD31" s="74" t="s">
        <v>98</v>
      </c>
      <c r="AE31" s="75"/>
    </row>
    <row r="32" spans="1:31" x14ac:dyDescent="0.25">
      <c r="A32" s="74"/>
      <c r="B32" s="75"/>
      <c r="C32" s="74"/>
      <c r="D32" s="75"/>
      <c r="E32" s="74"/>
      <c r="F32" s="75"/>
      <c r="G32" s="74"/>
      <c r="H32" s="75"/>
      <c r="I32" s="74"/>
      <c r="J32" s="75"/>
      <c r="K32" s="74">
        <v>0</v>
      </c>
      <c r="L32" s="75"/>
      <c r="M32" s="74"/>
      <c r="N32" s="75"/>
      <c r="O32" s="17">
        <v>200</v>
      </c>
      <c r="P32" s="74">
        <f>O32*K32</f>
        <v>0</v>
      </c>
      <c r="Q32" s="75"/>
      <c r="R32" s="17">
        <v>0.9</v>
      </c>
      <c r="S32" s="54" t="s">
        <v>98</v>
      </c>
      <c r="T32" s="54" t="s">
        <v>98</v>
      </c>
      <c r="U32" s="74" t="s">
        <v>98</v>
      </c>
      <c r="V32" s="75"/>
      <c r="W32" s="74" t="s">
        <v>98</v>
      </c>
      <c r="X32" s="75"/>
      <c r="Y32" s="54" t="s">
        <v>98</v>
      </c>
      <c r="Z32" s="54" t="s">
        <v>98</v>
      </c>
      <c r="AA32" s="54" t="s">
        <v>98</v>
      </c>
      <c r="AB32" s="74" t="s">
        <v>98</v>
      </c>
      <c r="AC32" s="75"/>
      <c r="AD32" s="74" t="s">
        <v>98</v>
      </c>
      <c r="AE32" s="75"/>
    </row>
    <row r="33" spans="1:31" ht="15.75" thickBot="1" x14ac:dyDescent="0.3">
      <c r="A33" s="98"/>
      <c r="B33" s="99"/>
      <c r="C33" s="98"/>
      <c r="D33" s="99"/>
      <c r="E33" s="98"/>
      <c r="F33" s="99"/>
      <c r="G33" s="98"/>
      <c r="H33" s="99"/>
      <c r="I33" s="98"/>
      <c r="J33" s="99"/>
      <c r="K33" s="98"/>
      <c r="L33" s="99"/>
      <c r="M33" s="98">
        <v>0</v>
      </c>
      <c r="N33" s="99"/>
      <c r="O33" s="21">
        <v>5000</v>
      </c>
      <c r="P33" s="98">
        <f>M33*O33</f>
        <v>0</v>
      </c>
      <c r="Q33" s="99"/>
      <c r="R33" s="34">
        <v>0.9</v>
      </c>
      <c r="S33" s="57" t="s">
        <v>98</v>
      </c>
      <c r="T33" s="57" t="s">
        <v>98</v>
      </c>
      <c r="U33" s="98" t="s">
        <v>98</v>
      </c>
      <c r="V33" s="99"/>
      <c r="W33" s="98" t="s">
        <v>98</v>
      </c>
      <c r="X33" s="99"/>
      <c r="Y33" s="57" t="s">
        <v>98</v>
      </c>
      <c r="Z33" s="57" t="s">
        <v>98</v>
      </c>
      <c r="AA33" s="57" t="s">
        <v>98</v>
      </c>
      <c r="AB33" s="98" t="s">
        <v>98</v>
      </c>
      <c r="AC33" s="99"/>
      <c r="AD33" s="98" t="s">
        <v>98</v>
      </c>
      <c r="AE33" s="99"/>
    </row>
    <row r="34" spans="1:31" x14ac:dyDescent="0.25">
      <c r="A34" s="101" t="s">
        <v>62</v>
      </c>
      <c r="B34" s="102"/>
      <c r="C34" s="101"/>
      <c r="D34" s="103"/>
      <c r="E34" s="74"/>
      <c r="F34" s="75"/>
      <c r="G34" s="74"/>
      <c r="H34" s="75"/>
      <c r="I34" s="74"/>
      <c r="J34" s="75"/>
      <c r="K34" s="74"/>
      <c r="L34" s="75"/>
      <c r="M34" s="74"/>
      <c r="N34" s="75"/>
      <c r="O34" s="17"/>
      <c r="P34" s="74"/>
      <c r="Q34" s="75"/>
      <c r="S34" s="24"/>
      <c r="T34" s="19"/>
      <c r="U34" s="74"/>
      <c r="V34" s="75"/>
      <c r="W34" s="74"/>
      <c r="X34" s="75"/>
      <c r="Y34" s="23"/>
      <c r="Z34" s="23"/>
      <c r="AA34" s="22"/>
      <c r="AB34" s="74"/>
      <c r="AC34" s="75"/>
      <c r="AD34" s="74"/>
      <c r="AE34" s="75"/>
    </row>
    <row r="35" spans="1:31" x14ac:dyDescent="0.25">
      <c r="A35" s="74"/>
      <c r="B35" s="75"/>
      <c r="C35" s="74">
        <v>5</v>
      </c>
      <c r="D35" s="75"/>
      <c r="E35" s="74"/>
      <c r="F35" s="75"/>
      <c r="G35" s="74"/>
      <c r="H35" s="62"/>
      <c r="I35" s="74"/>
      <c r="J35" s="75"/>
      <c r="K35" s="74"/>
      <c r="L35" s="75"/>
      <c r="M35" s="74"/>
      <c r="N35" s="75"/>
      <c r="O35" s="17">
        <v>250</v>
      </c>
      <c r="P35" s="74">
        <f>C35*O35</f>
        <v>1250</v>
      </c>
      <c r="Q35" s="75"/>
      <c r="R35" s="17">
        <v>0.9</v>
      </c>
      <c r="S35" s="25" t="s">
        <v>212</v>
      </c>
      <c r="T35" s="19" t="s">
        <v>45</v>
      </c>
      <c r="U35" s="74" t="s">
        <v>43</v>
      </c>
      <c r="V35" s="75"/>
      <c r="W35" s="74" t="s">
        <v>213</v>
      </c>
      <c r="X35" s="75"/>
      <c r="Y35" s="25" t="s">
        <v>246</v>
      </c>
      <c r="Z35" s="25" t="s">
        <v>246</v>
      </c>
      <c r="AA35" s="25" t="s">
        <v>246</v>
      </c>
      <c r="AB35" s="100">
        <v>2.0999999999999999E-3</v>
      </c>
      <c r="AC35" s="75"/>
      <c r="AD35" s="74" t="s">
        <v>79</v>
      </c>
      <c r="AE35" s="75"/>
    </row>
    <row r="36" spans="1:31" x14ac:dyDescent="0.25">
      <c r="A36" s="74"/>
      <c r="B36" s="75"/>
      <c r="C36" s="74"/>
      <c r="D36" s="62"/>
      <c r="E36" s="74">
        <v>0</v>
      </c>
      <c r="F36" s="75"/>
      <c r="G36" s="74"/>
      <c r="H36" s="75"/>
      <c r="I36" s="74"/>
      <c r="J36" s="75"/>
      <c r="K36" s="74"/>
      <c r="L36" s="75"/>
      <c r="M36" s="74"/>
      <c r="N36" s="75"/>
      <c r="O36" s="17">
        <v>100</v>
      </c>
      <c r="P36" s="74">
        <f>E36*O36</f>
        <v>0</v>
      </c>
      <c r="Q36" s="75"/>
      <c r="R36" s="17">
        <v>0.9</v>
      </c>
      <c r="S36" s="54" t="s">
        <v>98</v>
      </c>
      <c r="T36" s="54" t="s">
        <v>98</v>
      </c>
      <c r="U36" s="74" t="s">
        <v>98</v>
      </c>
      <c r="V36" s="75"/>
      <c r="W36" s="74" t="s">
        <v>98</v>
      </c>
      <c r="X36" s="75"/>
      <c r="Y36" s="54" t="s">
        <v>98</v>
      </c>
      <c r="Z36" s="54" t="s">
        <v>98</v>
      </c>
      <c r="AA36" s="54" t="s">
        <v>98</v>
      </c>
      <c r="AB36" s="74" t="s">
        <v>98</v>
      </c>
      <c r="AC36" s="75"/>
      <c r="AD36" s="74" t="s">
        <v>98</v>
      </c>
      <c r="AE36" s="75"/>
    </row>
    <row r="37" spans="1:31" x14ac:dyDescent="0.25">
      <c r="A37" s="74"/>
      <c r="B37" s="75"/>
      <c r="C37" s="74"/>
      <c r="D37" s="75"/>
      <c r="E37" s="74"/>
      <c r="F37" s="75"/>
      <c r="G37" s="74">
        <v>0</v>
      </c>
      <c r="H37" s="75"/>
      <c r="I37" s="74"/>
      <c r="J37" s="75"/>
      <c r="K37" s="74"/>
      <c r="L37" s="75"/>
      <c r="M37" s="74"/>
      <c r="N37" s="75"/>
      <c r="O37" s="17">
        <v>1500</v>
      </c>
      <c r="P37" s="74">
        <f>G37*O37</f>
        <v>0</v>
      </c>
      <c r="Q37" s="75"/>
      <c r="R37" s="17">
        <v>0.9</v>
      </c>
      <c r="S37" s="54" t="s">
        <v>98</v>
      </c>
      <c r="T37" s="54" t="s">
        <v>98</v>
      </c>
      <c r="U37" s="74" t="s">
        <v>98</v>
      </c>
      <c r="V37" s="75"/>
      <c r="W37" s="74" t="s">
        <v>98</v>
      </c>
      <c r="X37" s="75"/>
      <c r="Y37" s="54" t="s">
        <v>98</v>
      </c>
      <c r="Z37" s="54" t="s">
        <v>98</v>
      </c>
      <c r="AA37" s="54" t="s">
        <v>98</v>
      </c>
      <c r="AB37" s="74" t="s">
        <v>98</v>
      </c>
      <c r="AC37" s="75"/>
      <c r="AD37" s="74" t="s">
        <v>98</v>
      </c>
      <c r="AE37" s="75"/>
    </row>
    <row r="38" spans="1:31" x14ac:dyDescent="0.25">
      <c r="A38" s="74"/>
      <c r="B38" s="75"/>
      <c r="C38" s="74"/>
      <c r="D38" s="75"/>
      <c r="E38" s="74"/>
      <c r="F38" s="75"/>
      <c r="G38" s="74"/>
      <c r="H38" s="75"/>
      <c r="I38" s="74">
        <v>0</v>
      </c>
      <c r="J38" s="75"/>
      <c r="K38" s="74"/>
      <c r="L38" s="75"/>
      <c r="M38" s="74"/>
      <c r="N38" s="75"/>
      <c r="O38" s="17">
        <v>5000</v>
      </c>
      <c r="P38" s="74">
        <f>I38*O38</f>
        <v>0</v>
      </c>
      <c r="Q38" s="75"/>
      <c r="R38" s="17">
        <v>0.9</v>
      </c>
      <c r="S38" s="54" t="s">
        <v>98</v>
      </c>
      <c r="T38" s="54" t="s">
        <v>98</v>
      </c>
      <c r="U38" s="74" t="s">
        <v>98</v>
      </c>
      <c r="V38" s="75"/>
      <c r="W38" s="74" t="s">
        <v>98</v>
      </c>
      <c r="X38" s="75"/>
      <c r="Y38" s="54" t="s">
        <v>98</v>
      </c>
      <c r="Z38" s="54" t="s">
        <v>98</v>
      </c>
      <c r="AA38" s="54" t="s">
        <v>98</v>
      </c>
      <c r="AB38" s="74" t="s">
        <v>98</v>
      </c>
      <c r="AC38" s="75"/>
      <c r="AD38" s="74" t="s">
        <v>98</v>
      </c>
      <c r="AE38" s="75"/>
    </row>
    <row r="39" spans="1:31" x14ac:dyDescent="0.25">
      <c r="A39" s="74"/>
      <c r="B39" s="75"/>
      <c r="C39" s="74"/>
      <c r="D39" s="75"/>
      <c r="E39" s="74"/>
      <c r="F39" s="75"/>
      <c r="G39" s="74"/>
      <c r="H39" s="75"/>
      <c r="I39" s="74"/>
      <c r="J39" s="75"/>
      <c r="K39" s="74">
        <v>0</v>
      </c>
      <c r="L39" s="75"/>
      <c r="M39" s="74"/>
      <c r="N39" s="75"/>
      <c r="O39" s="17">
        <v>200</v>
      </c>
      <c r="P39" s="74">
        <f>O39*K39</f>
        <v>0</v>
      </c>
      <c r="Q39" s="75"/>
      <c r="R39" s="17">
        <v>0.9</v>
      </c>
      <c r="S39" s="54" t="s">
        <v>98</v>
      </c>
      <c r="T39" s="54" t="s">
        <v>98</v>
      </c>
      <c r="U39" s="74" t="s">
        <v>98</v>
      </c>
      <c r="V39" s="75"/>
      <c r="W39" s="74" t="s">
        <v>98</v>
      </c>
      <c r="X39" s="75"/>
      <c r="Y39" s="54" t="s">
        <v>98</v>
      </c>
      <c r="Z39" s="54" t="s">
        <v>98</v>
      </c>
      <c r="AA39" s="54" t="s">
        <v>98</v>
      </c>
      <c r="AB39" s="74" t="s">
        <v>98</v>
      </c>
      <c r="AC39" s="75"/>
      <c r="AD39" s="74" t="s">
        <v>98</v>
      </c>
      <c r="AE39" s="75"/>
    </row>
    <row r="40" spans="1:31" ht="15.75" thickBot="1" x14ac:dyDescent="0.3">
      <c r="A40" s="98"/>
      <c r="B40" s="99"/>
      <c r="C40" s="98"/>
      <c r="D40" s="99"/>
      <c r="E40" s="98"/>
      <c r="F40" s="99"/>
      <c r="G40" s="98"/>
      <c r="H40" s="99"/>
      <c r="I40" s="98"/>
      <c r="J40" s="99"/>
      <c r="K40" s="98"/>
      <c r="L40" s="99"/>
      <c r="M40" s="98">
        <v>0</v>
      </c>
      <c r="N40" s="99"/>
      <c r="O40" s="21">
        <v>5000</v>
      </c>
      <c r="P40" s="98">
        <f>M40*O40</f>
        <v>0</v>
      </c>
      <c r="Q40" s="99"/>
      <c r="R40" s="34">
        <v>0.9</v>
      </c>
      <c r="S40" s="57" t="s">
        <v>98</v>
      </c>
      <c r="T40" s="57" t="s">
        <v>98</v>
      </c>
      <c r="U40" s="98" t="s">
        <v>98</v>
      </c>
      <c r="V40" s="99"/>
      <c r="W40" s="98" t="s">
        <v>98</v>
      </c>
      <c r="X40" s="99"/>
      <c r="Y40" s="57" t="s">
        <v>98</v>
      </c>
      <c r="Z40" s="57" t="s">
        <v>98</v>
      </c>
      <c r="AA40" s="57" t="s">
        <v>98</v>
      </c>
      <c r="AB40" s="98" t="s">
        <v>98</v>
      </c>
      <c r="AC40" s="99"/>
      <c r="AD40" s="98" t="s">
        <v>98</v>
      </c>
      <c r="AE40" s="99"/>
    </row>
    <row r="41" spans="1:31" x14ac:dyDescent="0.25">
      <c r="A41" s="101" t="s">
        <v>63</v>
      </c>
      <c r="B41" s="102"/>
      <c r="C41" s="101"/>
      <c r="D41" s="103"/>
      <c r="E41" s="74"/>
      <c r="F41" s="75"/>
      <c r="G41" s="74"/>
      <c r="H41" s="75"/>
      <c r="I41" s="74"/>
      <c r="J41" s="75"/>
      <c r="K41" s="74"/>
      <c r="L41" s="75"/>
      <c r="M41" s="74"/>
      <c r="N41" s="75"/>
      <c r="O41" s="17"/>
      <c r="P41" s="74"/>
      <c r="Q41" s="75"/>
      <c r="S41" s="24"/>
      <c r="T41" s="19"/>
      <c r="U41" s="74"/>
      <c r="V41" s="75"/>
      <c r="W41" s="74"/>
      <c r="X41" s="75"/>
      <c r="Y41" s="23"/>
      <c r="Z41" s="23"/>
      <c r="AA41" s="22"/>
      <c r="AB41" s="74"/>
      <c r="AC41" s="75"/>
      <c r="AD41" s="74"/>
      <c r="AE41" s="75"/>
    </row>
    <row r="42" spans="1:31" x14ac:dyDescent="0.25">
      <c r="A42" s="74"/>
      <c r="B42" s="75"/>
      <c r="C42" s="74">
        <v>5</v>
      </c>
      <c r="D42" s="75"/>
      <c r="E42" s="74"/>
      <c r="F42" s="75"/>
      <c r="G42" s="74"/>
      <c r="H42" s="62"/>
      <c r="I42" s="74"/>
      <c r="J42" s="75"/>
      <c r="K42" s="74"/>
      <c r="L42" s="75"/>
      <c r="M42" s="74"/>
      <c r="N42" s="75"/>
      <c r="O42" s="17">
        <v>250</v>
      </c>
      <c r="P42" s="74">
        <f>C42*O42</f>
        <v>1250</v>
      </c>
      <c r="Q42" s="75"/>
      <c r="R42" s="17">
        <v>0.9</v>
      </c>
      <c r="S42" s="25" t="s">
        <v>212</v>
      </c>
      <c r="T42" s="19" t="s">
        <v>45</v>
      </c>
      <c r="U42" s="74" t="s">
        <v>43</v>
      </c>
      <c r="V42" s="75"/>
      <c r="W42" s="74" t="s">
        <v>213</v>
      </c>
      <c r="X42" s="75"/>
      <c r="Y42" s="25" t="s">
        <v>246</v>
      </c>
      <c r="Z42" s="25" t="s">
        <v>246</v>
      </c>
      <c r="AA42" s="25" t="s">
        <v>246</v>
      </c>
      <c r="AB42" s="100">
        <v>2.0999999999999999E-3</v>
      </c>
      <c r="AC42" s="75"/>
      <c r="AD42" s="74" t="s">
        <v>79</v>
      </c>
      <c r="AE42" s="75"/>
    </row>
    <row r="43" spans="1:31" x14ac:dyDescent="0.25">
      <c r="A43" s="74"/>
      <c r="B43" s="75"/>
      <c r="C43" s="74"/>
      <c r="D43" s="62"/>
      <c r="E43" s="74">
        <v>0</v>
      </c>
      <c r="F43" s="75"/>
      <c r="G43" s="74"/>
      <c r="H43" s="75"/>
      <c r="I43" s="74"/>
      <c r="J43" s="75"/>
      <c r="K43" s="74"/>
      <c r="L43" s="75"/>
      <c r="M43" s="74"/>
      <c r="N43" s="75"/>
      <c r="O43" s="17">
        <v>100</v>
      </c>
      <c r="P43" s="74">
        <f>E43*O43</f>
        <v>0</v>
      </c>
      <c r="Q43" s="75"/>
      <c r="R43" s="17">
        <v>0.9</v>
      </c>
      <c r="S43" s="54" t="s">
        <v>98</v>
      </c>
      <c r="T43" s="54" t="s">
        <v>98</v>
      </c>
      <c r="U43" s="74" t="s">
        <v>98</v>
      </c>
      <c r="V43" s="75"/>
      <c r="W43" s="74" t="s">
        <v>98</v>
      </c>
      <c r="X43" s="75"/>
      <c r="Y43" s="54" t="s">
        <v>98</v>
      </c>
      <c r="Z43" s="54" t="s">
        <v>98</v>
      </c>
      <c r="AA43" s="54" t="s">
        <v>98</v>
      </c>
      <c r="AB43" s="74" t="s">
        <v>98</v>
      </c>
      <c r="AC43" s="75"/>
      <c r="AD43" s="74" t="s">
        <v>98</v>
      </c>
      <c r="AE43" s="75"/>
    </row>
    <row r="44" spans="1:31" x14ac:dyDescent="0.25">
      <c r="A44" s="74"/>
      <c r="B44" s="75"/>
      <c r="C44" s="74"/>
      <c r="D44" s="75"/>
      <c r="E44" s="74"/>
      <c r="F44" s="75"/>
      <c r="G44" s="74">
        <v>0</v>
      </c>
      <c r="H44" s="75"/>
      <c r="I44" s="74"/>
      <c r="J44" s="75"/>
      <c r="K44" s="74"/>
      <c r="L44" s="75"/>
      <c r="M44" s="74"/>
      <c r="N44" s="75"/>
      <c r="O44" s="17">
        <v>1500</v>
      </c>
      <c r="P44" s="74">
        <f>G44*O44</f>
        <v>0</v>
      </c>
      <c r="Q44" s="75"/>
      <c r="R44" s="17">
        <v>0.9</v>
      </c>
      <c r="S44" s="54" t="s">
        <v>98</v>
      </c>
      <c r="T44" s="54" t="s">
        <v>98</v>
      </c>
      <c r="U44" s="74" t="s">
        <v>98</v>
      </c>
      <c r="V44" s="75"/>
      <c r="W44" s="74" t="s">
        <v>98</v>
      </c>
      <c r="X44" s="75"/>
      <c r="Y44" s="54" t="s">
        <v>98</v>
      </c>
      <c r="Z44" s="54" t="s">
        <v>98</v>
      </c>
      <c r="AA44" s="54" t="s">
        <v>98</v>
      </c>
      <c r="AB44" s="74" t="s">
        <v>98</v>
      </c>
      <c r="AC44" s="75"/>
      <c r="AD44" s="74" t="s">
        <v>98</v>
      </c>
      <c r="AE44" s="75"/>
    </row>
    <row r="45" spans="1:31" x14ac:dyDescent="0.25">
      <c r="A45" s="74"/>
      <c r="B45" s="75"/>
      <c r="C45" s="74"/>
      <c r="D45" s="75"/>
      <c r="E45" s="74"/>
      <c r="F45" s="75"/>
      <c r="G45" s="74"/>
      <c r="H45" s="75"/>
      <c r="I45" s="74">
        <v>0</v>
      </c>
      <c r="J45" s="75"/>
      <c r="K45" s="74"/>
      <c r="L45" s="75"/>
      <c r="M45" s="74"/>
      <c r="N45" s="75"/>
      <c r="O45" s="17">
        <v>5000</v>
      </c>
      <c r="P45" s="74">
        <f>I45*O45</f>
        <v>0</v>
      </c>
      <c r="Q45" s="75"/>
      <c r="R45" s="17">
        <v>0.9</v>
      </c>
      <c r="S45" s="54" t="s">
        <v>98</v>
      </c>
      <c r="T45" s="54" t="s">
        <v>98</v>
      </c>
      <c r="U45" s="74" t="s">
        <v>98</v>
      </c>
      <c r="V45" s="75"/>
      <c r="W45" s="74" t="s">
        <v>98</v>
      </c>
      <c r="X45" s="75"/>
      <c r="Y45" s="54" t="s">
        <v>98</v>
      </c>
      <c r="Z45" s="54" t="s">
        <v>98</v>
      </c>
      <c r="AA45" s="54" t="s">
        <v>98</v>
      </c>
      <c r="AB45" s="74" t="s">
        <v>98</v>
      </c>
      <c r="AC45" s="75"/>
      <c r="AD45" s="74" t="s">
        <v>98</v>
      </c>
      <c r="AE45" s="75"/>
    </row>
    <row r="46" spans="1:31" x14ac:dyDescent="0.25">
      <c r="A46" s="74"/>
      <c r="B46" s="75"/>
      <c r="C46" s="74"/>
      <c r="D46" s="75"/>
      <c r="E46" s="74"/>
      <c r="F46" s="75"/>
      <c r="G46" s="74"/>
      <c r="H46" s="75"/>
      <c r="I46" s="74"/>
      <c r="J46" s="75"/>
      <c r="K46" s="74">
        <v>0</v>
      </c>
      <c r="L46" s="75"/>
      <c r="M46" s="74"/>
      <c r="N46" s="75"/>
      <c r="O46" s="17">
        <v>200</v>
      </c>
      <c r="P46" s="74">
        <f>O46*K46</f>
        <v>0</v>
      </c>
      <c r="Q46" s="75"/>
      <c r="R46" s="17">
        <v>0.9</v>
      </c>
      <c r="S46" s="54" t="s">
        <v>98</v>
      </c>
      <c r="T46" s="54" t="s">
        <v>98</v>
      </c>
      <c r="U46" s="74" t="s">
        <v>98</v>
      </c>
      <c r="V46" s="75"/>
      <c r="W46" s="74" t="s">
        <v>98</v>
      </c>
      <c r="X46" s="75"/>
      <c r="Y46" s="54" t="s">
        <v>98</v>
      </c>
      <c r="Z46" s="54" t="s">
        <v>98</v>
      </c>
      <c r="AA46" s="54" t="s">
        <v>98</v>
      </c>
      <c r="AB46" s="74" t="s">
        <v>98</v>
      </c>
      <c r="AC46" s="75"/>
      <c r="AD46" s="74" t="s">
        <v>98</v>
      </c>
      <c r="AE46" s="75"/>
    </row>
    <row r="47" spans="1:31" ht="15.75" thickBot="1" x14ac:dyDescent="0.3">
      <c r="A47" s="98"/>
      <c r="B47" s="99"/>
      <c r="C47" s="98"/>
      <c r="D47" s="99"/>
      <c r="E47" s="98"/>
      <c r="F47" s="99"/>
      <c r="G47" s="98"/>
      <c r="H47" s="99"/>
      <c r="I47" s="98"/>
      <c r="J47" s="99"/>
      <c r="K47" s="98"/>
      <c r="L47" s="99"/>
      <c r="M47" s="98">
        <v>0</v>
      </c>
      <c r="N47" s="99"/>
      <c r="O47" s="21">
        <v>5000</v>
      </c>
      <c r="P47" s="98">
        <f>M47*O47</f>
        <v>0</v>
      </c>
      <c r="Q47" s="99"/>
      <c r="R47" s="34">
        <v>0.9</v>
      </c>
      <c r="S47" s="57" t="s">
        <v>98</v>
      </c>
      <c r="T47" s="57" t="s">
        <v>98</v>
      </c>
      <c r="U47" s="98" t="s">
        <v>98</v>
      </c>
      <c r="V47" s="99"/>
      <c r="W47" s="98" t="s">
        <v>98</v>
      </c>
      <c r="X47" s="99"/>
      <c r="Y47" s="57" t="s">
        <v>98</v>
      </c>
      <c r="Z47" s="57" t="s">
        <v>98</v>
      </c>
      <c r="AA47" s="57" t="s">
        <v>98</v>
      </c>
      <c r="AB47" s="98" t="s">
        <v>98</v>
      </c>
      <c r="AC47" s="99"/>
      <c r="AD47" s="98" t="s">
        <v>98</v>
      </c>
      <c r="AE47" s="99"/>
    </row>
    <row r="48" spans="1:31" x14ac:dyDescent="0.25">
      <c r="A48" s="101" t="s">
        <v>64</v>
      </c>
      <c r="B48" s="102"/>
      <c r="C48" s="101"/>
      <c r="D48" s="103"/>
      <c r="E48" s="74"/>
      <c r="F48" s="75"/>
      <c r="G48" s="74"/>
      <c r="H48" s="75"/>
      <c r="I48" s="74"/>
      <c r="J48" s="75"/>
      <c r="K48" s="74"/>
      <c r="L48" s="75"/>
      <c r="M48" s="74"/>
      <c r="N48" s="75"/>
      <c r="O48" s="17"/>
      <c r="P48" s="74"/>
      <c r="Q48" s="75"/>
      <c r="S48" s="24"/>
      <c r="T48" s="19"/>
      <c r="U48" s="74"/>
      <c r="V48" s="75"/>
      <c r="W48" s="74"/>
      <c r="X48" s="75"/>
      <c r="Y48" s="23"/>
      <c r="Z48" s="23"/>
      <c r="AA48" s="22"/>
      <c r="AB48" s="74"/>
      <c r="AC48" s="75"/>
      <c r="AD48" s="74"/>
      <c r="AE48" s="75"/>
    </row>
    <row r="49" spans="1:31" x14ac:dyDescent="0.25">
      <c r="A49" s="74"/>
      <c r="B49" s="75"/>
      <c r="C49" s="74">
        <v>1</v>
      </c>
      <c r="D49" s="75"/>
      <c r="E49" s="74"/>
      <c r="F49" s="75"/>
      <c r="G49" s="74"/>
      <c r="H49" s="62"/>
      <c r="I49" s="74"/>
      <c r="J49" s="75"/>
      <c r="K49" s="74"/>
      <c r="L49" s="75"/>
      <c r="M49" s="74"/>
      <c r="N49" s="75"/>
      <c r="O49" s="17">
        <v>250</v>
      </c>
      <c r="P49" s="74">
        <f>C49*O49</f>
        <v>250</v>
      </c>
      <c r="Q49" s="75"/>
      <c r="R49" s="17">
        <v>0.9</v>
      </c>
      <c r="S49" s="25" t="s">
        <v>223</v>
      </c>
      <c r="T49" s="19" t="s">
        <v>45</v>
      </c>
      <c r="U49" s="74" t="s">
        <v>43</v>
      </c>
      <c r="V49" s="75"/>
      <c r="W49" s="74" t="s">
        <v>224</v>
      </c>
      <c r="X49" s="75"/>
      <c r="Y49" s="25" t="s">
        <v>167</v>
      </c>
      <c r="Z49" s="25" t="s">
        <v>167</v>
      </c>
      <c r="AA49" s="25" t="s">
        <v>167</v>
      </c>
      <c r="AB49" s="100">
        <v>4.2999999999999999E-4</v>
      </c>
      <c r="AC49" s="75"/>
      <c r="AD49" s="74" t="s">
        <v>79</v>
      </c>
      <c r="AE49" s="75"/>
    </row>
    <row r="50" spans="1:31" x14ac:dyDescent="0.25">
      <c r="A50" s="74"/>
      <c r="B50" s="75"/>
      <c r="C50" s="74"/>
      <c r="D50" s="62"/>
      <c r="E50" s="74">
        <v>0</v>
      </c>
      <c r="F50" s="75"/>
      <c r="G50" s="74"/>
      <c r="H50" s="75"/>
      <c r="I50" s="74"/>
      <c r="J50" s="75"/>
      <c r="K50" s="74"/>
      <c r="L50" s="75"/>
      <c r="M50" s="74"/>
      <c r="N50" s="75"/>
      <c r="O50" s="17">
        <v>100</v>
      </c>
      <c r="P50" s="74">
        <f>E50*O50</f>
        <v>0</v>
      </c>
      <c r="Q50" s="75"/>
      <c r="R50" s="17">
        <v>0.9</v>
      </c>
      <c r="S50" s="54" t="s">
        <v>98</v>
      </c>
      <c r="T50" s="54" t="s">
        <v>98</v>
      </c>
      <c r="U50" s="74" t="s">
        <v>98</v>
      </c>
      <c r="V50" s="75"/>
      <c r="W50" s="74" t="s">
        <v>98</v>
      </c>
      <c r="X50" s="75"/>
      <c r="Y50" s="54" t="s">
        <v>98</v>
      </c>
      <c r="Z50" s="54" t="s">
        <v>98</v>
      </c>
      <c r="AA50" s="54" t="s">
        <v>98</v>
      </c>
      <c r="AB50" s="74" t="s">
        <v>98</v>
      </c>
      <c r="AC50" s="75"/>
      <c r="AD50" s="74" t="s">
        <v>98</v>
      </c>
      <c r="AE50" s="75"/>
    </row>
    <row r="51" spans="1:31" x14ac:dyDescent="0.25">
      <c r="A51" s="74"/>
      <c r="B51" s="75"/>
      <c r="C51" s="74"/>
      <c r="D51" s="75"/>
      <c r="E51" s="74"/>
      <c r="F51" s="75"/>
      <c r="G51" s="74">
        <v>0</v>
      </c>
      <c r="H51" s="75"/>
      <c r="I51" s="74"/>
      <c r="J51" s="75"/>
      <c r="K51" s="74"/>
      <c r="L51" s="75"/>
      <c r="M51" s="74"/>
      <c r="N51" s="75"/>
      <c r="O51" s="17">
        <v>1500</v>
      </c>
      <c r="P51" s="74">
        <f>G51*O51</f>
        <v>0</v>
      </c>
      <c r="Q51" s="75"/>
      <c r="R51" s="17">
        <v>0.9</v>
      </c>
      <c r="S51" s="54" t="s">
        <v>98</v>
      </c>
      <c r="T51" s="54" t="s">
        <v>98</v>
      </c>
      <c r="U51" s="74" t="s">
        <v>98</v>
      </c>
      <c r="V51" s="75"/>
      <c r="W51" s="74" t="s">
        <v>98</v>
      </c>
      <c r="X51" s="75"/>
      <c r="Y51" s="54" t="s">
        <v>98</v>
      </c>
      <c r="Z51" s="54" t="s">
        <v>98</v>
      </c>
      <c r="AA51" s="54" t="s">
        <v>98</v>
      </c>
      <c r="AB51" s="74" t="s">
        <v>98</v>
      </c>
      <c r="AC51" s="75"/>
      <c r="AD51" s="74" t="s">
        <v>98</v>
      </c>
      <c r="AE51" s="75"/>
    </row>
    <row r="52" spans="1:31" x14ac:dyDescent="0.25">
      <c r="A52" s="74"/>
      <c r="B52" s="75"/>
      <c r="C52" s="74"/>
      <c r="D52" s="75"/>
      <c r="E52" s="74"/>
      <c r="F52" s="75"/>
      <c r="G52" s="74"/>
      <c r="H52" s="75"/>
      <c r="I52" s="74">
        <v>0</v>
      </c>
      <c r="J52" s="75"/>
      <c r="K52" s="74"/>
      <c r="L52" s="75"/>
      <c r="M52" s="74"/>
      <c r="N52" s="75"/>
      <c r="O52" s="17">
        <v>5000</v>
      </c>
      <c r="P52" s="74">
        <f>I52*O52</f>
        <v>0</v>
      </c>
      <c r="Q52" s="75"/>
      <c r="R52" s="17">
        <v>0.9</v>
      </c>
      <c r="S52" s="54" t="s">
        <v>98</v>
      </c>
      <c r="T52" s="54" t="s">
        <v>98</v>
      </c>
      <c r="U52" s="74" t="s">
        <v>98</v>
      </c>
      <c r="V52" s="75"/>
      <c r="W52" s="74" t="s">
        <v>98</v>
      </c>
      <c r="X52" s="75"/>
      <c r="Y52" s="54" t="s">
        <v>98</v>
      </c>
      <c r="Z52" s="54" t="s">
        <v>98</v>
      </c>
      <c r="AA52" s="54" t="s">
        <v>98</v>
      </c>
      <c r="AB52" s="74" t="s">
        <v>98</v>
      </c>
      <c r="AC52" s="75"/>
      <c r="AD52" s="74" t="s">
        <v>98</v>
      </c>
      <c r="AE52" s="75"/>
    </row>
    <row r="53" spans="1:31" x14ac:dyDescent="0.25">
      <c r="A53" s="74"/>
      <c r="B53" s="75"/>
      <c r="C53" s="74"/>
      <c r="D53" s="75"/>
      <c r="E53" s="74"/>
      <c r="F53" s="75"/>
      <c r="G53" s="74"/>
      <c r="H53" s="75"/>
      <c r="I53" s="74"/>
      <c r="J53" s="75"/>
      <c r="K53" s="74">
        <v>0</v>
      </c>
      <c r="L53" s="75"/>
      <c r="M53" s="74"/>
      <c r="N53" s="75"/>
      <c r="O53" s="17">
        <v>200</v>
      </c>
      <c r="P53" s="74">
        <f>O53*K53</f>
        <v>0</v>
      </c>
      <c r="Q53" s="75"/>
      <c r="R53" s="17">
        <v>0.9</v>
      </c>
      <c r="S53" s="54" t="s">
        <v>98</v>
      </c>
      <c r="T53" s="54" t="s">
        <v>98</v>
      </c>
      <c r="U53" s="74" t="s">
        <v>98</v>
      </c>
      <c r="V53" s="75"/>
      <c r="W53" s="74" t="s">
        <v>98</v>
      </c>
      <c r="X53" s="75"/>
      <c r="Y53" s="54" t="s">
        <v>98</v>
      </c>
      <c r="Z53" s="54" t="s">
        <v>98</v>
      </c>
      <c r="AA53" s="54" t="s">
        <v>98</v>
      </c>
      <c r="AB53" s="74" t="s">
        <v>98</v>
      </c>
      <c r="AC53" s="75"/>
      <c r="AD53" s="74" t="s">
        <v>98</v>
      </c>
      <c r="AE53" s="75"/>
    </row>
    <row r="54" spans="1:31" ht="15.75" thickBot="1" x14ac:dyDescent="0.3">
      <c r="A54" s="98"/>
      <c r="B54" s="99"/>
      <c r="C54" s="98"/>
      <c r="D54" s="99"/>
      <c r="E54" s="98"/>
      <c r="F54" s="99"/>
      <c r="G54" s="98"/>
      <c r="H54" s="99"/>
      <c r="I54" s="98"/>
      <c r="J54" s="99"/>
      <c r="K54" s="98"/>
      <c r="L54" s="99"/>
      <c r="M54" s="98">
        <v>0</v>
      </c>
      <c r="N54" s="99"/>
      <c r="O54" s="21">
        <v>5000</v>
      </c>
      <c r="P54" s="98">
        <f>M54*O54</f>
        <v>0</v>
      </c>
      <c r="Q54" s="99"/>
      <c r="R54" s="34">
        <v>0.9</v>
      </c>
      <c r="S54" s="57" t="s">
        <v>98</v>
      </c>
      <c r="T54" s="57" t="s">
        <v>98</v>
      </c>
      <c r="U54" s="98" t="s">
        <v>98</v>
      </c>
      <c r="V54" s="99"/>
      <c r="W54" s="98" t="s">
        <v>98</v>
      </c>
      <c r="X54" s="99"/>
      <c r="Y54" s="57" t="s">
        <v>98</v>
      </c>
      <c r="Z54" s="57" t="s">
        <v>98</v>
      </c>
      <c r="AA54" s="57" t="s">
        <v>98</v>
      </c>
      <c r="AB54" s="98" t="s">
        <v>98</v>
      </c>
      <c r="AC54" s="99"/>
      <c r="AD54" s="98" t="s">
        <v>98</v>
      </c>
      <c r="AE54" s="99"/>
    </row>
    <row r="55" spans="1:31" x14ac:dyDescent="0.25">
      <c r="A55" s="101" t="s">
        <v>66</v>
      </c>
      <c r="B55" s="102"/>
      <c r="C55" s="101"/>
      <c r="D55" s="103"/>
      <c r="E55" s="74"/>
      <c r="F55" s="75"/>
      <c r="G55" s="74"/>
      <c r="H55" s="75"/>
      <c r="I55" s="74"/>
      <c r="J55" s="75"/>
      <c r="K55" s="74"/>
      <c r="L55" s="75"/>
      <c r="M55" s="74"/>
      <c r="N55" s="75"/>
      <c r="O55" s="17"/>
      <c r="P55" s="74"/>
      <c r="Q55" s="75"/>
      <c r="S55" s="24"/>
      <c r="T55" s="19"/>
      <c r="U55" s="74"/>
      <c r="V55" s="75"/>
      <c r="W55" s="74"/>
      <c r="X55" s="75"/>
      <c r="Y55" s="23"/>
      <c r="Z55" s="23"/>
      <c r="AA55" s="22"/>
      <c r="AB55" s="74"/>
      <c r="AC55" s="75"/>
      <c r="AD55" s="74"/>
      <c r="AE55" s="75"/>
    </row>
    <row r="56" spans="1:31" x14ac:dyDescent="0.25">
      <c r="A56" s="74"/>
      <c r="B56" s="75"/>
      <c r="C56" s="74">
        <v>2</v>
      </c>
      <c r="D56" s="75"/>
      <c r="E56" s="74"/>
      <c r="F56" s="75"/>
      <c r="G56" s="74"/>
      <c r="H56" s="62"/>
      <c r="I56" s="74"/>
      <c r="J56" s="75"/>
      <c r="K56" s="74"/>
      <c r="L56" s="75"/>
      <c r="M56" s="74"/>
      <c r="N56" s="75"/>
      <c r="O56" s="17">
        <v>250</v>
      </c>
      <c r="P56" s="74">
        <f>C56*O56</f>
        <v>500</v>
      </c>
      <c r="Q56" s="75"/>
      <c r="R56" s="17">
        <v>0.9</v>
      </c>
      <c r="S56" s="25" t="s">
        <v>233</v>
      </c>
      <c r="T56" s="19" t="s">
        <v>45</v>
      </c>
      <c r="U56" s="74" t="s">
        <v>43</v>
      </c>
      <c r="V56" s="75"/>
      <c r="W56" s="74" t="s">
        <v>234</v>
      </c>
      <c r="X56" s="75"/>
      <c r="Y56" s="25" t="s">
        <v>109</v>
      </c>
      <c r="Z56" s="25" t="s">
        <v>109</v>
      </c>
      <c r="AA56" s="25" t="s">
        <v>109</v>
      </c>
      <c r="AB56" s="100">
        <v>8.5999999999999998E-4</v>
      </c>
      <c r="AC56" s="75"/>
      <c r="AD56" s="74" t="s">
        <v>79</v>
      </c>
      <c r="AE56" s="75"/>
    </row>
    <row r="57" spans="1:31" x14ac:dyDescent="0.25">
      <c r="A57" s="74"/>
      <c r="B57" s="75"/>
      <c r="C57" s="74"/>
      <c r="D57" s="62"/>
      <c r="E57" s="74">
        <v>0</v>
      </c>
      <c r="F57" s="75"/>
      <c r="G57" s="74"/>
      <c r="H57" s="75"/>
      <c r="I57" s="74"/>
      <c r="J57" s="75"/>
      <c r="K57" s="74"/>
      <c r="L57" s="75"/>
      <c r="M57" s="74"/>
      <c r="N57" s="75"/>
      <c r="O57" s="17">
        <v>100</v>
      </c>
      <c r="P57" s="74">
        <f>E57*O57</f>
        <v>0</v>
      </c>
      <c r="Q57" s="75"/>
      <c r="R57" s="17">
        <v>0.9</v>
      </c>
      <c r="S57" s="54" t="s">
        <v>98</v>
      </c>
      <c r="T57" s="54" t="s">
        <v>98</v>
      </c>
      <c r="U57" s="74" t="s">
        <v>98</v>
      </c>
      <c r="V57" s="75"/>
      <c r="W57" s="74" t="s">
        <v>98</v>
      </c>
      <c r="X57" s="75"/>
      <c r="Y57" s="54" t="s">
        <v>98</v>
      </c>
      <c r="Z57" s="54" t="s">
        <v>98</v>
      </c>
      <c r="AA57" s="54" t="s">
        <v>98</v>
      </c>
      <c r="AB57" s="74" t="s">
        <v>98</v>
      </c>
      <c r="AC57" s="75"/>
      <c r="AD57" s="74" t="s">
        <v>98</v>
      </c>
      <c r="AE57" s="75"/>
    </row>
    <row r="58" spans="1:31" x14ac:dyDescent="0.25">
      <c r="A58" s="74"/>
      <c r="B58" s="75"/>
      <c r="C58" s="74"/>
      <c r="D58" s="75"/>
      <c r="E58" s="74"/>
      <c r="F58" s="75"/>
      <c r="G58" s="74">
        <v>0</v>
      </c>
      <c r="H58" s="75"/>
      <c r="I58" s="74"/>
      <c r="J58" s="75"/>
      <c r="K58" s="74"/>
      <c r="L58" s="75"/>
      <c r="M58" s="74"/>
      <c r="N58" s="75"/>
      <c r="O58" s="17">
        <v>1500</v>
      </c>
      <c r="P58" s="74">
        <f>G58*O58</f>
        <v>0</v>
      </c>
      <c r="Q58" s="75"/>
      <c r="R58" s="17">
        <v>0.9</v>
      </c>
      <c r="S58" s="54" t="s">
        <v>98</v>
      </c>
      <c r="T58" s="54" t="s">
        <v>98</v>
      </c>
      <c r="U58" s="74" t="s">
        <v>98</v>
      </c>
      <c r="V58" s="75"/>
      <c r="W58" s="74" t="s">
        <v>98</v>
      </c>
      <c r="X58" s="75"/>
      <c r="Y58" s="54" t="s">
        <v>98</v>
      </c>
      <c r="Z58" s="54" t="s">
        <v>98</v>
      </c>
      <c r="AA58" s="54" t="s">
        <v>98</v>
      </c>
      <c r="AB58" s="74" t="s">
        <v>98</v>
      </c>
      <c r="AC58" s="75"/>
      <c r="AD58" s="74" t="s">
        <v>98</v>
      </c>
      <c r="AE58" s="75"/>
    </row>
    <row r="59" spans="1:31" x14ac:dyDescent="0.25">
      <c r="A59" s="74"/>
      <c r="B59" s="75"/>
      <c r="C59" s="74"/>
      <c r="D59" s="75"/>
      <c r="E59" s="74"/>
      <c r="F59" s="75"/>
      <c r="G59" s="74"/>
      <c r="H59" s="75"/>
      <c r="I59" s="74">
        <v>0</v>
      </c>
      <c r="J59" s="75"/>
      <c r="K59" s="74"/>
      <c r="L59" s="75"/>
      <c r="M59" s="74"/>
      <c r="N59" s="75"/>
      <c r="O59" s="17">
        <v>5000</v>
      </c>
      <c r="P59" s="74">
        <f>I59*O59</f>
        <v>0</v>
      </c>
      <c r="Q59" s="75"/>
      <c r="R59" s="17">
        <v>0.9</v>
      </c>
      <c r="S59" s="54" t="s">
        <v>98</v>
      </c>
      <c r="T59" s="54" t="s">
        <v>98</v>
      </c>
      <c r="U59" s="74" t="s">
        <v>98</v>
      </c>
      <c r="V59" s="75"/>
      <c r="W59" s="74" t="s">
        <v>98</v>
      </c>
      <c r="X59" s="75"/>
      <c r="Y59" s="54" t="s">
        <v>98</v>
      </c>
      <c r="Z59" s="54" t="s">
        <v>98</v>
      </c>
      <c r="AA59" s="54" t="s">
        <v>98</v>
      </c>
      <c r="AB59" s="74" t="s">
        <v>98</v>
      </c>
      <c r="AC59" s="75"/>
      <c r="AD59" s="74" t="s">
        <v>98</v>
      </c>
      <c r="AE59" s="75"/>
    </row>
    <row r="60" spans="1:31" x14ac:dyDescent="0.25">
      <c r="A60" s="74"/>
      <c r="B60" s="75"/>
      <c r="C60" s="74"/>
      <c r="D60" s="75"/>
      <c r="E60" s="74"/>
      <c r="F60" s="75"/>
      <c r="G60" s="74"/>
      <c r="H60" s="75"/>
      <c r="I60" s="74"/>
      <c r="J60" s="75"/>
      <c r="K60" s="74">
        <v>0</v>
      </c>
      <c r="L60" s="75"/>
      <c r="M60" s="74"/>
      <c r="N60" s="75"/>
      <c r="O60" s="17">
        <v>200</v>
      </c>
      <c r="P60" s="74">
        <f>O60*K60</f>
        <v>0</v>
      </c>
      <c r="Q60" s="75"/>
      <c r="R60" s="17">
        <v>0.9</v>
      </c>
      <c r="S60" s="54" t="s">
        <v>98</v>
      </c>
      <c r="T60" s="54" t="s">
        <v>98</v>
      </c>
      <c r="U60" s="74" t="s">
        <v>98</v>
      </c>
      <c r="V60" s="75"/>
      <c r="W60" s="74" t="s">
        <v>98</v>
      </c>
      <c r="X60" s="75"/>
      <c r="Y60" s="54" t="s">
        <v>98</v>
      </c>
      <c r="Z60" s="54" t="s">
        <v>98</v>
      </c>
      <c r="AA60" s="54" t="s">
        <v>98</v>
      </c>
      <c r="AB60" s="74" t="s">
        <v>98</v>
      </c>
      <c r="AC60" s="75"/>
      <c r="AD60" s="74" t="s">
        <v>98</v>
      </c>
      <c r="AE60" s="75"/>
    </row>
    <row r="61" spans="1:31" ht="15.75" thickBot="1" x14ac:dyDescent="0.3">
      <c r="A61" s="98"/>
      <c r="B61" s="99"/>
      <c r="C61" s="98"/>
      <c r="D61" s="99"/>
      <c r="E61" s="98"/>
      <c r="F61" s="99"/>
      <c r="G61" s="98"/>
      <c r="H61" s="99"/>
      <c r="I61" s="98"/>
      <c r="J61" s="99"/>
      <c r="K61" s="98"/>
      <c r="L61" s="99"/>
      <c r="M61" s="98">
        <v>0</v>
      </c>
      <c r="N61" s="99"/>
      <c r="O61" s="21">
        <v>5000</v>
      </c>
      <c r="P61" s="98">
        <f>M61*O61</f>
        <v>0</v>
      </c>
      <c r="Q61" s="99"/>
      <c r="R61" s="34">
        <v>0.9</v>
      </c>
      <c r="S61" s="57" t="s">
        <v>98</v>
      </c>
      <c r="T61" s="57" t="s">
        <v>98</v>
      </c>
      <c r="U61" s="98" t="s">
        <v>98</v>
      </c>
      <c r="V61" s="99"/>
      <c r="W61" s="98" t="s">
        <v>98</v>
      </c>
      <c r="X61" s="99"/>
      <c r="Y61" s="57" t="s">
        <v>98</v>
      </c>
      <c r="Z61" s="57" t="s">
        <v>98</v>
      </c>
      <c r="AA61" s="57" t="s">
        <v>98</v>
      </c>
      <c r="AB61" s="98" t="s">
        <v>98</v>
      </c>
      <c r="AC61" s="99"/>
      <c r="AD61" s="98" t="s">
        <v>98</v>
      </c>
      <c r="AE61" s="99"/>
    </row>
    <row r="62" spans="1:31" x14ac:dyDescent="0.25">
      <c r="A62" s="101" t="s">
        <v>67</v>
      </c>
      <c r="B62" s="102"/>
      <c r="C62" s="101"/>
      <c r="D62" s="103"/>
      <c r="E62" s="74"/>
      <c r="F62" s="75"/>
      <c r="G62" s="74"/>
      <c r="H62" s="75"/>
      <c r="I62" s="74"/>
      <c r="J62" s="75"/>
      <c r="K62" s="74"/>
      <c r="L62" s="75"/>
      <c r="M62" s="74"/>
      <c r="N62" s="75"/>
      <c r="O62" s="17"/>
      <c r="P62" s="74"/>
      <c r="Q62" s="75"/>
      <c r="S62" s="24"/>
      <c r="T62" s="19"/>
      <c r="U62" s="74"/>
      <c r="V62" s="75"/>
      <c r="W62" s="74"/>
      <c r="X62" s="75"/>
      <c r="Y62" s="23"/>
      <c r="Z62" s="23"/>
      <c r="AA62" s="22"/>
      <c r="AB62" s="74"/>
      <c r="AC62" s="75"/>
      <c r="AD62" s="74"/>
      <c r="AE62" s="75"/>
    </row>
    <row r="63" spans="1:31" x14ac:dyDescent="0.25">
      <c r="A63" s="74"/>
      <c r="B63" s="75"/>
      <c r="C63" s="74">
        <v>4</v>
      </c>
      <c r="D63" s="75"/>
      <c r="E63" s="74"/>
      <c r="F63" s="75"/>
      <c r="G63" s="74"/>
      <c r="H63" s="62"/>
      <c r="I63" s="74"/>
      <c r="J63" s="75"/>
      <c r="K63" s="74"/>
      <c r="L63" s="75"/>
      <c r="M63" s="74"/>
      <c r="N63" s="75"/>
      <c r="O63" s="17">
        <v>250</v>
      </c>
      <c r="P63" s="74">
        <f>C63*O63</f>
        <v>1000</v>
      </c>
      <c r="Q63" s="75"/>
      <c r="R63" s="17">
        <v>0.9</v>
      </c>
      <c r="S63" s="25" t="s">
        <v>244</v>
      </c>
      <c r="T63" s="19" t="s">
        <v>45</v>
      </c>
      <c r="U63" s="74" t="s">
        <v>43</v>
      </c>
      <c r="V63" s="75"/>
      <c r="W63" s="74" t="s">
        <v>245</v>
      </c>
      <c r="X63" s="75"/>
      <c r="Y63" s="25" t="s">
        <v>181</v>
      </c>
      <c r="Z63" s="25" t="s">
        <v>181</v>
      </c>
      <c r="AA63" s="25" t="s">
        <v>181</v>
      </c>
      <c r="AB63" s="100">
        <v>1.6999999999999999E-3</v>
      </c>
      <c r="AC63" s="75"/>
      <c r="AD63" s="74" t="s">
        <v>79</v>
      </c>
      <c r="AE63" s="75"/>
    </row>
    <row r="64" spans="1:31" x14ac:dyDescent="0.25">
      <c r="A64" s="74"/>
      <c r="B64" s="75"/>
      <c r="C64" s="74"/>
      <c r="D64" s="62"/>
      <c r="E64" s="74">
        <v>0</v>
      </c>
      <c r="F64" s="75"/>
      <c r="G64" s="74"/>
      <c r="H64" s="75"/>
      <c r="I64" s="74"/>
      <c r="J64" s="75"/>
      <c r="K64" s="74"/>
      <c r="L64" s="75"/>
      <c r="M64" s="74"/>
      <c r="N64" s="75"/>
      <c r="O64" s="17">
        <v>100</v>
      </c>
      <c r="P64" s="74">
        <f>E64*O64</f>
        <v>0</v>
      </c>
      <c r="Q64" s="75"/>
      <c r="R64" s="17">
        <v>0.9</v>
      </c>
      <c r="S64" s="54" t="s">
        <v>98</v>
      </c>
      <c r="T64" s="54" t="s">
        <v>98</v>
      </c>
      <c r="U64" s="74" t="s">
        <v>98</v>
      </c>
      <c r="V64" s="75"/>
      <c r="W64" s="74" t="s">
        <v>98</v>
      </c>
      <c r="X64" s="75"/>
      <c r="Y64" s="54" t="s">
        <v>98</v>
      </c>
      <c r="Z64" s="54" t="s">
        <v>98</v>
      </c>
      <c r="AA64" s="54" t="s">
        <v>98</v>
      </c>
      <c r="AB64" s="74" t="s">
        <v>98</v>
      </c>
      <c r="AC64" s="75"/>
      <c r="AD64" s="74" t="s">
        <v>98</v>
      </c>
      <c r="AE64" s="75"/>
    </row>
    <row r="65" spans="1:31" x14ac:dyDescent="0.25">
      <c r="A65" s="74"/>
      <c r="B65" s="75"/>
      <c r="C65" s="74"/>
      <c r="D65" s="75"/>
      <c r="E65" s="74"/>
      <c r="F65" s="75"/>
      <c r="G65" s="74">
        <v>0</v>
      </c>
      <c r="H65" s="75"/>
      <c r="I65" s="74"/>
      <c r="J65" s="75"/>
      <c r="K65" s="74"/>
      <c r="L65" s="75"/>
      <c r="M65" s="74"/>
      <c r="N65" s="75"/>
      <c r="O65" s="17">
        <v>1500</v>
      </c>
      <c r="P65" s="74">
        <f>G65*O65</f>
        <v>0</v>
      </c>
      <c r="Q65" s="75"/>
      <c r="R65" s="17">
        <v>0.9</v>
      </c>
      <c r="S65" s="54" t="s">
        <v>98</v>
      </c>
      <c r="T65" s="54" t="s">
        <v>98</v>
      </c>
      <c r="U65" s="74" t="s">
        <v>98</v>
      </c>
      <c r="V65" s="75"/>
      <c r="W65" s="74" t="s">
        <v>98</v>
      </c>
      <c r="X65" s="75"/>
      <c r="Y65" s="54" t="s">
        <v>98</v>
      </c>
      <c r="Z65" s="54" t="s">
        <v>98</v>
      </c>
      <c r="AA65" s="54" t="s">
        <v>98</v>
      </c>
      <c r="AB65" s="74" t="s">
        <v>98</v>
      </c>
      <c r="AC65" s="75"/>
      <c r="AD65" s="74" t="s">
        <v>98</v>
      </c>
      <c r="AE65" s="75"/>
    </row>
    <row r="66" spans="1:31" x14ac:dyDescent="0.25">
      <c r="A66" s="74"/>
      <c r="B66" s="75"/>
      <c r="C66" s="74"/>
      <c r="D66" s="75"/>
      <c r="E66" s="74"/>
      <c r="F66" s="75"/>
      <c r="G66" s="74"/>
      <c r="H66" s="75"/>
      <c r="I66" s="74">
        <v>0</v>
      </c>
      <c r="J66" s="75"/>
      <c r="K66" s="74"/>
      <c r="L66" s="75"/>
      <c r="M66" s="74"/>
      <c r="N66" s="75"/>
      <c r="O66" s="17">
        <v>5000</v>
      </c>
      <c r="P66" s="74">
        <f>I66*O66</f>
        <v>0</v>
      </c>
      <c r="Q66" s="75"/>
      <c r="R66" s="17">
        <v>0.9</v>
      </c>
      <c r="S66" s="54" t="s">
        <v>98</v>
      </c>
      <c r="T66" s="54" t="s">
        <v>98</v>
      </c>
      <c r="U66" s="74" t="s">
        <v>98</v>
      </c>
      <c r="V66" s="75"/>
      <c r="W66" s="74" t="s">
        <v>98</v>
      </c>
      <c r="X66" s="75"/>
      <c r="Y66" s="54" t="s">
        <v>98</v>
      </c>
      <c r="Z66" s="54" t="s">
        <v>98</v>
      </c>
      <c r="AA66" s="54" t="s">
        <v>98</v>
      </c>
      <c r="AB66" s="74" t="s">
        <v>98</v>
      </c>
      <c r="AC66" s="75"/>
      <c r="AD66" s="74" t="s">
        <v>98</v>
      </c>
      <c r="AE66" s="75"/>
    </row>
    <row r="67" spans="1:31" x14ac:dyDescent="0.25">
      <c r="A67" s="74"/>
      <c r="B67" s="75"/>
      <c r="C67" s="74"/>
      <c r="D67" s="75"/>
      <c r="E67" s="74"/>
      <c r="F67" s="75"/>
      <c r="G67" s="74"/>
      <c r="H67" s="75"/>
      <c r="I67" s="74"/>
      <c r="J67" s="75"/>
      <c r="K67" s="74">
        <v>0</v>
      </c>
      <c r="L67" s="75"/>
      <c r="M67" s="74"/>
      <c r="N67" s="75"/>
      <c r="O67" s="17">
        <v>200</v>
      </c>
      <c r="P67" s="74">
        <f>O67*K67</f>
        <v>0</v>
      </c>
      <c r="Q67" s="75"/>
      <c r="R67" s="17">
        <v>0.9</v>
      </c>
      <c r="S67" s="54" t="s">
        <v>98</v>
      </c>
      <c r="T67" s="54" t="s">
        <v>98</v>
      </c>
      <c r="U67" s="74" t="s">
        <v>98</v>
      </c>
      <c r="V67" s="75"/>
      <c r="W67" s="74" t="s">
        <v>98</v>
      </c>
      <c r="X67" s="75"/>
      <c r="Y67" s="54" t="s">
        <v>98</v>
      </c>
      <c r="Z67" s="54" t="s">
        <v>98</v>
      </c>
      <c r="AA67" s="54" t="s">
        <v>98</v>
      </c>
      <c r="AB67" s="74" t="s">
        <v>98</v>
      </c>
      <c r="AC67" s="75"/>
      <c r="AD67" s="74" t="s">
        <v>98</v>
      </c>
      <c r="AE67" s="75"/>
    </row>
    <row r="68" spans="1:31" ht="15.75" thickBot="1" x14ac:dyDescent="0.3">
      <c r="A68" s="98"/>
      <c r="B68" s="99"/>
      <c r="C68" s="98"/>
      <c r="D68" s="99"/>
      <c r="E68" s="98"/>
      <c r="F68" s="99"/>
      <c r="G68" s="98"/>
      <c r="H68" s="99"/>
      <c r="I68" s="98"/>
      <c r="J68" s="99"/>
      <c r="K68" s="98"/>
      <c r="L68" s="99"/>
      <c r="M68" s="98">
        <v>0</v>
      </c>
      <c r="N68" s="99"/>
      <c r="O68" s="21">
        <v>5000</v>
      </c>
      <c r="P68" s="98">
        <f>M68*O68</f>
        <v>0</v>
      </c>
      <c r="Q68" s="99"/>
      <c r="R68" s="34">
        <v>0.9</v>
      </c>
      <c r="S68" s="57" t="s">
        <v>98</v>
      </c>
      <c r="T68" s="57" t="s">
        <v>98</v>
      </c>
      <c r="U68" s="98" t="s">
        <v>98</v>
      </c>
      <c r="V68" s="99"/>
      <c r="W68" s="98" t="s">
        <v>98</v>
      </c>
      <c r="X68" s="99"/>
      <c r="Y68" s="57" t="s">
        <v>98</v>
      </c>
      <c r="Z68" s="57" t="s">
        <v>98</v>
      </c>
      <c r="AA68" s="57" t="s">
        <v>98</v>
      </c>
      <c r="AB68" s="98" t="s">
        <v>98</v>
      </c>
      <c r="AC68" s="99"/>
      <c r="AD68" s="98" t="s">
        <v>98</v>
      </c>
      <c r="AE68" s="99"/>
    </row>
    <row r="69" spans="1:31" x14ac:dyDescent="0.25">
      <c r="A69" s="101" t="s">
        <v>65</v>
      </c>
      <c r="B69" s="102"/>
      <c r="C69" s="101"/>
      <c r="D69" s="103"/>
      <c r="E69" s="74"/>
      <c r="F69" s="75"/>
      <c r="G69" s="74"/>
      <c r="H69" s="75"/>
      <c r="I69" s="74"/>
      <c r="J69" s="75"/>
      <c r="K69" s="74"/>
      <c r="L69" s="75"/>
      <c r="M69" s="74"/>
      <c r="N69" s="75"/>
      <c r="O69" s="17"/>
      <c r="P69" s="74"/>
      <c r="Q69" s="75"/>
      <c r="S69" s="24"/>
      <c r="T69" s="19"/>
      <c r="U69" s="74"/>
      <c r="V69" s="75"/>
      <c r="W69" s="74"/>
      <c r="X69" s="75"/>
      <c r="Y69" s="23"/>
      <c r="Z69" s="23"/>
      <c r="AA69" s="22"/>
      <c r="AB69" s="74"/>
      <c r="AC69" s="75"/>
      <c r="AD69" s="74"/>
      <c r="AE69" s="75"/>
    </row>
    <row r="70" spans="1:31" x14ac:dyDescent="0.25">
      <c r="A70" s="74"/>
      <c r="B70" s="75"/>
      <c r="C70" s="74">
        <v>5</v>
      </c>
      <c r="D70" s="75"/>
      <c r="E70" s="74"/>
      <c r="F70" s="75"/>
      <c r="G70" s="74"/>
      <c r="H70" s="62"/>
      <c r="I70" s="74"/>
      <c r="J70" s="75"/>
      <c r="K70" s="74"/>
      <c r="L70" s="75"/>
      <c r="M70" s="74"/>
      <c r="N70" s="75"/>
      <c r="O70" s="17">
        <v>250</v>
      </c>
      <c r="P70" s="74">
        <f>C70*O70</f>
        <v>1250</v>
      </c>
      <c r="Q70" s="75"/>
      <c r="R70" s="17">
        <v>0.9</v>
      </c>
      <c r="S70" s="25" t="s">
        <v>212</v>
      </c>
      <c r="T70" s="19" t="s">
        <v>45</v>
      </c>
      <c r="U70" s="74" t="s">
        <v>43</v>
      </c>
      <c r="V70" s="75"/>
      <c r="W70" s="74" t="s">
        <v>213</v>
      </c>
      <c r="X70" s="75"/>
      <c r="Y70" s="25" t="s">
        <v>246</v>
      </c>
      <c r="Z70" s="25" t="s">
        <v>246</v>
      </c>
      <c r="AA70" s="25" t="s">
        <v>246</v>
      </c>
      <c r="AB70" s="100">
        <v>2.0999999999999999E-3</v>
      </c>
      <c r="AC70" s="75"/>
      <c r="AD70" s="74" t="s">
        <v>79</v>
      </c>
      <c r="AE70" s="75"/>
    </row>
    <row r="71" spans="1:31" x14ac:dyDescent="0.25">
      <c r="A71" s="74"/>
      <c r="B71" s="75"/>
      <c r="C71" s="74"/>
      <c r="D71" s="62"/>
      <c r="E71" s="74">
        <v>0</v>
      </c>
      <c r="F71" s="75"/>
      <c r="G71" s="74"/>
      <c r="H71" s="75"/>
      <c r="I71" s="74"/>
      <c r="J71" s="75"/>
      <c r="K71" s="74"/>
      <c r="L71" s="75"/>
      <c r="M71" s="74"/>
      <c r="N71" s="75"/>
      <c r="O71" s="17">
        <v>100</v>
      </c>
      <c r="P71" s="74">
        <f>E71*O71</f>
        <v>0</v>
      </c>
      <c r="Q71" s="75"/>
      <c r="R71" s="17">
        <v>0.9</v>
      </c>
      <c r="S71" s="54" t="s">
        <v>98</v>
      </c>
      <c r="T71" s="54" t="s">
        <v>98</v>
      </c>
      <c r="U71" s="74" t="s">
        <v>98</v>
      </c>
      <c r="V71" s="75"/>
      <c r="W71" s="74" t="s">
        <v>98</v>
      </c>
      <c r="X71" s="75"/>
      <c r="Y71" s="54" t="s">
        <v>98</v>
      </c>
      <c r="Z71" s="54" t="s">
        <v>98</v>
      </c>
      <c r="AA71" s="54" t="s">
        <v>98</v>
      </c>
      <c r="AB71" s="74" t="s">
        <v>98</v>
      </c>
      <c r="AC71" s="75"/>
      <c r="AD71" s="74" t="s">
        <v>98</v>
      </c>
      <c r="AE71" s="75"/>
    </row>
    <row r="72" spans="1:31" x14ac:dyDescent="0.25">
      <c r="A72" s="74"/>
      <c r="B72" s="75"/>
      <c r="C72" s="74"/>
      <c r="D72" s="75"/>
      <c r="E72" s="74"/>
      <c r="F72" s="75"/>
      <c r="G72" s="74">
        <v>0</v>
      </c>
      <c r="H72" s="75"/>
      <c r="I72" s="74"/>
      <c r="J72" s="75"/>
      <c r="K72" s="74"/>
      <c r="L72" s="75"/>
      <c r="M72" s="74"/>
      <c r="N72" s="75"/>
      <c r="O72" s="17">
        <v>1500</v>
      </c>
      <c r="P72" s="74">
        <f>G72*O72</f>
        <v>0</v>
      </c>
      <c r="Q72" s="75"/>
      <c r="R72" s="17">
        <v>0.9</v>
      </c>
      <c r="S72" s="54" t="s">
        <v>98</v>
      </c>
      <c r="T72" s="54" t="s">
        <v>98</v>
      </c>
      <c r="U72" s="74" t="s">
        <v>98</v>
      </c>
      <c r="V72" s="75"/>
      <c r="W72" s="74" t="s">
        <v>98</v>
      </c>
      <c r="X72" s="75"/>
      <c r="Y72" s="54" t="s">
        <v>98</v>
      </c>
      <c r="Z72" s="54" t="s">
        <v>98</v>
      </c>
      <c r="AA72" s="54" t="s">
        <v>98</v>
      </c>
      <c r="AB72" s="74" t="s">
        <v>98</v>
      </c>
      <c r="AC72" s="75"/>
      <c r="AD72" s="74" t="s">
        <v>98</v>
      </c>
      <c r="AE72" s="75"/>
    </row>
    <row r="73" spans="1:31" x14ac:dyDescent="0.25">
      <c r="A73" s="74"/>
      <c r="B73" s="75"/>
      <c r="C73" s="74"/>
      <c r="D73" s="75"/>
      <c r="E73" s="74"/>
      <c r="F73" s="75"/>
      <c r="G73" s="74"/>
      <c r="H73" s="75"/>
      <c r="I73" s="74">
        <v>0</v>
      </c>
      <c r="J73" s="75"/>
      <c r="K73" s="74"/>
      <c r="L73" s="75"/>
      <c r="M73" s="74"/>
      <c r="N73" s="75"/>
      <c r="O73" s="17">
        <v>5000</v>
      </c>
      <c r="P73" s="74">
        <f>I73*O73</f>
        <v>0</v>
      </c>
      <c r="Q73" s="75"/>
      <c r="R73" s="17">
        <v>0.9</v>
      </c>
      <c r="S73" s="54" t="s">
        <v>98</v>
      </c>
      <c r="T73" s="54" t="s">
        <v>98</v>
      </c>
      <c r="U73" s="74" t="s">
        <v>98</v>
      </c>
      <c r="V73" s="75"/>
      <c r="W73" s="74" t="s">
        <v>98</v>
      </c>
      <c r="X73" s="75"/>
      <c r="Y73" s="54" t="s">
        <v>98</v>
      </c>
      <c r="Z73" s="54" t="s">
        <v>98</v>
      </c>
      <c r="AA73" s="54" t="s">
        <v>98</v>
      </c>
      <c r="AB73" s="74" t="s">
        <v>98</v>
      </c>
      <c r="AC73" s="75"/>
      <c r="AD73" s="74" t="s">
        <v>98</v>
      </c>
      <c r="AE73" s="75"/>
    </row>
    <row r="74" spans="1:31" x14ac:dyDescent="0.25">
      <c r="A74" s="74"/>
      <c r="B74" s="75"/>
      <c r="C74" s="74"/>
      <c r="D74" s="75"/>
      <c r="E74" s="74"/>
      <c r="F74" s="75"/>
      <c r="G74" s="74"/>
      <c r="H74" s="75"/>
      <c r="I74" s="74"/>
      <c r="J74" s="75"/>
      <c r="K74" s="74">
        <v>0</v>
      </c>
      <c r="L74" s="75"/>
      <c r="M74" s="74"/>
      <c r="N74" s="75"/>
      <c r="O74" s="17">
        <v>200</v>
      </c>
      <c r="P74" s="74">
        <f>O74*K74</f>
        <v>0</v>
      </c>
      <c r="Q74" s="75"/>
      <c r="R74" s="17">
        <v>0.9</v>
      </c>
      <c r="S74" s="54" t="s">
        <v>98</v>
      </c>
      <c r="T74" s="54" t="s">
        <v>98</v>
      </c>
      <c r="U74" s="74" t="s">
        <v>98</v>
      </c>
      <c r="V74" s="75"/>
      <c r="W74" s="74" t="s">
        <v>98</v>
      </c>
      <c r="X74" s="75"/>
      <c r="Y74" s="54" t="s">
        <v>98</v>
      </c>
      <c r="Z74" s="54" t="s">
        <v>98</v>
      </c>
      <c r="AA74" s="54" t="s">
        <v>98</v>
      </c>
      <c r="AB74" s="74" t="s">
        <v>98</v>
      </c>
      <c r="AC74" s="75"/>
      <c r="AD74" s="74" t="s">
        <v>98</v>
      </c>
      <c r="AE74" s="75"/>
    </row>
    <row r="75" spans="1:31" ht="15.75" thickBot="1" x14ac:dyDescent="0.3">
      <c r="A75" s="98"/>
      <c r="B75" s="99"/>
      <c r="C75" s="98"/>
      <c r="D75" s="99"/>
      <c r="E75" s="98"/>
      <c r="F75" s="99"/>
      <c r="G75" s="98"/>
      <c r="H75" s="99"/>
      <c r="I75" s="98"/>
      <c r="J75" s="99"/>
      <c r="K75" s="98"/>
      <c r="L75" s="99"/>
      <c r="M75" s="98">
        <v>0</v>
      </c>
      <c r="N75" s="99"/>
      <c r="O75" s="21">
        <v>5000</v>
      </c>
      <c r="P75" s="98">
        <f>M75*O75</f>
        <v>0</v>
      </c>
      <c r="Q75" s="99"/>
      <c r="R75" s="34">
        <v>0.9</v>
      </c>
      <c r="S75" s="57" t="s">
        <v>98</v>
      </c>
      <c r="T75" s="57" t="s">
        <v>98</v>
      </c>
      <c r="U75" s="98" t="s">
        <v>98</v>
      </c>
      <c r="V75" s="99"/>
      <c r="W75" s="98" t="s">
        <v>98</v>
      </c>
      <c r="X75" s="99"/>
      <c r="Y75" s="57" t="s">
        <v>98</v>
      </c>
      <c r="Z75" s="57" t="s">
        <v>98</v>
      </c>
      <c r="AA75" s="57" t="s">
        <v>98</v>
      </c>
      <c r="AB75" s="98" t="s">
        <v>98</v>
      </c>
      <c r="AC75" s="99"/>
      <c r="AD75" s="98" t="s">
        <v>98</v>
      </c>
      <c r="AE75" s="99"/>
    </row>
    <row r="76" spans="1:31" ht="15.75" thickBot="1" x14ac:dyDescent="0.3">
      <c r="A76" s="98" t="s">
        <v>68</v>
      </c>
      <c r="B76" s="99"/>
      <c r="P76" s="98">
        <f>SUM(P6:Q75)</f>
        <v>75850</v>
      </c>
      <c r="Q76" s="99"/>
    </row>
    <row r="79" spans="1:31" ht="15.75" thickBot="1" x14ac:dyDescent="0.3"/>
    <row r="80" spans="1:31" ht="15.75" thickBot="1" x14ac:dyDescent="0.3">
      <c r="A80" s="85" t="s">
        <v>117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7"/>
    </row>
    <row r="81" spans="1:18" ht="15.75" thickBot="1" x14ac:dyDescent="0.3">
      <c r="A81" s="93" t="s">
        <v>23</v>
      </c>
      <c r="B81" s="94"/>
      <c r="C81" s="78" t="s">
        <v>37</v>
      </c>
      <c r="D81" s="79"/>
      <c r="E81" s="91" t="s">
        <v>29</v>
      </c>
      <c r="F81" s="91" t="s">
        <v>30</v>
      </c>
      <c r="G81" s="79" t="s">
        <v>44</v>
      </c>
      <c r="H81" s="78" t="s">
        <v>31</v>
      </c>
      <c r="I81" s="79"/>
      <c r="J81" s="78" t="s">
        <v>32</v>
      </c>
      <c r="K81" s="79"/>
      <c r="L81" s="82" t="s">
        <v>105</v>
      </c>
      <c r="M81" s="83"/>
      <c r="N81" s="84"/>
      <c r="O81" s="78" t="s">
        <v>48</v>
      </c>
      <c r="P81" s="79"/>
      <c r="Q81" s="78" t="s">
        <v>58</v>
      </c>
      <c r="R81" s="79"/>
    </row>
    <row r="82" spans="1:18" ht="15.75" thickBot="1" x14ac:dyDescent="0.3">
      <c r="A82" s="82"/>
      <c r="B82" s="84"/>
      <c r="C82" s="80"/>
      <c r="D82" s="81"/>
      <c r="E82" s="92"/>
      <c r="F82" s="92"/>
      <c r="G82" s="81"/>
      <c r="H82" s="80"/>
      <c r="I82" s="81"/>
      <c r="J82" s="80"/>
      <c r="K82" s="81"/>
      <c r="L82" s="15" t="s">
        <v>33</v>
      </c>
      <c r="M82" s="15" t="s">
        <v>34</v>
      </c>
      <c r="N82" s="15" t="s">
        <v>35</v>
      </c>
      <c r="O82" s="80"/>
      <c r="P82" s="81"/>
      <c r="Q82" s="80"/>
      <c r="R82" s="81"/>
    </row>
    <row r="83" spans="1:18" ht="15.75" thickBot="1" x14ac:dyDescent="0.3">
      <c r="A83" s="90" t="s">
        <v>118</v>
      </c>
      <c r="B83" s="73"/>
      <c r="C83" s="72">
        <v>75850</v>
      </c>
      <c r="D83" s="73"/>
      <c r="E83" s="56">
        <v>0.9</v>
      </c>
      <c r="F83" s="56" t="s">
        <v>248</v>
      </c>
      <c r="G83" s="46" t="s">
        <v>89</v>
      </c>
      <c r="H83" s="72" t="s">
        <v>90</v>
      </c>
      <c r="I83" s="73"/>
      <c r="J83" s="72" t="s">
        <v>255</v>
      </c>
      <c r="K83" s="73"/>
      <c r="L83" s="56" t="s">
        <v>250</v>
      </c>
      <c r="M83" s="56" t="s">
        <v>249</v>
      </c>
      <c r="N83" s="56" t="s">
        <v>249</v>
      </c>
      <c r="O83" s="76">
        <v>0.29970000000000002</v>
      </c>
      <c r="P83" s="73"/>
      <c r="Q83" s="72" t="s">
        <v>253</v>
      </c>
      <c r="R83" s="73"/>
    </row>
    <row r="84" spans="1:18" ht="15.75" thickBot="1" x14ac:dyDescent="0.3">
      <c r="A84" s="90" t="s">
        <v>38</v>
      </c>
      <c r="B84" s="73"/>
      <c r="C84" s="88">
        <v>26200</v>
      </c>
      <c r="D84" s="89"/>
      <c r="E84" s="56">
        <v>0.9</v>
      </c>
      <c r="F84" s="56" t="s">
        <v>124</v>
      </c>
      <c r="G84" s="56" t="s">
        <v>89</v>
      </c>
      <c r="H84" s="72" t="s">
        <v>90</v>
      </c>
      <c r="I84" s="73"/>
      <c r="J84" s="72" t="s">
        <v>126</v>
      </c>
      <c r="K84" s="73"/>
      <c r="L84" s="56" t="s">
        <v>125</v>
      </c>
      <c r="M84" s="56" t="s">
        <v>167</v>
      </c>
      <c r="N84" s="56" t="s">
        <v>167</v>
      </c>
      <c r="O84" s="76">
        <v>3.32E-2</v>
      </c>
      <c r="P84" s="73"/>
      <c r="Q84" s="72" t="s">
        <v>79</v>
      </c>
      <c r="R84" s="73"/>
    </row>
    <row r="85" spans="1:18" ht="15.75" thickBot="1" x14ac:dyDescent="0.3">
      <c r="A85" s="90" t="s">
        <v>59</v>
      </c>
      <c r="B85" s="73"/>
      <c r="C85" s="88">
        <v>33900</v>
      </c>
      <c r="D85" s="89"/>
      <c r="E85" s="56">
        <v>0.9</v>
      </c>
      <c r="F85" s="56" t="s">
        <v>129</v>
      </c>
      <c r="G85" s="56" t="s">
        <v>89</v>
      </c>
      <c r="H85" s="72" t="s">
        <v>90</v>
      </c>
      <c r="I85" s="73"/>
      <c r="J85" s="72" t="s">
        <v>133</v>
      </c>
      <c r="K85" s="73"/>
      <c r="L85" s="56" t="s">
        <v>130</v>
      </c>
      <c r="M85" s="56" t="s">
        <v>173</v>
      </c>
      <c r="N85" s="56" t="s">
        <v>173</v>
      </c>
      <c r="O85" s="76">
        <v>5.3400000000000003E-2</v>
      </c>
      <c r="P85" s="73"/>
      <c r="Q85" s="72" t="s">
        <v>79</v>
      </c>
      <c r="R85" s="73"/>
    </row>
    <row r="86" spans="1:18" ht="15.75" thickBot="1" x14ac:dyDescent="0.3">
      <c r="A86" s="90" t="s">
        <v>60</v>
      </c>
      <c r="B86" s="73"/>
      <c r="C86" s="88">
        <v>6550</v>
      </c>
      <c r="D86" s="89"/>
      <c r="E86" s="56">
        <v>0.9</v>
      </c>
      <c r="F86" s="56" t="s">
        <v>174</v>
      </c>
      <c r="G86" s="56" t="s">
        <v>145</v>
      </c>
      <c r="H86" s="72" t="s">
        <v>103</v>
      </c>
      <c r="I86" s="73"/>
      <c r="J86" s="72" t="s">
        <v>177</v>
      </c>
      <c r="K86" s="73"/>
      <c r="L86" s="56" t="s">
        <v>109</v>
      </c>
      <c r="M86" s="56" t="s">
        <v>167</v>
      </c>
      <c r="N86" s="56" t="s">
        <v>167</v>
      </c>
      <c r="O86" s="76">
        <v>2.8400000000000002E-2</v>
      </c>
      <c r="P86" s="73"/>
      <c r="Q86" s="72" t="s">
        <v>79</v>
      </c>
      <c r="R86" s="73"/>
    </row>
    <row r="87" spans="1:18" ht="15.75" thickBot="1" x14ac:dyDescent="0.3">
      <c r="A87" s="90" t="s">
        <v>61</v>
      </c>
      <c r="B87" s="73"/>
      <c r="C87" s="88">
        <v>3700</v>
      </c>
      <c r="D87" s="89"/>
      <c r="E87" s="56">
        <v>0.9</v>
      </c>
      <c r="F87" s="56" t="s">
        <v>194</v>
      </c>
      <c r="G87" s="56" t="s">
        <v>45</v>
      </c>
      <c r="H87" s="74" t="s">
        <v>103</v>
      </c>
      <c r="I87" s="75"/>
      <c r="J87" s="72" t="s">
        <v>197</v>
      </c>
      <c r="K87" s="73"/>
      <c r="L87" s="56" t="s">
        <v>109</v>
      </c>
      <c r="M87" s="56" t="s">
        <v>167</v>
      </c>
      <c r="N87" s="56" t="s">
        <v>167</v>
      </c>
      <c r="O87" s="76">
        <v>2.1299999999999999E-2</v>
      </c>
      <c r="P87" s="73"/>
      <c r="Q87" s="72" t="s">
        <v>79</v>
      </c>
      <c r="R87" s="73"/>
    </row>
    <row r="88" spans="1:18" ht="15.75" thickBot="1" x14ac:dyDescent="0.3">
      <c r="A88" s="90" t="s">
        <v>119</v>
      </c>
      <c r="B88" s="73"/>
      <c r="C88" s="88">
        <v>1250</v>
      </c>
      <c r="D88" s="89"/>
      <c r="E88" s="56">
        <v>0.9</v>
      </c>
      <c r="F88" s="56" t="s">
        <v>206</v>
      </c>
      <c r="G88" s="56" t="s">
        <v>45</v>
      </c>
      <c r="H88" s="72" t="s">
        <v>43</v>
      </c>
      <c r="I88" s="73"/>
      <c r="J88" s="72" t="s">
        <v>209</v>
      </c>
      <c r="K88" s="73"/>
      <c r="L88" s="56" t="s">
        <v>167</v>
      </c>
      <c r="M88" s="56" t="s">
        <v>167</v>
      </c>
      <c r="N88" s="56" t="s">
        <v>167</v>
      </c>
      <c r="O88" s="76">
        <v>8.6E-3</v>
      </c>
      <c r="P88" s="73"/>
      <c r="Q88" s="72" t="s">
        <v>79</v>
      </c>
      <c r="R88" s="73"/>
    </row>
    <row r="89" spans="1:18" ht="15.75" thickBot="1" x14ac:dyDescent="0.3">
      <c r="A89" s="90" t="s">
        <v>120</v>
      </c>
      <c r="B89" s="73"/>
      <c r="C89" s="88">
        <v>1250</v>
      </c>
      <c r="D89" s="89"/>
      <c r="E89" s="56">
        <v>0.9</v>
      </c>
      <c r="F89" s="56" t="s">
        <v>206</v>
      </c>
      <c r="G89" s="56" t="s">
        <v>45</v>
      </c>
      <c r="H89" s="72" t="s">
        <v>43</v>
      </c>
      <c r="I89" s="73"/>
      <c r="J89" s="72" t="s">
        <v>209</v>
      </c>
      <c r="K89" s="73"/>
      <c r="L89" s="56" t="s">
        <v>167</v>
      </c>
      <c r="M89" s="56" t="s">
        <v>167</v>
      </c>
      <c r="N89" s="56" t="s">
        <v>167</v>
      </c>
      <c r="O89" s="76">
        <v>7.1999999999999998E-3</v>
      </c>
      <c r="P89" s="73"/>
      <c r="Q89" s="72" t="s">
        <v>79</v>
      </c>
      <c r="R89" s="73"/>
    </row>
    <row r="90" spans="1:18" ht="15.75" thickBot="1" x14ac:dyDescent="0.3">
      <c r="A90" s="90" t="s">
        <v>121</v>
      </c>
      <c r="B90" s="73"/>
      <c r="C90" s="88">
        <v>250</v>
      </c>
      <c r="D90" s="89"/>
      <c r="E90" s="56">
        <v>0.9</v>
      </c>
      <c r="F90" s="56" t="s">
        <v>220</v>
      </c>
      <c r="G90" s="56" t="s">
        <v>45</v>
      </c>
      <c r="H90" s="72" t="s">
        <v>43</v>
      </c>
      <c r="I90" s="73"/>
      <c r="J90" s="72" t="s">
        <v>222</v>
      </c>
      <c r="K90" s="73"/>
      <c r="L90" s="56" t="s">
        <v>167</v>
      </c>
      <c r="M90" s="56" t="s">
        <v>167</v>
      </c>
      <c r="N90" s="56" t="s">
        <v>167</v>
      </c>
      <c r="O90" s="76">
        <v>5.1999999999999998E-3</v>
      </c>
      <c r="P90" s="73"/>
      <c r="Q90" s="72" t="s">
        <v>79</v>
      </c>
      <c r="R90" s="73"/>
    </row>
    <row r="91" spans="1:18" ht="15.75" thickBot="1" x14ac:dyDescent="0.3">
      <c r="A91" s="90" t="s">
        <v>122</v>
      </c>
      <c r="B91" s="73"/>
      <c r="C91" s="88">
        <v>500</v>
      </c>
      <c r="D91" s="89"/>
      <c r="E91" s="56">
        <v>0.9</v>
      </c>
      <c r="F91" s="56" t="s">
        <v>228</v>
      </c>
      <c r="G91" s="56" t="s">
        <v>45</v>
      </c>
      <c r="H91" s="74" t="s">
        <v>43</v>
      </c>
      <c r="I91" s="75"/>
      <c r="J91" s="72" t="s">
        <v>230</v>
      </c>
      <c r="K91" s="73"/>
      <c r="L91" s="56" t="s">
        <v>167</v>
      </c>
      <c r="M91" s="56" t="s">
        <v>167</v>
      </c>
      <c r="N91" s="56" t="s">
        <v>167</v>
      </c>
      <c r="O91" s="77">
        <v>0.01</v>
      </c>
      <c r="P91" s="73"/>
      <c r="Q91" s="72" t="s">
        <v>79</v>
      </c>
      <c r="R91" s="73"/>
    </row>
    <row r="92" spans="1:18" ht="15.75" thickBot="1" x14ac:dyDescent="0.3">
      <c r="A92" s="90" t="s">
        <v>123</v>
      </c>
      <c r="B92" s="73"/>
      <c r="C92" s="88">
        <v>1000</v>
      </c>
      <c r="D92" s="89"/>
      <c r="E92" s="56">
        <v>0.9</v>
      </c>
      <c r="F92" s="56" t="s">
        <v>240</v>
      </c>
      <c r="G92" s="56" t="s">
        <v>45</v>
      </c>
      <c r="H92" s="72" t="s">
        <v>43</v>
      </c>
      <c r="I92" s="73"/>
      <c r="J92" s="72" t="s">
        <v>241</v>
      </c>
      <c r="K92" s="73"/>
      <c r="L92" s="56" t="s">
        <v>167</v>
      </c>
      <c r="M92" s="56" t="s">
        <v>167</v>
      </c>
      <c r="N92" s="56" t="s">
        <v>167</v>
      </c>
      <c r="O92" s="76">
        <v>2.0799999999999999E-2</v>
      </c>
      <c r="P92" s="73"/>
      <c r="Q92" s="72" t="s">
        <v>79</v>
      </c>
      <c r="R92" s="73"/>
    </row>
    <row r="93" spans="1:18" ht="15.75" thickBot="1" x14ac:dyDescent="0.3">
      <c r="A93" s="90" t="s">
        <v>65</v>
      </c>
      <c r="B93" s="73"/>
      <c r="C93" s="88">
        <v>1250</v>
      </c>
      <c r="D93" s="89"/>
      <c r="E93" s="56">
        <v>0.9</v>
      </c>
      <c r="F93" s="56" t="s">
        <v>206</v>
      </c>
      <c r="G93" s="56" t="s">
        <v>45</v>
      </c>
      <c r="H93" s="72" t="s">
        <v>43</v>
      </c>
      <c r="I93" s="73"/>
      <c r="J93" s="72" t="s">
        <v>209</v>
      </c>
      <c r="K93" s="73"/>
      <c r="L93" s="56" t="s">
        <v>167</v>
      </c>
      <c r="M93" s="56" t="s">
        <v>167</v>
      </c>
      <c r="N93" s="56" t="s">
        <v>167</v>
      </c>
      <c r="O93" s="76">
        <v>1.15E-2</v>
      </c>
      <c r="P93" s="73"/>
      <c r="Q93" s="72" t="s">
        <v>79</v>
      </c>
      <c r="R93" s="73"/>
    </row>
  </sheetData>
  <mergeCells count="878">
    <mergeCell ref="A76:B76"/>
    <mergeCell ref="P76:Q76"/>
    <mergeCell ref="AD74:AE74"/>
    <mergeCell ref="C75:D75"/>
    <mergeCell ref="E75:F75"/>
    <mergeCell ref="G75:H75"/>
    <mergeCell ref="I75:J75"/>
    <mergeCell ref="K75:L75"/>
    <mergeCell ref="M75:N75"/>
    <mergeCell ref="P75:Q75"/>
    <mergeCell ref="U75:V75"/>
    <mergeCell ref="W75:X75"/>
    <mergeCell ref="AB75:AC75"/>
    <mergeCell ref="AD75:AE75"/>
    <mergeCell ref="M74:N74"/>
    <mergeCell ref="P74:Q74"/>
    <mergeCell ref="U74:V74"/>
    <mergeCell ref="W74:X74"/>
    <mergeCell ref="AB74:AC74"/>
    <mergeCell ref="C74:D74"/>
    <mergeCell ref="E74:F74"/>
    <mergeCell ref="G74:H74"/>
    <mergeCell ref="I74:J74"/>
    <mergeCell ref="K74:L74"/>
    <mergeCell ref="AD72:AE72"/>
    <mergeCell ref="C73:D73"/>
    <mergeCell ref="E73:F73"/>
    <mergeCell ref="G73:H73"/>
    <mergeCell ref="I73:J73"/>
    <mergeCell ref="K73:L73"/>
    <mergeCell ref="M73:N73"/>
    <mergeCell ref="P73:Q73"/>
    <mergeCell ref="U73:V73"/>
    <mergeCell ref="W73:X73"/>
    <mergeCell ref="AB73:AC73"/>
    <mergeCell ref="AD73:AE73"/>
    <mergeCell ref="M72:N72"/>
    <mergeCell ref="P72:Q72"/>
    <mergeCell ref="U72:V72"/>
    <mergeCell ref="W72:X72"/>
    <mergeCell ref="AB72:AC72"/>
    <mergeCell ref="C72:D72"/>
    <mergeCell ref="E72:F72"/>
    <mergeCell ref="G72:H72"/>
    <mergeCell ref="I72:J72"/>
    <mergeCell ref="K72:L72"/>
    <mergeCell ref="W70:X70"/>
    <mergeCell ref="AB70:AC70"/>
    <mergeCell ref="AD70:AE70"/>
    <mergeCell ref="C71:D71"/>
    <mergeCell ref="E71:F71"/>
    <mergeCell ref="G71:H71"/>
    <mergeCell ref="I71:J71"/>
    <mergeCell ref="K71:L71"/>
    <mergeCell ref="M71:N71"/>
    <mergeCell ref="P71:Q71"/>
    <mergeCell ref="U71:V71"/>
    <mergeCell ref="W71:X71"/>
    <mergeCell ref="AB71:AC71"/>
    <mergeCell ref="AD71:AE71"/>
    <mergeCell ref="I70:J70"/>
    <mergeCell ref="K70:L70"/>
    <mergeCell ref="M70:N70"/>
    <mergeCell ref="P70:Q70"/>
    <mergeCell ref="U70:V70"/>
    <mergeCell ref="AD68:AE68"/>
    <mergeCell ref="A69:B75"/>
    <mergeCell ref="C69:D69"/>
    <mergeCell ref="E69:F69"/>
    <mergeCell ref="G69:H69"/>
    <mergeCell ref="I69:J69"/>
    <mergeCell ref="K69:L69"/>
    <mergeCell ref="M69:N69"/>
    <mergeCell ref="P69:Q69"/>
    <mergeCell ref="U69:V69"/>
    <mergeCell ref="W69:X69"/>
    <mergeCell ref="AB69:AC69"/>
    <mergeCell ref="AD69:AE69"/>
    <mergeCell ref="C70:D70"/>
    <mergeCell ref="E70:F70"/>
    <mergeCell ref="G70:H70"/>
    <mergeCell ref="M68:N68"/>
    <mergeCell ref="P68:Q68"/>
    <mergeCell ref="U68:V68"/>
    <mergeCell ref="W68:X68"/>
    <mergeCell ref="AB68:AC68"/>
    <mergeCell ref="C68:D68"/>
    <mergeCell ref="E68:F68"/>
    <mergeCell ref="G68:H68"/>
    <mergeCell ref="I68:J68"/>
    <mergeCell ref="K68:L68"/>
    <mergeCell ref="AD66:AE66"/>
    <mergeCell ref="C67:D67"/>
    <mergeCell ref="E67:F67"/>
    <mergeCell ref="G67:H67"/>
    <mergeCell ref="I67:J67"/>
    <mergeCell ref="K67:L67"/>
    <mergeCell ref="M67:N67"/>
    <mergeCell ref="P67:Q67"/>
    <mergeCell ref="U67:V67"/>
    <mergeCell ref="W67:X67"/>
    <mergeCell ref="AB67:AC67"/>
    <mergeCell ref="AD67:AE67"/>
    <mergeCell ref="M66:N66"/>
    <mergeCell ref="P66:Q66"/>
    <mergeCell ref="U66:V66"/>
    <mergeCell ref="W66:X66"/>
    <mergeCell ref="AB66:AC66"/>
    <mergeCell ref="C66:D66"/>
    <mergeCell ref="E66:F66"/>
    <mergeCell ref="G66:H66"/>
    <mergeCell ref="I66:J66"/>
    <mergeCell ref="K66:L66"/>
    <mergeCell ref="AD64:AE64"/>
    <mergeCell ref="C65:D65"/>
    <mergeCell ref="E65:F65"/>
    <mergeCell ref="G65:H65"/>
    <mergeCell ref="I65:J65"/>
    <mergeCell ref="K65:L65"/>
    <mergeCell ref="M65:N65"/>
    <mergeCell ref="P65:Q65"/>
    <mergeCell ref="U65:V65"/>
    <mergeCell ref="W65:X65"/>
    <mergeCell ref="AB65:AC65"/>
    <mergeCell ref="AD65:AE65"/>
    <mergeCell ref="M64:N64"/>
    <mergeCell ref="P64:Q64"/>
    <mergeCell ref="U64:V64"/>
    <mergeCell ref="W64:X64"/>
    <mergeCell ref="AB64:AC64"/>
    <mergeCell ref="C64:D64"/>
    <mergeCell ref="E64:F64"/>
    <mergeCell ref="G64:H64"/>
    <mergeCell ref="I64:J64"/>
    <mergeCell ref="K64:L64"/>
    <mergeCell ref="P63:Q63"/>
    <mergeCell ref="U63:V63"/>
    <mergeCell ref="W63:X63"/>
    <mergeCell ref="AB63:AC63"/>
    <mergeCell ref="AD63:AE63"/>
    <mergeCell ref="E63:F63"/>
    <mergeCell ref="G63:H63"/>
    <mergeCell ref="I63:J63"/>
    <mergeCell ref="K63:L63"/>
    <mergeCell ref="M63:N63"/>
    <mergeCell ref="W61:X61"/>
    <mergeCell ref="AB61:AC61"/>
    <mergeCell ref="AD61:AE61"/>
    <mergeCell ref="A62:B68"/>
    <mergeCell ref="C62:D62"/>
    <mergeCell ref="E62:F62"/>
    <mergeCell ref="G62:H62"/>
    <mergeCell ref="I62:J62"/>
    <mergeCell ref="K62:L62"/>
    <mergeCell ref="M62:N62"/>
    <mergeCell ref="P62:Q62"/>
    <mergeCell ref="U62:V62"/>
    <mergeCell ref="W62:X62"/>
    <mergeCell ref="AB62:AC62"/>
    <mergeCell ref="AD62:AE62"/>
    <mergeCell ref="C63:D63"/>
    <mergeCell ref="I61:J61"/>
    <mergeCell ref="K61:L61"/>
    <mergeCell ref="M61:N61"/>
    <mergeCell ref="P61:Q61"/>
    <mergeCell ref="U61:V61"/>
    <mergeCell ref="A55:B61"/>
    <mergeCell ref="C61:D61"/>
    <mergeCell ref="E61:F61"/>
    <mergeCell ref="AB59:AC59"/>
    <mergeCell ref="AD59:AE59"/>
    <mergeCell ref="C60:D60"/>
    <mergeCell ref="E60:F60"/>
    <mergeCell ref="G60:H60"/>
    <mergeCell ref="I60:J60"/>
    <mergeCell ref="K60:L60"/>
    <mergeCell ref="M60:N60"/>
    <mergeCell ref="P60:Q60"/>
    <mergeCell ref="U60:V60"/>
    <mergeCell ref="W60:X60"/>
    <mergeCell ref="AB60:AC60"/>
    <mergeCell ref="AD60:AE60"/>
    <mergeCell ref="K59:L59"/>
    <mergeCell ref="M59:N59"/>
    <mergeCell ref="P59:Q59"/>
    <mergeCell ref="U59:V59"/>
    <mergeCell ref="W59:X59"/>
    <mergeCell ref="C59:D59"/>
    <mergeCell ref="E59:F59"/>
    <mergeCell ref="G59:H59"/>
    <mergeCell ref="I59:J59"/>
    <mergeCell ref="AB57:AC57"/>
    <mergeCell ref="AD57:AE57"/>
    <mergeCell ref="C58:D58"/>
    <mergeCell ref="E58:F58"/>
    <mergeCell ref="G58:H58"/>
    <mergeCell ref="I58:J58"/>
    <mergeCell ref="K58:L58"/>
    <mergeCell ref="M58:N58"/>
    <mergeCell ref="P58:Q58"/>
    <mergeCell ref="U58:V58"/>
    <mergeCell ref="W58:X58"/>
    <mergeCell ref="AB58:AC58"/>
    <mergeCell ref="AD58:AE58"/>
    <mergeCell ref="K57:L57"/>
    <mergeCell ref="M57:N57"/>
    <mergeCell ref="P57:Q57"/>
    <mergeCell ref="U57:V57"/>
    <mergeCell ref="W57:X57"/>
    <mergeCell ref="C57:D57"/>
    <mergeCell ref="E57:F57"/>
    <mergeCell ref="G57:H57"/>
    <mergeCell ref="I57:J57"/>
    <mergeCell ref="AD55:AE55"/>
    <mergeCell ref="C56:D56"/>
    <mergeCell ref="E56:F56"/>
    <mergeCell ref="G56:H56"/>
    <mergeCell ref="I56:J56"/>
    <mergeCell ref="K56:L56"/>
    <mergeCell ref="M56:N56"/>
    <mergeCell ref="P56:Q56"/>
    <mergeCell ref="U56:V56"/>
    <mergeCell ref="W56:X56"/>
    <mergeCell ref="AB56:AC56"/>
    <mergeCell ref="AD56:AE56"/>
    <mergeCell ref="K55:L55"/>
    <mergeCell ref="M55:N55"/>
    <mergeCell ref="P55:Q55"/>
    <mergeCell ref="U55:V55"/>
    <mergeCell ref="W55:X55"/>
    <mergeCell ref="C55:D55"/>
    <mergeCell ref="E55:F55"/>
    <mergeCell ref="G55:H55"/>
    <mergeCell ref="I55:J55"/>
    <mergeCell ref="G61:H61"/>
    <mergeCell ref="AD53:AE53"/>
    <mergeCell ref="C54:D54"/>
    <mergeCell ref="E54:F54"/>
    <mergeCell ref="G54:H54"/>
    <mergeCell ref="I54:J54"/>
    <mergeCell ref="K54:L54"/>
    <mergeCell ref="M54:N54"/>
    <mergeCell ref="P54:Q54"/>
    <mergeCell ref="U54:V54"/>
    <mergeCell ref="W54:X54"/>
    <mergeCell ref="AB54:AC54"/>
    <mergeCell ref="AD54:AE54"/>
    <mergeCell ref="M53:N53"/>
    <mergeCell ref="P53:Q53"/>
    <mergeCell ref="U53:V53"/>
    <mergeCell ref="W53:X53"/>
    <mergeCell ref="AB53:AC53"/>
    <mergeCell ref="C53:D53"/>
    <mergeCell ref="E53:F53"/>
    <mergeCell ref="G53:H53"/>
    <mergeCell ref="I53:J53"/>
    <mergeCell ref="K53:L53"/>
    <mergeCell ref="AB55:AC55"/>
    <mergeCell ref="AD51:AE51"/>
    <mergeCell ref="C52:D52"/>
    <mergeCell ref="E52:F52"/>
    <mergeCell ref="G52:H52"/>
    <mergeCell ref="I52:J52"/>
    <mergeCell ref="K52:L52"/>
    <mergeCell ref="M52:N52"/>
    <mergeCell ref="P52:Q52"/>
    <mergeCell ref="U52:V52"/>
    <mergeCell ref="W52:X52"/>
    <mergeCell ref="AB52:AC52"/>
    <mergeCell ref="AD52:AE52"/>
    <mergeCell ref="M51:N51"/>
    <mergeCell ref="P51:Q51"/>
    <mergeCell ref="U51:V51"/>
    <mergeCell ref="W51:X51"/>
    <mergeCell ref="AB51:AC51"/>
    <mergeCell ref="C51:D51"/>
    <mergeCell ref="E51:F51"/>
    <mergeCell ref="G51:H51"/>
    <mergeCell ref="I51:J51"/>
    <mergeCell ref="K51:L51"/>
    <mergeCell ref="W49:X49"/>
    <mergeCell ref="AB49:AC49"/>
    <mergeCell ref="AD49:AE49"/>
    <mergeCell ref="C50:D50"/>
    <mergeCell ref="E50:F50"/>
    <mergeCell ref="G50:H50"/>
    <mergeCell ref="I50:J50"/>
    <mergeCell ref="K50:L50"/>
    <mergeCell ref="M50:N50"/>
    <mergeCell ref="P50:Q50"/>
    <mergeCell ref="U50:V50"/>
    <mergeCell ref="W50:X50"/>
    <mergeCell ref="AB50:AC50"/>
    <mergeCell ref="AD50:AE50"/>
    <mergeCell ref="I49:J49"/>
    <mergeCell ref="K49:L49"/>
    <mergeCell ref="M49:N49"/>
    <mergeCell ref="P49:Q49"/>
    <mergeCell ref="U49:V49"/>
    <mergeCell ref="AD47:AE47"/>
    <mergeCell ref="A48:B54"/>
    <mergeCell ref="C48:D48"/>
    <mergeCell ref="E48:F48"/>
    <mergeCell ref="G48:H48"/>
    <mergeCell ref="I48:J48"/>
    <mergeCell ref="K48:L48"/>
    <mergeCell ref="M48:N48"/>
    <mergeCell ref="P48:Q48"/>
    <mergeCell ref="U48:V48"/>
    <mergeCell ref="W48:X48"/>
    <mergeCell ref="AB48:AC48"/>
    <mergeCell ref="AD48:AE48"/>
    <mergeCell ref="C49:D49"/>
    <mergeCell ref="E49:F49"/>
    <mergeCell ref="G49:H49"/>
    <mergeCell ref="M47:N47"/>
    <mergeCell ref="P47:Q47"/>
    <mergeCell ref="U47:V47"/>
    <mergeCell ref="W47:X47"/>
    <mergeCell ref="AB47:AC47"/>
    <mergeCell ref="C47:D47"/>
    <mergeCell ref="E47:F47"/>
    <mergeCell ref="G47:H47"/>
    <mergeCell ref="I47:J47"/>
    <mergeCell ref="K47:L47"/>
    <mergeCell ref="AD45:AE45"/>
    <mergeCell ref="C46:D46"/>
    <mergeCell ref="E46:F46"/>
    <mergeCell ref="G46:H46"/>
    <mergeCell ref="I46:J46"/>
    <mergeCell ref="K46:L46"/>
    <mergeCell ref="M46:N46"/>
    <mergeCell ref="P46:Q46"/>
    <mergeCell ref="U46:V46"/>
    <mergeCell ref="W46:X46"/>
    <mergeCell ref="AB46:AC46"/>
    <mergeCell ref="AD46:AE46"/>
    <mergeCell ref="M45:N45"/>
    <mergeCell ref="P45:Q45"/>
    <mergeCell ref="U45:V45"/>
    <mergeCell ref="W45:X45"/>
    <mergeCell ref="AB45:AC45"/>
    <mergeCell ref="C45:D45"/>
    <mergeCell ref="E45:F45"/>
    <mergeCell ref="G45:H45"/>
    <mergeCell ref="I45:J45"/>
    <mergeCell ref="K45:L45"/>
    <mergeCell ref="AD43:AE43"/>
    <mergeCell ref="C44:D44"/>
    <mergeCell ref="E44:F44"/>
    <mergeCell ref="G44:H44"/>
    <mergeCell ref="I44:J44"/>
    <mergeCell ref="K44:L44"/>
    <mergeCell ref="M44:N44"/>
    <mergeCell ref="P44:Q44"/>
    <mergeCell ref="U44:V44"/>
    <mergeCell ref="W44:X44"/>
    <mergeCell ref="AB44:AC44"/>
    <mergeCell ref="AD44:AE44"/>
    <mergeCell ref="M43:N43"/>
    <mergeCell ref="P43:Q43"/>
    <mergeCell ref="U43:V43"/>
    <mergeCell ref="W43:X43"/>
    <mergeCell ref="AB43:AC43"/>
    <mergeCell ref="C43:D43"/>
    <mergeCell ref="E43:F43"/>
    <mergeCell ref="G43:H43"/>
    <mergeCell ref="I43:J43"/>
    <mergeCell ref="K43:L43"/>
    <mergeCell ref="P42:Q42"/>
    <mergeCell ref="U42:V42"/>
    <mergeCell ref="W42:X42"/>
    <mergeCell ref="AB42:AC42"/>
    <mergeCell ref="AD42:AE42"/>
    <mergeCell ref="E42:F42"/>
    <mergeCell ref="G42:H42"/>
    <mergeCell ref="I42:J42"/>
    <mergeCell ref="K42:L42"/>
    <mergeCell ref="M42:N42"/>
    <mergeCell ref="W40:X40"/>
    <mergeCell ref="AB40:AC40"/>
    <mergeCell ref="AD40:AE40"/>
    <mergeCell ref="A41:B47"/>
    <mergeCell ref="C41:D41"/>
    <mergeCell ref="E41:F41"/>
    <mergeCell ref="G41:H41"/>
    <mergeCell ref="I41:J41"/>
    <mergeCell ref="K41:L41"/>
    <mergeCell ref="M41:N41"/>
    <mergeCell ref="P41:Q41"/>
    <mergeCell ref="U41:V41"/>
    <mergeCell ref="W41:X41"/>
    <mergeCell ref="AB41:AC41"/>
    <mergeCell ref="AD41:AE41"/>
    <mergeCell ref="C42:D42"/>
    <mergeCell ref="I40:J40"/>
    <mergeCell ref="K40:L40"/>
    <mergeCell ref="M40:N40"/>
    <mergeCell ref="P40:Q40"/>
    <mergeCell ref="U40:V40"/>
    <mergeCell ref="A34:B40"/>
    <mergeCell ref="C40:D40"/>
    <mergeCell ref="E40:F40"/>
    <mergeCell ref="AB38:AC38"/>
    <mergeCell ref="AD38:AE38"/>
    <mergeCell ref="C39:D39"/>
    <mergeCell ref="E39:F39"/>
    <mergeCell ref="G39:H39"/>
    <mergeCell ref="I39:J39"/>
    <mergeCell ref="K39:L39"/>
    <mergeCell ref="M39:N39"/>
    <mergeCell ref="P39:Q39"/>
    <mergeCell ref="U39:V39"/>
    <mergeCell ref="W39:X39"/>
    <mergeCell ref="AB39:AC39"/>
    <mergeCell ref="AD39:AE39"/>
    <mergeCell ref="K38:L38"/>
    <mergeCell ref="M38:N38"/>
    <mergeCell ref="P38:Q38"/>
    <mergeCell ref="U38:V38"/>
    <mergeCell ref="W38:X38"/>
    <mergeCell ref="C38:D38"/>
    <mergeCell ref="E38:F38"/>
    <mergeCell ref="G38:H38"/>
    <mergeCell ref="I38:J38"/>
    <mergeCell ref="AB36:AC36"/>
    <mergeCell ref="AD36:AE36"/>
    <mergeCell ref="C37:D37"/>
    <mergeCell ref="E37:F37"/>
    <mergeCell ref="G37:H37"/>
    <mergeCell ref="I37:J37"/>
    <mergeCell ref="K37:L37"/>
    <mergeCell ref="M37:N37"/>
    <mergeCell ref="P37:Q37"/>
    <mergeCell ref="U37:V37"/>
    <mergeCell ref="W37:X37"/>
    <mergeCell ref="AB37:AC37"/>
    <mergeCell ref="AD37:AE37"/>
    <mergeCell ref="K36:L36"/>
    <mergeCell ref="M36:N36"/>
    <mergeCell ref="P36:Q36"/>
    <mergeCell ref="U36:V36"/>
    <mergeCell ref="W36:X36"/>
    <mergeCell ref="C36:D36"/>
    <mergeCell ref="E36:F36"/>
    <mergeCell ref="G36:H36"/>
    <mergeCell ref="I36:J36"/>
    <mergeCell ref="AD34:AE34"/>
    <mergeCell ref="C35:D35"/>
    <mergeCell ref="E35:F35"/>
    <mergeCell ref="G35:H35"/>
    <mergeCell ref="I35:J35"/>
    <mergeCell ref="K35:L35"/>
    <mergeCell ref="M35:N35"/>
    <mergeCell ref="P35:Q35"/>
    <mergeCell ref="U35:V35"/>
    <mergeCell ref="W35:X35"/>
    <mergeCell ref="AB35:AC35"/>
    <mergeCell ref="AD35:AE35"/>
    <mergeCell ref="K34:L34"/>
    <mergeCell ref="M34:N34"/>
    <mergeCell ref="P34:Q34"/>
    <mergeCell ref="U34:V34"/>
    <mergeCell ref="W34:X34"/>
    <mergeCell ref="C34:D34"/>
    <mergeCell ref="E34:F34"/>
    <mergeCell ref="G34:H34"/>
    <mergeCell ref="I34:J34"/>
    <mergeCell ref="G40:H40"/>
    <mergeCell ref="AD32:AE32"/>
    <mergeCell ref="C33:D33"/>
    <mergeCell ref="E33:F33"/>
    <mergeCell ref="G33:H33"/>
    <mergeCell ref="I33:J33"/>
    <mergeCell ref="K33:L33"/>
    <mergeCell ref="M33:N33"/>
    <mergeCell ref="P33:Q33"/>
    <mergeCell ref="U33:V33"/>
    <mergeCell ref="W33:X33"/>
    <mergeCell ref="AB33:AC33"/>
    <mergeCell ref="AD33:AE33"/>
    <mergeCell ref="M32:N32"/>
    <mergeCell ref="P32:Q32"/>
    <mergeCell ref="U32:V32"/>
    <mergeCell ref="W32:X32"/>
    <mergeCell ref="AB32:AC32"/>
    <mergeCell ref="C32:D32"/>
    <mergeCell ref="E32:F32"/>
    <mergeCell ref="G32:H32"/>
    <mergeCell ref="I32:J32"/>
    <mergeCell ref="K32:L32"/>
    <mergeCell ref="AB34:AC34"/>
    <mergeCell ref="AD30:AE30"/>
    <mergeCell ref="C31:D31"/>
    <mergeCell ref="E31:F31"/>
    <mergeCell ref="G31:H31"/>
    <mergeCell ref="I31:J31"/>
    <mergeCell ref="K31:L31"/>
    <mergeCell ref="M31:N31"/>
    <mergeCell ref="P31:Q31"/>
    <mergeCell ref="U31:V31"/>
    <mergeCell ref="W31:X31"/>
    <mergeCell ref="AB31:AC31"/>
    <mergeCell ref="AD31:AE31"/>
    <mergeCell ref="M30:N30"/>
    <mergeCell ref="P30:Q30"/>
    <mergeCell ref="U30:V30"/>
    <mergeCell ref="W30:X30"/>
    <mergeCell ref="AB30:AC30"/>
    <mergeCell ref="C30:D30"/>
    <mergeCell ref="E30:F30"/>
    <mergeCell ref="G30:H30"/>
    <mergeCell ref="I30:J30"/>
    <mergeCell ref="K30:L30"/>
    <mergeCell ref="W28:X28"/>
    <mergeCell ref="AB28:AC28"/>
    <mergeCell ref="AD28:AE28"/>
    <mergeCell ref="C29:D29"/>
    <mergeCell ref="E29:F29"/>
    <mergeCell ref="G29:H29"/>
    <mergeCell ref="I29:J29"/>
    <mergeCell ref="K29:L29"/>
    <mergeCell ref="M29:N29"/>
    <mergeCell ref="P29:Q29"/>
    <mergeCell ref="U29:V29"/>
    <mergeCell ref="W29:X29"/>
    <mergeCell ref="AB29:AC29"/>
    <mergeCell ref="AD29:AE29"/>
    <mergeCell ref="I28:J28"/>
    <mergeCell ref="K28:L28"/>
    <mergeCell ref="M28:N28"/>
    <mergeCell ref="P28:Q28"/>
    <mergeCell ref="U28:V28"/>
    <mergeCell ref="AD26:AE26"/>
    <mergeCell ref="A27:B33"/>
    <mergeCell ref="C27:D27"/>
    <mergeCell ref="E27:F27"/>
    <mergeCell ref="G27:H27"/>
    <mergeCell ref="I27:J27"/>
    <mergeCell ref="K27:L27"/>
    <mergeCell ref="M27:N27"/>
    <mergeCell ref="P27:Q27"/>
    <mergeCell ref="U27:V27"/>
    <mergeCell ref="W27:X27"/>
    <mergeCell ref="AB27:AC27"/>
    <mergeCell ref="AD27:AE27"/>
    <mergeCell ref="C28:D28"/>
    <mergeCell ref="E28:F28"/>
    <mergeCell ref="G28:H28"/>
    <mergeCell ref="M26:N26"/>
    <mergeCell ref="P26:Q26"/>
    <mergeCell ref="U26:V26"/>
    <mergeCell ref="W26:X26"/>
    <mergeCell ref="AB26:AC26"/>
    <mergeCell ref="C26:D26"/>
    <mergeCell ref="E26:F26"/>
    <mergeCell ref="G26:H26"/>
    <mergeCell ref="I26:J26"/>
    <mergeCell ref="K26:L26"/>
    <mergeCell ref="AD24:AE24"/>
    <mergeCell ref="C25:D25"/>
    <mergeCell ref="E25:F25"/>
    <mergeCell ref="G25:H25"/>
    <mergeCell ref="I25:J25"/>
    <mergeCell ref="K25:L25"/>
    <mergeCell ref="M25:N25"/>
    <mergeCell ref="P25:Q25"/>
    <mergeCell ref="U25:V25"/>
    <mergeCell ref="W25:X25"/>
    <mergeCell ref="AB25:AC25"/>
    <mergeCell ref="AD25:AE25"/>
    <mergeCell ref="M24:N24"/>
    <mergeCell ref="P24:Q24"/>
    <mergeCell ref="U24:V24"/>
    <mergeCell ref="W24:X24"/>
    <mergeCell ref="AB24:AC24"/>
    <mergeCell ref="C24:D24"/>
    <mergeCell ref="E24:F24"/>
    <mergeCell ref="G24:H24"/>
    <mergeCell ref="I24:J24"/>
    <mergeCell ref="K24:L24"/>
    <mergeCell ref="AD22:AE22"/>
    <mergeCell ref="C23:D23"/>
    <mergeCell ref="E23:F23"/>
    <mergeCell ref="G23:H23"/>
    <mergeCell ref="I23:J23"/>
    <mergeCell ref="K23:L23"/>
    <mergeCell ref="M23:N23"/>
    <mergeCell ref="P23:Q23"/>
    <mergeCell ref="U23:V23"/>
    <mergeCell ref="W23:X23"/>
    <mergeCell ref="AB23:AC23"/>
    <mergeCell ref="AD23:AE23"/>
    <mergeCell ref="M22:N22"/>
    <mergeCell ref="P22:Q22"/>
    <mergeCell ref="U22:V22"/>
    <mergeCell ref="W22:X22"/>
    <mergeCell ref="AB22:AC22"/>
    <mergeCell ref="C22:D22"/>
    <mergeCell ref="E22:F22"/>
    <mergeCell ref="G22:H22"/>
    <mergeCell ref="I22:J22"/>
    <mergeCell ref="K22:L22"/>
    <mergeCell ref="P21:Q21"/>
    <mergeCell ref="U21:V21"/>
    <mergeCell ref="W21:X21"/>
    <mergeCell ref="AB21:AC21"/>
    <mergeCell ref="AD21:AE21"/>
    <mergeCell ref="E21:F21"/>
    <mergeCell ref="G21:H21"/>
    <mergeCell ref="I21:J21"/>
    <mergeCell ref="K21:L21"/>
    <mergeCell ref="M21:N21"/>
    <mergeCell ref="W19:X19"/>
    <mergeCell ref="AB19:AC19"/>
    <mergeCell ref="AD19:AE19"/>
    <mergeCell ref="A20:B26"/>
    <mergeCell ref="C20:D20"/>
    <mergeCell ref="E20:F20"/>
    <mergeCell ref="G20:H20"/>
    <mergeCell ref="I20:J20"/>
    <mergeCell ref="K20:L20"/>
    <mergeCell ref="M20:N20"/>
    <mergeCell ref="P20:Q20"/>
    <mergeCell ref="U20:V20"/>
    <mergeCell ref="W20:X20"/>
    <mergeCell ref="AB20:AC20"/>
    <mergeCell ref="AD20:AE20"/>
    <mergeCell ref="C21:D21"/>
    <mergeCell ref="I19:J19"/>
    <mergeCell ref="K19:L19"/>
    <mergeCell ref="M19:N19"/>
    <mergeCell ref="P19:Q19"/>
    <mergeCell ref="U19:V19"/>
    <mergeCell ref="A13:B19"/>
    <mergeCell ref="C19:D19"/>
    <mergeCell ref="E19:F19"/>
    <mergeCell ref="AB17:AC17"/>
    <mergeCell ref="AD17:AE17"/>
    <mergeCell ref="C18:D18"/>
    <mergeCell ref="E18:F18"/>
    <mergeCell ref="G18:H18"/>
    <mergeCell ref="I18:J18"/>
    <mergeCell ref="K18:L18"/>
    <mergeCell ref="M18:N18"/>
    <mergeCell ref="P18:Q18"/>
    <mergeCell ref="U18:V18"/>
    <mergeCell ref="W18:X18"/>
    <mergeCell ref="AB18:AC18"/>
    <mergeCell ref="AD18:AE18"/>
    <mergeCell ref="K17:L17"/>
    <mergeCell ref="M17:N17"/>
    <mergeCell ref="P17:Q17"/>
    <mergeCell ref="U17:V17"/>
    <mergeCell ref="W17:X17"/>
    <mergeCell ref="C17:D17"/>
    <mergeCell ref="E17:F17"/>
    <mergeCell ref="G17:H17"/>
    <mergeCell ref="I17:J17"/>
    <mergeCell ref="AD16:AE16"/>
    <mergeCell ref="K15:L15"/>
    <mergeCell ref="M15:N15"/>
    <mergeCell ref="P15:Q15"/>
    <mergeCell ref="U15:V15"/>
    <mergeCell ref="W15:X15"/>
    <mergeCell ref="C15:D15"/>
    <mergeCell ref="E15:F15"/>
    <mergeCell ref="G15:H15"/>
    <mergeCell ref="I15:J15"/>
    <mergeCell ref="AB15:AC15"/>
    <mergeCell ref="C16:D16"/>
    <mergeCell ref="E16:F16"/>
    <mergeCell ref="G16:H16"/>
    <mergeCell ref="I16:J16"/>
    <mergeCell ref="K16:L16"/>
    <mergeCell ref="M16:N16"/>
    <mergeCell ref="P16:Q16"/>
    <mergeCell ref="U16:V16"/>
    <mergeCell ref="W16:X16"/>
    <mergeCell ref="AB16:AC16"/>
    <mergeCell ref="AB13:AC13"/>
    <mergeCell ref="AD13:AE13"/>
    <mergeCell ref="C14:D14"/>
    <mergeCell ref="E14:F14"/>
    <mergeCell ref="G14:H14"/>
    <mergeCell ref="I14:J14"/>
    <mergeCell ref="K14:L14"/>
    <mergeCell ref="M14:N14"/>
    <mergeCell ref="P14:Q14"/>
    <mergeCell ref="U14:V14"/>
    <mergeCell ref="W14:X14"/>
    <mergeCell ref="AB14:AC14"/>
    <mergeCell ref="AD14:AE14"/>
    <mergeCell ref="K13:L13"/>
    <mergeCell ref="M13:N13"/>
    <mergeCell ref="P13:Q13"/>
    <mergeCell ref="U13:V13"/>
    <mergeCell ref="W13:X13"/>
    <mergeCell ref="C13:D13"/>
    <mergeCell ref="E13:F13"/>
    <mergeCell ref="G13:H13"/>
    <mergeCell ref="I13:J13"/>
    <mergeCell ref="AD8:AE8"/>
    <mergeCell ref="AD9:AE9"/>
    <mergeCell ref="AD10:AE10"/>
    <mergeCell ref="AD11:AE11"/>
    <mergeCell ref="AD12:AE12"/>
    <mergeCell ref="AD4:AE5"/>
    <mergeCell ref="A3:AE3"/>
    <mergeCell ref="AD6:AE6"/>
    <mergeCell ref="AD7:AE7"/>
    <mergeCell ref="K5:L5"/>
    <mergeCell ref="M5:N5"/>
    <mergeCell ref="C4:N4"/>
    <mergeCell ref="A4:B5"/>
    <mergeCell ref="C5:D5"/>
    <mergeCell ref="E5:F5"/>
    <mergeCell ref="G5:H5"/>
    <mergeCell ref="I5:J5"/>
    <mergeCell ref="Y4:AA4"/>
    <mergeCell ref="P4:Q5"/>
    <mergeCell ref="O4:O5"/>
    <mergeCell ref="R4:R5"/>
    <mergeCell ref="U4:V5"/>
    <mergeCell ref="W4:X5"/>
    <mergeCell ref="M11:N11"/>
    <mergeCell ref="G19:H19"/>
    <mergeCell ref="A6:B12"/>
    <mergeCell ref="C12:D12"/>
    <mergeCell ref="E12:F12"/>
    <mergeCell ref="G12:H12"/>
    <mergeCell ref="I12:J12"/>
    <mergeCell ref="C8:D8"/>
    <mergeCell ref="C10:D10"/>
    <mergeCell ref="C11:D11"/>
    <mergeCell ref="E7:F7"/>
    <mergeCell ref="E10:F10"/>
    <mergeCell ref="E11:F11"/>
    <mergeCell ref="C7:D7"/>
    <mergeCell ref="C6:D6"/>
    <mergeCell ref="C9:D9"/>
    <mergeCell ref="E8:F8"/>
    <mergeCell ref="I10:J10"/>
    <mergeCell ref="M8:N8"/>
    <mergeCell ref="M10:N10"/>
    <mergeCell ref="K12:L12"/>
    <mergeCell ref="M7:N7"/>
    <mergeCell ref="K9:L9"/>
    <mergeCell ref="M12:N12"/>
    <mergeCell ref="M6:N6"/>
    <mergeCell ref="E9:F9"/>
    <mergeCell ref="E6:F6"/>
    <mergeCell ref="G6:H6"/>
    <mergeCell ref="G9:H9"/>
    <mergeCell ref="I6:J6"/>
    <mergeCell ref="I9:J9"/>
    <mergeCell ref="K6:L6"/>
    <mergeCell ref="K11:L11"/>
    <mergeCell ref="AB10:AC10"/>
    <mergeCell ref="AB11:AC11"/>
    <mergeCell ref="AB12:AC12"/>
    <mergeCell ref="AB6:AC6"/>
    <mergeCell ref="AB7:AC7"/>
    <mergeCell ref="AB8:AC8"/>
    <mergeCell ref="AB9:AC9"/>
    <mergeCell ref="G11:H11"/>
    <mergeCell ref="I11:J11"/>
    <mergeCell ref="P6:Q6"/>
    <mergeCell ref="P7:Q7"/>
    <mergeCell ref="P8:Q8"/>
    <mergeCell ref="P9:Q9"/>
    <mergeCell ref="P10:Q10"/>
    <mergeCell ref="P11:Q11"/>
    <mergeCell ref="P12:Q12"/>
    <mergeCell ref="I7:J7"/>
    <mergeCell ref="G7:H7"/>
    <mergeCell ref="G8:H8"/>
    <mergeCell ref="G10:H10"/>
    <mergeCell ref="I8:J8"/>
    <mergeCell ref="K7:L7"/>
    <mergeCell ref="K8:L8"/>
    <mergeCell ref="K10:L10"/>
    <mergeCell ref="A84:B84"/>
    <mergeCell ref="A85:B85"/>
    <mergeCell ref="A86:B86"/>
    <mergeCell ref="A87:B87"/>
    <mergeCell ref="A88:B88"/>
    <mergeCell ref="A89:B89"/>
    <mergeCell ref="S4:S5"/>
    <mergeCell ref="T4:T5"/>
    <mergeCell ref="AB4:AC5"/>
    <mergeCell ref="U11:V11"/>
    <mergeCell ref="U12:V12"/>
    <mergeCell ref="W6:X6"/>
    <mergeCell ref="W7:X7"/>
    <mergeCell ref="W8:X8"/>
    <mergeCell ref="W9:X9"/>
    <mergeCell ref="W10:X10"/>
    <mergeCell ref="W11:X11"/>
    <mergeCell ref="W12:X12"/>
    <mergeCell ref="U6:V6"/>
    <mergeCell ref="U7:V7"/>
    <mergeCell ref="U8:V8"/>
    <mergeCell ref="U9:V9"/>
    <mergeCell ref="U10:V10"/>
    <mergeCell ref="M9:N9"/>
    <mergeCell ref="A91:B91"/>
    <mergeCell ref="A92:B92"/>
    <mergeCell ref="A93:B93"/>
    <mergeCell ref="C81:D82"/>
    <mergeCell ref="E81:E82"/>
    <mergeCell ref="F81:F82"/>
    <mergeCell ref="G81:G82"/>
    <mergeCell ref="H81:I82"/>
    <mergeCell ref="C87:D87"/>
    <mergeCell ref="C88:D88"/>
    <mergeCell ref="C89:D89"/>
    <mergeCell ref="C90:D90"/>
    <mergeCell ref="C91:D91"/>
    <mergeCell ref="C92:D92"/>
    <mergeCell ref="C93:D93"/>
    <mergeCell ref="H87:I87"/>
    <mergeCell ref="H88:I88"/>
    <mergeCell ref="H89:I89"/>
    <mergeCell ref="H90:I90"/>
    <mergeCell ref="H91:I91"/>
    <mergeCell ref="H92:I92"/>
    <mergeCell ref="H93:I93"/>
    <mergeCell ref="A81:B82"/>
    <mergeCell ref="A83:B83"/>
    <mergeCell ref="O93:P93"/>
    <mergeCell ref="J81:K82"/>
    <mergeCell ref="L81:N81"/>
    <mergeCell ref="O81:P82"/>
    <mergeCell ref="Q81:R82"/>
    <mergeCell ref="A80:R80"/>
    <mergeCell ref="C84:D84"/>
    <mergeCell ref="C85:D85"/>
    <mergeCell ref="C86:D86"/>
    <mergeCell ref="H83:I83"/>
    <mergeCell ref="J83:K83"/>
    <mergeCell ref="O83:P83"/>
    <mergeCell ref="Q83:R83"/>
    <mergeCell ref="H84:I84"/>
    <mergeCell ref="H85:I85"/>
    <mergeCell ref="H86:I86"/>
    <mergeCell ref="J84:K84"/>
    <mergeCell ref="J85:K85"/>
    <mergeCell ref="J86:K86"/>
    <mergeCell ref="Q84:R84"/>
    <mergeCell ref="Q85:R85"/>
    <mergeCell ref="Q86:R86"/>
    <mergeCell ref="C83:D83"/>
    <mergeCell ref="A90:B90"/>
    <mergeCell ref="Q87:R87"/>
    <mergeCell ref="Q88:R88"/>
    <mergeCell ref="Q89:R89"/>
    <mergeCell ref="Q90:R90"/>
    <mergeCell ref="Q91:R91"/>
    <mergeCell ref="Q92:R92"/>
    <mergeCell ref="Q93:R93"/>
    <mergeCell ref="AD15:AE15"/>
    <mergeCell ref="J87:K87"/>
    <mergeCell ref="J88:K88"/>
    <mergeCell ref="J89:K89"/>
    <mergeCell ref="J90:K90"/>
    <mergeCell ref="J91:K91"/>
    <mergeCell ref="J92:K92"/>
    <mergeCell ref="J93:K9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M.calculo</vt:lpstr>
      <vt:lpstr>Cuadro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</dc:creator>
  <cp:lastModifiedBy>Omar Martínez</cp:lastModifiedBy>
  <dcterms:created xsi:type="dcterms:W3CDTF">2024-10-23T04:21:45Z</dcterms:created>
  <dcterms:modified xsi:type="dcterms:W3CDTF">2024-10-30T00:35:43Z</dcterms:modified>
</cp:coreProperties>
</file>